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210" windowWidth="15150" windowHeight="8580" tabRatio="897" activeTab="12"/>
  </bookViews>
  <sheets>
    <sheet name="TH" sheetId="15" r:id="rId1"/>
    <sheet name="CC - 01" sheetId="14" r:id="rId2"/>
    <sheet name="L - 01" sheetId="16" r:id="rId3"/>
    <sheet name="CC - 02" sheetId="17" r:id="rId4"/>
    <sheet name="L - 02" sheetId="18" r:id="rId5"/>
    <sheet name="CC - 03" sheetId="19" r:id="rId6"/>
    <sheet name="L - 03" sheetId="20" r:id="rId7"/>
    <sheet name="CC - 04" sheetId="21" r:id="rId8"/>
    <sheet name="L - 04" sheetId="22" r:id="rId9"/>
    <sheet name="CC - 05" sheetId="23" r:id="rId10"/>
    <sheet name="L - 05" sheetId="24" r:id="rId11"/>
    <sheet name="CC - 06" sheetId="25" r:id="rId12"/>
    <sheet name="L - 06" sheetId="26" r:id="rId13"/>
    <sheet name="CC - 07" sheetId="27" r:id="rId14"/>
    <sheet name="L - 07" sheetId="28" r:id="rId15"/>
    <sheet name="CC - 08" sheetId="29" r:id="rId16"/>
    <sheet name="L - 08" sheetId="30" r:id="rId17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0" hidden="1">{"'Sheet1'!$L$16"}</definedName>
    <definedName name="_a1" hidden="1">{"'Sheet1'!$L$16"}</definedName>
    <definedName name="_Fill" localSheetId="13" hidden="1">#REF!</definedName>
    <definedName name="_Fill" localSheetId="15" hidden="1">#REF!</definedName>
    <definedName name="_Fill" localSheetId="14" hidden="1">#REF!</definedName>
    <definedName name="_Fill" localSheetId="16" hidden="1">#REF!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5" hidden="1">'CC - 03'!$A$7:$AS$7</definedName>
    <definedName name="_xlnm._FilterDatabase" localSheetId="7" hidden="1">'CC - 04'!$A$7:$AS$7</definedName>
    <definedName name="_xlnm._FilterDatabase" localSheetId="9" hidden="1">'CC - 05'!$A$7:$AS$7</definedName>
    <definedName name="_xlnm._FilterDatabase" localSheetId="11" hidden="1">'CC - 06'!$A$7:$AS$7</definedName>
    <definedName name="_xlnm._FilterDatabase" localSheetId="13" hidden="1">'CC - 07'!$A$7:$AS$7</definedName>
    <definedName name="_xlnm._FilterDatabase" localSheetId="15" hidden="1">'CC - 08'!$A$7:$AS$7</definedName>
    <definedName name="_xlnm._FilterDatabase" localSheetId="2" hidden="1">'L - 01'!$A$7:$AE$10</definedName>
    <definedName name="_xlnm._FilterDatabase" localSheetId="4" hidden="1">'L - 02'!$A$7:$AE$10</definedName>
    <definedName name="_xlnm._FilterDatabase" localSheetId="6" hidden="1">'L - 03'!$A$7:$AE$10</definedName>
    <definedName name="_xlnm._FilterDatabase" localSheetId="8" hidden="1">'L - 04'!$A$7:$AE$10</definedName>
    <definedName name="_xlnm._FilterDatabase" localSheetId="10" hidden="1">'L - 05'!$A$7:$AE$10</definedName>
    <definedName name="_xlnm._FilterDatabase" localSheetId="12" hidden="1">'L - 06'!$A$7:$AE$10</definedName>
    <definedName name="_xlnm._FilterDatabase" localSheetId="14" hidden="1">'L - 07'!$A$7:$AE$10</definedName>
    <definedName name="_xlnm._FilterDatabase" localSheetId="16" hidden="1">'L - 08'!$A$7:$AE$10</definedName>
    <definedName name="_xlnm._FilterDatabase" localSheetId="0" hidden="1">TH!$A$10:$Z$52</definedName>
    <definedName name="_Key1" localSheetId="13" hidden="1">#REF!</definedName>
    <definedName name="_Key1" localSheetId="15" hidden="1">#REF!</definedName>
    <definedName name="_Key1" localSheetId="14" hidden="1">#REF!</definedName>
    <definedName name="_Key1" localSheetId="16" hidden="1">#REF!</definedName>
    <definedName name="_Key1" hidden="1">#REF!</definedName>
    <definedName name="_Key2" localSheetId="13" hidden="1">#REF!</definedName>
    <definedName name="_Key2" localSheetId="15" hidden="1">#REF!</definedName>
    <definedName name="_Key2" localSheetId="14" hidden="1">#REF!</definedName>
    <definedName name="_Key2" localSheetId="16" hidden="1">#REF!</definedName>
    <definedName name="_Key2" hidden="1">#REF!</definedName>
    <definedName name="_Order1" hidden="1">255</definedName>
    <definedName name="_Order2" hidden="1">255</definedName>
    <definedName name="_Sort" localSheetId="13" hidden="1">#REF!</definedName>
    <definedName name="_Sort" localSheetId="15" hidden="1">#REF!</definedName>
    <definedName name="_Sort" localSheetId="14" hidden="1">#REF!</definedName>
    <definedName name="_Sort" localSheetId="16" hidden="1">#REF!</definedName>
    <definedName name="_Sort" hidden="1">#REF!</definedName>
    <definedName name="CP" localSheetId="13" hidden="1">#REF!</definedName>
    <definedName name="CP" localSheetId="15" hidden="1">#REF!</definedName>
    <definedName name="CP" localSheetId="14" hidden="1">#REF!</definedName>
    <definedName name="CP" localSheetId="16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0" hidden="1">{#N/A,#N/A,FALSE,"Chi tiÆt"}</definedName>
    <definedName name="dh" hidden="1">{#N/A,#N/A,FALSE,"Chi tiÆt"}</definedName>
    <definedName name="DS">TH!$B$11:$X$57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- 01'!$A$1:$AS$143</definedName>
    <definedName name="_xlnm.Print_Area" localSheetId="3">'CC - 02'!$A$1:$AS$141</definedName>
    <definedName name="_xlnm.Print_Area" localSheetId="5">'CC - 03'!$A$1:$AS$141</definedName>
    <definedName name="_xlnm.Print_Area" localSheetId="7">'CC - 04'!$A$1:$AS$139</definedName>
    <definedName name="_xlnm.Print_Area" localSheetId="9">'CC - 05'!$A$1:$AS$137</definedName>
    <definedName name="_xlnm.Print_Area" localSheetId="11">'CC - 06'!$A$1:$AS$143</definedName>
    <definedName name="_xlnm.Print_Area" localSheetId="13">'CC - 07'!$A$1:$AS$141</definedName>
    <definedName name="_xlnm.Print_Area" localSheetId="15">'CC - 08'!$A$1:$AS$141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24519"/>
</workbook>
</file>

<file path=xl/calcChain.xml><?xml version="1.0" encoding="utf-8"?>
<calcChain xmlns="http://schemas.openxmlformats.org/spreadsheetml/2006/main">
  <c r="N74" i="28"/>
  <c r="N10" i="24"/>
  <c r="N42" s="1"/>
  <c r="N27"/>
  <c r="N40"/>
  <c r="S70"/>
  <c r="S72"/>
  <c r="V71" i="26"/>
  <c r="F5" i="29"/>
  <c r="E4" i="30"/>
  <c r="S1" i="29"/>
  <c r="R72" i="30"/>
  <c r="P72"/>
  <c r="N72"/>
  <c r="H72"/>
  <c r="F72"/>
  <c r="L72" s="1"/>
  <c r="E72"/>
  <c r="O72" s="1"/>
  <c r="D72"/>
  <c r="C72"/>
  <c r="R71"/>
  <c r="H71"/>
  <c r="F71"/>
  <c r="L71" s="1"/>
  <c r="E71"/>
  <c r="O71" s="1"/>
  <c r="D71"/>
  <c r="C71"/>
  <c r="R70"/>
  <c r="P70"/>
  <c r="N70"/>
  <c r="H70"/>
  <c r="F70"/>
  <c r="L70" s="1"/>
  <c r="E70"/>
  <c r="O70" s="1"/>
  <c r="D70"/>
  <c r="C70"/>
  <c r="R69"/>
  <c r="H69"/>
  <c r="F69"/>
  <c r="L69" s="1"/>
  <c r="E69"/>
  <c r="O69" s="1"/>
  <c r="D69"/>
  <c r="C69"/>
  <c r="R68"/>
  <c r="P68"/>
  <c r="N68"/>
  <c r="H68"/>
  <c r="F68"/>
  <c r="L68" s="1"/>
  <c r="E68"/>
  <c r="O68" s="1"/>
  <c r="D68"/>
  <c r="C68"/>
  <c r="R67"/>
  <c r="H67"/>
  <c r="F67"/>
  <c r="L67" s="1"/>
  <c r="E67"/>
  <c r="O67" s="1"/>
  <c r="D67"/>
  <c r="C67"/>
  <c r="R66"/>
  <c r="R74" s="1"/>
  <c r="P66"/>
  <c r="N66"/>
  <c r="H66"/>
  <c r="H74" s="1"/>
  <c r="F66"/>
  <c r="L66" s="1"/>
  <c r="L74" s="1"/>
  <c r="E66"/>
  <c r="E74" s="1"/>
  <c r="D66"/>
  <c r="C66"/>
  <c r="A60"/>
  <c r="A59"/>
  <c r="R43"/>
  <c r="H43"/>
  <c r="E43"/>
  <c r="O43" s="1"/>
  <c r="D43"/>
  <c r="C43"/>
  <c r="R42"/>
  <c r="H42"/>
  <c r="E42"/>
  <c r="P42" s="1"/>
  <c r="D42"/>
  <c r="C42"/>
  <c r="R41"/>
  <c r="H41"/>
  <c r="E41"/>
  <c r="O41" s="1"/>
  <c r="D41"/>
  <c r="C41"/>
  <c r="R40"/>
  <c r="H40"/>
  <c r="E40"/>
  <c r="P40" s="1"/>
  <c r="D40"/>
  <c r="C40"/>
  <c r="R39"/>
  <c r="H39"/>
  <c r="E39"/>
  <c r="O39" s="1"/>
  <c r="D39"/>
  <c r="C39"/>
  <c r="R38"/>
  <c r="P38"/>
  <c r="O38"/>
  <c r="N38"/>
  <c r="H38"/>
  <c r="E38"/>
  <c r="I38" s="1"/>
  <c r="D38"/>
  <c r="C38"/>
  <c r="R37"/>
  <c r="P37"/>
  <c r="O37"/>
  <c r="N37"/>
  <c r="H37"/>
  <c r="E37"/>
  <c r="I37" s="1"/>
  <c r="D37"/>
  <c r="C37"/>
  <c r="R36"/>
  <c r="P36"/>
  <c r="O36"/>
  <c r="N36"/>
  <c r="H36"/>
  <c r="E36"/>
  <c r="I36" s="1"/>
  <c r="D36"/>
  <c r="C36"/>
  <c r="R35"/>
  <c r="H35"/>
  <c r="E35"/>
  <c r="O35" s="1"/>
  <c r="D35"/>
  <c r="C35"/>
  <c r="R34"/>
  <c r="H34"/>
  <c r="F34"/>
  <c r="L34" s="1"/>
  <c r="E34"/>
  <c r="P34" s="1"/>
  <c r="D34"/>
  <c r="C34"/>
  <c r="R32"/>
  <c r="H32"/>
  <c r="F32"/>
  <c r="L32" s="1"/>
  <c r="E32"/>
  <c r="O32" s="1"/>
  <c r="D32"/>
  <c r="C32"/>
  <c r="R31"/>
  <c r="H31"/>
  <c r="F31"/>
  <c r="L31" s="1"/>
  <c r="E31"/>
  <c r="P31" s="1"/>
  <c r="D31"/>
  <c r="C31"/>
  <c r="R30"/>
  <c r="H30"/>
  <c r="F30"/>
  <c r="L30" s="1"/>
  <c r="E30"/>
  <c r="O30" s="1"/>
  <c r="D30"/>
  <c r="C30"/>
  <c r="R29"/>
  <c r="H29"/>
  <c r="F29"/>
  <c r="L29" s="1"/>
  <c r="E29"/>
  <c r="P29" s="1"/>
  <c r="D29"/>
  <c r="C29"/>
  <c r="R28"/>
  <c r="H28"/>
  <c r="F28"/>
  <c r="L28" s="1"/>
  <c r="E28"/>
  <c r="O28" s="1"/>
  <c r="D28"/>
  <c r="C28"/>
  <c r="R27"/>
  <c r="P27"/>
  <c r="O27"/>
  <c r="N27"/>
  <c r="H27"/>
  <c r="F27"/>
  <c r="L27" s="1"/>
  <c r="E27"/>
  <c r="I27" s="1"/>
  <c r="D27"/>
  <c r="C27"/>
  <c r="R26"/>
  <c r="P26"/>
  <c r="O26"/>
  <c r="N26"/>
  <c r="H26"/>
  <c r="F26"/>
  <c r="L26" s="1"/>
  <c r="E26"/>
  <c r="I26" s="1"/>
  <c r="D26"/>
  <c r="C26"/>
  <c r="R25"/>
  <c r="P25"/>
  <c r="O25"/>
  <c r="N25"/>
  <c r="H25"/>
  <c r="F25"/>
  <c r="L25" s="1"/>
  <c r="E25"/>
  <c r="I25" s="1"/>
  <c r="D25"/>
  <c r="C25"/>
  <c r="R24"/>
  <c r="H24"/>
  <c r="F24"/>
  <c r="L24" s="1"/>
  <c r="E24"/>
  <c r="O24" s="1"/>
  <c r="D24"/>
  <c r="C24"/>
  <c r="R23"/>
  <c r="P23"/>
  <c r="O23"/>
  <c r="N23"/>
  <c r="H23"/>
  <c r="F23"/>
  <c r="L23" s="1"/>
  <c r="E23"/>
  <c r="I23" s="1"/>
  <c r="D23"/>
  <c r="C23"/>
  <c r="R22"/>
  <c r="H22"/>
  <c r="F22"/>
  <c r="L22" s="1"/>
  <c r="E22"/>
  <c r="O22" s="1"/>
  <c r="D22"/>
  <c r="C22"/>
  <c r="R21"/>
  <c r="N21"/>
  <c r="H21"/>
  <c r="F21"/>
  <c r="L21" s="1"/>
  <c r="E21"/>
  <c r="P21" s="1"/>
  <c r="D21"/>
  <c r="C21"/>
  <c r="R20"/>
  <c r="H20"/>
  <c r="F20"/>
  <c r="L20" s="1"/>
  <c r="E20"/>
  <c r="O20" s="1"/>
  <c r="D20"/>
  <c r="C20"/>
  <c r="R19"/>
  <c r="N19"/>
  <c r="H19"/>
  <c r="F19"/>
  <c r="L19" s="1"/>
  <c r="E19"/>
  <c r="P19" s="1"/>
  <c r="D19"/>
  <c r="C19"/>
  <c r="R18"/>
  <c r="P18"/>
  <c r="O18"/>
  <c r="N18"/>
  <c r="H18"/>
  <c r="F18"/>
  <c r="L18" s="1"/>
  <c r="E18"/>
  <c r="I18" s="1"/>
  <c r="D18"/>
  <c r="C18"/>
  <c r="R17"/>
  <c r="P17"/>
  <c r="O17"/>
  <c r="N17"/>
  <c r="H17"/>
  <c r="F17"/>
  <c r="L17" s="1"/>
  <c r="E17"/>
  <c r="I17" s="1"/>
  <c r="D17"/>
  <c r="C17"/>
  <c r="R16"/>
  <c r="H16"/>
  <c r="F16"/>
  <c r="L16" s="1"/>
  <c r="E16"/>
  <c r="O16" s="1"/>
  <c r="D16"/>
  <c r="C16"/>
  <c r="R15"/>
  <c r="N15"/>
  <c r="H15"/>
  <c r="F15"/>
  <c r="L15" s="1"/>
  <c r="E15"/>
  <c r="P15" s="1"/>
  <c r="D15"/>
  <c r="C15"/>
  <c r="R14"/>
  <c r="H14"/>
  <c r="F14"/>
  <c r="L14" s="1"/>
  <c r="E14"/>
  <c r="O14" s="1"/>
  <c r="D14"/>
  <c r="C14"/>
  <c r="R13"/>
  <c r="H13"/>
  <c r="F13"/>
  <c r="L13" s="1"/>
  <c r="E13"/>
  <c r="P13" s="1"/>
  <c r="D13"/>
  <c r="C13"/>
  <c r="R11"/>
  <c r="H11"/>
  <c r="F11"/>
  <c r="L11" s="1"/>
  <c r="E11"/>
  <c r="O11" s="1"/>
  <c r="D11"/>
  <c r="C11"/>
  <c r="R10"/>
  <c r="R45" s="1"/>
  <c r="N10"/>
  <c r="H10"/>
  <c r="F10"/>
  <c r="L10" s="1"/>
  <c r="E10"/>
  <c r="P10" s="1"/>
  <c r="D10"/>
  <c r="C10"/>
  <c r="S47"/>
  <c r="S76" s="1"/>
  <c r="A3"/>
  <c r="A2"/>
  <c r="AL121" i="29"/>
  <c r="D121"/>
  <c r="C121"/>
  <c r="AL119"/>
  <c r="D119"/>
  <c r="C119"/>
  <c r="AL117"/>
  <c r="D117"/>
  <c r="C117"/>
  <c r="AL115"/>
  <c r="D115"/>
  <c r="C115"/>
  <c r="AL113"/>
  <c r="D113"/>
  <c r="C113"/>
  <c r="A113"/>
  <c r="A115" s="1"/>
  <c r="A117" s="1"/>
  <c r="A119" s="1"/>
  <c r="A121" s="1"/>
  <c r="AL111"/>
  <c r="D111"/>
  <c r="C111"/>
  <c r="A111"/>
  <c r="AL109"/>
  <c r="D109"/>
  <c r="C109"/>
  <c r="E105"/>
  <c r="F106" s="1"/>
  <c r="AL73"/>
  <c r="D73"/>
  <c r="C73"/>
  <c r="AL71"/>
  <c r="D71"/>
  <c r="C71"/>
  <c r="AL69"/>
  <c r="D69"/>
  <c r="C69"/>
  <c r="AL67"/>
  <c r="D67"/>
  <c r="C67"/>
  <c r="AL65"/>
  <c r="D65"/>
  <c r="C65"/>
  <c r="AL63"/>
  <c r="D63"/>
  <c r="C63"/>
  <c r="AL61"/>
  <c r="D61"/>
  <c r="C61"/>
  <c r="AL59"/>
  <c r="D59"/>
  <c r="C59"/>
  <c r="AL57"/>
  <c r="D57"/>
  <c r="C57"/>
  <c r="AL55"/>
  <c r="D55"/>
  <c r="C55"/>
  <c r="AL52"/>
  <c r="D52"/>
  <c r="C52"/>
  <c r="AL50"/>
  <c r="D50"/>
  <c r="C50"/>
  <c r="AL48"/>
  <c r="D48"/>
  <c r="C48"/>
  <c r="AL46"/>
  <c r="D46"/>
  <c r="C46"/>
  <c r="AL44"/>
  <c r="D44"/>
  <c r="C44"/>
  <c r="AL42"/>
  <c r="D42"/>
  <c r="C42"/>
  <c r="AL40"/>
  <c r="D40"/>
  <c r="C40"/>
  <c r="AL38"/>
  <c r="D38"/>
  <c r="C38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AL14"/>
  <c r="D14"/>
  <c r="C14"/>
  <c r="AL11"/>
  <c r="D11"/>
  <c r="C11"/>
  <c r="A11"/>
  <c r="AL9"/>
  <c r="D9"/>
  <c r="C9"/>
  <c r="F6"/>
  <c r="A3"/>
  <c r="A104" s="1"/>
  <c r="A2"/>
  <c r="A103" s="1"/>
  <c r="S102"/>
  <c r="P45" i="30" l="1"/>
  <c r="D1"/>
  <c r="D58" s="1"/>
  <c r="G10"/>
  <c r="I10"/>
  <c r="O10"/>
  <c r="J11"/>
  <c r="N11"/>
  <c r="N45" s="1"/>
  <c r="P11"/>
  <c r="G13"/>
  <c r="I13"/>
  <c r="O13"/>
  <c r="J14"/>
  <c r="N14"/>
  <c r="P14"/>
  <c r="G15"/>
  <c r="I15"/>
  <c r="O15"/>
  <c r="J16"/>
  <c r="N16"/>
  <c r="P16"/>
  <c r="G17"/>
  <c r="K17" s="1"/>
  <c r="M17" s="1"/>
  <c r="Q17" s="1"/>
  <c r="S17" s="1"/>
  <c r="J18"/>
  <c r="G19"/>
  <c r="I19"/>
  <c r="O19"/>
  <c r="J20"/>
  <c r="N20"/>
  <c r="P20"/>
  <c r="G21"/>
  <c r="I21"/>
  <c r="O21"/>
  <c r="J22"/>
  <c r="N22"/>
  <c r="P22"/>
  <c r="G23"/>
  <c r="K23" s="1"/>
  <c r="M23" s="1"/>
  <c r="Q23" s="1"/>
  <c r="S23" s="1"/>
  <c r="J24"/>
  <c r="N24"/>
  <c r="P24"/>
  <c r="G25"/>
  <c r="K25" s="1"/>
  <c r="M25" s="1"/>
  <c r="Q25" s="1"/>
  <c r="S25" s="1"/>
  <c r="J26"/>
  <c r="G27"/>
  <c r="K27" s="1"/>
  <c r="M27" s="1"/>
  <c r="Q27" s="1"/>
  <c r="S27" s="1"/>
  <c r="J28"/>
  <c r="N28"/>
  <c r="P28"/>
  <c r="G29"/>
  <c r="I29"/>
  <c r="O29"/>
  <c r="J30"/>
  <c r="N30"/>
  <c r="P30"/>
  <c r="G31"/>
  <c r="I31"/>
  <c r="O31"/>
  <c r="J32"/>
  <c r="N32"/>
  <c r="P32"/>
  <c r="G34"/>
  <c r="I34"/>
  <c r="O34"/>
  <c r="N35"/>
  <c r="P35"/>
  <c r="N39"/>
  <c r="P39"/>
  <c r="I40"/>
  <c r="O40"/>
  <c r="N41"/>
  <c r="P41"/>
  <c r="I42"/>
  <c r="O42"/>
  <c r="N43"/>
  <c r="P43"/>
  <c r="E45"/>
  <c r="G66"/>
  <c r="I66"/>
  <c r="O66"/>
  <c r="O74" s="1"/>
  <c r="J67"/>
  <c r="N67"/>
  <c r="N74" s="1"/>
  <c r="P67"/>
  <c r="P74" s="1"/>
  <c r="G68"/>
  <c r="I68"/>
  <c r="J69"/>
  <c r="N69"/>
  <c r="P69"/>
  <c r="G70"/>
  <c r="I70"/>
  <c r="J71"/>
  <c r="N71"/>
  <c r="P71"/>
  <c r="G72"/>
  <c r="I72"/>
  <c r="J10"/>
  <c r="G11"/>
  <c r="I11"/>
  <c r="J13"/>
  <c r="N13"/>
  <c r="G14"/>
  <c r="I14"/>
  <c r="J15"/>
  <c r="G16"/>
  <c r="I16"/>
  <c r="J17"/>
  <c r="G18"/>
  <c r="K18" s="1"/>
  <c r="M18" s="1"/>
  <c r="Q18" s="1"/>
  <c r="S18" s="1"/>
  <c r="J19"/>
  <c r="G20"/>
  <c r="I20"/>
  <c r="J21"/>
  <c r="G22"/>
  <c r="I22"/>
  <c r="J23"/>
  <c r="G24"/>
  <c r="I24"/>
  <c r="J25"/>
  <c r="G26"/>
  <c r="K26" s="1"/>
  <c r="M26" s="1"/>
  <c r="Q26" s="1"/>
  <c r="S26" s="1"/>
  <c r="J27"/>
  <c r="G28"/>
  <c r="I28"/>
  <c r="J29"/>
  <c r="N29"/>
  <c r="G30"/>
  <c r="I30"/>
  <c r="J31"/>
  <c r="N31"/>
  <c r="G32"/>
  <c r="I32"/>
  <c r="J34"/>
  <c r="N34"/>
  <c r="I35"/>
  <c r="I39"/>
  <c r="N40"/>
  <c r="I41"/>
  <c r="N42"/>
  <c r="I43"/>
  <c r="J66"/>
  <c r="G67"/>
  <c r="I67"/>
  <c r="J68"/>
  <c r="G69"/>
  <c r="I69"/>
  <c r="J70"/>
  <c r="G71"/>
  <c r="I71"/>
  <c r="J72"/>
  <c r="F107" i="29"/>
  <c r="G106"/>
  <c r="G5"/>
  <c r="K69" i="30" l="1"/>
  <c r="M69" s="1"/>
  <c r="Q69" s="1"/>
  <c r="S69" s="1"/>
  <c r="K24"/>
  <c r="M24" s="1"/>
  <c r="Q24" s="1"/>
  <c r="S24" s="1"/>
  <c r="K20"/>
  <c r="M20" s="1"/>
  <c r="Q20" s="1"/>
  <c r="S20" s="1"/>
  <c r="K14"/>
  <c r="M14" s="1"/>
  <c r="Q14" s="1"/>
  <c r="S14" s="1"/>
  <c r="K11"/>
  <c r="M11" s="1"/>
  <c r="Q11" s="1"/>
  <c r="S11" s="1"/>
  <c r="K70"/>
  <c r="M70" s="1"/>
  <c r="Q70" s="1"/>
  <c r="S70" s="1"/>
  <c r="K34"/>
  <c r="M34" s="1"/>
  <c r="Q34" s="1"/>
  <c r="S34" s="1"/>
  <c r="K31"/>
  <c r="M31" s="1"/>
  <c r="K29"/>
  <c r="M29" s="1"/>
  <c r="Q29" s="1"/>
  <c r="S29" s="1"/>
  <c r="K21"/>
  <c r="M21" s="1"/>
  <c r="K19"/>
  <c r="M19" s="1"/>
  <c r="Q19" s="1"/>
  <c r="S19" s="1"/>
  <c r="K15"/>
  <c r="M15" s="1"/>
  <c r="K13"/>
  <c r="M13" s="1"/>
  <c r="Q13" s="1"/>
  <c r="S13" s="1"/>
  <c r="K10"/>
  <c r="J74"/>
  <c r="I74"/>
  <c r="Q31"/>
  <c r="S31" s="1"/>
  <c r="Q21"/>
  <c r="S21" s="1"/>
  <c r="Q15"/>
  <c r="S15" s="1"/>
  <c r="O45"/>
  <c r="G74"/>
  <c r="K66"/>
  <c r="K71"/>
  <c r="M71" s="1"/>
  <c r="Q71" s="1"/>
  <c r="S71" s="1"/>
  <c r="K67"/>
  <c r="M67" s="1"/>
  <c r="Q67" s="1"/>
  <c r="S67" s="1"/>
  <c r="K32"/>
  <c r="M32" s="1"/>
  <c r="Q32" s="1"/>
  <c r="S32" s="1"/>
  <c r="K30"/>
  <c r="M30" s="1"/>
  <c r="Q30" s="1"/>
  <c r="S30" s="1"/>
  <c r="K28"/>
  <c r="M28" s="1"/>
  <c r="Q28" s="1"/>
  <c r="S28" s="1"/>
  <c r="K22"/>
  <c r="M22" s="1"/>
  <c r="Q22" s="1"/>
  <c r="S22" s="1"/>
  <c r="K16"/>
  <c r="M16" s="1"/>
  <c r="Q16" s="1"/>
  <c r="S16" s="1"/>
  <c r="K72"/>
  <c r="M72" s="1"/>
  <c r="Q72" s="1"/>
  <c r="S72" s="1"/>
  <c r="K68"/>
  <c r="M68" s="1"/>
  <c r="Q68" s="1"/>
  <c r="S68" s="1"/>
  <c r="I45"/>
  <c r="H5" i="29"/>
  <c r="G6"/>
  <c r="H106"/>
  <c r="G107"/>
  <c r="K74" i="30" l="1"/>
  <c r="M66"/>
  <c r="M10"/>
  <c r="H107" i="29"/>
  <c r="I106"/>
  <c r="H6"/>
  <c r="I5"/>
  <c r="Q10" i="30" l="1"/>
  <c r="M74"/>
  <c r="Q66"/>
  <c r="J5" i="29"/>
  <c r="I6"/>
  <c r="J106"/>
  <c r="I107"/>
  <c r="Q74" i="30" l="1"/>
  <c r="S66"/>
  <c r="S74" s="1"/>
  <c r="S10"/>
  <c r="J107" i="29"/>
  <c r="K106"/>
  <c r="J6"/>
  <c r="K5"/>
  <c r="L5" l="1"/>
  <c r="K6"/>
  <c r="L106"/>
  <c r="K107"/>
  <c r="L107" l="1"/>
  <c r="M106"/>
  <c r="L6"/>
  <c r="M5"/>
  <c r="N5" l="1"/>
  <c r="M6"/>
  <c r="N106"/>
  <c r="M107"/>
  <c r="N107" l="1"/>
  <c r="O106"/>
  <c r="N6"/>
  <c r="O5"/>
  <c r="P5" l="1"/>
  <c r="O6"/>
  <c r="P106"/>
  <c r="O107"/>
  <c r="P107" l="1"/>
  <c r="Q106"/>
  <c r="P6"/>
  <c r="Q5"/>
  <c r="R5" l="1"/>
  <c r="Q6"/>
  <c r="R106"/>
  <c r="Q107"/>
  <c r="R107" l="1"/>
  <c r="S106"/>
  <c r="R6"/>
  <c r="S5"/>
  <c r="T5" l="1"/>
  <c r="S6"/>
  <c r="T106"/>
  <c r="S107"/>
  <c r="T107" l="1"/>
  <c r="U106"/>
  <c r="T6"/>
  <c r="U5"/>
  <c r="V5" l="1"/>
  <c r="U6"/>
  <c r="V106"/>
  <c r="U107"/>
  <c r="V107" l="1"/>
  <c r="W106"/>
  <c r="V6"/>
  <c r="W5"/>
  <c r="X5" l="1"/>
  <c r="W6"/>
  <c r="X106"/>
  <c r="W107"/>
  <c r="X107" l="1"/>
  <c r="Y106"/>
  <c r="X6"/>
  <c r="Y5"/>
  <c r="Z5" l="1"/>
  <c r="Y6"/>
  <c r="Z106"/>
  <c r="Y107"/>
  <c r="Z107" l="1"/>
  <c r="AA106"/>
  <c r="Z6"/>
  <c r="AA5"/>
  <c r="AB5" l="1"/>
  <c r="AA6"/>
  <c r="AB106"/>
  <c r="AA107"/>
  <c r="AB107" l="1"/>
  <c r="AC106"/>
  <c r="AB6"/>
  <c r="AC5"/>
  <c r="AD5" l="1"/>
  <c r="AC6"/>
  <c r="AD106"/>
  <c r="AC107"/>
  <c r="AD107" l="1"/>
  <c r="AE106"/>
  <c r="AD6"/>
  <c r="AE5"/>
  <c r="AF5" l="1"/>
  <c r="AE6"/>
  <c r="AF106"/>
  <c r="AE107"/>
  <c r="AF107" l="1"/>
  <c r="AG106"/>
  <c r="AF6"/>
  <c r="AG5"/>
  <c r="AH5" l="1"/>
  <c r="AG6"/>
  <c r="AH106"/>
  <c r="AG107"/>
  <c r="AH107" l="1"/>
  <c r="AI106"/>
  <c r="AI107" s="1"/>
  <c r="AH6"/>
  <c r="AI5"/>
  <c r="AI6" s="1"/>
  <c r="AK109" l="1"/>
  <c r="AM46"/>
  <c r="AM36"/>
  <c r="AK18"/>
  <c r="AK119"/>
  <c r="AK73"/>
  <c r="F43" i="30" s="1"/>
  <c r="AM59" i="29"/>
  <c r="AM48"/>
  <c r="AK30"/>
  <c r="AK20"/>
  <c r="AK117"/>
  <c r="AK111"/>
  <c r="AK65"/>
  <c r="F39" i="30" s="1"/>
  <c r="AM50" i="29"/>
  <c r="AK22"/>
  <c r="AM30"/>
  <c r="AM20"/>
  <c r="AM117"/>
  <c r="AK67"/>
  <c r="F40" i="30" s="1"/>
  <c r="AK57" i="29"/>
  <c r="F35" i="30" s="1"/>
  <c r="AM42" i="29"/>
  <c r="AM32"/>
  <c r="AK14"/>
  <c r="AK115"/>
  <c r="AK69"/>
  <c r="F41" i="30" s="1"/>
  <c r="AK59" i="29"/>
  <c r="AK48"/>
  <c r="AN48" s="1"/>
  <c r="AM34"/>
  <c r="AM24"/>
  <c r="AM121"/>
  <c r="AK71"/>
  <c r="F42" i="30" s="1"/>
  <c r="AK61" i="29"/>
  <c r="F37" i="30" s="1"/>
  <c r="AK44" i="29"/>
  <c r="AM44"/>
  <c r="AM9"/>
  <c r="AK11"/>
  <c r="AM14"/>
  <c r="AM115"/>
  <c r="AM69"/>
  <c r="AK50"/>
  <c r="AN50" s="1"/>
  <c r="AK40"/>
  <c r="AM26"/>
  <c r="AM16"/>
  <c r="AM113"/>
  <c r="AK63"/>
  <c r="F38" i="30" s="1"/>
  <c r="AK52" i="29"/>
  <c r="AK42"/>
  <c r="AN42" s="1"/>
  <c r="AK32"/>
  <c r="AN32" s="1"/>
  <c r="AM11"/>
  <c r="AM40"/>
  <c r="AK9"/>
  <c r="AN9" s="1"/>
  <c r="AM63"/>
  <c r="AM52"/>
  <c r="AK34"/>
  <c r="AN34" s="1"/>
  <c r="AK24"/>
  <c r="AN24" s="1"/>
  <c r="AK121"/>
  <c r="AN121" s="1"/>
  <c r="AM111"/>
  <c r="AM65"/>
  <c r="AK46"/>
  <c r="AN46" s="1"/>
  <c r="AK36"/>
  <c r="AN36" s="1"/>
  <c r="AK26"/>
  <c r="AN26" s="1"/>
  <c r="AK16"/>
  <c r="AN16" s="1"/>
  <c r="AK113"/>
  <c r="AM67"/>
  <c r="AM57"/>
  <c r="AK38"/>
  <c r="AK28"/>
  <c r="AM119"/>
  <c r="AK55"/>
  <c r="AM55"/>
  <c r="AM18"/>
  <c r="AM22"/>
  <c r="AM109"/>
  <c r="AM28"/>
  <c r="AM73"/>
  <c r="AM61"/>
  <c r="AM38"/>
  <c r="AM71"/>
  <c r="AN113" l="1"/>
  <c r="L38" i="30"/>
  <c r="G38"/>
  <c r="K38" s="1"/>
  <c r="J38"/>
  <c r="L42"/>
  <c r="G42"/>
  <c r="K42" s="1"/>
  <c r="J42"/>
  <c r="L41"/>
  <c r="G41"/>
  <c r="K41" s="1"/>
  <c r="J41"/>
  <c r="L40"/>
  <c r="G40"/>
  <c r="K40" s="1"/>
  <c r="J40"/>
  <c r="L39"/>
  <c r="G39"/>
  <c r="K39" s="1"/>
  <c r="J39"/>
  <c r="L37"/>
  <c r="G37"/>
  <c r="K37" s="1"/>
  <c r="J37"/>
  <c r="AN59" i="29"/>
  <c r="F36" i="30"/>
  <c r="L35"/>
  <c r="J35"/>
  <c r="G35"/>
  <c r="L43"/>
  <c r="G43"/>
  <c r="K43" s="1"/>
  <c r="J43"/>
  <c r="AN52" i="29"/>
  <c r="AN20"/>
  <c r="AN55"/>
  <c r="AN28"/>
  <c r="AN63"/>
  <c r="AN40"/>
  <c r="AN44"/>
  <c r="AN71"/>
  <c r="AN69"/>
  <c r="AN14"/>
  <c r="AN67"/>
  <c r="AN22"/>
  <c r="AN65"/>
  <c r="AN117"/>
  <c r="AN30"/>
  <c r="AN119"/>
  <c r="AN109"/>
  <c r="AN38"/>
  <c r="AN11"/>
  <c r="AN61"/>
  <c r="AN115"/>
  <c r="AN57"/>
  <c r="AN111"/>
  <c r="AN73"/>
  <c r="AN18"/>
  <c r="M37" i="30" l="1"/>
  <c r="Q37" s="1"/>
  <c r="S37" s="1"/>
  <c r="M40"/>
  <c r="Q40" s="1"/>
  <c r="S40" s="1"/>
  <c r="M42"/>
  <c r="Q42" s="1"/>
  <c r="S42" s="1"/>
  <c r="M38"/>
  <c r="Q38" s="1"/>
  <c r="S38" s="1"/>
  <c r="K35"/>
  <c r="M43"/>
  <c r="Q43" s="1"/>
  <c r="S43" s="1"/>
  <c r="L36"/>
  <c r="L45" s="1"/>
  <c r="G36"/>
  <c r="K36" s="1"/>
  <c r="J36"/>
  <c r="M39"/>
  <c r="Q39" s="1"/>
  <c r="S39" s="1"/>
  <c r="M41"/>
  <c r="Q41" s="1"/>
  <c r="S41" s="1"/>
  <c r="M36" l="1"/>
  <c r="Q36" s="1"/>
  <c r="S36" s="1"/>
  <c r="M35"/>
  <c r="K45"/>
  <c r="G45"/>
  <c r="Q35" l="1"/>
  <c r="M45"/>
  <c r="S35" l="1"/>
  <c r="S45" s="1"/>
  <c r="V74" s="1"/>
  <c r="Q45"/>
  <c r="C14" i="19" l="1"/>
  <c r="F13" i="18"/>
  <c r="F5" i="14"/>
  <c r="G5"/>
  <c r="F6"/>
  <c r="E10" i="28"/>
  <c r="E4"/>
  <c r="D1" s="1"/>
  <c r="D58" s="1"/>
  <c r="H69" i="26"/>
  <c r="F69"/>
  <c r="C69"/>
  <c r="D69"/>
  <c r="E69"/>
  <c r="O69" s="1"/>
  <c r="L69"/>
  <c r="N69"/>
  <c r="R69"/>
  <c r="AM123" i="25"/>
  <c r="AL123"/>
  <c r="AK123"/>
  <c r="AN123" s="1"/>
  <c r="D123"/>
  <c r="C123"/>
  <c r="A123"/>
  <c r="H70" i="24"/>
  <c r="F70"/>
  <c r="A20" i="15"/>
  <c r="AM117" i="23"/>
  <c r="AL117"/>
  <c r="AK117"/>
  <c r="AN117" s="1"/>
  <c r="D117"/>
  <c r="C117"/>
  <c r="A117"/>
  <c r="C70" i="24"/>
  <c r="D70"/>
  <c r="E70"/>
  <c r="N70" s="1"/>
  <c r="O70"/>
  <c r="R70"/>
  <c r="A40" i="21"/>
  <c r="R72" i="28"/>
  <c r="E72"/>
  <c r="D72"/>
  <c r="C72"/>
  <c r="R71"/>
  <c r="E71"/>
  <c r="D71"/>
  <c r="C71"/>
  <c r="R70"/>
  <c r="E70"/>
  <c r="D70"/>
  <c r="C70"/>
  <c r="R69"/>
  <c r="E69"/>
  <c r="D69"/>
  <c r="C69"/>
  <c r="R68"/>
  <c r="E68"/>
  <c r="D68"/>
  <c r="C68"/>
  <c r="R67"/>
  <c r="E67"/>
  <c r="D67"/>
  <c r="C67"/>
  <c r="R66"/>
  <c r="E66"/>
  <c r="P66" s="1"/>
  <c r="D66"/>
  <c r="C66"/>
  <c r="A60"/>
  <c r="A59"/>
  <c r="R43"/>
  <c r="E43"/>
  <c r="D43"/>
  <c r="C43"/>
  <c r="R42"/>
  <c r="E42"/>
  <c r="D42"/>
  <c r="C42"/>
  <c r="R41"/>
  <c r="E41"/>
  <c r="D41"/>
  <c r="C41"/>
  <c r="R40"/>
  <c r="E40"/>
  <c r="D40"/>
  <c r="C40"/>
  <c r="R39"/>
  <c r="E39"/>
  <c r="D39"/>
  <c r="C39"/>
  <c r="R38"/>
  <c r="P38"/>
  <c r="O38"/>
  <c r="N38"/>
  <c r="E38"/>
  <c r="D38"/>
  <c r="C38"/>
  <c r="R37"/>
  <c r="P37"/>
  <c r="O37"/>
  <c r="N37"/>
  <c r="E37"/>
  <c r="D37"/>
  <c r="C37"/>
  <c r="R36"/>
  <c r="E36"/>
  <c r="D36"/>
  <c r="C36"/>
  <c r="R35"/>
  <c r="E35"/>
  <c r="D35"/>
  <c r="C35"/>
  <c r="R34"/>
  <c r="E34"/>
  <c r="D34"/>
  <c r="C34"/>
  <c r="R32"/>
  <c r="E32"/>
  <c r="D32"/>
  <c r="C32"/>
  <c r="R31"/>
  <c r="E31"/>
  <c r="D31"/>
  <c r="C31"/>
  <c r="R30"/>
  <c r="E30"/>
  <c r="D30"/>
  <c r="C30"/>
  <c r="R29"/>
  <c r="E29"/>
  <c r="D29"/>
  <c r="C29"/>
  <c r="R28"/>
  <c r="E28"/>
  <c r="D28"/>
  <c r="C28"/>
  <c r="R27"/>
  <c r="E27"/>
  <c r="D27"/>
  <c r="C27"/>
  <c r="R26"/>
  <c r="P26"/>
  <c r="O26"/>
  <c r="N26"/>
  <c r="E26"/>
  <c r="D26"/>
  <c r="C26"/>
  <c r="R25"/>
  <c r="P25"/>
  <c r="O25"/>
  <c r="N25"/>
  <c r="E25"/>
  <c r="D25"/>
  <c r="C25"/>
  <c r="R24"/>
  <c r="E24"/>
  <c r="D24"/>
  <c r="C24"/>
  <c r="R23"/>
  <c r="E23"/>
  <c r="D23"/>
  <c r="C23"/>
  <c r="R22"/>
  <c r="E22"/>
  <c r="D22"/>
  <c r="C22"/>
  <c r="R21"/>
  <c r="E21"/>
  <c r="D21"/>
  <c r="C21"/>
  <c r="R20"/>
  <c r="E20"/>
  <c r="D20"/>
  <c r="C20"/>
  <c r="R19"/>
  <c r="E19"/>
  <c r="D19"/>
  <c r="C19"/>
  <c r="R18"/>
  <c r="E18"/>
  <c r="D18"/>
  <c r="C18"/>
  <c r="R17"/>
  <c r="E17"/>
  <c r="D17"/>
  <c r="C17"/>
  <c r="R16"/>
  <c r="E16"/>
  <c r="D16"/>
  <c r="C16"/>
  <c r="R15"/>
  <c r="E15"/>
  <c r="D15"/>
  <c r="C15"/>
  <c r="R14"/>
  <c r="E14"/>
  <c r="D14"/>
  <c r="C14"/>
  <c r="R13"/>
  <c r="E13"/>
  <c r="D13"/>
  <c r="C13"/>
  <c r="R11"/>
  <c r="E11"/>
  <c r="D11"/>
  <c r="C11"/>
  <c r="R10"/>
  <c r="O10"/>
  <c r="D10"/>
  <c r="C10"/>
  <c r="S47"/>
  <c r="S76" s="1"/>
  <c r="A3"/>
  <c r="A2"/>
  <c r="AL121" i="27"/>
  <c r="D121"/>
  <c r="C121"/>
  <c r="AL119"/>
  <c r="D119"/>
  <c r="C119"/>
  <c r="AL117"/>
  <c r="D117"/>
  <c r="C117"/>
  <c r="AL115"/>
  <c r="D115"/>
  <c r="C115"/>
  <c r="AL113"/>
  <c r="D113"/>
  <c r="C113"/>
  <c r="AL111"/>
  <c r="D111"/>
  <c r="C111"/>
  <c r="A111"/>
  <c r="A113" s="1"/>
  <c r="A115" s="1"/>
  <c r="A117" s="1"/>
  <c r="A119" s="1"/>
  <c r="A121" s="1"/>
  <c r="AL109"/>
  <c r="D109"/>
  <c r="C109"/>
  <c r="E105"/>
  <c r="F106" s="1"/>
  <c r="AL73"/>
  <c r="D73"/>
  <c r="C73"/>
  <c r="AL71"/>
  <c r="D71"/>
  <c r="C71"/>
  <c r="AL69"/>
  <c r="D69"/>
  <c r="C69"/>
  <c r="AL67"/>
  <c r="D67"/>
  <c r="C67"/>
  <c r="AL65"/>
  <c r="D65"/>
  <c r="C65"/>
  <c r="AL63"/>
  <c r="D63"/>
  <c r="C63"/>
  <c r="AL61"/>
  <c r="D61"/>
  <c r="C61"/>
  <c r="AL59"/>
  <c r="D59"/>
  <c r="C59"/>
  <c r="AL57"/>
  <c r="D57"/>
  <c r="C57"/>
  <c r="AL55"/>
  <c r="D55"/>
  <c r="C55"/>
  <c r="AL52"/>
  <c r="D52"/>
  <c r="C52"/>
  <c r="AL50"/>
  <c r="D50"/>
  <c r="C50"/>
  <c r="AL48"/>
  <c r="D48"/>
  <c r="C48"/>
  <c r="AL46"/>
  <c r="D46"/>
  <c r="C46"/>
  <c r="AL44"/>
  <c r="D44"/>
  <c r="C44"/>
  <c r="AL42"/>
  <c r="D42"/>
  <c r="C42"/>
  <c r="AL40"/>
  <c r="D40"/>
  <c r="C40"/>
  <c r="AL38"/>
  <c r="D38"/>
  <c r="C38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AL14"/>
  <c r="D14"/>
  <c r="C14"/>
  <c r="AL11"/>
  <c r="D11"/>
  <c r="C11"/>
  <c r="A11"/>
  <c r="AL9"/>
  <c r="D9"/>
  <c r="C9"/>
  <c r="F5"/>
  <c r="F6" s="1"/>
  <c r="A3"/>
  <c r="A104" s="1"/>
  <c r="A2"/>
  <c r="A103" s="1"/>
  <c r="S1"/>
  <c r="S102" s="1"/>
  <c r="P70" i="24" l="1"/>
  <c r="P69" i="26"/>
  <c r="I70" i="24"/>
  <c r="G5" i="27"/>
  <c r="P11" i="28"/>
  <c r="N11"/>
  <c r="N10"/>
  <c r="P10"/>
  <c r="O11"/>
  <c r="N13"/>
  <c r="N14"/>
  <c r="P14"/>
  <c r="O15"/>
  <c r="N16"/>
  <c r="P16"/>
  <c r="O17"/>
  <c r="N18"/>
  <c r="P18"/>
  <c r="O19"/>
  <c r="N20"/>
  <c r="P20"/>
  <c r="O21"/>
  <c r="N22"/>
  <c r="P22"/>
  <c r="O23"/>
  <c r="N24"/>
  <c r="P24"/>
  <c r="O27"/>
  <c r="N28"/>
  <c r="P28"/>
  <c r="O29"/>
  <c r="N30"/>
  <c r="P30"/>
  <c r="O31"/>
  <c r="N32"/>
  <c r="P32"/>
  <c r="O34"/>
  <c r="N35"/>
  <c r="P35"/>
  <c r="O36"/>
  <c r="N39"/>
  <c r="P39"/>
  <c r="O40"/>
  <c r="N41"/>
  <c r="P41"/>
  <c r="O42"/>
  <c r="N43"/>
  <c r="P43"/>
  <c r="O66"/>
  <c r="N67"/>
  <c r="P67"/>
  <c r="O68"/>
  <c r="N69"/>
  <c r="P69"/>
  <c r="O70"/>
  <c r="N71"/>
  <c r="P71"/>
  <c r="O72"/>
  <c r="O13"/>
  <c r="P13"/>
  <c r="O14"/>
  <c r="N15"/>
  <c r="P15"/>
  <c r="O16"/>
  <c r="N17"/>
  <c r="P17"/>
  <c r="O18"/>
  <c r="N19"/>
  <c r="P19"/>
  <c r="O20"/>
  <c r="N21"/>
  <c r="P21"/>
  <c r="O22"/>
  <c r="N23"/>
  <c r="P23"/>
  <c r="O24"/>
  <c r="N27"/>
  <c r="P27"/>
  <c r="O28"/>
  <c r="N29"/>
  <c r="P29"/>
  <c r="O30"/>
  <c r="N31"/>
  <c r="P31"/>
  <c r="O32"/>
  <c r="N34"/>
  <c r="P34"/>
  <c r="O35"/>
  <c r="N36"/>
  <c r="P36"/>
  <c r="O39"/>
  <c r="N40"/>
  <c r="P40"/>
  <c r="O41"/>
  <c r="N42"/>
  <c r="P42"/>
  <c r="O43"/>
  <c r="N66"/>
  <c r="O67"/>
  <c r="N68"/>
  <c r="P68"/>
  <c r="O69"/>
  <c r="N70"/>
  <c r="P70"/>
  <c r="O71"/>
  <c r="N72"/>
  <c r="P72"/>
  <c r="E74"/>
  <c r="R74"/>
  <c r="G69" i="26"/>
  <c r="I69"/>
  <c r="G70" i="24"/>
  <c r="K70" s="1"/>
  <c r="J69" i="26"/>
  <c r="L70" i="24"/>
  <c r="E45" i="28"/>
  <c r="R45"/>
  <c r="J70" i="24"/>
  <c r="H5" i="27"/>
  <c r="G6"/>
  <c r="F107"/>
  <c r="G106"/>
  <c r="AK57" i="19"/>
  <c r="AL57"/>
  <c r="AM57"/>
  <c r="AK59"/>
  <c r="AN59" s="1"/>
  <c r="AL59"/>
  <c r="AM59"/>
  <c r="AK61"/>
  <c r="AL61"/>
  <c r="AM61"/>
  <c r="AK63"/>
  <c r="AN63" s="1"/>
  <c r="AL63"/>
  <c r="AM63"/>
  <c r="AK65"/>
  <c r="AN65" s="1"/>
  <c r="AL65"/>
  <c r="AM65"/>
  <c r="AK67"/>
  <c r="AN67" s="1"/>
  <c r="AL67"/>
  <c r="AM67"/>
  <c r="AK69"/>
  <c r="AL69"/>
  <c r="AM69"/>
  <c r="AK71"/>
  <c r="AN71" s="1"/>
  <c r="AL71"/>
  <c r="AM71"/>
  <c r="AK73"/>
  <c r="AN73" s="1"/>
  <c r="AL73"/>
  <c r="AM73"/>
  <c r="AM55"/>
  <c r="AL55"/>
  <c r="AK55"/>
  <c r="AN55" s="1"/>
  <c r="AK16"/>
  <c r="AN16" s="1"/>
  <c r="AL16"/>
  <c r="AM16"/>
  <c r="AK18"/>
  <c r="AL18"/>
  <c r="AM18"/>
  <c r="AK20"/>
  <c r="AN20" s="1"/>
  <c r="AL20"/>
  <c r="AM20"/>
  <c r="AK22"/>
  <c r="AL22"/>
  <c r="AM22"/>
  <c r="AK24"/>
  <c r="AN24" s="1"/>
  <c r="AL24"/>
  <c r="AM24"/>
  <c r="AK26"/>
  <c r="AN26" s="1"/>
  <c r="AL26"/>
  <c r="AM26"/>
  <c r="AK28"/>
  <c r="AL28"/>
  <c r="AM28"/>
  <c r="AK30"/>
  <c r="AN30" s="1"/>
  <c r="AL30"/>
  <c r="AM30"/>
  <c r="AK32"/>
  <c r="AN32" s="1"/>
  <c r="AL32"/>
  <c r="AM32"/>
  <c r="AK34"/>
  <c r="AN34" s="1"/>
  <c r="AL34"/>
  <c r="AM34"/>
  <c r="AK36"/>
  <c r="AN36" s="1"/>
  <c r="AL36"/>
  <c r="AM36"/>
  <c r="AK38"/>
  <c r="AN38" s="1"/>
  <c r="AL38"/>
  <c r="AM38"/>
  <c r="AK40"/>
  <c r="AN40" s="1"/>
  <c r="AL40"/>
  <c r="AM40"/>
  <c r="AK42"/>
  <c r="AN42" s="1"/>
  <c r="AL42"/>
  <c r="AM42"/>
  <c r="AK44"/>
  <c r="AN44" s="1"/>
  <c r="AL44"/>
  <c r="AM44"/>
  <c r="AK46"/>
  <c r="AN46" s="1"/>
  <c r="AL46"/>
  <c r="AM46"/>
  <c r="AK48"/>
  <c r="AN48" s="1"/>
  <c r="AL48"/>
  <c r="AM48"/>
  <c r="AK50"/>
  <c r="AN50" s="1"/>
  <c r="AL50"/>
  <c r="AM50"/>
  <c r="AK52"/>
  <c r="AN52" s="1"/>
  <c r="AL52"/>
  <c r="AM52"/>
  <c r="AM14"/>
  <c r="AL14"/>
  <c r="AK14"/>
  <c r="AN14" s="1"/>
  <c r="AK11"/>
  <c r="AN11" s="1"/>
  <c r="AL11"/>
  <c r="AM11"/>
  <c r="AK9"/>
  <c r="AL109" i="21"/>
  <c r="AL111"/>
  <c r="AL113"/>
  <c r="AL115"/>
  <c r="AL117"/>
  <c r="AL119"/>
  <c r="AL107"/>
  <c r="AL55"/>
  <c r="AL57"/>
  <c r="AL59"/>
  <c r="AL61"/>
  <c r="AL63"/>
  <c r="AL65"/>
  <c r="AL67"/>
  <c r="AL69"/>
  <c r="AL71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L105" i="23"/>
  <c r="AL107"/>
  <c r="AL109"/>
  <c r="AL111"/>
  <c r="AL113"/>
  <c r="AL115"/>
  <c r="AL103"/>
  <c r="AL55"/>
  <c r="AL57"/>
  <c r="AL59"/>
  <c r="AL61"/>
  <c r="AL63"/>
  <c r="AL65"/>
  <c r="AL67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K111" i="25"/>
  <c r="AN111" s="1"/>
  <c r="AL111"/>
  <c r="AM111"/>
  <c r="AK113"/>
  <c r="AN113" s="1"/>
  <c r="AL113"/>
  <c r="AM113"/>
  <c r="AK115"/>
  <c r="AN115" s="1"/>
  <c r="AL115"/>
  <c r="AM115"/>
  <c r="AK117"/>
  <c r="AN117" s="1"/>
  <c r="AL117"/>
  <c r="AM117"/>
  <c r="AK119"/>
  <c r="AN119" s="1"/>
  <c r="AL119"/>
  <c r="AM119"/>
  <c r="AK121"/>
  <c r="AN121" s="1"/>
  <c r="AL121"/>
  <c r="AM121"/>
  <c r="AM109"/>
  <c r="AL109"/>
  <c r="AK109"/>
  <c r="AN109" s="1"/>
  <c r="AK57"/>
  <c r="AN57" s="1"/>
  <c r="AL57"/>
  <c r="AM57"/>
  <c r="AK59"/>
  <c r="AN59" s="1"/>
  <c r="AL59"/>
  <c r="AM59"/>
  <c r="AK61"/>
  <c r="AN61" s="1"/>
  <c r="AL61"/>
  <c r="AM61"/>
  <c r="AK63"/>
  <c r="AN63" s="1"/>
  <c r="AL63"/>
  <c r="AM63"/>
  <c r="AK65"/>
  <c r="AN65" s="1"/>
  <c r="AL65"/>
  <c r="AM65"/>
  <c r="AK67"/>
  <c r="AN67" s="1"/>
  <c r="AL67"/>
  <c r="AM67"/>
  <c r="AK69"/>
  <c r="AN69" s="1"/>
  <c r="AL69"/>
  <c r="AM69"/>
  <c r="AK71"/>
  <c r="AN71" s="1"/>
  <c r="AL71"/>
  <c r="AM71"/>
  <c r="AK73"/>
  <c r="AN73" s="1"/>
  <c r="AL73"/>
  <c r="AM73"/>
  <c r="AM55"/>
  <c r="AL55"/>
  <c r="AK55"/>
  <c r="AN55" s="1"/>
  <c r="AK16"/>
  <c r="AN16" s="1"/>
  <c r="AL16"/>
  <c r="AM16"/>
  <c r="AK18"/>
  <c r="AN18" s="1"/>
  <c r="AL18"/>
  <c r="AM18"/>
  <c r="AK20"/>
  <c r="AN20" s="1"/>
  <c r="AL20"/>
  <c r="AM20"/>
  <c r="AK22"/>
  <c r="AN22" s="1"/>
  <c r="AL22"/>
  <c r="AM22"/>
  <c r="AK24"/>
  <c r="AN24" s="1"/>
  <c r="AL24"/>
  <c r="AM24"/>
  <c r="AK26"/>
  <c r="AN26" s="1"/>
  <c r="AL26"/>
  <c r="AM26"/>
  <c r="AK28"/>
  <c r="AN28" s="1"/>
  <c r="AL28"/>
  <c r="AM28"/>
  <c r="AK30"/>
  <c r="AN30" s="1"/>
  <c r="AL30"/>
  <c r="AM30"/>
  <c r="AK32"/>
  <c r="AN32" s="1"/>
  <c r="AL32"/>
  <c r="AM32"/>
  <c r="AK34"/>
  <c r="AN34" s="1"/>
  <c r="AL34"/>
  <c r="AM34"/>
  <c r="AK36"/>
  <c r="AN36" s="1"/>
  <c r="AL36"/>
  <c r="AM36"/>
  <c r="AK38"/>
  <c r="AN38" s="1"/>
  <c r="AL38"/>
  <c r="AM38"/>
  <c r="AK40"/>
  <c r="AN40" s="1"/>
  <c r="AL40"/>
  <c r="AM40"/>
  <c r="AK42"/>
  <c r="AN42" s="1"/>
  <c r="AL42"/>
  <c r="AM42"/>
  <c r="AK44"/>
  <c r="AN44" s="1"/>
  <c r="AL44"/>
  <c r="AM44"/>
  <c r="AK46"/>
  <c r="AN46" s="1"/>
  <c r="AL46"/>
  <c r="AM46"/>
  <c r="AK48"/>
  <c r="AN48" s="1"/>
  <c r="AL48"/>
  <c r="AM48"/>
  <c r="AK50"/>
  <c r="AN50" s="1"/>
  <c r="AL50"/>
  <c r="AM50"/>
  <c r="AK52"/>
  <c r="AN52" s="1"/>
  <c r="AL52"/>
  <c r="AM52"/>
  <c r="AM14"/>
  <c r="AL14"/>
  <c r="AK14"/>
  <c r="AN14" s="1"/>
  <c r="AK11"/>
  <c r="AN11" s="1"/>
  <c r="AL11"/>
  <c r="AM11"/>
  <c r="AK9"/>
  <c r="AM9"/>
  <c r="AL9"/>
  <c r="N45" i="28" l="1"/>
  <c r="AN69" i="19"/>
  <c r="AN61"/>
  <c r="AN57"/>
  <c r="AN28"/>
  <c r="AN22"/>
  <c r="AN18"/>
  <c r="O74" i="28"/>
  <c r="P45"/>
  <c r="O45"/>
  <c r="P74"/>
  <c r="K69" i="26"/>
  <c r="M69" s="1"/>
  <c r="Q69" s="1"/>
  <c r="S69" s="1"/>
  <c r="M70" i="24"/>
  <c r="Q70" s="1"/>
  <c r="H6" i="27"/>
  <c r="I5"/>
  <c r="H106"/>
  <c r="G107"/>
  <c r="AK65" i="14"/>
  <c r="AK16" i="17"/>
  <c r="AK9"/>
  <c r="AK111" i="19"/>
  <c r="AN111" s="1"/>
  <c r="AL111"/>
  <c r="AM111"/>
  <c r="AK113"/>
  <c r="AN113" s="1"/>
  <c r="AL113"/>
  <c r="AM113"/>
  <c r="AK115"/>
  <c r="AN115" s="1"/>
  <c r="AL115"/>
  <c r="AM115"/>
  <c r="AK117"/>
  <c r="AN117" s="1"/>
  <c r="AL117"/>
  <c r="AM117"/>
  <c r="AK119"/>
  <c r="AN119" s="1"/>
  <c r="AL119"/>
  <c r="AM119"/>
  <c r="AK121"/>
  <c r="AN121" s="1"/>
  <c r="AL121"/>
  <c r="AM121"/>
  <c r="AM109"/>
  <c r="AL109"/>
  <c r="AK109"/>
  <c r="AN109" s="1"/>
  <c r="AM9"/>
  <c r="AL9"/>
  <c r="AL9" i="21"/>
  <c r="AL9" i="23"/>
  <c r="H107" i="27" l="1"/>
  <c r="I106"/>
  <c r="J5"/>
  <c r="I6"/>
  <c r="A22" i="25"/>
  <c r="A24" s="1"/>
  <c r="A26" s="1"/>
  <c r="A28" s="1"/>
  <c r="A30" s="1"/>
  <c r="A24" i="19"/>
  <c r="A26"/>
  <c r="A28"/>
  <c r="A24" i="17"/>
  <c r="A26"/>
  <c r="A28"/>
  <c r="A30" s="1"/>
  <c r="A32" s="1"/>
  <c r="J6" i="27" l="1"/>
  <c r="K5"/>
  <c r="J106"/>
  <c r="I107"/>
  <c r="R68" i="26"/>
  <c r="E68"/>
  <c r="O68" s="1"/>
  <c r="D68"/>
  <c r="C68"/>
  <c r="R67"/>
  <c r="E67"/>
  <c r="P67" s="1"/>
  <c r="D67"/>
  <c r="C67"/>
  <c r="R66"/>
  <c r="E66"/>
  <c r="O66" s="1"/>
  <c r="D66"/>
  <c r="C66"/>
  <c r="R65"/>
  <c r="E65"/>
  <c r="P65" s="1"/>
  <c r="D65"/>
  <c r="C65"/>
  <c r="R64"/>
  <c r="E64"/>
  <c r="O64" s="1"/>
  <c r="D64"/>
  <c r="C64"/>
  <c r="R63"/>
  <c r="E63"/>
  <c r="P63" s="1"/>
  <c r="D63"/>
  <c r="C63"/>
  <c r="R62"/>
  <c r="R71" s="1"/>
  <c r="E62"/>
  <c r="O62" s="1"/>
  <c r="D62"/>
  <c r="C62"/>
  <c r="A56"/>
  <c r="A55"/>
  <c r="R39"/>
  <c r="E39"/>
  <c r="P39" s="1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2"/>
  <c r="E32"/>
  <c r="O32" s="1"/>
  <c r="D32"/>
  <c r="C32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E4"/>
  <c r="S43" s="1"/>
  <c r="S73" s="1"/>
  <c r="A3"/>
  <c r="A2"/>
  <c r="D121" i="25"/>
  <c r="C121"/>
  <c r="D119"/>
  <c r="C119"/>
  <c r="D117"/>
  <c r="C117"/>
  <c r="D115"/>
  <c r="C115"/>
  <c r="D113"/>
  <c r="C113"/>
  <c r="D111"/>
  <c r="C111"/>
  <c r="A111"/>
  <c r="A113" s="1"/>
  <c r="A115" s="1"/>
  <c r="A117" s="1"/>
  <c r="A119" s="1"/>
  <c r="A121" s="1"/>
  <c r="D109"/>
  <c r="C109"/>
  <c r="E105"/>
  <c r="F106" s="1"/>
  <c r="D73"/>
  <c r="C73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2"/>
  <c r="C52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6"/>
  <c r="A18" s="1"/>
  <c r="A2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D14"/>
  <c r="C14"/>
  <c r="D11"/>
  <c r="C11"/>
  <c r="A11"/>
  <c r="D9"/>
  <c r="C9"/>
  <c r="F5"/>
  <c r="G5" s="1"/>
  <c r="A3"/>
  <c r="A104" s="1"/>
  <c r="A2"/>
  <c r="A103" s="1"/>
  <c r="S1"/>
  <c r="S102" s="1"/>
  <c r="P25" i="24"/>
  <c r="O25"/>
  <c r="N25"/>
  <c r="R69"/>
  <c r="E69"/>
  <c r="O69" s="1"/>
  <c r="D69"/>
  <c r="C69"/>
  <c r="R68"/>
  <c r="E68"/>
  <c r="P68" s="1"/>
  <c r="D68"/>
  <c r="C68"/>
  <c r="R67"/>
  <c r="E67"/>
  <c r="O67" s="1"/>
  <c r="D67"/>
  <c r="C67"/>
  <c r="R66"/>
  <c r="E66"/>
  <c r="P66" s="1"/>
  <c r="D66"/>
  <c r="C66"/>
  <c r="R65"/>
  <c r="E65"/>
  <c r="O65" s="1"/>
  <c r="D65"/>
  <c r="C65"/>
  <c r="R64"/>
  <c r="E64"/>
  <c r="P64" s="1"/>
  <c r="D64"/>
  <c r="C64"/>
  <c r="R63"/>
  <c r="R72" s="1"/>
  <c r="E63"/>
  <c r="E72" s="1"/>
  <c r="D63"/>
  <c r="C63"/>
  <c r="A57"/>
  <c r="A56"/>
  <c r="R40"/>
  <c r="E40"/>
  <c r="P40" s="1"/>
  <c r="D40"/>
  <c r="C40"/>
  <c r="R39"/>
  <c r="E39"/>
  <c r="O39" s="1"/>
  <c r="D39"/>
  <c r="C39"/>
  <c r="R38"/>
  <c r="E38"/>
  <c r="P38" s="1"/>
  <c r="D38"/>
  <c r="C38"/>
  <c r="R37"/>
  <c r="E37"/>
  <c r="O37" s="1"/>
  <c r="D37"/>
  <c r="C37"/>
  <c r="R36"/>
  <c r="E36"/>
  <c r="P36" s="1"/>
  <c r="D36"/>
  <c r="C36"/>
  <c r="R35"/>
  <c r="E35"/>
  <c r="O35" s="1"/>
  <c r="D35"/>
  <c r="C35"/>
  <c r="R34"/>
  <c r="E34"/>
  <c r="P34" s="1"/>
  <c r="D34"/>
  <c r="C34"/>
  <c r="R33"/>
  <c r="E33"/>
  <c r="O33" s="1"/>
  <c r="D33"/>
  <c r="C33"/>
  <c r="R31"/>
  <c r="E31"/>
  <c r="P31" s="1"/>
  <c r="D31"/>
  <c r="C31"/>
  <c r="R30"/>
  <c r="E30"/>
  <c r="O30" s="1"/>
  <c r="D30"/>
  <c r="C30"/>
  <c r="R29"/>
  <c r="E29"/>
  <c r="P29" s="1"/>
  <c r="D29"/>
  <c r="C29"/>
  <c r="R28"/>
  <c r="E28"/>
  <c r="O28" s="1"/>
  <c r="D28"/>
  <c r="C28"/>
  <c r="R27"/>
  <c r="E27"/>
  <c r="P27" s="1"/>
  <c r="D27"/>
  <c r="C27"/>
  <c r="R26"/>
  <c r="E26"/>
  <c r="O26" s="1"/>
  <c r="D26"/>
  <c r="C26"/>
  <c r="R25"/>
  <c r="E25"/>
  <c r="D25"/>
  <c r="C25"/>
  <c r="R24"/>
  <c r="E24"/>
  <c r="O24" s="1"/>
  <c r="D24"/>
  <c r="C24"/>
  <c r="R23"/>
  <c r="E23"/>
  <c r="P23" s="1"/>
  <c r="D23"/>
  <c r="C23"/>
  <c r="R22"/>
  <c r="E22"/>
  <c r="O22" s="1"/>
  <c r="D22"/>
  <c r="C22"/>
  <c r="R21"/>
  <c r="E21"/>
  <c r="P21" s="1"/>
  <c r="D21"/>
  <c r="C21"/>
  <c r="R20"/>
  <c r="E20"/>
  <c r="O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O16" s="1"/>
  <c r="D16"/>
  <c r="C16"/>
  <c r="R15"/>
  <c r="E15"/>
  <c r="P15" s="1"/>
  <c r="D15"/>
  <c r="C15"/>
  <c r="R14"/>
  <c r="E14"/>
  <c r="O14" s="1"/>
  <c r="D14"/>
  <c r="C14"/>
  <c r="R13"/>
  <c r="E13"/>
  <c r="P13" s="1"/>
  <c r="D13"/>
  <c r="C13"/>
  <c r="R11"/>
  <c r="E11"/>
  <c r="O11" s="1"/>
  <c r="D11"/>
  <c r="C11"/>
  <c r="R10"/>
  <c r="R42" s="1"/>
  <c r="E10"/>
  <c r="E42" s="1"/>
  <c r="D10"/>
  <c r="C10"/>
  <c r="E4"/>
  <c r="S44" s="1"/>
  <c r="S74" s="1"/>
  <c r="A3"/>
  <c r="A2"/>
  <c r="D115" i="23"/>
  <c r="C115"/>
  <c r="D113"/>
  <c r="C113"/>
  <c r="D111"/>
  <c r="C111"/>
  <c r="D109"/>
  <c r="C109"/>
  <c r="D107"/>
  <c r="C107"/>
  <c r="D105"/>
  <c r="C105"/>
  <c r="A105"/>
  <c r="A107" s="1"/>
  <c r="A109" s="1"/>
  <c r="A111" s="1"/>
  <c r="A113" s="1"/>
  <c r="A115" s="1"/>
  <c r="D103"/>
  <c r="C103"/>
  <c r="E99"/>
  <c r="F100" s="1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6"/>
  <c r="A18" s="1"/>
  <c r="A20" s="1"/>
  <c r="A22" s="1"/>
  <c r="D14"/>
  <c r="C14"/>
  <c r="D11"/>
  <c r="C11"/>
  <c r="A11"/>
  <c r="D9"/>
  <c r="C9"/>
  <c r="F5"/>
  <c r="F6" s="1"/>
  <c r="A3"/>
  <c r="A98" s="1"/>
  <c r="A2"/>
  <c r="A97" s="1"/>
  <c r="S1"/>
  <c r="S96" s="1"/>
  <c r="R71" i="22"/>
  <c r="E71"/>
  <c r="P71" s="1"/>
  <c r="D71"/>
  <c r="C71"/>
  <c r="R70"/>
  <c r="E70"/>
  <c r="O70" s="1"/>
  <c r="D70"/>
  <c r="C70"/>
  <c r="R69"/>
  <c r="E69"/>
  <c r="P69" s="1"/>
  <c r="D69"/>
  <c r="C69"/>
  <c r="R68"/>
  <c r="E68"/>
  <c r="O68" s="1"/>
  <c r="D68"/>
  <c r="C68"/>
  <c r="R67"/>
  <c r="E67"/>
  <c r="P67" s="1"/>
  <c r="D67"/>
  <c r="C67"/>
  <c r="R66"/>
  <c r="E66"/>
  <c r="O66" s="1"/>
  <c r="D66"/>
  <c r="C66"/>
  <c r="R65"/>
  <c r="R73" s="1"/>
  <c r="E65"/>
  <c r="P65" s="1"/>
  <c r="D65"/>
  <c r="C65"/>
  <c r="A59"/>
  <c r="A58"/>
  <c r="R42"/>
  <c r="E42"/>
  <c r="O42" s="1"/>
  <c r="D42"/>
  <c r="C42"/>
  <c r="R41"/>
  <c r="E41"/>
  <c r="P41" s="1"/>
  <c r="D41"/>
  <c r="C41"/>
  <c r="R40"/>
  <c r="E40"/>
  <c r="O40" s="1"/>
  <c r="D40"/>
  <c r="C40"/>
  <c r="R39"/>
  <c r="E39"/>
  <c r="P39" s="1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1"/>
  <c r="E31"/>
  <c r="O31" s="1"/>
  <c r="D31"/>
  <c r="C31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R44" s="1"/>
  <c r="E10"/>
  <c r="O10" s="1"/>
  <c r="D10"/>
  <c r="C10"/>
  <c r="E4"/>
  <c r="S46" s="1"/>
  <c r="S75" s="1"/>
  <c r="A3"/>
  <c r="A2"/>
  <c r="D119" i="21"/>
  <c r="C119"/>
  <c r="D117"/>
  <c r="C117"/>
  <c r="D115"/>
  <c r="C115"/>
  <c r="D113"/>
  <c r="C113"/>
  <c r="D111"/>
  <c r="C111"/>
  <c r="D109"/>
  <c r="C109"/>
  <c r="A109"/>
  <c r="A111" s="1"/>
  <c r="A113" s="1"/>
  <c r="A115" s="1"/>
  <c r="A117" s="1"/>
  <c r="A119" s="1"/>
  <c r="D107"/>
  <c r="C107"/>
  <c r="E103"/>
  <c r="F104" s="1"/>
  <c r="G104" s="1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6"/>
  <c r="A18" s="1"/>
  <c r="A20" s="1"/>
  <c r="D14"/>
  <c r="C14"/>
  <c r="D11"/>
  <c r="C11"/>
  <c r="A11"/>
  <c r="D9"/>
  <c r="C9"/>
  <c r="F5"/>
  <c r="G5" s="1"/>
  <c r="G6" s="1"/>
  <c r="A3"/>
  <c r="A102" s="1"/>
  <c r="A2"/>
  <c r="A101" s="1"/>
  <c r="S1"/>
  <c r="S100" s="1"/>
  <c r="R72" i="20"/>
  <c r="E72"/>
  <c r="D72"/>
  <c r="C72"/>
  <c r="R71"/>
  <c r="E71"/>
  <c r="D71"/>
  <c r="C71"/>
  <c r="R70"/>
  <c r="E70"/>
  <c r="D70"/>
  <c r="C70"/>
  <c r="R69"/>
  <c r="E69"/>
  <c r="D69"/>
  <c r="C69"/>
  <c r="R68"/>
  <c r="E68"/>
  <c r="D68"/>
  <c r="C68"/>
  <c r="R67"/>
  <c r="E67"/>
  <c r="D67"/>
  <c r="C67"/>
  <c r="R66"/>
  <c r="R74" s="1"/>
  <c r="E66"/>
  <c r="D66"/>
  <c r="C66"/>
  <c r="A60"/>
  <c r="A59"/>
  <c r="R43"/>
  <c r="E43"/>
  <c r="D43"/>
  <c r="C43"/>
  <c r="R42"/>
  <c r="E42"/>
  <c r="D42"/>
  <c r="C42"/>
  <c r="R41"/>
  <c r="E41"/>
  <c r="D41"/>
  <c r="C41"/>
  <c r="R40"/>
  <c r="E40"/>
  <c r="D40"/>
  <c r="C40"/>
  <c r="R39"/>
  <c r="E39"/>
  <c r="D39"/>
  <c r="C39"/>
  <c r="R38"/>
  <c r="E38"/>
  <c r="D38"/>
  <c r="C38"/>
  <c r="R37"/>
  <c r="E37"/>
  <c r="O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O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P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P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P13" s="1"/>
  <c r="D13"/>
  <c r="C13"/>
  <c r="R11"/>
  <c r="E11"/>
  <c r="P11" s="1"/>
  <c r="D11"/>
  <c r="C11"/>
  <c r="R10"/>
  <c r="E10"/>
  <c r="P10" s="1"/>
  <c r="D10"/>
  <c r="C10"/>
  <c r="E4"/>
  <c r="S47" s="1"/>
  <c r="S76" s="1"/>
  <c r="A3"/>
  <c r="A2"/>
  <c r="D121" i="19"/>
  <c r="C121"/>
  <c r="D119"/>
  <c r="C119"/>
  <c r="D117"/>
  <c r="C117"/>
  <c r="D115"/>
  <c r="C115"/>
  <c r="D113"/>
  <c r="C113"/>
  <c r="D111"/>
  <c r="C111"/>
  <c r="A111"/>
  <c r="A113" s="1"/>
  <c r="A115" s="1"/>
  <c r="A117" s="1"/>
  <c r="A119" s="1"/>
  <c r="A121" s="1"/>
  <c r="D109"/>
  <c r="C109"/>
  <c r="E105"/>
  <c r="F106" s="1"/>
  <c r="D73"/>
  <c r="C73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2"/>
  <c r="C52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6"/>
  <c r="A18" s="1"/>
  <c r="A20" s="1"/>
  <c r="A22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D14"/>
  <c r="D11"/>
  <c r="C11"/>
  <c r="A11"/>
  <c r="D9"/>
  <c r="C9"/>
  <c r="F5"/>
  <c r="G5" s="1"/>
  <c r="A3"/>
  <c r="A104" s="1"/>
  <c r="A2"/>
  <c r="A103" s="1"/>
  <c r="S1"/>
  <c r="S102" s="1"/>
  <c r="J55" i="15"/>
  <c r="F55"/>
  <c r="E10" i="18"/>
  <c r="N10" s="1"/>
  <c r="R72"/>
  <c r="E72"/>
  <c r="N72" s="1"/>
  <c r="D72"/>
  <c r="C72"/>
  <c r="R71"/>
  <c r="E71"/>
  <c r="N71" s="1"/>
  <c r="D71"/>
  <c r="C71"/>
  <c r="R70"/>
  <c r="E70"/>
  <c r="P70" s="1"/>
  <c r="D70"/>
  <c r="C70"/>
  <c r="R69"/>
  <c r="E69"/>
  <c r="O69" s="1"/>
  <c r="D69"/>
  <c r="C69"/>
  <c r="R68"/>
  <c r="E68"/>
  <c r="N68" s="1"/>
  <c r="D68"/>
  <c r="C68"/>
  <c r="R67"/>
  <c r="E67"/>
  <c r="N67" s="1"/>
  <c r="D67"/>
  <c r="C67"/>
  <c r="R66"/>
  <c r="E66"/>
  <c r="O66" s="1"/>
  <c r="D66"/>
  <c r="C66"/>
  <c r="A60"/>
  <c r="A59"/>
  <c r="R43"/>
  <c r="E43"/>
  <c r="O43" s="1"/>
  <c r="D43"/>
  <c r="C43"/>
  <c r="R42"/>
  <c r="E42"/>
  <c r="N42" s="1"/>
  <c r="D42"/>
  <c r="C42"/>
  <c r="R41"/>
  <c r="E41"/>
  <c r="N41" s="1"/>
  <c r="D41"/>
  <c r="C41"/>
  <c r="R40"/>
  <c r="E40"/>
  <c r="P40" s="1"/>
  <c r="D40"/>
  <c r="C40"/>
  <c r="R39"/>
  <c r="E39"/>
  <c r="O39" s="1"/>
  <c r="D39"/>
  <c r="C39"/>
  <c r="R38"/>
  <c r="E38"/>
  <c r="N38" s="1"/>
  <c r="D38"/>
  <c r="C38"/>
  <c r="R37"/>
  <c r="E37"/>
  <c r="N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N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N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N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N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N13" s="1"/>
  <c r="D13"/>
  <c r="C13"/>
  <c r="R11"/>
  <c r="E11"/>
  <c r="P11" s="1"/>
  <c r="D11"/>
  <c r="C11"/>
  <c r="R10"/>
  <c r="D10"/>
  <c r="C10"/>
  <c r="E4"/>
  <c r="S47" s="1"/>
  <c r="S76" s="1"/>
  <c r="A3"/>
  <c r="A2"/>
  <c r="AL121" i="17"/>
  <c r="D121"/>
  <c r="C121"/>
  <c r="AL119"/>
  <c r="D119"/>
  <c r="C119"/>
  <c r="AL117"/>
  <c r="D117"/>
  <c r="C117"/>
  <c r="AL115"/>
  <c r="D115"/>
  <c r="C115"/>
  <c r="AL113"/>
  <c r="D113"/>
  <c r="C113"/>
  <c r="AL111"/>
  <c r="D111"/>
  <c r="C111"/>
  <c r="A111"/>
  <c r="A113" s="1"/>
  <c r="A115" s="1"/>
  <c r="A117" s="1"/>
  <c r="A119" s="1"/>
  <c r="A121" s="1"/>
  <c r="AL109"/>
  <c r="D109"/>
  <c r="C109"/>
  <c r="E105"/>
  <c r="F106" s="1"/>
  <c r="F107" s="1"/>
  <c r="AL73"/>
  <c r="D73"/>
  <c r="C73"/>
  <c r="AL71"/>
  <c r="D71"/>
  <c r="C71"/>
  <c r="AL69"/>
  <c r="D69"/>
  <c r="C69"/>
  <c r="AL67"/>
  <c r="D67"/>
  <c r="C67"/>
  <c r="AL65"/>
  <c r="D65"/>
  <c r="C65"/>
  <c r="AL63"/>
  <c r="D63"/>
  <c r="C63"/>
  <c r="AL61"/>
  <c r="D61"/>
  <c r="C61"/>
  <c r="AL59"/>
  <c r="D59"/>
  <c r="C59"/>
  <c r="AL57"/>
  <c r="D57"/>
  <c r="C57"/>
  <c r="AL55"/>
  <c r="D55"/>
  <c r="C55"/>
  <c r="AL52"/>
  <c r="D52"/>
  <c r="C52"/>
  <c r="AL50"/>
  <c r="D50"/>
  <c r="C50"/>
  <c r="AL48"/>
  <c r="D48"/>
  <c r="C48"/>
  <c r="AL46"/>
  <c r="D46"/>
  <c r="C46"/>
  <c r="AL44"/>
  <c r="D44"/>
  <c r="C44"/>
  <c r="AL42"/>
  <c r="D42"/>
  <c r="C42"/>
  <c r="AL40"/>
  <c r="D40"/>
  <c r="C40"/>
  <c r="AL38"/>
  <c r="D38"/>
  <c r="C38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AL14"/>
  <c r="D14"/>
  <c r="C14"/>
  <c r="AL11"/>
  <c r="D11"/>
  <c r="C11"/>
  <c r="A11"/>
  <c r="AL9"/>
  <c r="D9"/>
  <c r="C9"/>
  <c r="F5"/>
  <c r="F6" s="1"/>
  <c r="A3"/>
  <c r="A104" s="1"/>
  <c r="A2"/>
  <c r="A103" s="1"/>
  <c r="S1"/>
  <c r="S102" s="1"/>
  <c r="N10" i="26" l="1"/>
  <c r="P10"/>
  <c r="O11"/>
  <c r="N13"/>
  <c r="P13"/>
  <c r="O14"/>
  <c r="N15"/>
  <c r="P15"/>
  <c r="O16"/>
  <c r="N17"/>
  <c r="P17"/>
  <c r="O18"/>
  <c r="N19"/>
  <c r="P19"/>
  <c r="O20"/>
  <c r="N21"/>
  <c r="P21"/>
  <c r="O22"/>
  <c r="N23"/>
  <c r="P23"/>
  <c r="O24"/>
  <c r="N25"/>
  <c r="P25"/>
  <c r="O26"/>
  <c r="N27"/>
  <c r="P27"/>
  <c r="O28"/>
  <c r="N29"/>
  <c r="P29"/>
  <c r="O30"/>
  <c r="N32"/>
  <c r="P32"/>
  <c r="O33"/>
  <c r="N34"/>
  <c r="P34"/>
  <c r="O35"/>
  <c r="N36"/>
  <c r="P36"/>
  <c r="O37"/>
  <c r="N38"/>
  <c r="P38"/>
  <c r="O39"/>
  <c r="N62"/>
  <c r="P62"/>
  <c r="O63"/>
  <c r="N64"/>
  <c r="P64"/>
  <c r="O65"/>
  <c r="N66"/>
  <c r="P66"/>
  <c r="O67"/>
  <c r="N68"/>
  <c r="P68"/>
  <c r="N11"/>
  <c r="N14"/>
  <c r="N16"/>
  <c r="N18"/>
  <c r="N20"/>
  <c r="N22"/>
  <c r="N24"/>
  <c r="N26"/>
  <c r="N28"/>
  <c r="N30"/>
  <c r="N33"/>
  <c r="N35"/>
  <c r="N37"/>
  <c r="N39"/>
  <c r="N63"/>
  <c r="N65"/>
  <c r="N67"/>
  <c r="O10" i="24"/>
  <c r="N11"/>
  <c r="P11"/>
  <c r="O13"/>
  <c r="N14"/>
  <c r="P14"/>
  <c r="O15"/>
  <c r="N16"/>
  <c r="P16"/>
  <c r="O17"/>
  <c r="N18"/>
  <c r="P18"/>
  <c r="O19"/>
  <c r="N20"/>
  <c r="P20"/>
  <c r="O21"/>
  <c r="N22"/>
  <c r="P22"/>
  <c r="O23"/>
  <c r="N24"/>
  <c r="P24"/>
  <c r="N26"/>
  <c r="P26"/>
  <c r="O27"/>
  <c r="N28"/>
  <c r="P28"/>
  <c r="O29"/>
  <c r="N30"/>
  <c r="P30"/>
  <c r="O31"/>
  <c r="N33"/>
  <c r="P33"/>
  <c r="O34"/>
  <c r="N35"/>
  <c r="P35"/>
  <c r="O36"/>
  <c r="N37"/>
  <c r="P37"/>
  <c r="O38"/>
  <c r="N39"/>
  <c r="P39"/>
  <c r="O40"/>
  <c r="N63"/>
  <c r="P63"/>
  <c r="O64"/>
  <c r="N65"/>
  <c r="P65"/>
  <c r="O66"/>
  <c r="N67"/>
  <c r="P67"/>
  <c r="O68"/>
  <c r="N69"/>
  <c r="P69"/>
  <c r="P10"/>
  <c r="N13"/>
  <c r="N15"/>
  <c r="N17"/>
  <c r="N19"/>
  <c r="N21"/>
  <c r="N23"/>
  <c r="N29"/>
  <c r="N31"/>
  <c r="N34"/>
  <c r="N36"/>
  <c r="N38"/>
  <c r="O63"/>
  <c r="N64"/>
  <c r="N66"/>
  <c r="N68"/>
  <c r="N10" i="22"/>
  <c r="P10"/>
  <c r="O11"/>
  <c r="N13"/>
  <c r="P13"/>
  <c r="O14"/>
  <c r="N15"/>
  <c r="P15"/>
  <c r="O16"/>
  <c r="N17"/>
  <c r="P17"/>
  <c r="O18"/>
  <c r="N19"/>
  <c r="P19"/>
  <c r="O20"/>
  <c r="N21"/>
  <c r="P21"/>
  <c r="O22"/>
  <c r="N23"/>
  <c r="P23"/>
  <c r="O24"/>
  <c r="N25"/>
  <c r="P25"/>
  <c r="O26"/>
  <c r="N27"/>
  <c r="P27"/>
  <c r="O28"/>
  <c r="N29"/>
  <c r="P29"/>
  <c r="O30"/>
  <c r="N31"/>
  <c r="P31"/>
  <c r="O33"/>
  <c r="N34"/>
  <c r="P34"/>
  <c r="O35"/>
  <c r="N36"/>
  <c r="P36"/>
  <c r="O37"/>
  <c r="N38"/>
  <c r="P38"/>
  <c r="O39"/>
  <c r="N40"/>
  <c r="P40"/>
  <c r="O41"/>
  <c r="N42"/>
  <c r="P42"/>
  <c r="O65"/>
  <c r="N66"/>
  <c r="P66"/>
  <c r="O67"/>
  <c r="N68"/>
  <c r="P68"/>
  <c r="O69"/>
  <c r="N70"/>
  <c r="P70"/>
  <c r="O71"/>
  <c r="N11"/>
  <c r="N14"/>
  <c r="N16"/>
  <c r="N18"/>
  <c r="N20"/>
  <c r="N22"/>
  <c r="N24"/>
  <c r="N26"/>
  <c r="N28"/>
  <c r="N30"/>
  <c r="N33"/>
  <c r="N35"/>
  <c r="N37"/>
  <c r="N39"/>
  <c r="N41"/>
  <c r="N65"/>
  <c r="N67"/>
  <c r="N69"/>
  <c r="N71"/>
  <c r="A32" i="23"/>
  <c r="A34" s="1"/>
  <c r="A36" s="1"/>
  <c r="A38" s="1"/>
  <c r="A40" s="1"/>
  <c r="A42" s="1"/>
  <c r="A44" s="1"/>
  <c r="A46" s="1"/>
  <c r="A48" s="1"/>
  <c r="A50" s="1"/>
  <c r="A53" s="1"/>
  <c r="A55" s="1"/>
  <c r="A57" s="1"/>
  <c r="A59" s="1"/>
  <c r="A61" s="1"/>
  <c r="A63" s="1"/>
  <c r="A65" s="1"/>
  <c r="A67" s="1"/>
  <c r="A24"/>
  <c r="A26" s="1"/>
  <c r="A28" s="1"/>
  <c r="A30" s="1"/>
  <c r="A22" i="21"/>
  <c r="A24" s="1"/>
  <c r="A26" s="1"/>
  <c r="A28" s="1"/>
  <c r="A30" s="1"/>
  <c r="A32" s="1"/>
  <c r="A34" s="1"/>
  <c r="A36" s="1"/>
  <c r="A38" s="1"/>
  <c r="A42" s="1"/>
  <c r="A44" s="1"/>
  <c r="A46" s="1"/>
  <c r="A48" s="1"/>
  <c r="A50" s="1"/>
  <c r="A53" s="1"/>
  <c r="A55" s="1"/>
  <c r="A57" s="1"/>
  <c r="A59" s="1"/>
  <c r="A61" s="1"/>
  <c r="A63" s="1"/>
  <c r="A65" s="1"/>
  <c r="A67" s="1"/>
  <c r="A69" s="1"/>
  <c r="A71" s="1"/>
  <c r="L5" i="27"/>
  <c r="K6"/>
  <c r="P71" i="26"/>
  <c r="J107" i="27"/>
  <c r="K106"/>
  <c r="D1" i="20"/>
  <c r="D58" s="1"/>
  <c r="G5" i="17"/>
  <c r="H5" s="1"/>
  <c r="P10" i="18"/>
  <c r="P38"/>
  <c r="P68"/>
  <c r="N40"/>
  <c r="P34"/>
  <c r="N70"/>
  <c r="O32"/>
  <c r="P42"/>
  <c r="O37"/>
  <c r="P72"/>
  <c r="O67"/>
  <c r="O41"/>
  <c r="N36"/>
  <c r="O71"/>
  <c r="O10"/>
  <c r="N43"/>
  <c r="P41"/>
  <c r="O40"/>
  <c r="N39"/>
  <c r="P37"/>
  <c r="O36"/>
  <c r="N35"/>
  <c r="P32"/>
  <c r="O31"/>
  <c r="N30"/>
  <c r="P28"/>
  <c r="O27"/>
  <c r="N26"/>
  <c r="P24"/>
  <c r="O23"/>
  <c r="N22"/>
  <c r="P20"/>
  <c r="O19"/>
  <c r="N18"/>
  <c r="P17"/>
  <c r="O16"/>
  <c r="N15"/>
  <c r="P13"/>
  <c r="O11"/>
  <c r="P66"/>
  <c r="P71"/>
  <c r="O70"/>
  <c r="N69"/>
  <c r="P67"/>
  <c r="N31"/>
  <c r="P29"/>
  <c r="O28"/>
  <c r="N27"/>
  <c r="P25"/>
  <c r="O24"/>
  <c r="N23"/>
  <c r="P21"/>
  <c r="O20"/>
  <c r="N19"/>
  <c r="O17"/>
  <c r="N16"/>
  <c r="P14"/>
  <c r="O13"/>
  <c r="N11"/>
  <c r="P43"/>
  <c r="O42"/>
  <c r="P39"/>
  <c r="O38"/>
  <c r="P35"/>
  <c r="O34"/>
  <c r="P30"/>
  <c r="O29"/>
  <c r="P26"/>
  <c r="O25"/>
  <c r="P22"/>
  <c r="O21"/>
  <c r="P18"/>
  <c r="P15"/>
  <c r="O14"/>
  <c r="N66"/>
  <c r="O72"/>
  <c r="P69"/>
  <c r="O68"/>
  <c r="D1" i="26"/>
  <c r="D54" s="1"/>
  <c r="F6" i="21"/>
  <c r="N72" i="24"/>
  <c r="P72"/>
  <c r="E41" i="26"/>
  <c r="E71"/>
  <c r="G6" i="25"/>
  <c r="H5"/>
  <c r="F6"/>
  <c r="F107"/>
  <c r="G106"/>
  <c r="N41" i="26"/>
  <c r="R41"/>
  <c r="F101" i="23"/>
  <c r="G100"/>
  <c r="G5"/>
  <c r="D1" i="24"/>
  <c r="D55" s="1"/>
  <c r="P38" i="20"/>
  <c r="O38"/>
  <c r="N38"/>
  <c r="P39"/>
  <c r="O39"/>
  <c r="N40"/>
  <c r="P40"/>
  <c r="O41"/>
  <c r="N41"/>
  <c r="P42"/>
  <c r="O42"/>
  <c r="N42"/>
  <c r="N43"/>
  <c r="P43"/>
  <c r="O43"/>
  <c r="N13"/>
  <c r="O14"/>
  <c r="P15"/>
  <c r="N17"/>
  <c r="P18"/>
  <c r="O20"/>
  <c r="N22"/>
  <c r="N24"/>
  <c r="P25"/>
  <c r="O27"/>
  <c r="O29"/>
  <c r="N31"/>
  <c r="P32"/>
  <c r="P35"/>
  <c r="P37"/>
  <c r="G105" i="21"/>
  <c r="H104"/>
  <c r="P67" i="20"/>
  <c r="O67"/>
  <c r="N67"/>
  <c r="P68"/>
  <c r="O68"/>
  <c r="N68"/>
  <c r="N69"/>
  <c r="P69"/>
  <c r="O69"/>
  <c r="O70"/>
  <c r="N70"/>
  <c r="P70"/>
  <c r="P71"/>
  <c r="O71"/>
  <c r="N71"/>
  <c r="P72"/>
  <c r="O72"/>
  <c r="N72"/>
  <c r="N11"/>
  <c r="O13"/>
  <c r="P14"/>
  <c r="N16"/>
  <c r="O17"/>
  <c r="N19"/>
  <c r="P20"/>
  <c r="P22"/>
  <c r="O24"/>
  <c r="N26"/>
  <c r="N28"/>
  <c r="P29"/>
  <c r="O31"/>
  <c r="O34"/>
  <c r="N36"/>
  <c r="N39"/>
  <c r="E45"/>
  <c r="E74"/>
  <c r="O66"/>
  <c r="N66"/>
  <c r="P66"/>
  <c r="N10"/>
  <c r="O11"/>
  <c r="N15"/>
  <c r="O16"/>
  <c r="N18"/>
  <c r="O19"/>
  <c r="O21"/>
  <c r="N23"/>
  <c r="P26"/>
  <c r="O28"/>
  <c r="N30"/>
  <c r="N32"/>
  <c r="P34"/>
  <c r="O36"/>
  <c r="O40"/>
  <c r="O10"/>
  <c r="P21"/>
  <c r="O23"/>
  <c r="O25"/>
  <c r="N27"/>
  <c r="P30"/>
  <c r="N35"/>
  <c r="N37"/>
  <c r="P41"/>
  <c r="H5" i="21"/>
  <c r="F105"/>
  <c r="D1" i="22"/>
  <c r="D57" s="1"/>
  <c r="O44"/>
  <c r="E44"/>
  <c r="P44"/>
  <c r="E73"/>
  <c r="G6" i="19"/>
  <c r="H5"/>
  <c r="F6"/>
  <c r="F107"/>
  <c r="G106"/>
  <c r="R45" i="20"/>
  <c r="R45" i="18"/>
  <c r="E74"/>
  <c r="R74"/>
  <c r="I5" i="17"/>
  <c r="H6"/>
  <c r="G106"/>
  <c r="E45" i="18"/>
  <c r="D1"/>
  <c r="D58" s="1"/>
  <c r="E107" i="14"/>
  <c r="A61" i="16"/>
  <c r="A60"/>
  <c r="E4"/>
  <c r="D1" s="1"/>
  <c r="A3"/>
  <c r="A2"/>
  <c r="N44" i="22" l="1"/>
  <c r="O72" i="24"/>
  <c r="P42"/>
  <c r="O42"/>
  <c r="N71" i="26"/>
  <c r="O41"/>
  <c r="O71"/>
  <c r="P41"/>
  <c r="L6" i="27"/>
  <c r="M5"/>
  <c r="L106"/>
  <c r="K107"/>
  <c r="G6" i="17"/>
  <c r="S48" i="16"/>
  <c r="P74" i="20"/>
  <c r="N74"/>
  <c r="O74"/>
  <c r="G107" i="25"/>
  <c r="H106"/>
  <c r="H6"/>
  <c r="I5"/>
  <c r="N45" i="20"/>
  <c r="P45"/>
  <c r="H5" i="23"/>
  <c r="G6"/>
  <c r="G101"/>
  <c r="H100"/>
  <c r="O73" i="22"/>
  <c r="H6" i="21"/>
  <c r="I5"/>
  <c r="N73" i="22"/>
  <c r="P73"/>
  <c r="O45" i="20"/>
  <c r="H105" i="21"/>
  <c r="I104"/>
  <c r="G107" i="19"/>
  <c r="H106"/>
  <c r="H6"/>
  <c r="I5"/>
  <c r="O74" i="18"/>
  <c r="P74"/>
  <c r="O45"/>
  <c r="N45"/>
  <c r="N74"/>
  <c r="P45"/>
  <c r="G107" i="17"/>
  <c r="H106"/>
  <c r="J5"/>
  <c r="I6"/>
  <c r="A3" i="14"/>
  <c r="A2"/>
  <c r="L107" i="27" l="1"/>
  <c r="M106"/>
  <c r="N5"/>
  <c r="M6"/>
  <c r="J5" i="25"/>
  <c r="I6"/>
  <c r="I106"/>
  <c r="H107"/>
  <c r="H6" i="23"/>
  <c r="I5"/>
  <c r="H101"/>
  <c r="I100"/>
  <c r="J5" i="21"/>
  <c r="I6"/>
  <c r="J104"/>
  <c r="I105"/>
  <c r="J5" i="19"/>
  <c r="I6"/>
  <c r="H107"/>
  <c r="I106"/>
  <c r="J6" i="17"/>
  <c r="K5"/>
  <c r="I106"/>
  <c r="H107"/>
  <c r="AL123" i="14"/>
  <c r="D123"/>
  <c r="C123"/>
  <c r="N6" i="27" l="1"/>
  <c r="O5"/>
  <c r="N106"/>
  <c r="M107"/>
  <c r="J106" i="25"/>
  <c r="I107"/>
  <c r="K5"/>
  <c r="J6"/>
  <c r="I6" i="23"/>
  <c r="J5"/>
  <c r="J100"/>
  <c r="I101"/>
  <c r="K104" i="21"/>
  <c r="J105"/>
  <c r="K5"/>
  <c r="J6"/>
  <c r="K5" i="19"/>
  <c r="J6"/>
  <c r="I107"/>
  <c r="J106"/>
  <c r="J106" i="17"/>
  <c r="I107"/>
  <c r="L5"/>
  <c r="K6"/>
  <c r="M110" i="15"/>
  <c r="N138" s="1"/>
  <c r="M111"/>
  <c r="N140" s="1"/>
  <c r="M112"/>
  <c r="N142" s="1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82"/>
  <c r="C39" i="16"/>
  <c r="D39"/>
  <c r="E39"/>
  <c r="N39" s="1"/>
  <c r="R39"/>
  <c r="C40"/>
  <c r="D40"/>
  <c r="E40"/>
  <c r="N40" s="1"/>
  <c r="R40"/>
  <c r="C41"/>
  <c r="D41"/>
  <c r="E41"/>
  <c r="N41" s="1"/>
  <c r="R41"/>
  <c r="C42"/>
  <c r="D42"/>
  <c r="E42"/>
  <c r="N42" s="1"/>
  <c r="R42"/>
  <c r="C43"/>
  <c r="D43"/>
  <c r="E43"/>
  <c r="N43" s="1"/>
  <c r="R43"/>
  <c r="C44"/>
  <c r="D44"/>
  <c r="E44"/>
  <c r="N44" s="1"/>
  <c r="R44"/>
  <c r="C14"/>
  <c r="D14"/>
  <c r="E14"/>
  <c r="O14" s="1"/>
  <c r="R14"/>
  <c r="C15"/>
  <c r="D15"/>
  <c r="E15"/>
  <c r="N15" s="1"/>
  <c r="R15"/>
  <c r="C16"/>
  <c r="D16"/>
  <c r="E16"/>
  <c r="O16" s="1"/>
  <c r="R16"/>
  <c r="C17"/>
  <c r="D17"/>
  <c r="E17"/>
  <c r="N17" s="1"/>
  <c r="R17"/>
  <c r="C18"/>
  <c r="D18"/>
  <c r="E18"/>
  <c r="O18" s="1"/>
  <c r="R18"/>
  <c r="C19"/>
  <c r="D19"/>
  <c r="E19"/>
  <c r="N19" s="1"/>
  <c r="R19"/>
  <c r="C20"/>
  <c r="D20"/>
  <c r="E20"/>
  <c r="O20" s="1"/>
  <c r="R20"/>
  <c r="C21"/>
  <c r="D21"/>
  <c r="E21"/>
  <c r="N21" s="1"/>
  <c r="R21"/>
  <c r="C22"/>
  <c r="D22"/>
  <c r="E22"/>
  <c r="O22" s="1"/>
  <c r="R22"/>
  <c r="C23"/>
  <c r="D23"/>
  <c r="E23"/>
  <c r="N23" s="1"/>
  <c r="R23"/>
  <c r="C24"/>
  <c r="D24"/>
  <c r="E24"/>
  <c r="O24" s="1"/>
  <c r="R24"/>
  <c r="C25"/>
  <c r="D25"/>
  <c r="E25"/>
  <c r="N25" s="1"/>
  <c r="R25"/>
  <c r="C26"/>
  <c r="D26"/>
  <c r="E26"/>
  <c r="O26" s="1"/>
  <c r="R26"/>
  <c r="C27"/>
  <c r="D27"/>
  <c r="E27"/>
  <c r="N27" s="1"/>
  <c r="R27"/>
  <c r="C28"/>
  <c r="D28"/>
  <c r="E28"/>
  <c r="O28" s="1"/>
  <c r="R28"/>
  <c r="C29"/>
  <c r="D29"/>
  <c r="E29"/>
  <c r="N29" s="1"/>
  <c r="R29"/>
  <c r="C30"/>
  <c r="D30"/>
  <c r="E30"/>
  <c r="O30" s="1"/>
  <c r="R30"/>
  <c r="C31"/>
  <c r="D31"/>
  <c r="E31"/>
  <c r="N31" s="1"/>
  <c r="R31"/>
  <c r="C32"/>
  <c r="D32"/>
  <c r="E32"/>
  <c r="O32" s="1"/>
  <c r="R32"/>
  <c r="C33"/>
  <c r="D33"/>
  <c r="E33"/>
  <c r="N33" s="1"/>
  <c r="R33"/>
  <c r="C35"/>
  <c r="D35"/>
  <c r="E35"/>
  <c r="N35" s="1"/>
  <c r="R35"/>
  <c r="C36"/>
  <c r="D36"/>
  <c r="E36"/>
  <c r="N36" s="1"/>
  <c r="R36"/>
  <c r="C37"/>
  <c r="D37"/>
  <c r="E37"/>
  <c r="N37" s="1"/>
  <c r="R37"/>
  <c r="C68"/>
  <c r="D68"/>
  <c r="E68"/>
  <c r="R68"/>
  <c r="C69"/>
  <c r="D69"/>
  <c r="E69"/>
  <c r="R69"/>
  <c r="C70"/>
  <c r="D70"/>
  <c r="E70"/>
  <c r="R70"/>
  <c r="C71"/>
  <c r="D71"/>
  <c r="E71"/>
  <c r="R71"/>
  <c r="C72"/>
  <c r="D72"/>
  <c r="E72"/>
  <c r="R72"/>
  <c r="C73"/>
  <c r="D73"/>
  <c r="E73"/>
  <c r="R73"/>
  <c r="AL75" i="14"/>
  <c r="D75"/>
  <c r="C75"/>
  <c r="AL73"/>
  <c r="D73"/>
  <c r="C73"/>
  <c r="AL61"/>
  <c r="D61"/>
  <c r="C61"/>
  <c r="AL59"/>
  <c r="D59"/>
  <c r="C59"/>
  <c r="AL57"/>
  <c r="D57"/>
  <c r="C57"/>
  <c r="J56" i="15" a="1"/>
  <c r="J56" s="1"/>
  <c r="A18"/>
  <c r="A19"/>
  <c r="N107" i="27" l="1"/>
  <c r="O106"/>
  <c r="P5"/>
  <c r="O6"/>
  <c r="J107" i="25"/>
  <c r="K106"/>
  <c r="K6"/>
  <c r="L5"/>
  <c r="J6" i="23"/>
  <c r="K5"/>
  <c r="J101"/>
  <c r="K100"/>
  <c r="K6" i="21"/>
  <c r="L5"/>
  <c r="K105"/>
  <c r="L104"/>
  <c r="J107" i="19"/>
  <c r="K106"/>
  <c r="K6"/>
  <c r="L5"/>
  <c r="K106" i="17"/>
  <c r="J107"/>
  <c r="M5"/>
  <c r="L6"/>
  <c r="O73" i="16"/>
  <c r="N69"/>
  <c r="N68"/>
  <c r="N70"/>
  <c r="O72"/>
  <c r="O71"/>
  <c r="O44"/>
  <c r="O17"/>
  <c r="O41"/>
  <c r="P21"/>
  <c r="N14"/>
  <c r="O43"/>
  <c r="O39"/>
  <c r="N18"/>
  <c r="N73"/>
  <c r="O35"/>
  <c r="P27"/>
  <c r="P31"/>
  <c r="P23"/>
  <c r="N71"/>
  <c r="O37"/>
  <c r="O33"/>
  <c r="P29"/>
  <c r="P25"/>
  <c r="N20"/>
  <c r="O36"/>
  <c r="N32"/>
  <c r="N30"/>
  <c r="N28"/>
  <c r="N26"/>
  <c r="N24"/>
  <c r="N22"/>
  <c r="O19"/>
  <c r="N16"/>
  <c r="P71"/>
  <c r="O15"/>
  <c r="P18"/>
  <c r="O40"/>
  <c r="P72"/>
  <c r="O70"/>
  <c r="O68"/>
  <c r="P73"/>
  <c r="N72"/>
  <c r="P70"/>
  <c r="P24"/>
  <c r="P16"/>
  <c r="P14"/>
  <c r="P32"/>
  <c r="P68"/>
  <c r="P28"/>
  <c r="P20"/>
  <c r="P17"/>
  <c r="O42"/>
  <c r="O69"/>
  <c r="P30"/>
  <c r="P26"/>
  <c r="P22"/>
  <c r="P19"/>
  <c r="P15"/>
  <c r="P43"/>
  <c r="P41"/>
  <c r="P39"/>
  <c r="P44"/>
  <c r="P42"/>
  <c r="P40"/>
  <c r="O31"/>
  <c r="O29"/>
  <c r="O27"/>
  <c r="O25"/>
  <c r="O23"/>
  <c r="O21"/>
  <c r="P69"/>
  <c r="P36"/>
  <c r="P37"/>
  <c r="P35"/>
  <c r="P33"/>
  <c r="AL16" i="14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54"/>
  <c r="AL63"/>
  <c r="AL65"/>
  <c r="AL67"/>
  <c r="AL69"/>
  <c r="AL71"/>
  <c r="AL14"/>
  <c r="AL113"/>
  <c r="AL115"/>
  <c r="AL117"/>
  <c r="AL119"/>
  <c r="AL121"/>
  <c r="AL111"/>
  <c r="AL11"/>
  <c r="AL9"/>
  <c r="P6" i="27" l="1"/>
  <c r="Q5"/>
  <c r="P106"/>
  <c r="O107"/>
  <c r="L6" i="25"/>
  <c r="M5"/>
  <c r="K107"/>
  <c r="L106"/>
  <c r="K101" i="23"/>
  <c r="L100"/>
  <c r="L5"/>
  <c r="K6"/>
  <c r="M104" i="21"/>
  <c r="L105"/>
  <c r="L6"/>
  <c r="M5"/>
  <c r="L6" i="19"/>
  <c r="M5"/>
  <c r="K107"/>
  <c r="L106"/>
  <c r="K107" i="17"/>
  <c r="L106"/>
  <c r="M6"/>
  <c r="N5"/>
  <c r="N84" i="15"/>
  <c r="N86"/>
  <c r="N88"/>
  <c r="N90"/>
  <c r="N92"/>
  <c r="N94"/>
  <c r="N96"/>
  <c r="N98"/>
  <c r="N100"/>
  <c r="N102"/>
  <c r="N104"/>
  <c r="N106"/>
  <c r="N108"/>
  <c r="N110"/>
  <c r="N112"/>
  <c r="N114"/>
  <c r="N116"/>
  <c r="N118"/>
  <c r="N120"/>
  <c r="N122"/>
  <c r="N124"/>
  <c r="N126"/>
  <c r="N128"/>
  <c r="N130"/>
  <c r="N132"/>
  <c r="N134"/>
  <c r="N136"/>
  <c r="N82"/>
  <c r="A48"/>
  <c r="A49"/>
  <c r="A50"/>
  <c r="A51"/>
  <c r="A52"/>
  <c r="A41"/>
  <c r="P107" i="27" l="1"/>
  <c r="Q106"/>
  <c r="R5"/>
  <c r="Q6"/>
  <c r="M106" i="25"/>
  <c r="L107"/>
  <c r="N5"/>
  <c r="M6"/>
  <c r="L6" i="23"/>
  <c r="M5"/>
  <c r="L101"/>
  <c r="M100"/>
  <c r="N5" i="21"/>
  <c r="M6"/>
  <c r="N104"/>
  <c r="M105"/>
  <c r="L107" i="19"/>
  <c r="M106"/>
  <c r="N5"/>
  <c r="M6"/>
  <c r="O5" i="17"/>
  <c r="N6"/>
  <c r="L107"/>
  <c r="M106"/>
  <c r="S1" i="14"/>
  <c r="E55" i="15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R6" i="27" l="1"/>
  <c r="S5"/>
  <c r="R106"/>
  <c r="Q107"/>
  <c r="O5" i="25"/>
  <c r="N6"/>
  <c r="N106"/>
  <c r="M107"/>
  <c r="M6" i="23"/>
  <c r="N5"/>
  <c r="N100"/>
  <c r="M101"/>
  <c r="N105" i="21"/>
  <c r="O104"/>
  <c r="O5"/>
  <c r="N6"/>
  <c r="M107" i="19"/>
  <c r="N106"/>
  <c r="O5"/>
  <c r="N6"/>
  <c r="N106" i="17"/>
  <c r="M107"/>
  <c r="O6"/>
  <c r="P5"/>
  <c r="S77" i="16"/>
  <c r="K56" i="15" a="1"/>
  <c r="K56" s="1"/>
  <c r="L56" a="1"/>
  <c r="L56" s="1"/>
  <c r="M56" a="1"/>
  <c r="M56" s="1"/>
  <c r="N56" a="1"/>
  <c r="N56" s="1"/>
  <c r="O56" a="1"/>
  <c r="O56" s="1"/>
  <c r="P56" a="1"/>
  <c r="P56" s="1"/>
  <c r="Q56" a="1"/>
  <c r="Q56" s="1"/>
  <c r="R56" a="1"/>
  <c r="R56" s="1"/>
  <c r="S56" a="1"/>
  <c r="S56" s="1"/>
  <c r="T56" a="1"/>
  <c r="T56" s="1"/>
  <c r="U56" a="1"/>
  <c r="U56" s="1"/>
  <c r="D71" i="14"/>
  <c r="C71"/>
  <c r="D69"/>
  <c r="C69"/>
  <c r="D67"/>
  <c r="C67"/>
  <c r="D65"/>
  <c r="C65"/>
  <c r="D63"/>
  <c r="C63"/>
  <c r="D54"/>
  <c r="D52"/>
  <c r="D50"/>
  <c r="D48"/>
  <c r="D46"/>
  <c r="D44"/>
  <c r="D42"/>
  <c r="D40"/>
  <c r="D38"/>
  <c r="D36"/>
  <c r="D34"/>
  <c r="D32"/>
  <c r="D30"/>
  <c r="D28"/>
  <c r="D26"/>
  <c r="D24"/>
  <c r="D22"/>
  <c r="D20"/>
  <c r="D18"/>
  <c r="D16"/>
  <c r="A16"/>
  <c r="A18" s="1"/>
  <c r="A20" s="1"/>
  <c r="A22" s="1"/>
  <c r="A24" s="1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4" s="1"/>
  <c r="D14"/>
  <c r="R38" i="16"/>
  <c r="R13"/>
  <c r="R67"/>
  <c r="R11"/>
  <c r="R10"/>
  <c r="E38"/>
  <c r="N38" s="1"/>
  <c r="D38"/>
  <c r="C38"/>
  <c r="E13"/>
  <c r="N13" s="1"/>
  <c r="D13"/>
  <c r="U55" i="15"/>
  <c r="K55"/>
  <c r="L55"/>
  <c r="M55"/>
  <c r="N55"/>
  <c r="O55"/>
  <c r="P55"/>
  <c r="Q55"/>
  <c r="R55"/>
  <c r="S55"/>
  <c r="T55"/>
  <c r="G55"/>
  <c r="H55"/>
  <c r="E67" i="16"/>
  <c r="N67" s="1"/>
  <c r="D67"/>
  <c r="C67"/>
  <c r="C121" i="14"/>
  <c r="C119"/>
  <c r="C117"/>
  <c r="C115"/>
  <c r="C113"/>
  <c r="A113"/>
  <c r="A115" s="1"/>
  <c r="A117" s="1"/>
  <c r="A119" s="1"/>
  <c r="A121" s="1"/>
  <c r="A123" s="1"/>
  <c r="C111"/>
  <c r="A106"/>
  <c r="C11" i="16"/>
  <c r="D11"/>
  <c r="E11"/>
  <c r="E10"/>
  <c r="D10"/>
  <c r="C10"/>
  <c r="D59"/>
  <c r="C11" i="14"/>
  <c r="A11"/>
  <c r="A6" i="15"/>
  <c r="R107" i="27" l="1"/>
  <c r="S106"/>
  <c r="T5"/>
  <c r="S6"/>
  <c r="O6" i="25"/>
  <c r="P5"/>
  <c r="N107"/>
  <c r="O106"/>
  <c r="N101" i="23"/>
  <c r="O100"/>
  <c r="N6"/>
  <c r="O5"/>
  <c r="O6" i="21"/>
  <c r="P5"/>
  <c r="O105"/>
  <c r="P104"/>
  <c r="N107" i="19"/>
  <c r="O106"/>
  <c r="O6"/>
  <c r="P5"/>
  <c r="O106" i="17"/>
  <c r="N107"/>
  <c r="Q5"/>
  <c r="P6"/>
  <c r="E46" i="16"/>
  <c r="A57" i="14"/>
  <c r="A59" s="1"/>
  <c r="A61" s="1"/>
  <c r="A63" s="1"/>
  <c r="A65" s="1"/>
  <c r="A67" s="1"/>
  <c r="A69" s="1"/>
  <c r="A71" s="1"/>
  <c r="A73" s="1"/>
  <c r="A75" s="1"/>
  <c r="O10" i="16"/>
  <c r="N10"/>
  <c r="N11"/>
  <c r="P11"/>
  <c r="O11"/>
  <c r="P10"/>
  <c r="O67"/>
  <c r="P67"/>
  <c r="C18" i="14"/>
  <c r="C22"/>
  <c r="C26"/>
  <c r="C30"/>
  <c r="C32"/>
  <c r="C36"/>
  <c r="C40"/>
  <c r="C44"/>
  <c r="C48"/>
  <c r="C52"/>
  <c r="C13" i="16"/>
  <c r="C14" i="14"/>
  <c r="C16"/>
  <c r="C20"/>
  <c r="C24"/>
  <c r="C28"/>
  <c r="C34"/>
  <c r="C38"/>
  <c r="C42"/>
  <c r="C46"/>
  <c r="C50"/>
  <c r="C54"/>
  <c r="O38" i="16"/>
  <c r="O13"/>
  <c r="P38"/>
  <c r="P13"/>
  <c r="R46"/>
  <c r="R75"/>
  <c r="E75"/>
  <c r="D11" i="14"/>
  <c r="D9"/>
  <c r="C9"/>
  <c r="F108"/>
  <c r="G108" s="1"/>
  <c r="D111"/>
  <c r="D113"/>
  <c r="D115"/>
  <c r="D117"/>
  <c r="D119"/>
  <c r="D121"/>
  <c r="T6" i="27" l="1"/>
  <c r="U5"/>
  <c r="T106"/>
  <c r="S107"/>
  <c r="O107" i="25"/>
  <c r="P106"/>
  <c r="P6"/>
  <c r="Q5"/>
  <c r="P5" i="23"/>
  <c r="O6"/>
  <c r="O101"/>
  <c r="P100"/>
  <c r="P6" i="21"/>
  <c r="Q5"/>
  <c r="P105"/>
  <c r="Q104"/>
  <c r="P6" i="19"/>
  <c r="Q5"/>
  <c r="O107"/>
  <c r="P106"/>
  <c r="Q6" i="17"/>
  <c r="R5"/>
  <c r="O107"/>
  <c r="P106"/>
  <c r="G109" i="14"/>
  <c r="H108"/>
  <c r="A105"/>
  <c r="S104"/>
  <c r="N46" i="16"/>
  <c r="F109" i="14"/>
  <c r="O46" i="16"/>
  <c r="P46"/>
  <c r="T107" i="27" l="1"/>
  <c r="U106"/>
  <c r="V5"/>
  <c r="U6"/>
  <c r="R5" i="25"/>
  <c r="Q6"/>
  <c r="Q106"/>
  <c r="P107"/>
  <c r="P101" i="23"/>
  <c r="Q100"/>
  <c r="P6"/>
  <c r="Q5"/>
  <c r="R5" i="21"/>
  <c r="Q6"/>
  <c r="R104"/>
  <c r="Q105"/>
  <c r="P107" i="19"/>
  <c r="Q106"/>
  <c r="R5"/>
  <c r="Q6"/>
  <c r="P107" i="17"/>
  <c r="Q106"/>
  <c r="R6"/>
  <c r="S5"/>
  <c r="I108" i="14"/>
  <c r="H109"/>
  <c r="O75" i="16"/>
  <c r="P75"/>
  <c r="N75"/>
  <c r="H5" i="14"/>
  <c r="G6"/>
  <c r="V6" i="27" l="1"/>
  <c r="W5"/>
  <c r="V106"/>
  <c r="U107"/>
  <c r="R106" i="25"/>
  <c r="Q107"/>
  <c r="S5"/>
  <c r="R6"/>
  <c r="R100" i="23"/>
  <c r="Q101"/>
  <c r="Q6"/>
  <c r="R5"/>
  <c r="S5" i="21"/>
  <c r="R6"/>
  <c r="S104"/>
  <c r="R105"/>
  <c r="S5" i="19"/>
  <c r="R6"/>
  <c r="Q107"/>
  <c r="R106"/>
  <c r="T5" i="17"/>
  <c r="S6"/>
  <c r="R106"/>
  <c r="Q107"/>
  <c r="J108" i="14"/>
  <c r="I109"/>
  <c r="H6"/>
  <c r="I5"/>
  <c r="V107" i="27" l="1"/>
  <c r="W106"/>
  <c r="X5"/>
  <c r="W6"/>
  <c r="S6" i="25"/>
  <c r="T5"/>
  <c r="R107"/>
  <c r="S106"/>
  <c r="R6" i="23"/>
  <c r="S5"/>
  <c r="R101"/>
  <c r="S100"/>
  <c r="S105" i="21"/>
  <c r="T104"/>
  <c r="S6"/>
  <c r="T5"/>
  <c r="R107" i="19"/>
  <c r="S106"/>
  <c r="S6"/>
  <c r="T5"/>
  <c r="S106" i="17"/>
  <c r="R107"/>
  <c r="U5"/>
  <c r="T6"/>
  <c r="K108" i="14"/>
  <c r="K109" s="1"/>
  <c r="J109"/>
  <c r="I6"/>
  <c r="J5"/>
  <c r="X6" i="27" l="1"/>
  <c r="Y5"/>
  <c r="X106"/>
  <c r="W107"/>
  <c r="T6" i="25"/>
  <c r="U5"/>
  <c r="S107"/>
  <c r="T106"/>
  <c r="T5" i="23"/>
  <c r="S6"/>
  <c r="S101"/>
  <c r="T100"/>
  <c r="T105" i="21"/>
  <c r="U104"/>
  <c r="T6"/>
  <c r="U5"/>
  <c r="T6" i="19"/>
  <c r="U5"/>
  <c r="S107"/>
  <c r="T106"/>
  <c r="V5" i="17"/>
  <c r="U6"/>
  <c r="S107"/>
  <c r="T106"/>
  <c r="K5" i="14"/>
  <c r="J6"/>
  <c r="X107" i="27" l="1"/>
  <c r="Y106"/>
  <c r="Z5"/>
  <c r="Y6"/>
  <c r="V5" i="25"/>
  <c r="U6"/>
  <c r="U106"/>
  <c r="T107"/>
  <c r="T101" i="23"/>
  <c r="U100"/>
  <c r="T6"/>
  <c r="U5"/>
  <c r="V5" i="21"/>
  <c r="U6"/>
  <c r="V104"/>
  <c r="U105"/>
  <c r="T107" i="19"/>
  <c r="U106"/>
  <c r="V5"/>
  <c r="U6"/>
  <c r="U106" i="17"/>
  <c r="T107"/>
  <c r="V6"/>
  <c r="W5"/>
  <c r="L108" i="14"/>
  <c r="K6"/>
  <c r="L5"/>
  <c r="Z6" i="27" l="1"/>
  <c r="AA5"/>
  <c r="Z106"/>
  <c r="Y107"/>
  <c r="V106" i="25"/>
  <c r="U107"/>
  <c r="W5"/>
  <c r="V6"/>
  <c r="U6" i="23"/>
  <c r="V5"/>
  <c r="V100"/>
  <c r="U101"/>
  <c r="V105" i="21"/>
  <c r="W104"/>
  <c r="W5"/>
  <c r="V6"/>
  <c r="W5" i="19"/>
  <c r="V6"/>
  <c r="U107"/>
  <c r="V106"/>
  <c r="W6" i="17"/>
  <c r="X5"/>
  <c r="V106"/>
  <c r="U107"/>
  <c r="L109" i="14"/>
  <c r="M108"/>
  <c r="M5"/>
  <c r="L6"/>
  <c r="Z107" i="27" l="1"/>
  <c r="AA106"/>
  <c r="AB5"/>
  <c r="AA6"/>
  <c r="W6" i="25"/>
  <c r="X5"/>
  <c r="V107"/>
  <c r="W106"/>
  <c r="V101" i="23"/>
  <c r="W100"/>
  <c r="V6"/>
  <c r="W5"/>
  <c r="W6" i="21"/>
  <c r="X5"/>
  <c r="W105"/>
  <c r="X104"/>
  <c r="V107" i="19"/>
  <c r="W106"/>
  <c r="W6"/>
  <c r="X5"/>
  <c r="Y5" i="17"/>
  <c r="X6"/>
  <c r="V107"/>
  <c r="W106"/>
  <c r="M109" i="14"/>
  <c r="N108"/>
  <c r="N5"/>
  <c r="M6"/>
  <c r="AB6" i="27" l="1"/>
  <c r="AC5"/>
  <c r="AB106"/>
  <c r="AA107"/>
  <c r="X6" i="25"/>
  <c r="Y5"/>
  <c r="W107"/>
  <c r="X106"/>
  <c r="W101" i="23"/>
  <c r="X100"/>
  <c r="X5"/>
  <c r="W6"/>
  <c r="X105" i="21"/>
  <c r="Y104"/>
  <c r="X6"/>
  <c r="Y5"/>
  <c r="X6" i="19"/>
  <c r="Y5"/>
  <c r="W107"/>
  <c r="X106"/>
  <c r="W107" i="17"/>
  <c r="X106"/>
  <c r="Y6"/>
  <c r="Z5"/>
  <c r="N109" i="14"/>
  <c r="O108"/>
  <c r="O5"/>
  <c r="N6"/>
  <c r="AB107" i="27" l="1"/>
  <c r="AC106"/>
  <c r="AD5"/>
  <c r="AC6"/>
  <c r="Y106" i="25"/>
  <c r="X107"/>
  <c r="Z5"/>
  <c r="Y6"/>
  <c r="X6" i="23"/>
  <c r="Y5"/>
  <c r="X101"/>
  <c r="Y100"/>
  <c r="Z5" i="21"/>
  <c r="Y6"/>
  <c r="Z104"/>
  <c r="Y105"/>
  <c r="X107" i="19"/>
  <c r="Y106"/>
  <c r="Z5"/>
  <c r="Y6"/>
  <c r="Z6" i="17"/>
  <c r="AA5"/>
  <c r="Y106"/>
  <c r="X107"/>
  <c r="O109" i="14"/>
  <c r="P108"/>
  <c r="P5"/>
  <c r="O6"/>
  <c r="AD6" i="27" l="1"/>
  <c r="AE5"/>
  <c r="AD106"/>
  <c r="AC107"/>
  <c r="AA5" i="25"/>
  <c r="Z6"/>
  <c r="Z106"/>
  <c r="Y107"/>
  <c r="Y6" i="23"/>
  <c r="Z5"/>
  <c r="Z100"/>
  <c r="Y101"/>
  <c r="AA104" i="21"/>
  <c r="Z105"/>
  <c r="AA5"/>
  <c r="Z6"/>
  <c r="AA5" i="19"/>
  <c r="Z6"/>
  <c r="Y107"/>
  <c r="Z106"/>
  <c r="Z106" i="17"/>
  <c r="Y107"/>
  <c r="AB5"/>
  <c r="AA6"/>
  <c r="P109" i="14"/>
  <c r="Q108"/>
  <c r="P6"/>
  <c r="Q5"/>
  <c r="AD107" i="27" l="1"/>
  <c r="AE106"/>
  <c r="AF5"/>
  <c r="AE6"/>
  <c r="Z107" i="25"/>
  <c r="AA106"/>
  <c r="AA6"/>
  <c r="AB5"/>
  <c r="Z101" i="23"/>
  <c r="AA100"/>
  <c r="Z6"/>
  <c r="AA5"/>
  <c r="AA6" i="21"/>
  <c r="AB5"/>
  <c r="AA105"/>
  <c r="AB104"/>
  <c r="Z107" i="19"/>
  <c r="AA106"/>
  <c r="AA6"/>
  <c r="AB5"/>
  <c r="AC5" i="17"/>
  <c r="AB6"/>
  <c r="AA106"/>
  <c r="Z107"/>
  <c r="Q109" i="14"/>
  <c r="R108"/>
  <c r="R5"/>
  <c r="Q6"/>
  <c r="AF6" i="27" l="1"/>
  <c r="AG5"/>
  <c r="AF106"/>
  <c r="AE107"/>
  <c r="AB6" i="25"/>
  <c r="AC5"/>
  <c r="AA107"/>
  <c r="AB106"/>
  <c r="AA101" i="23"/>
  <c r="AB100"/>
  <c r="AB5"/>
  <c r="AA6"/>
  <c r="AC104" i="21"/>
  <c r="AB105"/>
  <c r="AB6"/>
  <c r="AC5"/>
  <c r="AB6" i="19"/>
  <c r="AC5"/>
  <c r="AA107"/>
  <c r="AB106"/>
  <c r="AA107" i="17"/>
  <c r="AB106"/>
  <c r="AD5"/>
  <c r="AC6"/>
  <c r="R109" i="14"/>
  <c r="S108"/>
  <c r="S5"/>
  <c r="R6"/>
  <c r="AF107" i="27" l="1"/>
  <c r="AG106"/>
  <c r="AH5"/>
  <c r="AG6"/>
  <c r="AC106" i="25"/>
  <c r="AB107"/>
  <c r="AD5"/>
  <c r="AC6"/>
  <c r="AB6" i="23"/>
  <c r="AC5"/>
  <c r="AB101"/>
  <c r="AC100"/>
  <c r="AD5" i="21"/>
  <c r="AC6"/>
  <c r="AD104"/>
  <c r="AC105"/>
  <c r="AB107" i="19"/>
  <c r="AC106"/>
  <c r="AD5"/>
  <c r="AC6"/>
  <c r="AD6" i="17"/>
  <c r="AE5"/>
  <c r="AB107"/>
  <c r="AC106"/>
  <c r="S109" i="14"/>
  <c r="T108"/>
  <c r="S6"/>
  <c r="T5"/>
  <c r="AH6" i="27" l="1"/>
  <c r="AI5"/>
  <c r="AI6" s="1"/>
  <c r="AH106"/>
  <c r="AG107"/>
  <c r="AE5" i="25"/>
  <c r="AD6"/>
  <c r="AD106"/>
  <c r="AC107"/>
  <c r="AC6" i="23"/>
  <c r="AD5"/>
  <c r="AD100"/>
  <c r="AC101"/>
  <c r="AD105" i="21"/>
  <c r="AE104"/>
  <c r="AE5"/>
  <c r="AD6"/>
  <c r="AE5" i="19"/>
  <c r="AD6"/>
  <c r="AC107"/>
  <c r="AD106"/>
  <c r="AD106" i="17"/>
  <c r="AC107"/>
  <c r="AF5"/>
  <c r="AE6"/>
  <c r="T109" i="14"/>
  <c r="U108"/>
  <c r="T6"/>
  <c r="U5"/>
  <c r="AH107" i="27" l="1"/>
  <c r="AI106"/>
  <c r="AI107" s="1"/>
  <c r="AK117"/>
  <c r="F70" i="28" s="1"/>
  <c r="AM14" i="27"/>
  <c r="H13" i="28" s="1"/>
  <c r="I13" s="1"/>
  <c r="AM71" i="27"/>
  <c r="H42" i="28" s="1"/>
  <c r="I42" s="1"/>
  <c r="AM61" i="27"/>
  <c r="H37" i="28" s="1"/>
  <c r="I37" s="1"/>
  <c r="AK42" i="27"/>
  <c r="F27" i="28" s="1"/>
  <c r="AK32" i="27"/>
  <c r="F22" i="28" s="1"/>
  <c r="AM11" i="27"/>
  <c r="H11" i="28" s="1"/>
  <c r="I11" s="1"/>
  <c r="AM111" i="27"/>
  <c r="H67" i="28" s="1"/>
  <c r="I67" s="1"/>
  <c r="AM65" i="27"/>
  <c r="H39" i="28" s="1"/>
  <c r="I39" s="1"/>
  <c r="AK46" i="27"/>
  <c r="F29" i="28" s="1"/>
  <c r="AK36" i="27"/>
  <c r="F24" i="28" s="1"/>
  <c r="AM30" i="27"/>
  <c r="H21" i="28" s="1"/>
  <c r="I21" s="1"/>
  <c r="AM20" i="27"/>
  <c r="H16" i="28" s="1"/>
  <c r="I16" s="1"/>
  <c r="AM117" i="27"/>
  <c r="H70" i="28" s="1"/>
  <c r="I70" s="1"/>
  <c r="AK67" i="27"/>
  <c r="F40" i="28" s="1"/>
  <c r="AK57" i="27"/>
  <c r="F35" i="28" s="1"/>
  <c r="AM34" i="27"/>
  <c r="H23" i="28" s="1"/>
  <c r="I23" s="1"/>
  <c r="AM24" i="27"/>
  <c r="H18" i="28" s="1"/>
  <c r="I18" s="1"/>
  <c r="AM121" i="27"/>
  <c r="H72" i="28" s="1"/>
  <c r="I72" s="1"/>
  <c r="AK71" i="27"/>
  <c r="AK61"/>
  <c r="AM22"/>
  <c r="H17" i="28" s="1"/>
  <c r="I17" s="1"/>
  <c r="AM9" i="27"/>
  <c r="H10" i="28" s="1"/>
  <c r="I10" s="1"/>
  <c r="AM109" i="27"/>
  <c r="H66" i="28" s="1"/>
  <c r="AK59" i="27"/>
  <c r="F36" i="28" s="1"/>
  <c r="AK48" i="27"/>
  <c r="F30" i="28" s="1"/>
  <c r="AM26" i="27"/>
  <c r="H19" i="28" s="1"/>
  <c r="I19" s="1"/>
  <c r="AM16" i="27"/>
  <c r="H14" i="28" s="1"/>
  <c r="I14" s="1"/>
  <c r="AM113" i="27"/>
  <c r="H68" i="28" s="1"/>
  <c r="I68" s="1"/>
  <c r="AK63" i="27"/>
  <c r="F38" i="28" s="1"/>
  <c r="AK52" i="27"/>
  <c r="F32" i="28" s="1"/>
  <c r="AM115" i="27"/>
  <c r="H69" i="28" s="1"/>
  <c r="I69" s="1"/>
  <c r="AM69" i="27"/>
  <c r="H41" i="28" s="1"/>
  <c r="I41" s="1"/>
  <c r="AK50" i="27"/>
  <c r="F31" i="28" s="1"/>
  <c r="AK40" i="27"/>
  <c r="F26" i="28" s="1"/>
  <c r="AM18" i="27"/>
  <c r="H15" i="28" s="1"/>
  <c r="I15" s="1"/>
  <c r="AM119" i="27"/>
  <c r="H71" i="28" s="1"/>
  <c r="I71" s="1"/>
  <c r="AM73" i="27"/>
  <c r="H43" i="28" s="1"/>
  <c r="I43" s="1"/>
  <c r="AK55" i="27"/>
  <c r="F34" i="28" s="1"/>
  <c r="AK109" i="27"/>
  <c r="AM38"/>
  <c r="H25" i="28" s="1"/>
  <c r="I25" s="1"/>
  <c r="AM28" i="27"/>
  <c r="H20" i="28" s="1"/>
  <c r="I20" s="1"/>
  <c r="AK11" i="27"/>
  <c r="AK111"/>
  <c r="AK65"/>
  <c r="AM42"/>
  <c r="H27" i="28" s="1"/>
  <c r="I27" s="1"/>
  <c r="AM32" i="27"/>
  <c r="H22" i="28" s="1"/>
  <c r="I22" s="1"/>
  <c r="AK14" i="27"/>
  <c r="AK115"/>
  <c r="AK69"/>
  <c r="AM63"/>
  <c r="H38" i="28" s="1"/>
  <c r="I38" s="1"/>
  <c r="AM52" i="27"/>
  <c r="H32" i="28" s="1"/>
  <c r="I32" s="1"/>
  <c r="AK34" i="27"/>
  <c r="AK24"/>
  <c r="AK121"/>
  <c r="AM67"/>
  <c r="H40" i="28" s="1"/>
  <c r="I40" s="1"/>
  <c r="AM57" i="27"/>
  <c r="H35" i="28" s="1"/>
  <c r="I35" s="1"/>
  <c r="AK38" i="27"/>
  <c r="AK28"/>
  <c r="AK44"/>
  <c r="F28" i="28" s="1"/>
  <c r="AM55" i="27"/>
  <c r="H34" i="28" s="1"/>
  <c r="I34" s="1"/>
  <c r="AM44" i="27"/>
  <c r="H28" i="28" s="1"/>
  <c r="I28" s="1"/>
  <c r="AK26" i="27"/>
  <c r="AK16"/>
  <c r="AK113"/>
  <c r="AM59"/>
  <c r="H36" i="28" s="1"/>
  <c r="I36" s="1"/>
  <c r="AM48" i="27"/>
  <c r="H30" i="28" s="1"/>
  <c r="I30" s="1"/>
  <c r="AK30" i="27"/>
  <c r="AK20"/>
  <c r="AM46"/>
  <c r="H29" i="28" s="1"/>
  <c r="I29" s="1"/>
  <c r="AM36" i="27"/>
  <c r="H24" i="28" s="1"/>
  <c r="I24" s="1"/>
  <c r="AK18" i="27"/>
  <c r="AK119"/>
  <c r="AK73"/>
  <c r="AM50"/>
  <c r="H31" i="28" s="1"/>
  <c r="I31" s="1"/>
  <c r="AM40" i="27"/>
  <c r="H26" i="28" s="1"/>
  <c r="I26" s="1"/>
  <c r="AK22" i="27"/>
  <c r="AK9"/>
  <c r="AD107" i="25"/>
  <c r="AE106"/>
  <c r="AE6"/>
  <c r="AF5"/>
  <c r="AD101" i="23"/>
  <c r="AE100"/>
  <c r="AD6"/>
  <c r="AE5"/>
  <c r="AE6" i="21"/>
  <c r="AF5"/>
  <c r="AE105"/>
  <c r="AF104"/>
  <c r="AD107" i="19"/>
  <c r="AE106"/>
  <c r="AE6"/>
  <c r="AF5"/>
  <c r="AG5" i="17"/>
  <c r="AF6"/>
  <c r="AE106"/>
  <c r="AD107"/>
  <c r="U109" i="14"/>
  <c r="V108"/>
  <c r="V5"/>
  <c r="U6"/>
  <c r="AN113" i="27" l="1"/>
  <c r="F68" i="28"/>
  <c r="AN121" i="27"/>
  <c r="F72" i="28"/>
  <c r="AN115" i="27"/>
  <c r="F69" i="28"/>
  <c r="L70"/>
  <c r="G70"/>
  <c r="K70" s="1"/>
  <c r="M70" s="1"/>
  <c r="Q70" s="1"/>
  <c r="S70" s="1"/>
  <c r="J70"/>
  <c r="AN119" i="27"/>
  <c r="F71" i="28"/>
  <c r="AN111" i="27"/>
  <c r="F67" i="28"/>
  <c r="AN109" i="27"/>
  <c r="F66" i="28"/>
  <c r="H74"/>
  <c r="I66"/>
  <c r="I74" s="1"/>
  <c r="AN22" i="27"/>
  <c r="F17" i="28"/>
  <c r="AN20" i="27"/>
  <c r="F16" i="28"/>
  <c r="AN26" i="27"/>
  <c r="F19" i="28"/>
  <c r="AN28" i="27"/>
  <c r="F20" i="28"/>
  <c r="AN34" i="27"/>
  <c r="F23" i="28"/>
  <c r="AN65" i="27"/>
  <c r="F39" i="28"/>
  <c r="AN11" i="27"/>
  <c r="F11" i="28"/>
  <c r="L34"/>
  <c r="G34"/>
  <c r="K34" s="1"/>
  <c r="M34" s="1"/>
  <c r="Q34" s="1"/>
  <c r="S34" s="1"/>
  <c r="J34"/>
  <c r="L26"/>
  <c r="J26"/>
  <c r="G26"/>
  <c r="K26" s="1"/>
  <c r="M26" s="1"/>
  <c r="Q26" s="1"/>
  <c r="S26" s="1"/>
  <c r="L32"/>
  <c r="J32"/>
  <c r="G32"/>
  <c r="K32" s="1"/>
  <c r="M32" s="1"/>
  <c r="Q32" s="1"/>
  <c r="S32" s="1"/>
  <c r="L36"/>
  <c r="G36"/>
  <c r="K36" s="1"/>
  <c r="J36"/>
  <c r="AN61" i="27"/>
  <c r="F37" i="28"/>
  <c r="L40"/>
  <c r="G40"/>
  <c r="K40" s="1"/>
  <c r="M40" s="1"/>
  <c r="Q40" s="1"/>
  <c r="S40" s="1"/>
  <c r="J40"/>
  <c r="L24"/>
  <c r="J24"/>
  <c r="G24"/>
  <c r="K24" s="1"/>
  <c r="M24" s="1"/>
  <c r="Q24" s="1"/>
  <c r="S24" s="1"/>
  <c r="L27"/>
  <c r="G27"/>
  <c r="K27" s="1"/>
  <c r="M27" s="1"/>
  <c r="Q27" s="1"/>
  <c r="S27" s="1"/>
  <c r="J27"/>
  <c r="I45"/>
  <c r="AN9" i="27"/>
  <c r="F10" i="28"/>
  <c r="AN73" i="27"/>
  <c r="F43" i="28"/>
  <c r="AN18" i="27"/>
  <c r="F15" i="28"/>
  <c r="AN30" i="27"/>
  <c r="F21" i="28"/>
  <c r="AN16" i="27"/>
  <c r="F14" i="28"/>
  <c r="L28"/>
  <c r="J28"/>
  <c r="G28"/>
  <c r="K28" s="1"/>
  <c r="M28" s="1"/>
  <c r="Q28" s="1"/>
  <c r="S28" s="1"/>
  <c r="AN38" i="27"/>
  <c r="F25" i="28"/>
  <c r="AN24" i="27"/>
  <c r="F18" i="28"/>
  <c r="AN69" i="27"/>
  <c r="F41" i="28"/>
  <c r="AN14" i="27"/>
  <c r="F13" i="28"/>
  <c r="L31"/>
  <c r="G31"/>
  <c r="K31" s="1"/>
  <c r="J31"/>
  <c r="L38"/>
  <c r="G38"/>
  <c r="K38" s="1"/>
  <c r="M38" s="1"/>
  <c r="Q38" s="1"/>
  <c r="S38" s="1"/>
  <c r="J38"/>
  <c r="L30"/>
  <c r="J30"/>
  <c r="G30"/>
  <c r="K30" s="1"/>
  <c r="M30" s="1"/>
  <c r="Q30" s="1"/>
  <c r="S30" s="1"/>
  <c r="AN71" i="27"/>
  <c r="F42" i="28"/>
  <c r="L35"/>
  <c r="J35"/>
  <c r="G35"/>
  <c r="K35" s="1"/>
  <c r="M35" s="1"/>
  <c r="Q35" s="1"/>
  <c r="S35" s="1"/>
  <c r="L29"/>
  <c r="G29"/>
  <c r="K29" s="1"/>
  <c r="J29"/>
  <c r="L22"/>
  <c r="J22"/>
  <c r="G22"/>
  <c r="K22" s="1"/>
  <c r="M22" s="1"/>
  <c r="Q22" s="1"/>
  <c r="S22" s="1"/>
  <c r="AN55" i="27"/>
  <c r="AN40"/>
  <c r="AN52"/>
  <c r="AN59"/>
  <c r="AN67"/>
  <c r="AN36"/>
  <c r="AN42"/>
  <c r="AN117"/>
  <c r="AN44"/>
  <c r="AN50"/>
  <c r="AN63"/>
  <c r="AN48"/>
  <c r="AN57"/>
  <c r="AN46"/>
  <c r="AN32"/>
  <c r="AF6" i="25"/>
  <c r="AG5"/>
  <c r="AE107"/>
  <c r="AF106"/>
  <c r="AF5" i="23"/>
  <c r="AE6"/>
  <c r="AE101"/>
  <c r="AF100"/>
  <c r="AF105" i="21"/>
  <c r="AG104"/>
  <c r="AF6"/>
  <c r="AG5"/>
  <c r="AF6" i="19"/>
  <c r="AG5"/>
  <c r="AE107"/>
  <c r="AF106"/>
  <c r="AE107" i="17"/>
  <c r="AF106"/>
  <c r="AG6"/>
  <c r="AH5"/>
  <c r="AI5" s="1"/>
  <c r="V109" i="14"/>
  <c r="W108"/>
  <c r="W5"/>
  <c r="V6"/>
  <c r="L66" i="28" l="1"/>
  <c r="G66"/>
  <c r="J66"/>
  <c r="L67"/>
  <c r="G67"/>
  <c r="K67" s="1"/>
  <c r="M67" s="1"/>
  <c r="Q67" s="1"/>
  <c r="S67" s="1"/>
  <c r="J67"/>
  <c r="L71"/>
  <c r="G71"/>
  <c r="K71" s="1"/>
  <c r="J71"/>
  <c r="L69"/>
  <c r="G69"/>
  <c r="K69" s="1"/>
  <c r="M69" s="1"/>
  <c r="Q69" s="1"/>
  <c r="S69" s="1"/>
  <c r="J69"/>
  <c r="L72"/>
  <c r="G72"/>
  <c r="K72" s="1"/>
  <c r="J72"/>
  <c r="L68"/>
  <c r="G68"/>
  <c r="K68" s="1"/>
  <c r="M68" s="1"/>
  <c r="Q68" s="1"/>
  <c r="S68" s="1"/>
  <c r="J68"/>
  <c r="L14"/>
  <c r="J14"/>
  <c r="G14"/>
  <c r="K14" s="1"/>
  <c r="M14" s="1"/>
  <c r="Q14" s="1"/>
  <c r="S14" s="1"/>
  <c r="L21"/>
  <c r="G21"/>
  <c r="K21" s="1"/>
  <c r="M21" s="1"/>
  <c r="Q21" s="1"/>
  <c r="S21" s="1"/>
  <c r="J21"/>
  <c r="L15"/>
  <c r="G15"/>
  <c r="K15" s="1"/>
  <c r="J15"/>
  <c r="L13"/>
  <c r="G13"/>
  <c r="K13" s="1"/>
  <c r="M13" s="1"/>
  <c r="Q13" s="1"/>
  <c r="S13" s="1"/>
  <c r="J13"/>
  <c r="L41"/>
  <c r="J41"/>
  <c r="G41"/>
  <c r="K41" s="1"/>
  <c r="M41" s="1"/>
  <c r="Q41" s="1"/>
  <c r="S41" s="1"/>
  <c r="L18"/>
  <c r="J18"/>
  <c r="G18"/>
  <c r="K18" s="1"/>
  <c r="M18" s="1"/>
  <c r="Q18" s="1"/>
  <c r="S18" s="1"/>
  <c r="L25"/>
  <c r="G25"/>
  <c r="K25" s="1"/>
  <c r="J25"/>
  <c r="M29"/>
  <c r="Q29" s="1"/>
  <c r="S29" s="1"/>
  <c r="M31"/>
  <c r="Q31" s="1"/>
  <c r="S31" s="1"/>
  <c r="M36"/>
  <c r="Q36" s="1"/>
  <c r="S36" s="1"/>
  <c r="L42"/>
  <c r="G42"/>
  <c r="K42" s="1"/>
  <c r="J42"/>
  <c r="L43"/>
  <c r="J43"/>
  <c r="G43"/>
  <c r="K43" s="1"/>
  <c r="M43" s="1"/>
  <c r="Q43" s="1"/>
  <c r="S43" s="1"/>
  <c r="L10"/>
  <c r="J10"/>
  <c r="G10"/>
  <c r="L37"/>
  <c r="J37"/>
  <c r="G37"/>
  <c r="K37" s="1"/>
  <c r="M37" s="1"/>
  <c r="Q37" s="1"/>
  <c r="S37" s="1"/>
  <c r="L11"/>
  <c r="J11"/>
  <c r="G11"/>
  <c r="K11" s="1"/>
  <c r="M11" s="1"/>
  <c r="Q11" s="1"/>
  <c r="S11" s="1"/>
  <c r="L39"/>
  <c r="J39"/>
  <c r="G39"/>
  <c r="K39" s="1"/>
  <c r="M39" s="1"/>
  <c r="Q39" s="1"/>
  <c r="S39" s="1"/>
  <c r="L23"/>
  <c r="G23"/>
  <c r="K23" s="1"/>
  <c r="J23"/>
  <c r="L20"/>
  <c r="J20"/>
  <c r="G20"/>
  <c r="K20" s="1"/>
  <c r="M20" s="1"/>
  <c r="Q20" s="1"/>
  <c r="S20" s="1"/>
  <c r="L19"/>
  <c r="G19"/>
  <c r="K19" s="1"/>
  <c r="J19"/>
  <c r="L16"/>
  <c r="J16"/>
  <c r="G16"/>
  <c r="K16" s="1"/>
  <c r="M16" s="1"/>
  <c r="Q16" s="1"/>
  <c r="S16" s="1"/>
  <c r="L17"/>
  <c r="G17"/>
  <c r="K17" s="1"/>
  <c r="J17"/>
  <c r="AI6" i="17"/>
  <c r="AJ5"/>
  <c r="AJ6" s="1"/>
  <c r="AH5" i="25"/>
  <c r="AG6"/>
  <c r="AG106"/>
  <c r="AF107"/>
  <c r="AF101" i="23"/>
  <c r="AG100"/>
  <c r="AF6"/>
  <c r="AG5"/>
  <c r="AH5" i="21"/>
  <c r="AG6"/>
  <c r="AH104"/>
  <c r="AG105"/>
  <c r="AF107" i="19"/>
  <c r="AG106"/>
  <c r="AH5"/>
  <c r="AG6"/>
  <c r="AH6" i="17"/>
  <c r="AF107"/>
  <c r="AG106"/>
  <c r="W109" i="14"/>
  <c r="X108"/>
  <c r="X5"/>
  <c r="W6"/>
  <c r="M17" i="28" l="1"/>
  <c r="Q17" s="1"/>
  <c r="S17" s="1"/>
  <c r="M19"/>
  <c r="Q19" s="1"/>
  <c r="S19" s="1"/>
  <c r="J74"/>
  <c r="L74"/>
  <c r="K66"/>
  <c r="G74"/>
  <c r="M72"/>
  <c r="Q72" s="1"/>
  <c r="S72" s="1"/>
  <c r="M71"/>
  <c r="Q71" s="1"/>
  <c r="S71" s="1"/>
  <c r="M23"/>
  <c r="Q23" s="1"/>
  <c r="S23" s="1"/>
  <c r="K10"/>
  <c r="G45"/>
  <c r="L45"/>
  <c r="M42"/>
  <c r="Q42" s="1"/>
  <c r="S42" s="1"/>
  <c r="M25"/>
  <c r="Q25" s="1"/>
  <c r="S25" s="1"/>
  <c r="M15"/>
  <c r="Q15" s="1"/>
  <c r="S15" s="1"/>
  <c r="AH106" i="25"/>
  <c r="AG107"/>
  <c r="AI5"/>
  <c r="AH6"/>
  <c r="AH100" i="23"/>
  <c r="AG101"/>
  <c r="AG6"/>
  <c r="AH5"/>
  <c r="AI104" i="21"/>
  <c r="AH105"/>
  <c r="AI5"/>
  <c r="AH6"/>
  <c r="AI5" i="19"/>
  <c r="AH6"/>
  <c r="AG107"/>
  <c r="AH106"/>
  <c r="AH106" i="17"/>
  <c r="AG107"/>
  <c r="X109" i="14"/>
  <c r="Y108"/>
  <c r="Y5"/>
  <c r="X6"/>
  <c r="M66" i="28" l="1"/>
  <c r="K74"/>
  <c r="M10"/>
  <c r="K45"/>
  <c r="AH107" i="19"/>
  <c r="AI106"/>
  <c r="H16" i="26"/>
  <c r="I16" s="1"/>
  <c r="H20"/>
  <c r="I20" s="1"/>
  <c r="H29"/>
  <c r="I29" s="1"/>
  <c r="H28"/>
  <c r="I28" s="1"/>
  <c r="H11"/>
  <c r="I11" s="1"/>
  <c r="H62"/>
  <c r="H67"/>
  <c r="I67" s="1"/>
  <c r="H24"/>
  <c r="I24" s="1"/>
  <c r="H38"/>
  <c r="I38" s="1"/>
  <c r="H23"/>
  <c r="I23" s="1"/>
  <c r="H19"/>
  <c r="I19" s="1"/>
  <c r="H64"/>
  <c r="I64" s="1"/>
  <c r="H32"/>
  <c r="I32" s="1"/>
  <c r="H65"/>
  <c r="I65" s="1"/>
  <c r="H68"/>
  <c r="I68" s="1"/>
  <c r="H14"/>
  <c r="I14" s="1"/>
  <c r="H35"/>
  <c r="I35" s="1"/>
  <c r="H36"/>
  <c r="I36" s="1"/>
  <c r="H17"/>
  <c r="I17" s="1"/>
  <c r="H26"/>
  <c r="I26" s="1"/>
  <c r="H22"/>
  <c r="I22" s="1"/>
  <c r="H27"/>
  <c r="I27" s="1"/>
  <c r="H66"/>
  <c r="I66" s="1"/>
  <c r="H15"/>
  <c r="I15" s="1"/>
  <c r="H18"/>
  <c r="I18" s="1"/>
  <c r="H63"/>
  <c r="I63" s="1"/>
  <c r="H39"/>
  <c r="I39" s="1"/>
  <c r="H25"/>
  <c r="I25" s="1"/>
  <c r="H37"/>
  <c r="I37" s="1"/>
  <c r="H33"/>
  <c r="I33" s="1"/>
  <c r="H30"/>
  <c r="I30" s="1"/>
  <c r="H34"/>
  <c r="I34" s="1"/>
  <c r="H13"/>
  <c r="I13" s="1"/>
  <c r="H10"/>
  <c r="I10" s="1"/>
  <c r="H21"/>
  <c r="I21" s="1"/>
  <c r="AI6" i="25"/>
  <c r="AH107"/>
  <c r="AI106"/>
  <c r="AH6" i="23"/>
  <c r="AI5"/>
  <c r="AH101"/>
  <c r="AI100"/>
  <c r="AI6" i="21"/>
  <c r="AI105"/>
  <c r="H43" i="20"/>
  <c r="I43" s="1"/>
  <c r="H21"/>
  <c r="I21" s="1"/>
  <c r="H29"/>
  <c r="I29" s="1"/>
  <c r="H13"/>
  <c r="I13" s="1"/>
  <c r="H42"/>
  <c r="I42" s="1"/>
  <c r="H34"/>
  <c r="I34" s="1"/>
  <c r="H32"/>
  <c r="I32" s="1"/>
  <c r="H24"/>
  <c r="I24" s="1"/>
  <c r="H27"/>
  <c r="I27" s="1"/>
  <c r="H38"/>
  <c r="I38" s="1"/>
  <c r="H31"/>
  <c r="I31" s="1"/>
  <c r="H68"/>
  <c r="I68" s="1"/>
  <c r="H39"/>
  <c r="I39" s="1"/>
  <c r="H28"/>
  <c r="I28" s="1"/>
  <c r="H23"/>
  <c r="I23" s="1"/>
  <c r="H20"/>
  <c r="I20" s="1"/>
  <c r="H40"/>
  <c r="I40" s="1"/>
  <c r="H41"/>
  <c r="I41" s="1"/>
  <c r="H35"/>
  <c r="I35" s="1"/>
  <c r="H18"/>
  <c r="I18" s="1"/>
  <c r="H37"/>
  <c r="I37" s="1"/>
  <c r="H71"/>
  <c r="I71" s="1"/>
  <c r="H70"/>
  <c r="I70" s="1"/>
  <c r="H25"/>
  <c r="I25" s="1"/>
  <c r="H14"/>
  <c r="I14" s="1"/>
  <c r="H72"/>
  <c r="I72" s="1"/>
  <c r="H66"/>
  <c r="H26"/>
  <c r="I26" s="1"/>
  <c r="H19"/>
  <c r="I19" s="1"/>
  <c r="H30"/>
  <c r="I30" s="1"/>
  <c r="H11"/>
  <c r="I11" s="1"/>
  <c r="H36"/>
  <c r="I36" s="1"/>
  <c r="H17"/>
  <c r="I17" s="1"/>
  <c r="H15"/>
  <c r="I15" s="1"/>
  <c r="H69"/>
  <c r="I69" s="1"/>
  <c r="H67"/>
  <c r="I67" s="1"/>
  <c r="H10"/>
  <c r="I10" s="1"/>
  <c r="H22"/>
  <c r="I22" s="1"/>
  <c r="H16"/>
  <c r="I16" s="1"/>
  <c r="AI6" i="19"/>
  <c r="AJ5"/>
  <c r="AJ6" s="1"/>
  <c r="AK119" i="17"/>
  <c r="AM67"/>
  <c r="AM42"/>
  <c r="AM14"/>
  <c r="AM113"/>
  <c r="AK73"/>
  <c r="AM115"/>
  <c r="AK18"/>
  <c r="AM55"/>
  <c r="AM32"/>
  <c r="AK69"/>
  <c r="AK71"/>
  <c r="AM38"/>
  <c r="AM18"/>
  <c r="AM63"/>
  <c r="AM26"/>
  <c r="AK42"/>
  <c r="AM48"/>
  <c r="AM40"/>
  <c r="AK57"/>
  <c r="AK44"/>
  <c r="AK22"/>
  <c r="F17" i="18" s="1"/>
  <c r="AK30" i="17"/>
  <c r="AM44"/>
  <c r="AK52"/>
  <c r="AM52"/>
  <c r="AK32"/>
  <c r="AK115"/>
  <c r="AK121"/>
  <c r="AM109"/>
  <c r="AM30"/>
  <c r="AK11"/>
  <c r="AK46"/>
  <c r="AK38"/>
  <c r="AM34"/>
  <c r="AM50"/>
  <c r="AM57"/>
  <c r="AM59"/>
  <c r="AK117"/>
  <c r="AK61"/>
  <c r="AK63"/>
  <c r="AM121"/>
  <c r="AK36"/>
  <c r="AM11"/>
  <c r="AK34"/>
  <c r="AK111"/>
  <c r="AK55"/>
  <c r="AK48"/>
  <c r="AK109"/>
  <c r="AM28"/>
  <c r="AM69"/>
  <c r="AM117"/>
  <c r="AM20"/>
  <c r="AK26"/>
  <c r="AK65"/>
  <c r="AM16"/>
  <c r="AK113"/>
  <c r="AK50"/>
  <c r="AK40"/>
  <c r="AK20"/>
  <c r="AK28"/>
  <c r="AM46"/>
  <c r="AM65"/>
  <c r="AM24"/>
  <c r="AM71"/>
  <c r="AM73"/>
  <c r="AK14"/>
  <c r="AK67"/>
  <c r="AM111"/>
  <c r="AK59"/>
  <c r="AM36"/>
  <c r="AM9"/>
  <c r="AM22"/>
  <c r="AK24"/>
  <c r="AM119"/>
  <c r="AM61"/>
  <c r="AH107"/>
  <c r="Y109" i="14"/>
  <c r="Z108"/>
  <c r="Z5"/>
  <c r="Y6"/>
  <c r="Q66" i="28" l="1"/>
  <c r="M74"/>
  <c r="Q10"/>
  <c r="M45"/>
  <c r="AK109" i="21"/>
  <c r="AM107"/>
  <c r="H65" i="22" s="1"/>
  <c r="AM36" i="21"/>
  <c r="H24" i="22" s="1"/>
  <c r="I24" s="1"/>
  <c r="AK111" i="21"/>
  <c r="AK48"/>
  <c r="AM34"/>
  <c r="H23" i="22" s="1"/>
  <c r="I23" s="1"/>
  <c r="AM24" i="21"/>
  <c r="H18" i="22" s="1"/>
  <c r="I18" s="1"/>
  <c r="AM53" i="21"/>
  <c r="H33" i="22" s="1"/>
  <c r="I33" s="1"/>
  <c r="AK63" i="21"/>
  <c r="AM117"/>
  <c r="H70" i="22" s="1"/>
  <c r="I70" s="1"/>
  <c r="AM11" i="21"/>
  <c r="H11" i="22" s="1"/>
  <c r="I11" s="1"/>
  <c r="AM44" i="21"/>
  <c r="H28" i="22" s="1"/>
  <c r="I28" s="1"/>
  <c r="AK34" i="21"/>
  <c r="AN34" s="1"/>
  <c r="AK24"/>
  <c r="AN24" s="1"/>
  <c r="AM69"/>
  <c r="H41" i="22" s="1"/>
  <c r="I41" s="1"/>
  <c r="AM59" i="21"/>
  <c r="H36" i="22" s="1"/>
  <c r="I36" s="1"/>
  <c r="AK117" i="21"/>
  <c r="AN117" s="1"/>
  <c r="AK11"/>
  <c r="AN11" s="1"/>
  <c r="AK44"/>
  <c r="AN44" s="1"/>
  <c r="AM30"/>
  <c r="H21" i="22" s="1"/>
  <c r="I21" s="1"/>
  <c r="AM20" i="21"/>
  <c r="H16" i="22" s="1"/>
  <c r="I16" s="1"/>
  <c r="AK69" i="21"/>
  <c r="AN69" s="1"/>
  <c r="AK59"/>
  <c r="AN59" s="1"/>
  <c r="AM113"/>
  <c r="H68" i="22" s="1"/>
  <c r="I68" s="1"/>
  <c r="AM50" i="21"/>
  <c r="H31" i="22" s="1"/>
  <c r="I31" s="1"/>
  <c r="AM40" i="21"/>
  <c r="H26" i="22" s="1"/>
  <c r="I26" s="1"/>
  <c r="AK30" i="21"/>
  <c r="AN30" s="1"/>
  <c r="AK20"/>
  <c r="AN20" s="1"/>
  <c r="AM65"/>
  <c r="H39" i="22" s="1"/>
  <c r="I39" s="1"/>
  <c r="AM55" i="21"/>
  <c r="H34" i="22" s="1"/>
  <c r="I34" s="1"/>
  <c r="AK113" i="21"/>
  <c r="AN113" s="1"/>
  <c r="AK50"/>
  <c r="AN50" s="1"/>
  <c r="AK40"/>
  <c r="AN40" s="1"/>
  <c r="AM26"/>
  <c r="H19" i="22" s="1"/>
  <c r="I19" s="1"/>
  <c r="AM16" i="21"/>
  <c r="H14" i="22" s="1"/>
  <c r="I14" s="1"/>
  <c r="AK65" i="21"/>
  <c r="AN65" s="1"/>
  <c r="AK55"/>
  <c r="AN55" s="1"/>
  <c r="AM109"/>
  <c r="H66" i="22" s="1"/>
  <c r="I66" s="1"/>
  <c r="AM46" i="21"/>
  <c r="H29" i="22" s="1"/>
  <c r="I29" s="1"/>
  <c r="AK26" i="21"/>
  <c r="AN26" s="1"/>
  <c r="AK16"/>
  <c r="AN16" s="1"/>
  <c r="AM61"/>
  <c r="H37" i="22" s="1"/>
  <c r="I37" s="1"/>
  <c r="AM119" i="21"/>
  <c r="H71" i="22" s="1"/>
  <c r="I71" s="1"/>
  <c r="AM9" i="21"/>
  <c r="H10" i="22" s="1"/>
  <c r="I10" s="1"/>
  <c r="AK46" i="21"/>
  <c r="AN46" s="1"/>
  <c r="AK36"/>
  <c r="AN36" s="1"/>
  <c r="AM22"/>
  <c r="H17" i="22" s="1"/>
  <c r="I17" s="1"/>
  <c r="AM71" i="21"/>
  <c r="H42" i="22" s="1"/>
  <c r="I42" s="1"/>
  <c r="AK61" i="21"/>
  <c r="AN61" s="1"/>
  <c r="AK119"/>
  <c r="AN119" s="1"/>
  <c r="AK9"/>
  <c r="AM42"/>
  <c r="H27" i="22" s="1"/>
  <c r="I27" s="1"/>
  <c r="AM32" i="21"/>
  <c r="H22" i="22" s="1"/>
  <c r="I22" s="1"/>
  <c r="AK22" i="21"/>
  <c r="AN22" s="1"/>
  <c r="AK71"/>
  <c r="AN71" s="1"/>
  <c r="AM57"/>
  <c r="H35" i="22" s="1"/>
  <c r="I35" s="1"/>
  <c r="AM115" i="21"/>
  <c r="H69" i="22" s="1"/>
  <c r="I69" s="1"/>
  <c r="AK14" i="21"/>
  <c r="AN14" s="1"/>
  <c r="AK42"/>
  <c r="AN42" s="1"/>
  <c r="AK32"/>
  <c r="AN32" s="1"/>
  <c r="AM18"/>
  <c r="H15" i="22" s="1"/>
  <c r="I15" s="1"/>
  <c r="AM67" i="21"/>
  <c r="H40" i="22" s="1"/>
  <c r="I40" s="1"/>
  <c r="AK57" i="21"/>
  <c r="AK115"/>
  <c r="AN115" s="1"/>
  <c r="AM14"/>
  <c r="H13" i="22" s="1"/>
  <c r="I13" s="1"/>
  <c r="AM38" i="21"/>
  <c r="H25" i="22" s="1"/>
  <c r="I25" s="1"/>
  <c r="AM28" i="21"/>
  <c r="H20" i="22" s="1"/>
  <c r="I20" s="1"/>
  <c r="AK18" i="21"/>
  <c r="AN18" s="1"/>
  <c r="AK67"/>
  <c r="AK107"/>
  <c r="AN107" s="1"/>
  <c r="AM111"/>
  <c r="H67" i="22" s="1"/>
  <c r="I67" s="1"/>
  <c r="AM48" i="21"/>
  <c r="H30" i="22" s="1"/>
  <c r="I30" s="1"/>
  <c r="AK38" i="21"/>
  <c r="AK28"/>
  <c r="AN28" s="1"/>
  <c r="AK53"/>
  <c r="AN53" s="1"/>
  <c r="AM63"/>
  <c r="H38" i="22" s="1"/>
  <c r="I38" s="1"/>
  <c r="AI6" i="23"/>
  <c r="AJ5"/>
  <c r="AJ6" s="1"/>
  <c r="AI107" i="19"/>
  <c r="AJ106"/>
  <c r="AJ107" s="1"/>
  <c r="AI101" i="23"/>
  <c r="AJ100"/>
  <c r="AJ101" s="1"/>
  <c r="I41" i="26"/>
  <c r="F11"/>
  <c r="F38"/>
  <c r="F33"/>
  <c r="AI107" i="25"/>
  <c r="F64" i="26"/>
  <c r="F26"/>
  <c r="F39"/>
  <c r="F65"/>
  <c r="F20"/>
  <c r="F68"/>
  <c r="F29"/>
  <c r="F67"/>
  <c r="F15"/>
  <c r="F22"/>
  <c r="F34"/>
  <c r="F14"/>
  <c r="F19"/>
  <c r="F25"/>
  <c r="F28"/>
  <c r="F30"/>
  <c r="F27"/>
  <c r="F21"/>
  <c r="H71"/>
  <c r="I62"/>
  <c r="I71" s="1"/>
  <c r="F66"/>
  <c r="F16"/>
  <c r="F23"/>
  <c r="F17"/>
  <c r="F62"/>
  <c r="F10"/>
  <c r="AN9" i="25"/>
  <c r="F18" i="26"/>
  <c r="F13"/>
  <c r="F32"/>
  <c r="F36"/>
  <c r="F35"/>
  <c r="F24"/>
  <c r="F63"/>
  <c r="F37"/>
  <c r="F68" i="22"/>
  <c r="F14"/>
  <c r="F22"/>
  <c r="F67"/>
  <c r="F24"/>
  <c r="F36"/>
  <c r="F21"/>
  <c r="F17"/>
  <c r="F13"/>
  <c r="F39"/>
  <c r="F35"/>
  <c r="I65"/>
  <c r="I73" s="1"/>
  <c r="F11"/>
  <c r="F26"/>
  <c r="F31"/>
  <c r="F41"/>
  <c r="F66"/>
  <c r="F40"/>
  <c r="F33"/>
  <c r="F16"/>
  <c r="F25"/>
  <c r="F10"/>
  <c r="AN9" i="21"/>
  <c r="F71" i="22"/>
  <c r="F19"/>
  <c r="F28"/>
  <c r="F29"/>
  <c r="F37"/>
  <c r="F18"/>
  <c r="F20"/>
  <c r="F34"/>
  <c r="F70"/>
  <c r="F27"/>
  <c r="F42"/>
  <c r="F38"/>
  <c r="F15"/>
  <c r="F23"/>
  <c r="F30"/>
  <c r="F69"/>
  <c r="F37" i="20"/>
  <c r="F22"/>
  <c r="F30"/>
  <c r="I45"/>
  <c r="F16"/>
  <c r="F72"/>
  <c r="F39"/>
  <c r="F69"/>
  <c r="F43"/>
  <c r="F31"/>
  <c r="F35"/>
  <c r="F29"/>
  <c r="F17"/>
  <c r="F24"/>
  <c r="F13"/>
  <c r="F42"/>
  <c r="F41"/>
  <c r="F18"/>
  <c r="F21"/>
  <c r="F34"/>
  <c r="F38"/>
  <c r="F36"/>
  <c r="F14"/>
  <c r="F11"/>
  <c r="F68"/>
  <c r="F25"/>
  <c r="F19"/>
  <c r="F10"/>
  <c r="AN9" i="19"/>
  <c r="H74" i="20"/>
  <c r="I66"/>
  <c r="I74" s="1"/>
  <c r="F40"/>
  <c r="F20"/>
  <c r="F26"/>
  <c r="F70"/>
  <c r="F15"/>
  <c r="F66"/>
  <c r="F32"/>
  <c r="F67"/>
  <c r="F27"/>
  <c r="F28"/>
  <c r="F71"/>
  <c r="F23"/>
  <c r="F40" i="18"/>
  <c r="AN67" i="17"/>
  <c r="H40" i="18" s="1"/>
  <c r="I40" s="1"/>
  <c r="F16"/>
  <c r="AN20" i="17"/>
  <c r="H16" i="18" s="1"/>
  <c r="I16" s="1"/>
  <c r="F30"/>
  <c r="AN48" i="17"/>
  <c r="H30" i="18" s="1"/>
  <c r="I30" s="1"/>
  <c r="F23"/>
  <c r="AN34" i="17"/>
  <c r="H23" i="18" s="1"/>
  <c r="I23" s="1"/>
  <c r="F38"/>
  <c r="AN63" i="17"/>
  <c r="H38" i="18" s="1"/>
  <c r="I38" s="1"/>
  <c r="F25"/>
  <c r="AN38" i="17"/>
  <c r="H25" i="18" s="1"/>
  <c r="I25" s="1"/>
  <c r="F14"/>
  <c r="AN16" i="17"/>
  <c r="H14" i="18" s="1"/>
  <c r="I14" s="1"/>
  <c r="F21"/>
  <c r="AN30" i="17"/>
  <c r="H21" i="18" s="1"/>
  <c r="I21" s="1"/>
  <c r="F41"/>
  <c r="AN69" i="17"/>
  <c r="H41" i="18" s="1"/>
  <c r="I41" s="1"/>
  <c r="AN14" i="17"/>
  <c r="H13" i="18" s="1"/>
  <c r="I13" s="1"/>
  <c r="F26"/>
  <c r="AN40" i="17"/>
  <c r="H26" i="18" s="1"/>
  <c r="I26" s="1"/>
  <c r="F39"/>
  <c r="AN65" i="17"/>
  <c r="H39" i="18" s="1"/>
  <c r="I39" s="1"/>
  <c r="F34"/>
  <c r="AN55" i="17"/>
  <c r="H34" i="18" s="1"/>
  <c r="I34" s="1"/>
  <c r="F37"/>
  <c r="AN61" i="17"/>
  <c r="H37" i="18" s="1"/>
  <c r="I37" s="1"/>
  <c r="F29"/>
  <c r="AN46" i="17"/>
  <c r="H29" i="18" s="1"/>
  <c r="I29" s="1"/>
  <c r="F72"/>
  <c r="AN121" i="17"/>
  <c r="H72" i="18" s="1"/>
  <c r="I72" s="1"/>
  <c r="AN22" i="17"/>
  <c r="H17" i="18" s="1"/>
  <c r="I17" s="1"/>
  <c r="F43"/>
  <c r="AN73" i="17"/>
  <c r="H43" i="18" s="1"/>
  <c r="I43" s="1"/>
  <c r="F10"/>
  <c r="AN9" i="17"/>
  <c r="H10" i="18" s="1"/>
  <c r="I10" s="1"/>
  <c r="F18"/>
  <c r="AN24" i="17"/>
  <c r="H18" i="18" s="1"/>
  <c r="I18" s="1"/>
  <c r="F36"/>
  <c r="AN59" i="17"/>
  <c r="H36" i="18" s="1"/>
  <c r="I36" s="1"/>
  <c r="F31"/>
  <c r="AN50" i="17"/>
  <c r="H31" i="18" s="1"/>
  <c r="I31" s="1"/>
  <c r="F19"/>
  <c r="AN26" i="17"/>
  <c r="H19" i="18" s="1"/>
  <c r="I19" s="1"/>
  <c r="F24"/>
  <c r="AN36" i="17"/>
  <c r="H24" i="18" s="1"/>
  <c r="I24" s="1"/>
  <c r="F70"/>
  <c r="AN117" i="17"/>
  <c r="H70" i="18" s="1"/>
  <c r="I70" s="1"/>
  <c r="F11"/>
  <c r="AN11" i="17"/>
  <c r="H11" i="18" s="1"/>
  <c r="I11" s="1"/>
  <c r="F69"/>
  <c r="AN115" i="17"/>
  <c r="H69" i="18" s="1"/>
  <c r="I69" s="1"/>
  <c r="F32"/>
  <c r="AN52" i="17"/>
  <c r="H32" i="18" s="1"/>
  <c r="I32" s="1"/>
  <c r="F28"/>
  <c r="AN44" i="17"/>
  <c r="H28" i="18" s="1"/>
  <c r="I28" s="1"/>
  <c r="F27"/>
  <c r="AN42" i="17"/>
  <c r="H27" i="18" s="1"/>
  <c r="I27" s="1"/>
  <c r="F20"/>
  <c r="AN28" i="17"/>
  <c r="H20" i="18" s="1"/>
  <c r="I20" s="1"/>
  <c r="F68"/>
  <c r="AN113" i="17"/>
  <c r="H68" i="18" s="1"/>
  <c r="I68" s="1"/>
  <c r="F66"/>
  <c r="AN109" i="17"/>
  <c r="H66" i="18" s="1"/>
  <c r="F67"/>
  <c r="AN111" i="17"/>
  <c r="H67" i="18" s="1"/>
  <c r="I67" s="1"/>
  <c r="F22"/>
  <c r="AN32" i="17"/>
  <c r="H22" i="18" s="1"/>
  <c r="I22" s="1"/>
  <c r="F35"/>
  <c r="AN57" i="17"/>
  <c r="H35" i="18" s="1"/>
  <c r="I35" s="1"/>
  <c r="F42"/>
  <c r="AN71" i="17"/>
  <c r="H42" i="18" s="1"/>
  <c r="I42" s="1"/>
  <c r="F15"/>
  <c r="AN18" i="17"/>
  <c r="H15" i="18" s="1"/>
  <c r="I15" s="1"/>
  <c r="F71"/>
  <c r="AN119" i="17"/>
  <c r="H71" i="18" s="1"/>
  <c r="I71" s="1"/>
  <c r="Z109" i="14"/>
  <c r="AA108"/>
  <c r="AA5"/>
  <c r="Z6"/>
  <c r="Q74" i="28" l="1"/>
  <c r="S66"/>
  <c r="S74" s="1"/>
  <c r="Q45"/>
  <c r="S10"/>
  <c r="S45" s="1"/>
  <c r="V74" s="1"/>
  <c r="H73" i="22"/>
  <c r="I44"/>
  <c r="AM111" i="23"/>
  <c r="H67" i="24" s="1"/>
  <c r="I67" s="1"/>
  <c r="AM14" i="23"/>
  <c r="H13" i="24" s="1"/>
  <c r="I13" s="1"/>
  <c r="AK22" i="23"/>
  <c r="F17" i="24" s="1"/>
  <c r="AK32" i="23"/>
  <c r="AM40"/>
  <c r="H26" i="24" s="1"/>
  <c r="I26" s="1"/>
  <c r="AM50" i="23"/>
  <c r="H31" i="24" s="1"/>
  <c r="I31" s="1"/>
  <c r="AM107" i="23"/>
  <c r="H65" i="24" s="1"/>
  <c r="I65" s="1"/>
  <c r="AK57" i="23"/>
  <c r="AK67"/>
  <c r="AM22"/>
  <c r="H17" i="24" s="1"/>
  <c r="I17" s="1"/>
  <c r="AM32" i="23"/>
  <c r="H22" i="24" s="1"/>
  <c r="I22" s="1"/>
  <c r="AK44" i="23"/>
  <c r="AK11"/>
  <c r="F11" i="24" s="1"/>
  <c r="AK111" i="23"/>
  <c r="AM57"/>
  <c r="H35" i="24" s="1"/>
  <c r="I35" s="1"/>
  <c r="AM67" i="23"/>
  <c r="H40" i="24" s="1"/>
  <c r="I40" s="1"/>
  <c r="AK26" i="23"/>
  <c r="AK36"/>
  <c r="AM44"/>
  <c r="H28" i="24" s="1"/>
  <c r="I28" s="1"/>
  <c r="AM11" i="23"/>
  <c r="H11" i="24" s="1"/>
  <c r="I11" s="1"/>
  <c r="AK46" i="23"/>
  <c r="AM9"/>
  <c r="H10" i="24" s="1"/>
  <c r="I10" s="1"/>
  <c r="AM113" i="23"/>
  <c r="H68" i="24" s="1"/>
  <c r="I68" s="1"/>
  <c r="AM59" i="23"/>
  <c r="H36" i="24" s="1"/>
  <c r="I36" s="1"/>
  <c r="AK18" i="23"/>
  <c r="AK28"/>
  <c r="AM46"/>
  <c r="H29" i="24" s="1"/>
  <c r="I29" s="1"/>
  <c r="AK30" i="23"/>
  <c r="F21" i="24" s="1"/>
  <c r="AK38" i="23"/>
  <c r="AM48"/>
  <c r="H30" i="24" s="1"/>
  <c r="I30" s="1"/>
  <c r="AM105" i="23"/>
  <c r="H64" i="24" s="1"/>
  <c r="I64" s="1"/>
  <c r="AM115" i="23"/>
  <c r="H69" i="24" s="1"/>
  <c r="I69" s="1"/>
  <c r="AK65" i="23"/>
  <c r="AK20"/>
  <c r="AM30"/>
  <c r="H21" i="24" s="1"/>
  <c r="I21" s="1"/>
  <c r="AM38" i="23"/>
  <c r="H25" i="24" s="1"/>
  <c r="I25" s="1"/>
  <c r="AM63" i="23"/>
  <c r="H38" i="24" s="1"/>
  <c r="I38" s="1"/>
  <c r="AK109" i="23"/>
  <c r="F66" i="24" s="1"/>
  <c r="AK55" i="23"/>
  <c r="AM65"/>
  <c r="H39" i="24" s="1"/>
  <c r="I39" s="1"/>
  <c r="AM20" i="23"/>
  <c r="H16" i="24" s="1"/>
  <c r="I16" s="1"/>
  <c r="AK34" i="23"/>
  <c r="AK42"/>
  <c r="AK14"/>
  <c r="AN14" s="1"/>
  <c r="AM109"/>
  <c r="H66" i="24" s="1"/>
  <c r="I66" s="1"/>
  <c r="AM55" i="23"/>
  <c r="H34" i="24" s="1"/>
  <c r="I34" s="1"/>
  <c r="AM53" i="23"/>
  <c r="H33" i="24" s="1"/>
  <c r="I33" s="1"/>
  <c r="AK24" i="23"/>
  <c r="F18" i="24" s="1"/>
  <c r="AM34" i="23"/>
  <c r="H23" i="24" s="1"/>
  <c r="I23" s="1"/>
  <c r="AM42" i="23"/>
  <c r="H27" i="24" s="1"/>
  <c r="I27" s="1"/>
  <c r="AK9" i="23"/>
  <c r="AN9" s="1"/>
  <c r="AK113"/>
  <c r="AN113" s="1"/>
  <c r="AK59"/>
  <c r="AN59" s="1"/>
  <c r="AK53"/>
  <c r="AN53" s="1"/>
  <c r="AM24"/>
  <c r="H18" i="24" s="1"/>
  <c r="I18" s="1"/>
  <c r="AK61" i="23"/>
  <c r="AK16"/>
  <c r="AM26"/>
  <c r="H19" i="24" s="1"/>
  <c r="I19" s="1"/>
  <c r="AM36" i="23"/>
  <c r="H24" i="24" s="1"/>
  <c r="I24" s="1"/>
  <c r="AK48" i="23"/>
  <c r="AN48" s="1"/>
  <c r="AK105"/>
  <c r="AN105" s="1"/>
  <c r="AK115"/>
  <c r="AN115" s="1"/>
  <c r="AM61"/>
  <c r="H37" i="24" s="1"/>
  <c r="I37" s="1"/>
  <c r="AM16" i="23"/>
  <c r="H14" i="24" s="1"/>
  <c r="I14" s="1"/>
  <c r="AM103" i="23"/>
  <c r="H63" i="24" s="1"/>
  <c r="AK63" i="23"/>
  <c r="AN63" s="1"/>
  <c r="AM18"/>
  <c r="H15" i="24" s="1"/>
  <c r="I15" s="1"/>
  <c r="AM28" i="23"/>
  <c r="H20" i="24" s="1"/>
  <c r="I20" s="1"/>
  <c r="AK40" i="23"/>
  <c r="AK50"/>
  <c r="AN50" s="1"/>
  <c r="AK107"/>
  <c r="AK103"/>
  <c r="F65" i="22"/>
  <c r="L65" s="1"/>
  <c r="AN38" i="21"/>
  <c r="AN67"/>
  <c r="AN57"/>
  <c r="AN63"/>
  <c r="AN48"/>
  <c r="AN109"/>
  <c r="AN111"/>
  <c r="J63" i="26"/>
  <c r="L63"/>
  <c r="G63"/>
  <c r="K63" s="1"/>
  <c r="L35"/>
  <c r="G35"/>
  <c r="K35" s="1"/>
  <c r="J35"/>
  <c r="J32"/>
  <c r="L32"/>
  <c r="G32"/>
  <c r="K32" s="1"/>
  <c r="L18"/>
  <c r="J18"/>
  <c r="G18"/>
  <c r="K18" s="1"/>
  <c r="L62"/>
  <c r="G62"/>
  <c r="J62"/>
  <c r="L23"/>
  <c r="J23"/>
  <c r="G23"/>
  <c r="K23" s="1"/>
  <c r="L66"/>
  <c r="G66"/>
  <c r="K66" s="1"/>
  <c r="J66"/>
  <c r="J21"/>
  <c r="L21"/>
  <c r="G21"/>
  <c r="K21" s="1"/>
  <c r="J30"/>
  <c r="L30"/>
  <c r="G30"/>
  <c r="K30" s="1"/>
  <c r="L25"/>
  <c r="J25"/>
  <c r="G25"/>
  <c r="K25" s="1"/>
  <c r="L34"/>
  <c r="J34"/>
  <c r="G34"/>
  <c r="K34" s="1"/>
  <c r="L15"/>
  <c r="G15"/>
  <c r="K15" s="1"/>
  <c r="J15"/>
  <c r="L29"/>
  <c r="J29"/>
  <c r="G29"/>
  <c r="K29" s="1"/>
  <c r="J68"/>
  <c r="L68"/>
  <c r="G68"/>
  <c r="K68" s="1"/>
  <c r="L65"/>
  <c r="G65"/>
  <c r="K65" s="1"/>
  <c r="J65"/>
  <c r="J26"/>
  <c r="L26"/>
  <c r="G26"/>
  <c r="K26" s="1"/>
  <c r="J38"/>
  <c r="L38"/>
  <c r="G38"/>
  <c r="K38" s="1"/>
  <c r="J37"/>
  <c r="L37"/>
  <c r="G37"/>
  <c r="K37" s="1"/>
  <c r="J24"/>
  <c r="L24"/>
  <c r="G24"/>
  <c r="K24" s="1"/>
  <c r="L36"/>
  <c r="J36"/>
  <c r="G36"/>
  <c r="K36" s="1"/>
  <c r="J13"/>
  <c r="L13"/>
  <c r="G13"/>
  <c r="K13" s="1"/>
  <c r="L10"/>
  <c r="G10"/>
  <c r="J10"/>
  <c r="J17"/>
  <c r="L17"/>
  <c r="G17"/>
  <c r="K17" s="1"/>
  <c r="L16"/>
  <c r="G16"/>
  <c r="K16" s="1"/>
  <c r="J16"/>
  <c r="J27"/>
  <c r="L27"/>
  <c r="G27"/>
  <c r="K27" s="1"/>
  <c r="L28"/>
  <c r="G28"/>
  <c r="K28" s="1"/>
  <c r="J28"/>
  <c r="L19"/>
  <c r="G19"/>
  <c r="K19" s="1"/>
  <c r="J19"/>
  <c r="J14"/>
  <c r="L14"/>
  <c r="G14"/>
  <c r="K14" s="1"/>
  <c r="L22"/>
  <c r="G22"/>
  <c r="K22" s="1"/>
  <c r="J22"/>
  <c r="J67"/>
  <c r="L67"/>
  <c r="G67"/>
  <c r="K67" s="1"/>
  <c r="J20"/>
  <c r="L20"/>
  <c r="G20"/>
  <c r="K20" s="1"/>
  <c r="L39"/>
  <c r="G39"/>
  <c r="K39" s="1"/>
  <c r="J39"/>
  <c r="J64"/>
  <c r="L64"/>
  <c r="G64"/>
  <c r="K64" s="1"/>
  <c r="L33"/>
  <c r="G33"/>
  <c r="K33" s="1"/>
  <c r="J33"/>
  <c r="L11"/>
  <c r="G11"/>
  <c r="K11" s="1"/>
  <c r="J11"/>
  <c r="F15" i="24"/>
  <c r="F25"/>
  <c r="F40"/>
  <c r="F10"/>
  <c r="F19"/>
  <c r="F27"/>
  <c r="F23"/>
  <c r="F29"/>
  <c r="F20"/>
  <c r="F34"/>
  <c r="F30"/>
  <c r="F65"/>
  <c r="F28"/>
  <c r="F16"/>
  <c r="F36"/>
  <c r="F63"/>
  <c r="F64"/>
  <c r="F33"/>
  <c r="F24"/>
  <c r="F39"/>
  <c r="F35"/>
  <c r="F22"/>
  <c r="F13"/>
  <c r="F37"/>
  <c r="F31"/>
  <c r="F67"/>
  <c r="F14"/>
  <c r="I63"/>
  <c r="I72" s="1"/>
  <c r="L23" i="22"/>
  <c r="J23"/>
  <c r="G23"/>
  <c r="K23" s="1"/>
  <c r="L38"/>
  <c r="G38"/>
  <c r="K38" s="1"/>
  <c r="J38"/>
  <c r="G27"/>
  <c r="K27" s="1"/>
  <c r="J27"/>
  <c r="L27"/>
  <c r="L34"/>
  <c r="G34"/>
  <c r="K34" s="1"/>
  <c r="J34"/>
  <c r="J18"/>
  <c r="L18"/>
  <c r="G18"/>
  <c r="K18" s="1"/>
  <c r="L29"/>
  <c r="G29"/>
  <c r="K29" s="1"/>
  <c r="J29"/>
  <c r="L19"/>
  <c r="J19"/>
  <c r="G19"/>
  <c r="K19" s="1"/>
  <c r="J10"/>
  <c r="L10"/>
  <c r="G10"/>
  <c r="L16"/>
  <c r="J16"/>
  <c r="G16"/>
  <c r="K16" s="1"/>
  <c r="J40"/>
  <c r="L40"/>
  <c r="G40"/>
  <c r="K40" s="1"/>
  <c r="J41"/>
  <c r="L41"/>
  <c r="G41"/>
  <c r="K41" s="1"/>
  <c r="L26"/>
  <c r="J26"/>
  <c r="G26"/>
  <c r="K26" s="1"/>
  <c r="L39"/>
  <c r="J39"/>
  <c r="G39"/>
  <c r="K39" s="1"/>
  <c r="L17"/>
  <c r="G17"/>
  <c r="K17" s="1"/>
  <c r="J17"/>
  <c r="J36"/>
  <c r="L36"/>
  <c r="G36"/>
  <c r="K36" s="1"/>
  <c r="J67"/>
  <c r="L67"/>
  <c r="G67"/>
  <c r="K67" s="1"/>
  <c r="J65"/>
  <c r="L69"/>
  <c r="J69"/>
  <c r="G69"/>
  <c r="K69" s="1"/>
  <c r="L30"/>
  <c r="J30"/>
  <c r="G30"/>
  <c r="K30" s="1"/>
  <c r="J15"/>
  <c r="L15"/>
  <c r="G15"/>
  <c r="K15" s="1"/>
  <c r="L68"/>
  <c r="G68"/>
  <c r="K68" s="1"/>
  <c r="J68"/>
  <c r="L42"/>
  <c r="G42"/>
  <c r="K42" s="1"/>
  <c r="J42"/>
  <c r="J70"/>
  <c r="L70"/>
  <c r="G70"/>
  <c r="K70" s="1"/>
  <c r="L20"/>
  <c r="G20"/>
  <c r="K20" s="1"/>
  <c r="J20"/>
  <c r="J37"/>
  <c r="L37"/>
  <c r="G37"/>
  <c r="K37" s="1"/>
  <c r="J28"/>
  <c r="L28"/>
  <c r="G28"/>
  <c r="K28" s="1"/>
  <c r="J71"/>
  <c r="L71"/>
  <c r="G71"/>
  <c r="K71" s="1"/>
  <c r="L25"/>
  <c r="J25"/>
  <c r="G25"/>
  <c r="K25" s="1"/>
  <c r="J33"/>
  <c r="L33"/>
  <c r="G33"/>
  <c r="K33" s="1"/>
  <c r="J66"/>
  <c r="L66"/>
  <c r="G66"/>
  <c r="K66" s="1"/>
  <c r="J31"/>
  <c r="L31"/>
  <c r="G31"/>
  <c r="K31" s="1"/>
  <c r="L11"/>
  <c r="G11"/>
  <c r="K11" s="1"/>
  <c r="J11"/>
  <c r="L35"/>
  <c r="J35"/>
  <c r="G35"/>
  <c r="K35" s="1"/>
  <c r="L13"/>
  <c r="G13"/>
  <c r="K13" s="1"/>
  <c r="J13"/>
  <c r="J21"/>
  <c r="L21"/>
  <c r="G21"/>
  <c r="K21" s="1"/>
  <c r="L24"/>
  <c r="G24"/>
  <c r="K24" s="1"/>
  <c r="J24"/>
  <c r="J22"/>
  <c r="L22"/>
  <c r="G22"/>
  <c r="K22" s="1"/>
  <c r="J14"/>
  <c r="L14"/>
  <c r="G14"/>
  <c r="K14" s="1"/>
  <c r="J71" i="20"/>
  <c r="L71"/>
  <c r="G71"/>
  <c r="K71" s="1"/>
  <c r="L27"/>
  <c r="J27"/>
  <c r="G27"/>
  <c r="K27" s="1"/>
  <c r="J32"/>
  <c r="L32"/>
  <c r="G32"/>
  <c r="K32" s="1"/>
  <c r="L15"/>
  <c r="G15"/>
  <c r="K15" s="1"/>
  <c r="J15"/>
  <c r="L26"/>
  <c r="G26"/>
  <c r="K26" s="1"/>
  <c r="J26"/>
  <c r="J20"/>
  <c r="L20"/>
  <c r="G20"/>
  <c r="K20" s="1"/>
  <c r="L19"/>
  <c r="G19"/>
  <c r="K19" s="1"/>
  <c r="J19"/>
  <c r="J68"/>
  <c r="L68"/>
  <c r="G68"/>
  <c r="K68" s="1"/>
  <c r="J14"/>
  <c r="L14"/>
  <c r="G14"/>
  <c r="K14" s="1"/>
  <c r="J38"/>
  <c r="L38"/>
  <c r="G38"/>
  <c r="K38" s="1"/>
  <c r="J21"/>
  <c r="L21"/>
  <c r="G21"/>
  <c r="K21" s="1"/>
  <c r="J41"/>
  <c r="L41"/>
  <c r="G41"/>
  <c r="K41" s="1"/>
  <c r="J13"/>
  <c r="L13"/>
  <c r="G13"/>
  <c r="K13" s="1"/>
  <c r="J17"/>
  <c r="L17"/>
  <c r="G17"/>
  <c r="K17" s="1"/>
  <c r="L35"/>
  <c r="G35"/>
  <c r="K35" s="1"/>
  <c r="J35"/>
  <c r="L43"/>
  <c r="G43"/>
  <c r="K43" s="1"/>
  <c r="J43"/>
  <c r="L39"/>
  <c r="G39"/>
  <c r="K39" s="1"/>
  <c r="J39"/>
  <c r="L16"/>
  <c r="G16"/>
  <c r="K16" s="1"/>
  <c r="J16"/>
  <c r="L22"/>
  <c r="G22"/>
  <c r="K22" s="1"/>
  <c r="J22"/>
  <c r="L23"/>
  <c r="J23"/>
  <c r="G23"/>
  <c r="K23" s="1"/>
  <c r="J28"/>
  <c r="L28"/>
  <c r="G28"/>
  <c r="K28" s="1"/>
  <c r="J67"/>
  <c r="L67"/>
  <c r="G67"/>
  <c r="K67" s="1"/>
  <c r="L66"/>
  <c r="G66"/>
  <c r="J66"/>
  <c r="L70"/>
  <c r="G70"/>
  <c r="K70" s="1"/>
  <c r="J70"/>
  <c r="L40"/>
  <c r="J40"/>
  <c r="G40"/>
  <c r="K40" s="1"/>
  <c r="L10"/>
  <c r="G10"/>
  <c r="J10"/>
  <c r="J25"/>
  <c r="L25"/>
  <c r="G25"/>
  <c r="K25" s="1"/>
  <c r="L11"/>
  <c r="G11"/>
  <c r="K11" s="1"/>
  <c r="J11"/>
  <c r="L36"/>
  <c r="J36"/>
  <c r="G36"/>
  <c r="K36" s="1"/>
  <c r="J34"/>
  <c r="L34"/>
  <c r="G34"/>
  <c r="K34" s="1"/>
  <c r="L18"/>
  <c r="J18"/>
  <c r="G18"/>
  <c r="K18" s="1"/>
  <c r="J42"/>
  <c r="L42"/>
  <c r="G42"/>
  <c r="K42" s="1"/>
  <c r="J24"/>
  <c r="L24"/>
  <c r="G24"/>
  <c r="K24" s="1"/>
  <c r="J29"/>
  <c r="L29"/>
  <c r="G29"/>
  <c r="K29" s="1"/>
  <c r="L31"/>
  <c r="J31"/>
  <c r="G31"/>
  <c r="K31" s="1"/>
  <c r="L69"/>
  <c r="G69"/>
  <c r="K69" s="1"/>
  <c r="J69"/>
  <c r="J72"/>
  <c r="L72"/>
  <c r="G72"/>
  <c r="K72" s="1"/>
  <c r="L30"/>
  <c r="G30"/>
  <c r="K30" s="1"/>
  <c r="J30"/>
  <c r="J37"/>
  <c r="L37"/>
  <c r="G37"/>
  <c r="K37" s="1"/>
  <c r="H74" i="18"/>
  <c r="I66"/>
  <c r="I74" s="1"/>
  <c r="I45"/>
  <c r="J42"/>
  <c r="L42"/>
  <c r="G42"/>
  <c r="K42" s="1"/>
  <c r="J20"/>
  <c r="L20"/>
  <c r="G20"/>
  <c r="K20" s="1"/>
  <c r="J32"/>
  <c r="L32"/>
  <c r="G32"/>
  <c r="K32" s="1"/>
  <c r="J11"/>
  <c r="L11"/>
  <c r="G11"/>
  <c r="K11" s="1"/>
  <c r="L36"/>
  <c r="J36"/>
  <c r="G36"/>
  <c r="K36" s="1"/>
  <c r="J17"/>
  <c r="L17"/>
  <c r="G17"/>
  <c r="K17" s="1"/>
  <c r="J29"/>
  <c r="L29"/>
  <c r="G29"/>
  <c r="K29" s="1"/>
  <c r="J26"/>
  <c r="L26"/>
  <c r="G26"/>
  <c r="K26" s="1"/>
  <c r="J41"/>
  <c r="L41"/>
  <c r="G41"/>
  <c r="K41" s="1"/>
  <c r="L14"/>
  <c r="G14"/>
  <c r="K14" s="1"/>
  <c r="J14"/>
  <c r="L25"/>
  <c r="G25"/>
  <c r="K25" s="1"/>
  <c r="J25"/>
  <c r="J23"/>
  <c r="L23"/>
  <c r="G23"/>
  <c r="K23" s="1"/>
  <c r="J16"/>
  <c r="L16"/>
  <c r="G16"/>
  <c r="K16" s="1"/>
  <c r="L22"/>
  <c r="G22"/>
  <c r="K22" s="1"/>
  <c r="J22"/>
  <c r="L66"/>
  <c r="G66"/>
  <c r="J66"/>
  <c r="L27"/>
  <c r="J27"/>
  <c r="G27"/>
  <c r="K27" s="1"/>
  <c r="J24"/>
  <c r="L24"/>
  <c r="G24"/>
  <c r="K24" s="1"/>
  <c r="J19"/>
  <c r="L19"/>
  <c r="G19"/>
  <c r="K19" s="1"/>
  <c r="L10"/>
  <c r="G10"/>
  <c r="J10"/>
  <c r="J34"/>
  <c r="L34"/>
  <c r="G34"/>
  <c r="K34" s="1"/>
  <c r="J71"/>
  <c r="L71"/>
  <c r="G71"/>
  <c r="K71" s="1"/>
  <c r="L15"/>
  <c r="G15"/>
  <c r="K15" s="1"/>
  <c r="J15"/>
  <c r="J67"/>
  <c r="L67"/>
  <c r="G67"/>
  <c r="K67" s="1"/>
  <c r="L69"/>
  <c r="G69"/>
  <c r="K69" s="1"/>
  <c r="J69"/>
  <c r="L43"/>
  <c r="G43"/>
  <c r="K43" s="1"/>
  <c r="J43"/>
  <c r="J72"/>
  <c r="L72"/>
  <c r="G72"/>
  <c r="K72" s="1"/>
  <c r="L39"/>
  <c r="G39"/>
  <c r="K39" s="1"/>
  <c r="J39"/>
  <c r="L21"/>
  <c r="G21"/>
  <c r="K21" s="1"/>
  <c r="J21"/>
  <c r="J38"/>
  <c r="L38"/>
  <c r="G38"/>
  <c r="K38" s="1"/>
  <c r="L30"/>
  <c r="G30"/>
  <c r="K30" s="1"/>
  <c r="J30"/>
  <c r="L40"/>
  <c r="J40"/>
  <c r="G40"/>
  <c r="K40" s="1"/>
  <c r="L35"/>
  <c r="G35"/>
  <c r="K35" s="1"/>
  <c r="J35"/>
  <c r="J68"/>
  <c r="L68"/>
  <c r="G68"/>
  <c r="K68" s="1"/>
  <c r="J28"/>
  <c r="L28"/>
  <c r="G28"/>
  <c r="K28" s="1"/>
  <c r="L70"/>
  <c r="G70"/>
  <c r="K70" s="1"/>
  <c r="J70"/>
  <c r="L31"/>
  <c r="J31"/>
  <c r="G31"/>
  <c r="K31" s="1"/>
  <c r="L18"/>
  <c r="G18"/>
  <c r="K18" s="1"/>
  <c r="J18"/>
  <c r="J37"/>
  <c r="L37"/>
  <c r="G37"/>
  <c r="K37" s="1"/>
  <c r="J13"/>
  <c r="L13"/>
  <c r="G13"/>
  <c r="K13" s="1"/>
  <c r="AA109" i="14"/>
  <c r="AB108"/>
  <c r="AB5"/>
  <c r="AA6"/>
  <c r="G65" i="22" l="1"/>
  <c r="I42" i="24"/>
  <c r="F69"/>
  <c r="J69" s="1"/>
  <c r="H72"/>
  <c r="F38"/>
  <c r="J38" s="1"/>
  <c r="F68"/>
  <c r="J68" s="1"/>
  <c r="AN107" i="23"/>
  <c r="AN40"/>
  <c r="AN111"/>
  <c r="AN16"/>
  <c r="AN42"/>
  <c r="AN55"/>
  <c r="AN65"/>
  <c r="AN38"/>
  <c r="AN28"/>
  <c r="AN26"/>
  <c r="AN11"/>
  <c r="AN67"/>
  <c r="AN22"/>
  <c r="F26" i="24"/>
  <c r="J26" s="1"/>
  <c r="AN103" i="23"/>
  <c r="AN61"/>
  <c r="AN24"/>
  <c r="AN34"/>
  <c r="AN109"/>
  <c r="AN20"/>
  <c r="AN30"/>
  <c r="AN18"/>
  <c r="AN46"/>
  <c r="AN36"/>
  <c r="AN44"/>
  <c r="AN57"/>
  <c r="AN32"/>
  <c r="M34" i="26"/>
  <c r="Q34" s="1"/>
  <c r="S34" s="1"/>
  <c r="M18"/>
  <c r="Q18" s="1"/>
  <c r="S18" s="1"/>
  <c r="M64"/>
  <c r="Q64" s="1"/>
  <c r="S64" s="1"/>
  <c r="M39"/>
  <c r="Q39" s="1"/>
  <c r="S39" s="1"/>
  <c r="M28"/>
  <c r="Q28" s="1"/>
  <c r="S28" s="1"/>
  <c r="M17"/>
  <c r="Q17" s="1"/>
  <c r="S17" s="1"/>
  <c r="M30"/>
  <c r="Q30" s="1"/>
  <c r="S30" s="1"/>
  <c r="M63"/>
  <c r="Q63" s="1"/>
  <c r="S63" s="1"/>
  <c r="M24"/>
  <c r="Q24" s="1"/>
  <c r="S24" s="1"/>
  <c r="M33"/>
  <c r="Q33" s="1"/>
  <c r="S33" s="1"/>
  <c r="M20"/>
  <c r="Q20" s="1"/>
  <c r="S20" s="1"/>
  <c r="M27"/>
  <c r="Q27" s="1"/>
  <c r="S27" s="1"/>
  <c r="M16"/>
  <c r="Q16" s="1"/>
  <c r="S16" s="1"/>
  <c r="M13"/>
  <c r="Q13" s="1"/>
  <c r="S13" s="1"/>
  <c r="M38"/>
  <c r="Q38" s="1"/>
  <c r="S38" s="1"/>
  <c r="M32"/>
  <c r="Q32" s="1"/>
  <c r="S32" s="1"/>
  <c r="M35"/>
  <c r="Q35" s="1"/>
  <c r="S35" s="1"/>
  <c r="M29"/>
  <c r="Q29" s="1"/>
  <c r="S29" s="1"/>
  <c r="M67"/>
  <c r="Q67" s="1"/>
  <c r="S67" s="1"/>
  <c r="M22"/>
  <c r="Q22" s="1"/>
  <c r="S22" s="1"/>
  <c r="M37"/>
  <c r="Q37" s="1"/>
  <c r="S37" s="1"/>
  <c r="M68"/>
  <c r="Q68" s="1"/>
  <c r="S68" s="1"/>
  <c r="M21"/>
  <c r="Q21" s="1"/>
  <c r="S21" s="1"/>
  <c r="L71"/>
  <c r="M11"/>
  <c r="Q11" s="1"/>
  <c r="S11" s="1"/>
  <c r="M66"/>
  <c r="Q66" s="1"/>
  <c r="S66" s="1"/>
  <c r="G41"/>
  <c r="K10"/>
  <c r="J71"/>
  <c r="M72" i="20"/>
  <c r="Q72" s="1"/>
  <c r="S72" s="1"/>
  <c r="M69"/>
  <c r="Q69" s="1"/>
  <c r="S69" s="1"/>
  <c r="M24"/>
  <c r="Q24" s="1"/>
  <c r="S24" s="1"/>
  <c r="M11"/>
  <c r="Q11" s="1"/>
  <c r="S11" s="1"/>
  <c r="M14" i="26"/>
  <c r="Q14" s="1"/>
  <c r="S14" s="1"/>
  <c r="M19"/>
  <c r="Q19" s="1"/>
  <c r="S19" s="1"/>
  <c r="L41"/>
  <c r="M36"/>
  <c r="Q36" s="1"/>
  <c r="S36" s="1"/>
  <c r="M26"/>
  <c r="Q26" s="1"/>
  <c r="S26" s="1"/>
  <c r="M65"/>
  <c r="Q65" s="1"/>
  <c r="S65" s="1"/>
  <c r="M15"/>
  <c r="Q15" s="1"/>
  <c r="S15" s="1"/>
  <c r="M25"/>
  <c r="Q25" s="1"/>
  <c r="S25" s="1"/>
  <c r="M23"/>
  <c r="Q23" s="1"/>
  <c r="S23" s="1"/>
  <c r="G71"/>
  <c r="K62"/>
  <c r="L69" i="24"/>
  <c r="L14"/>
  <c r="G14"/>
  <c r="K14" s="1"/>
  <c r="J14"/>
  <c r="J31"/>
  <c r="L31"/>
  <c r="G31"/>
  <c r="K31" s="1"/>
  <c r="L37"/>
  <c r="G37"/>
  <c r="K37" s="1"/>
  <c r="J37"/>
  <c r="L22"/>
  <c r="G22"/>
  <c r="K22" s="1"/>
  <c r="J22"/>
  <c r="L35"/>
  <c r="G35"/>
  <c r="K35" s="1"/>
  <c r="J35"/>
  <c r="L38"/>
  <c r="J64"/>
  <c r="L64"/>
  <c r="G64"/>
  <c r="K64" s="1"/>
  <c r="L36"/>
  <c r="G36"/>
  <c r="K36" s="1"/>
  <c r="J36"/>
  <c r="J28"/>
  <c r="L28"/>
  <c r="G28"/>
  <c r="K28" s="1"/>
  <c r="L30"/>
  <c r="G30"/>
  <c r="K30" s="1"/>
  <c r="J30"/>
  <c r="L34"/>
  <c r="G34"/>
  <c r="K34" s="1"/>
  <c r="J34"/>
  <c r="L29"/>
  <c r="G29"/>
  <c r="K29" s="1"/>
  <c r="J29"/>
  <c r="L23"/>
  <c r="J23"/>
  <c r="G23"/>
  <c r="K23" s="1"/>
  <c r="J27"/>
  <c r="L27"/>
  <c r="G27"/>
  <c r="K27" s="1"/>
  <c r="L66"/>
  <c r="G66"/>
  <c r="K66" s="1"/>
  <c r="J66"/>
  <c r="L25"/>
  <c r="G25"/>
  <c r="K25" s="1"/>
  <c r="J25"/>
  <c r="L67"/>
  <c r="G67"/>
  <c r="K67" s="1"/>
  <c r="J67"/>
  <c r="L17"/>
  <c r="G17"/>
  <c r="K17" s="1"/>
  <c r="J17"/>
  <c r="J21"/>
  <c r="L21"/>
  <c r="G21"/>
  <c r="K21" s="1"/>
  <c r="L13"/>
  <c r="G13"/>
  <c r="K13" s="1"/>
  <c r="J13"/>
  <c r="J39"/>
  <c r="L39"/>
  <c r="G39"/>
  <c r="K39" s="1"/>
  <c r="J24"/>
  <c r="L24"/>
  <c r="G24"/>
  <c r="K24" s="1"/>
  <c r="J33"/>
  <c r="L33"/>
  <c r="G33"/>
  <c r="K33" s="1"/>
  <c r="L63"/>
  <c r="G63"/>
  <c r="J63"/>
  <c r="J16"/>
  <c r="L16"/>
  <c r="G16"/>
  <c r="K16" s="1"/>
  <c r="J65"/>
  <c r="L65"/>
  <c r="G65"/>
  <c r="K65" s="1"/>
  <c r="M67" i="20"/>
  <c r="Q67" s="1"/>
  <c r="S67" s="1"/>
  <c r="M39"/>
  <c r="Q39" s="1"/>
  <c r="S39" s="1"/>
  <c r="M17"/>
  <c r="Q17" s="1"/>
  <c r="S17" s="1"/>
  <c r="M38"/>
  <c r="Q38" s="1"/>
  <c r="S38" s="1"/>
  <c r="M20"/>
  <c r="Q20" s="1"/>
  <c r="S20" s="1"/>
  <c r="M26"/>
  <c r="Q26" s="1"/>
  <c r="S26" s="1"/>
  <c r="J11" i="24"/>
  <c r="L11"/>
  <c r="G11"/>
  <c r="K11" s="1"/>
  <c r="L20"/>
  <c r="J20"/>
  <c r="G20"/>
  <c r="K20" s="1"/>
  <c r="J18"/>
  <c r="L18"/>
  <c r="G18"/>
  <c r="K18" s="1"/>
  <c r="G26"/>
  <c r="K26" s="1"/>
  <c r="L19"/>
  <c r="J19"/>
  <c r="G19"/>
  <c r="K19" s="1"/>
  <c r="J10"/>
  <c r="L10"/>
  <c r="G10"/>
  <c r="L40"/>
  <c r="G40"/>
  <c r="K40" s="1"/>
  <c r="J40"/>
  <c r="J15"/>
  <c r="L15"/>
  <c r="G15"/>
  <c r="K15" s="1"/>
  <c r="M30" i="22"/>
  <c r="Q30" s="1"/>
  <c r="S30" s="1"/>
  <c r="M26"/>
  <c r="Q26" s="1"/>
  <c r="S26" s="1"/>
  <c r="M25"/>
  <c r="Q25" s="1"/>
  <c r="S25" s="1"/>
  <c r="M15"/>
  <c r="Q15" s="1"/>
  <c r="S15" s="1"/>
  <c r="M39"/>
  <c r="Q39" s="1"/>
  <c r="S39" s="1"/>
  <c r="M16"/>
  <c r="Q16" s="1"/>
  <c r="S16" s="1"/>
  <c r="M18"/>
  <c r="Q18" s="1"/>
  <c r="S18" s="1"/>
  <c r="M34"/>
  <c r="Q34" s="1"/>
  <c r="S34" s="1"/>
  <c r="M27"/>
  <c r="Q27" s="1"/>
  <c r="S27" s="1"/>
  <c r="M23"/>
  <c r="Q23" s="1"/>
  <c r="S23" s="1"/>
  <c r="M14"/>
  <c r="Q14" s="1"/>
  <c r="S14" s="1"/>
  <c r="M66"/>
  <c r="Q66" s="1"/>
  <c r="S66" s="1"/>
  <c r="M28"/>
  <c r="Q28" s="1"/>
  <c r="S28" s="1"/>
  <c r="M68"/>
  <c r="Q68" s="1"/>
  <c r="S68" s="1"/>
  <c r="M36"/>
  <c r="Q36" s="1"/>
  <c r="S36" s="1"/>
  <c r="M17"/>
  <c r="Q17" s="1"/>
  <c r="S17" s="1"/>
  <c r="M41"/>
  <c r="Q41" s="1"/>
  <c r="S41" s="1"/>
  <c r="M29"/>
  <c r="Q29" s="1"/>
  <c r="S29" s="1"/>
  <c r="M69"/>
  <c r="Q69" s="1"/>
  <c r="S69" s="1"/>
  <c r="J73"/>
  <c r="M19"/>
  <c r="Q19" s="1"/>
  <c r="S19" s="1"/>
  <c r="M38"/>
  <c r="Q38" s="1"/>
  <c r="S38" s="1"/>
  <c r="M21"/>
  <c r="Q21" s="1"/>
  <c r="S21" s="1"/>
  <c r="M13"/>
  <c r="Q13" s="1"/>
  <c r="S13" s="1"/>
  <c r="M31"/>
  <c r="Q31" s="1"/>
  <c r="S31" s="1"/>
  <c r="M71"/>
  <c r="Q71" s="1"/>
  <c r="S71" s="1"/>
  <c r="M70"/>
  <c r="Q70" s="1"/>
  <c r="S70" s="1"/>
  <c r="M42"/>
  <c r="Q42" s="1"/>
  <c r="S42" s="1"/>
  <c r="L73"/>
  <c r="M67"/>
  <c r="Q67" s="1"/>
  <c r="S67" s="1"/>
  <c r="G44"/>
  <c r="K10"/>
  <c r="L44"/>
  <c r="M22"/>
  <c r="Q22" s="1"/>
  <c r="S22" s="1"/>
  <c r="M24"/>
  <c r="Q24" s="1"/>
  <c r="S24" s="1"/>
  <c r="M35"/>
  <c r="Q35" s="1"/>
  <c r="S35" s="1"/>
  <c r="M11"/>
  <c r="Q11" s="1"/>
  <c r="S11" s="1"/>
  <c r="M33"/>
  <c r="Q33" s="1"/>
  <c r="S33" s="1"/>
  <c r="M37"/>
  <c r="Q37" s="1"/>
  <c r="S37" s="1"/>
  <c r="M20"/>
  <c r="Q20" s="1"/>
  <c r="S20" s="1"/>
  <c r="G73"/>
  <c r="K65"/>
  <c r="M40"/>
  <c r="Q40" s="1"/>
  <c r="S40" s="1"/>
  <c r="M37" i="20"/>
  <c r="Q37" s="1"/>
  <c r="S37" s="1"/>
  <c r="M30"/>
  <c r="Q30" s="1"/>
  <c r="S30" s="1"/>
  <c r="M36"/>
  <c r="Q36" s="1"/>
  <c r="S36" s="1"/>
  <c r="M40"/>
  <c r="Q40" s="1"/>
  <c r="S40" s="1"/>
  <c r="M27"/>
  <c r="Q27" s="1"/>
  <c r="S27" s="1"/>
  <c r="M32"/>
  <c r="Q32" s="1"/>
  <c r="S32" s="1"/>
  <c r="M31"/>
  <c r="Q31" s="1"/>
  <c r="S31" s="1"/>
  <c r="M18"/>
  <c r="Q18" s="1"/>
  <c r="S18" s="1"/>
  <c r="M25"/>
  <c r="Q25" s="1"/>
  <c r="S25" s="1"/>
  <c r="G45"/>
  <c r="K10"/>
  <c r="G74"/>
  <c r="K66"/>
  <c r="M23"/>
  <c r="Q23" s="1"/>
  <c r="S23" s="1"/>
  <c r="M22"/>
  <c r="Q22" s="1"/>
  <c r="S22" s="1"/>
  <c r="M35"/>
  <c r="Q35" s="1"/>
  <c r="S35" s="1"/>
  <c r="M41"/>
  <c r="Q41" s="1"/>
  <c r="S41" s="1"/>
  <c r="M68"/>
  <c r="Q68" s="1"/>
  <c r="S68" s="1"/>
  <c r="M19"/>
  <c r="Q19" s="1"/>
  <c r="S19" s="1"/>
  <c r="M42"/>
  <c r="Q42" s="1"/>
  <c r="S42" s="1"/>
  <c r="L45"/>
  <c r="M70"/>
  <c r="Q70" s="1"/>
  <c r="S70" s="1"/>
  <c r="L74"/>
  <c r="M28"/>
  <c r="Q28" s="1"/>
  <c r="S28" s="1"/>
  <c r="M43"/>
  <c r="Q43" s="1"/>
  <c r="S43" s="1"/>
  <c r="M13"/>
  <c r="Q13" s="1"/>
  <c r="S13" s="1"/>
  <c r="M14"/>
  <c r="Q14" s="1"/>
  <c r="S14" s="1"/>
  <c r="M15"/>
  <c r="Q15" s="1"/>
  <c r="S15" s="1"/>
  <c r="M71"/>
  <c r="Q71" s="1"/>
  <c r="S71" s="1"/>
  <c r="M29"/>
  <c r="Q29" s="1"/>
  <c r="S29" s="1"/>
  <c r="M34"/>
  <c r="Q34" s="1"/>
  <c r="S34" s="1"/>
  <c r="J74"/>
  <c r="M16"/>
  <c r="Q16" s="1"/>
  <c r="S16" s="1"/>
  <c r="M21"/>
  <c r="Q21" s="1"/>
  <c r="S21" s="1"/>
  <c r="M68" i="18"/>
  <c r="Q68" s="1"/>
  <c r="S68" s="1"/>
  <c r="M36"/>
  <c r="Q36" s="1"/>
  <c r="S36" s="1"/>
  <c r="M31"/>
  <c r="Q31" s="1"/>
  <c r="S31" s="1"/>
  <c r="M35"/>
  <c r="Q35" s="1"/>
  <c r="S35" s="1"/>
  <c r="M38"/>
  <c r="Q38" s="1"/>
  <c r="S38" s="1"/>
  <c r="M21"/>
  <c r="Q21" s="1"/>
  <c r="S21" s="1"/>
  <c r="M19"/>
  <c r="Q19" s="1"/>
  <c r="S19" s="1"/>
  <c r="M17"/>
  <c r="Q17" s="1"/>
  <c r="S17" s="1"/>
  <c r="M20"/>
  <c r="Q20" s="1"/>
  <c r="S20" s="1"/>
  <c r="M13"/>
  <c r="Q13" s="1"/>
  <c r="S13" s="1"/>
  <c r="M40"/>
  <c r="Q40" s="1"/>
  <c r="S40" s="1"/>
  <c r="M30"/>
  <c r="Q30" s="1"/>
  <c r="S30" s="1"/>
  <c r="M34"/>
  <c r="Q34" s="1"/>
  <c r="S34" s="1"/>
  <c r="G45"/>
  <c r="K10"/>
  <c r="M27"/>
  <c r="Q27" s="1"/>
  <c r="S27" s="1"/>
  <c r="G74"/>
  <c r="K66"/>
  <c r="M23"/>
  <c r="Q23" s="1"/>
  <c r="S23" s="1"/>
  <c r="M25"/>
  <c r="Q25" s="1"/>
  <c r="S25" s="1"/>
  <c r="M26"/>
  <c r="Q26" s="1"/>
  <c r="S26" s="1"/>
  <c r="M11"/>
  <c r="Q11" s="1"/>
  <c r="S11" s="1"/>
  <c r="M70"/>
  <c r="Q70" s="1"/>
  <c r="S70" s="1"/>
  <c r="M39"/>
  <c r="Q39" s="1"/>
  <c r="S39" s="1"/>
  <c r="M69"/>
  <c r="Q69" s="1"/>
  <c r="S69" s="1"/>
  <c r="M71"/>
  <c r="Q71" s="1"/>
  <c r="S71" s="1"/>
  <c r="L45"/>
  <c r="M24"/>
  <c r="Q24" s="1"/>
  <c r="S24" s="1"/>
  <c r="L74"/>
  <c r="M16"/>
  <c r="Q16" s="1"/>
  <c r="S16" s="1"/>
  <c r="M41"/>
  <c r="Q41" s="1"/>
  <c r="S41" s="1"/>
  <c r="M42"/>
  <c r="Q42" s="1"/>
  <c r="S42" s="1"/>
  <c r="M37"/>
  <c r="Q37" s="1"/>
  <c r="S37" s="1"/>
  <c r="M18"/>
  <c r="Q18" s="1"/>
  <c r="S18" s="1"/>
  <c r="M28"/>
  <c r="Q28" s="1"/>
  <c r="S28" s="1"/>
  <c r="M72"/>
  <c r="Q72" s="1"/>
  <c r="S72" s="1"/>
  <c r="M43"/>
  <c r="Q43" s="1"/>
  <c r="S43" s="1"/>
  <c r="M67"/>
  <c r="Q67" s="1"/>
  <c r="S67" s="1"/>
  <c r="M15"/>
  <c r="Q15" s="1"/>
  <c r="S15" s="1"/>
  <c r="J74"/>
  <c r="M22"/>
  <c r="Q22" s="1"/>
  <c r="S22" s="1"/>
  <c r="M14"/>
  <c r="Q14" s="1"/>
  <c r="S14" s="1"/>
  <c r="M29"/>
  <c r="Q29" s="1"/>
  <c r="S29" s="1"/>
  <c r="M32"/>
  <c r="Q32" s="1"/>
  <c r="S32" s="1"/>
  <c r="AB109" i="14"/>
  <c r="AC108"/>
  <c r="AB6"/>
  <c r="AC5"/>
  <c r="G38" i="24" l="1"/>
  <c r="K38" s="1"/>
  <c r="G69"/>
  <c r="K69" s="1"/>
  <c r="L26"/>
  <c r="L42" s="1"/>
  <c r="L68"/>
  <c r="L72" s="1"/>
  <c r="G68"/>
  <c r="K68" s="1"/>
  <c r="M68" s="1"/>
  <c r="Q68" s="1"/>
  <c r="S68" s="1"/>
  <c r="K71" i="26"/>
  <c r="M62"/>
  <c r="K41"/>
  <c r="M10"/>
  <c r="M20" i="24"/>
  <c r="Q20" s="1"/>
  <c r="S20" s="1"/>
  <c r="M22"/>
  <c r="Q22" s="1"/>
  <c r="S22" s="1"/>
  <c r="M18"/>
  <c r="Q18" s="1"/>
  <c r="S18" s="1"/>
  <c r="M33"/>
  <c r="Q33" s="1"/>
  <c r="S33" s="1"/>
  <c r="M34"/>
  <c r="Q34" s="1"/>
  <c r="S34" s="1"/>
  <c r="M31"/>
  <c r="Q31" s="1"/>
  <c r="S31" s="1"/>
  <c r="M23"/>
  <c r="Q23" s="1"/>
  <c r="S23" s="1"/>
  <c r="M25"/>
  <c r="Q25" s="1"/>
  <c r="S25" s="1"/>
  <c r="M27"/>
  <c r="Q27" s="1"/>
  <c r="S27" s="1"/>
  <c r="M37"/>
  <c r="Q37" s="1"/>
  <c r="S37" s="1"/>
  <c r="M69"/>
  <c r="Q69" s="1"/>
  <c r="S69" s="1"/>
  <c r="M11"/>
  <c r="Q11" s="1"/>
  <c r="S11" s="1"/>
  <c r="M16"/>
  <c r="Q16" s="1"/>
  <c r="S16" s="1"/>
  <c r="M39"/>
  <c r="Q39" s="1"/>
  <c r="S39" s="1"/>
  <c r="M67"/>
  <c r="Q67" s="1"/>
  <c r="S67" s="1"/>
  <c r="M14"/>
  <c r="Q14" s="1"/>
  <c r="S14" s="1"/>
  <c r="G42"/>
  <c r="K10"/>
  <c r="M65"/>
  <c r="Q65" s="1"/>
  <c r="S65" s="1"/>
  <c r="M24"/>
  <c r="Q24" s="1"/>
  <c r="S24" s="1"/>
  <c r="M21"/>
  <c r="Q21" s="1"/>
  <c r="S21" s="1"/>
  <c r="M17"/>
  <c r="Q17" s="1"/>
  <c r="S17" s="1"/>
  <c r="M29"/>
  <c r="Q29" s="1"/>
  <c r="S29" s="1"/>
  <c r="M28"/>
  <c r="Q28" s="1"/>
  <c r="S28" s="1"/>
  <c r="M36"/>
  <c r="Q36" s="1"/>
  <c r="S36" s="1"/>
  <c r="M38"/>
  <c r="Q38" s="1"/>
  <c r="S38" s="1"/>
  <c r="M35"/>
  <c r="Q35" s="1"/>
  <c r="S35" s="1"/>
  <c r="M15"/>
  <c r="Q15" s="1"/>
  <c r="S15" s="1"/>
  <c r="M40"/>
  <c r="Q40" s="1"/>
  <c r="S40" s="1"/>
  <c r="M26"/>
  <c r="Q26" s="1"/>
  <c r="S26" s="1"/>
  <c r="J72"/>
  <c r="M13"/>
  <c r="Q13" s="1"/>
  <c r="S13" s="1"/>
  <c r="M30"/>
  <c r="Q30" s="1"/>
  <c r="S30" s="1"/>
  <c r="M64"/>
  <c r="Q64" s="1"/>
  <c r="S64" s="1"/>
  <c r="M19"/>
  <c r="Q19" s="1"/>
  <c r="S19" s="1"/>
  <c r="G72"/>
  <c r="K63"/>
  <c r="M66"/>
  <c r="Q66" s="1"/>
  <c r="S66" s="1"/>
  <c r="K73" i="22"/>
  <c r="M65"/>
  <c r="K44"/>
  <c r="M10"/>
  <c r="K74" i="20"/>
  <c r="M66"/>
  <c r="K45"/>
  <c r="M10"/>
  <c r="K45" i="18"/>
  <c r="M10"/>
  <c r="K74"/>
  <c r="M66"/>
  <c r="AC109" i="14"/>
  <c r="AD108"/>
  <c r="AC6"/>
  <c r="AD5"/>
  <c r="M41" i="26" l="1"/>
  <c r="Q10"/>
  <c r="M71"/>
  <c r="Q62"/>
  <c r="K72" i="24"/>
  <c r="M63"/>
  <c r="K42"/>
  <c r="M10"/>
  <c r="M44" i="22"/>
  <c r="Q10"/>
  <c r="M73"/>
  <c r="Q65"/>
  <c r="M45" i="20"/>
  <c r="Q10"/>
  <c r="M74"/>
  <c r="Q66"/>
  <c r="M74" i="18"/>
  <c r="Q66"/>
  <c r="M45"/>
  <c r="Q10"/>
  <c r="AD109" i="14"/>
  <c r="AE108"/>
  <c r="AD6"/>
  <c r="AE5"/>
  <c r="S62" i="26" l="1"/>
  <c r="S71" s="1"/>
  <c r="Q71"/>
  <c r="Q41"/>
  <c r="S10"/>
  <c r="S41" s="1"/>
  <c r="M42" i="24"/>
  <c r="Q10"/>
  <c r="M72"/>
  <c r="Q63"/>
  <c r="S65" i="22"/>
  <c r="S73" s="1"/>
  <c r="Q73"/>
  <c r="Q44"/>
  <c r="S10"/>
  <c r="S44" s="1"/>
  <c r="S66" i="20"/>
  <c r="S74" s="1"/>
  <c r="Q74"/>
  <c r="Q45"/>
  <c r="S10"/>
  <c r="S45" s="1"/>
  <c r="Q45" i="18"/>
  <c r="S10"/>
  <c r="S45" s="1"/>
  <c r="S66"/>
  <c r="S74" s="1"/>
  <c r="Q74"/>
  <c r="AE109" i="14"/>
  <c r="AF108"/>
  <c r="AF5"/>
  <c r="AE6"/>
  <c r="V74" i="18" l="1"/>
  <c r="V74" i="20"/>
  <c r="V73" i="22"/>
  <c r="S63" i="24"/>
  <c r="Q72"/>
  <c r="Q42"/>
  <c r="S10"/>
  <c r="S42" s="1"/>
  <c r="V72" s="1"/>
  <c r="AF109" i="14"/>
  <c r="AG108"/>
  <c r="AF6"/>
  <c r="AG5"/>
  <c r="AG109" l="1"/>
  <c r="AH108"/>
  <c r="AH5"/>
  <c r="AG6"/>
  <c r="AH109" l="1"/>
  <c r="AI108"/>
  <c r="AI5"/>
  <c r="AH6"/>
  <c r="AI109" l="1"/>
  <c r="AJ108"/>
  <c r="AJ109" s="1"/>
  <c r="AJ5"/>
  <c r="AJ6" s="1"/>
  <c r="AI6"/>
  <c r="AK123" l="1"/>
  <c r="F73" i="16" s="1"/>
  <c r="G73" s="1"/>
  <c r="AM123" i="14"/>
  <c r="H73" i="16" s="1"/>
  <c r="I73" s="1"/>
  <c r="AM73" i="14"/>
  <c r="H43" i="16" s="1"/>
  <c r="I43" s="1"/>
  <c r="AK75" i="14"/>
  <c r="F44" i="16" s="1"/>
  <c r="AM59" i="14"/>
  <c r="H36" i="16" s="1"/>
  <c r="I36" s="1"/>
  <c r="AK73" i="14"/>
  <c r="F43" i="16" s="1"/>
  <c r="AK57" i="14"/>
  <c r="F35" i="16" s="1"/>
  <c r="AK61" i="14"/>
  <c r="F37" i="16" s="1"/>
  <c r="AM61" i="14"/>
  <c r="H37" i="16" s="1"/>
  <c r="I37" s="1"/>
  <c r="AM75" i="14"/>
  <c r="H44" i="16" s="1"/>
  <c r="I44" s="1"/>
  <c r="AM57" i="14"/>
  <c r="H35" i="16" s="1"/>
  <c r="I35" s="1"/>
  <c r="AK59" i="14"/>
  <c r="F36" i="16" s="1"/>
  <c r="AM16" i="14"/>
  <c r="H14" i="16" s="1"/>
  <c r="I14" s="1"/>
  <c r="AM20" i="14"/>
  <c r="H16" i="16" s="1"/>
  <c r="I16" s="1"/>
  <c r="AM36" i="14"/>
  <c r="H24" i="16" s="1"/>
  <c r="I24" s="1"/>
  <c r="AM22" i="14"/>
  <c r="H17" i="16" s="1"/>
  <c r="I17" s="1"/>
  <c r="AK69" i="14"/>
  <c r="F41" i="16" s="1"/>
  <c r="AK50" i="14"/>
  <c r="F31" i="16" s="1"/>
  <c r="AM117" i="14"/>
  <c r="H70" i="16" s="1"/>
  <c r="I70" s="1"/>
  <c r="AM71" i="14"/>
  <c r="H42" i="16" s="1"/>
  <c r="I42" s="1"/>
  <c r="AK44" i="14"/>
  <c r="F28" i="16" s="1"/>
  <c r="AK30" i="14"/>
  <c r="F21" i="16" s="1"/>
  <c r="AM28" i="14"/>
  <c r="H20" i="16" s="1"/>
  <c r="I20" s="1"/>
  <c r="AK9" i="14"/>
  <c r="F10" i="16" s="1"/>
  <c r="AM115" i="14"/>
  <c r="H69" i="16" s="1"/>
  <c r="I69" s="1"/>
  <c r="AK42" i="14"/>
  <c r="F27" i="16" s="1"/>
  <c r="AM63" i="14"/>
  <c r="H38" i="16" s="1"/>
  <c r="AK36" i="14"/>
  <c r="F24" i="16" s="1"/>
  <c r="AK22" i="14"/>
  <c r="F17" i="16" s="1"/>
  <c r="AM52" i="14"/>
  <c r="H32" i="16" s="1"/>
  <c r="I32" s="1"/>
  <c r="AM38" i="14"/>
  <c r="H25" i="16" s="1"/>
  <c r="I25" s="1"/>
  <c r="AK16" i="14"/>
  <c r="F14" i="16" s="1"/>
  <c r="AK117" i="14"/>
  <c r="F70" i="16" s="1"/>
  <c r="G70" s="1"/>
  <c r="AK71" i="14"/>
  <c r="F42" i="16" s="1"/>
  <c r="AM32" i="14"/>
  <c r="H22" i="16" s="1"/>
  <c r="I22" s="1"/>
  <c r="AM18" i="14"/>
  <c r="H15" i="16" s="1"/>
  <c r="I15" s="1"/>
  <c r="AM119" i="14"/>
  <c r="H71" i="16" s="1"/>
  <c r="I71" s="1"/>
  <c r="F39"/>
  <c r="AK46" i="14"/>
  <c r="F29" i="16" s="1"/>
  <c r="AM44" i="14"/>
  <c r="H28" i="16" s="1"/>
  <c r="I28" s="1"/>
  <c r="AM30" i="14"/>
  <c r="H21" i="16" s="1"/>
  <c r="I21" s="1"/>
  <c r="AK63" i="14"/>
  <c r="F38" i="16" s="1"/>
  <c r="AM24" i="14"/>
  <c r="H18" i="16" s="1"/>
  <c r="I18" s="1"/>
  <c r="AK111" i="14"/>
  <c r="F67" i="16" s="1"/>
  <c r="AK14" i="14"/>
  <c r="F13" i="16" s="1"/>
  <c r="AK52" i="14"/>
  <c r="F32" i="16" s="1"/>
  <c r="AK38" i="14"/>
  <c r="F25" i="16" s="1"/>
  <c r="AM54" i="14"/>
  <c r="H33" i="16" s="1"/>
  <c r="I33" s="1"/>
  <c r="AK32" i="14"/>
  <c r="F22" i="16" s="1"/>
  <c r="AK18" i="14"/>
  <c r="F15" i="16" s="1"/>
  <c r="AM48" i="14"/>
  <c r="H30" i="16" s="1"/>
  <c r="I30" s="1"/>
  <c r="AM34" i="14"/>
  <c r="H23" i="16" s="1"/>
  <c r="I23" s="1"/>
  <c r="AM9" i="14"/>
  <c r="H10" i="16" s="1"/>
  <c r="AK113" i="14"/>
  <c r="F68" i="16" s="1"/>
  <c r="G68" s="1"/>
  <c r="AK67" i="14"/>
  <c r="F40" i="16" s="1"/>
  <c r="AM65" i="14"/>
  <c r="H39" i="16" s="1"/>
  <c r="I39" s="1"/>
  <c r="AM46" i="14"/>
  <c r="H29" i="16" s="1"/>
  <c r="I29" s="1"/>
  <c r="AK24" i="14"/>
  <c r="F18" i="16" s="1"/>
  <c r="AM111" i="14"/>
  <c r="H67" i="16" s="1"/>
  <c r="AM14" i="14"/>
  <c r="H13" i="16" s="1"/>
  <c r="AM40" i="14"/>
  <c r="H26" i="16" s="1"/>
  <c r="I26" s="1"/>
  <c r="AM26" i="14"/>
  <c r="H19" i="16" s="1"/>
  <c r="I19" s="1"/>
  <c r="AM11" i="14"/>
  <c r="H11" i="16" s="1"/>
  <c r="AK54" i="14"/>
  <c r="F33" i="16" s="1"/>
  <c r="AM121" i="14"/>
  <c r="H72" i="16" s="1"/>
  <c r="I72" s="1"/>
  <c r="AK48" i="14"/>
  <c r="F30" i="16" s="1"/>
  <c r="AK34" i="14"/>
  <c r="F23" i="16" s="1"/>
  <c r="AM69" i="14"/>
  <c r="H41" i="16" s="1"/>
  <c r="I41" s="1"/>
  <c r="AM50" i="14"/>
  <c r="H31" i="16" s="1"/>
  <c r="I31" s="1"/>
  <c r="AK28" i="14"/>
  <c r="F20" i="16" s="1"/>
  <c r="AK115" i="14"/>
  <c r="F69" i="16" s="1"/>
  <c r="G69" s="1"/>
  <c r="AM113" i="14"/>
  <c r="H68" i="16" s="1"/>
  <c r="I68" s="1"/>
  <c r="AM67" i="14"/>
  <c r="H40" i="16" s="1"/>
  <c r="I40" s="1"/>
  <c r="AK40" i="14"/>
  <c r="F26" i="16" s="1"/>
  <c r="AK26" i="14"/>
  <c r="F19" i="16" s="1"/>
  <c r="AM42" i="14"/>
  <c r="H27" i="16" s="1"/>
  <c r="I27" s="1"/>
  <c r="AK20" i="14"/>
  <c r="F16" i="16" s="1"/>
  <c r="AK121" i="14"/>
  <c r="F72" i="16" s="1"/>
  <c r="G72" s="1"/>
  <c r="AK119" i="14"/>
  <c r="F71" i="16" s="1"/>
  <c r="G71" s="1"/>
  <c r="AK11" i="14"/>
  <c r="F11" i="16" s="1"/>
  <c r="G33" l="1"/>
  <c r="K33" s="1"/>
  <c r="G41"/>
  <c r="K41" s="1"/>
  <c r="J32"/>
  <c r="G42"/>
  <c r="K42" s="1"/>
  <c r="AN123" i="14"/>
  <c r="AN73"/>
  <c r="AN57"/>
  <c r="AN59"/>
  <c r="AN75"/>
  <c r="AN61"/>
  <c r="J72" i="16"/>
  <c r="L72"/>
  <c r="K72"/>
  <c r="L19"/>
  <c r="G19"/>
  <c r="K19" s="1"/>
  <c r="J19"/>
  <c r="L69"/>
  <c r="K69"/>
  <c r="J69"/>
  <c r="L18"/>
  <c r="J18"/>
  <c r="G18"/>
  <c r="K18" s="1"/>
  <c r="J15"/>
  <c r="G15"/>
  <c r="K15" s="1"/>
  <c r="L15"/>
  <c r="L14"/>
  <c r="G14"/>
  <c r="K14" s="1"/>
  <c r="J14"/>
  <c r="L23"/>
  <c r="J23"/>
  <c r="G23"/>
  <c r="K23" s="1"/>
  <c r="L29"/>
  <c r="G29"/>
  <c r="K29" s="1"/>
  <c r="J29"/>
  <c r="L17"/>
  <c r="G17"/>
  <c r="K17" s="1"/>
  <c r="J17"/>
  <c r="L27"/>
  <c r="J27"/>
  <c r="G27"/>
  <c r="K27" s="1"/>
  <c r="L41"/>
  <c r="J40"/>
  <c r="L40"/>
  <c r="G40"/>
  <c r="K40" s="1"/>
  <c r="L39"/>
  <c r="G39"/>
  <c r="K39" s="1"/>
  <c r="J39"/>
  <c r="L33"/>
  <c r="J33"/>
  <c r="L31"/>
  <c r="J31"/>
  <c r="G31"/>
  <c r="K31" s="1"/>
  <c r="L30"/>
  <c r="G30"/>
  <c r="K30" s="1"/>
  <c r="J30"/>
  <c r="L28"/>
  <c r="G28"/>
  <c r="K28" s="1"/>
  <c r="J28"/>
  <c r="L26"/>
  <c r="G26"/>
  <c r="K26" s="1"/>
  <c r="J26"/>
  <c r="L25"/>
  <c r="J25"/>
  <c r="G25"/>
  <c r="K25" s="1"/>
  <c r="L24"/>
  <c r="G24"/>
  <c r="K24" s="1"/>
  <c r="J24"/>
  <c r="L21"/>
  <c r="G21"/>
  <c r="K21" s="1"/>
  <c r="J21"/>
  <c r="L22"/>
  <c r="G22"/>
  <c r="K22" s="1"/>
  <c r="J22"/>
  <c r="L20"/>
  <c r="G20"/>
  <c r="K20" s="1"/>
  <c r="J20"/>
  <c r="L16"/>
  <c r="G16"/>
  <c r="K16" s="1"/>
  <c r="J16"/>
  <c r="L73"/>
  <c r="K73"/>
  <c r="J73"/>
  <c r="L71"/>
  <c r="J71"/>
  <c r="K71"/>
  <c r="J70"/>
  <c r="L70"/>
  <c r="K70"/>
  <c r="K68"/>
  <c r="J68"/>
  <c r="L68"/>
  <c r="AN119" i="14"/>
  <c r="AN121"/>
  <c r="AN26"/>
  <c r="AN115"/>
  <c r="AN28"/>
  <c r="AN48"/>
  <c r="AN24"/>
  <c r="AN113"/>
  <c r="AN18"/>
  <c r="AN52"/>
  <c r="AN111"/>
  <c r="AN63"/>
  <c r="AN65"/>
  <c r="AN71"/>
  <c r="AN16"/>
  <c r="AN36"/>
  <c r="AN9"/>
  <c r="L10" i="16"/>
  <c r="AN30" i="14"/>
  <c r="AN50"/>
  <c r="AN11"/>
  <c r="L11" i="16"/>
  <c r="AN20" i="14"/>
  <c r="AN40"/>
  <c r="AN34"/>
  <c r="AN54"/>
  <c r="AN67"/>
  <c r="AN32"/>
  <c r="AN38"/>
  <c r="AN14"/>
  <c r="AN46"/>
  <c r="AN117"/>
  <c r="AN22"/>
  <c r="AN42"/>
  <c r="AN44"/>
  <c r="AN69"/>
  <c r="I11" i="16"/>
  <c r="I10"/>
  <c r="I38"/>
  <c r="J41" l="1"/>
  <c r="L42"/>
  <c r="M42" s="1"/>
  <c r="Q42" s="1"/>
  <c r="S42" s="1"/>
  <c r="J42"/>
  <c r="G32"/>
  <c r="K32" s="1"/>
  <c r="L32"/>
  <c r="M71"/>
  <c r="Q71" s="1"/>
  <c r="S71" s="1"/>
  <c r="M27"/>
  <c r="Q27" s="1"/>
  <c r="S27" s="1"/>
  <c r="M25"/>
  <c r="Q25" s="1"/>
  <c r="S25" s="1"/>
  <c r="M31"/>
  <c r="Q31" s="1"/>
  <c r="S31" s="1"/>
  <c r="M23"/>
  <c r="Q23" s="1"/>
  <c r="S23" s="1"/>
  <c r="M18"/>
  <c r="Q18" s="1"/>
  <c r="S18" s="1"/>
  <c r="L36"/>
  <c r="J36"/>
  <c r="G36"/>
  <c r="K36" s="1"/>
  <c r="L37"/>
  <c r="G37"/>
  <c r="K37" s="1"/>
  <c r="J37"/>
  <c r="L35"/>
  <c r="J35"/>
  <c r="G35"/>
  <c r="K35" s="1"/>
  <c r="L43"/>
  <c r="J43"/>
  <c r="G43"/>
  <c r="K43" s="1"/>
  <c r="L44"/>
  <c r="J44"/>
  <c r="G44"/>
  <c r="K44" s="1"/>
  <c r="M19"/>
  <c r="Q19" s="1"/>
  <c r="S19" s="1"/>
  <c r="M29"/>
  <c r="Q29" s="1"/>
  <c r="S29" s="1"/>
  <c r="M15"/>
  <c r="Q15" s="1"/>
  <c r="S15" s="1"/>
  <c r="M14"/>
  <c r="Q14" s="1"/>
  <c r="S14" s="1"/>
  <c r="M73"/>
  <c r="Q73" s="1"/>
  <c r="S73" s="1"/>
  <c r="M41"/>
  <c r="Q41" s="1"/>
  <c r="S41" s="1"/>
  <c r="M17"/>
  <c r="Q17" s="1"/>
  <c r="S17" s="1"/>
  <c r="M69"/>
  <c r="Q69" s="1"/>
  <c r="S69" s="1"/>
  <c r="M72"/>
  <c r="Q72" s="1"/>
  <c r="S72" s="1"/>
  <c r="M24"/>
  <c r="Q24" s="1"/>
  <c r="S24" s="1"/>
  <c r="M30"/>
  <c r="Q30" s="1"/>
  <c r="S30" s="1"/>
  <c r="M33"/>
  <c r="Q33" s="1"/>
  <c r="S33" s="1"/>
  <c r="M39"/>
  <c r="Q39" s="1"/>
  <c r="S39" s="1"/>
  <c r="M40"/>
  <c r="Q40" s="1"/>
  <c r="S40" s="1"/>
  <c r="M28"/>
  <c r="Q28" s="1"/>
  <c r="S28" s="1"/>
  <c r="M26"/>
  <c r="Q26" s="1"/>
  <c r="S26" s="1"/>
  <c r="M21"/>
  <c r="Q21" s="1"/>
  <c r="S21" s="1"/>
  <c r="M22"/>
  <c r="Q22" s="1"/>
  <c r="S22" s="1"/>
  <c r="M20"/>
  <c r="Q20" s="1"/>
  <c r="S20" s="1"/>
  <c r="M16"/>
  <c r="Q16" s="1"/>
  <c r="S16" s="1"/>
  <c r="M70"/>
  <c r="Q70" s="1"/>
  <c r="S70" s="1"/>
  <c r="M68"/>
  <c r="Q68" s="1"/>
  <c r="S68" s="1"/>
  <c r="L38"/>
  <c r="J38"/>
  <c r="G38"/>
  <c r="K38" s="1"/>
  <c r="J10"/>
  <c r="G10"/>
  <c r="L67"/>
  <c r="J67"/>
  <c r="G67"/>
  <c r="G11"/>
  <c r="K11" s="1"/>
  <c r="J11"/>
  <c r="L13"/>
  <c r="G13"/>
  <c r="J13"/>
  <c r="I67"/>
  <c r="I75" s="1"/>
  <c r="H75"/>
  <c r="I13"/>
  <c r="I46" s="1"/>
  <c r="M32" l="1"/>
  <c r="Q32" s="1"/>
  <c r="S32" s="1"/>
  <c r="M38"/>
  <c r="Q38" s="1"/>
  <c r="S38" s="1"/>
  <c r="M44"/>
  <c r="Q44" s="1"/>
  <c r="S44" s="1"/>
  <c r="M35"/>
  <c r="Q35" s="1"/>
  <c r="S35" s="1"/>
  <c r="M43"/>
  <c r="Q43" s="1"/>
  <c r="S43" s="1"/>
  <c r="M37"/>
  <c r="Q37" s="1"/>
  <c r="S37" s="1"/>
  <c r="M36"/>
  <c r="Q36" s="1"/>
  <c r="S36" s="1"/>
  <c r="K13"/>
  <c r="K67"/>
  <c r="G75"/>
  <c r="K10"/>
  <c r="G46"/>
  <c r="L75"/>
  <c r="L46"/>
  <c r="M11"/>
  <c r="Q11" s="1"/>
  <c r="S11" s="1"/>
  <c r="J75"/>
  <c r="K46" l="1"/>
  <c r="M10"/>
  <c r="M67"/>
  <c r="K75"/>
  <c r="M13"/>
  <c r="Q67" l="1"/>
  <c r="M75"/>
  <c r="Q13"/>
  <c r="M46"/>
  <c r="Q10"/>
  <c r="S13" l="1"/>
  <c r="S67"/>
  <c r="S75" s="1"/>
  <c r="Q75"/>
  <c r="S10"/>
  <c r="Q46"/>
  <c r="S46" l="1"/>
  <c r="V75" s="1"/>
</calcChain>
</file>

<file path=xl/sharedStrings.xml><?xml version="1.0" encoding="utf-8"?>
<sst xmlns="http://schemas.openxmlformats.org/spreadsheetml/2006/main" count="2780" uniqueCount="196">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</sst>
</file>

<file path=xl/styles.xml><?xml version="1.0" encoding="utf-8"?>
<styleSheet xmlns="http://schemas.openxmlformats.org/spreadsheetml/2006/main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4">
    <font>
      <sz val="10"/>
      <name val="Arial"/>
    </font>
    <font>
      <sz val="10"/>
      <name val="Arial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453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0" fontId="97" fillId="27" borderId="23" xfId="42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05" fillId="0" borderId="0" xfId="420" applyFont="1" applyFill="1" applyBorder="1" applyAlignment="1">
      <alignment horizontal="center" vertical="center"/>
    </xf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8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0" fontId="30" fillId="0" borderId="24" xfId="420" applyFont="1" applyFill="1" applyBorder="1" applyAlignment="1">
      <alignment horizontal="left" vertical="center"/>
    </xf>
    <xf numFmtId="0" fontId="30" fillId="0" borderId="24" xfId="420" applyFont="1" applyFill="1" applyBorder="1" applyAlignment="1">
      <alignment horizontal="center" vertical="center"/>
    </xf>
    <xf numFmtId="169" fontId="30" fillId="0" borderId="24" xfId="341" applyNumberFormat="1" applyFont="1" applyFill="1" applyBorder="1" applyAlignment="1">
      <alignment horizontal="center" vertical="center" wrapText="1"/>
    </xf>
    <xf numFmtId="43" fontId="30" fillId="0" borderId="24" xfId="341" applyFont="1" applyFill="1" applyBorder="1" applyAlignment="1">
      <alignment horizontal="center"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169" fontId="119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8" fillId="0" borderId="0" xfId="337" applyNumberFormat="1" applyFont="1"/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21" fillId="0" borderId="0" xfId="0" applyFont="1" applyFill="1" applyBorder="1" applyAlignment="1">
      <alignment horizontal="center" vertical="center"/>
    </xf>
    <xf numFmtId="0" fontId="122" fillId="0" borderId="2" xfId="0" applyFont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left" vertical="center"/>
    </xf>
    <xf numFmtId="169" fontId="122" fillId="0" borderId="2" xfId="337" applyNumberFormat="1" applyFont="1" applyBorder="1" applyAlignment="1">
      <alignment horizontal="center" vertical="center" wrapText="1"/>
    </xf>
    <xf numFmtId="169" fontId="123" fillId="0" borderId="0" xfId="337" applyNumberFormat="1" applyFont="1"/>
    <xf numFmtId="169" fontId="122" fillId="0" borderId="0" xfId="337" applyNumberFormat="1" applyFont="1"/>
    <xf numFmtId="0" fontId="122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169" fontId="30" fillId="0" borderId="24" xfId="341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21" fillId="0" borderId="0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236" fontId="98" fillId="26" borderId="31" xfId="42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169" fontId="118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4" fontId="98" fillId="0" borderId="0" xfId="0" applyNumberFormat="1" applyFont="1" applyFill="1" applyAlignment="1">
      <alignment vertical="center"/>
    </xf>
    <xf numFmtId="236" fontId="98" fillId="0" borderId="0" xfId="0" quotePrefix="1" applyNumberFormat="1" applyFont="1" applyFill="1" applyAlignment="1">
      <alignment vertical="center"/>
    </xf>
    <xf numFmtId="169" fontId="30" fillId="30" borderId="2" xfId="341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100" fillId="26" borderId="23" xfId="42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2" xfId="420" applyFont="1" applyFill="1" applyBorder="1" applyAlignment="1">
      <alignment horizontal="center" vertical="center"/>
    </xf>
    <xf numFmtId="0" fontId="100" fillId="26" borderId="12" xfId="420" applyFont="1" applyFill="1" applyBorder="1" applyAlignment="1">
      <alignment horizontal="center" vertical="center" wrapText="1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0" fontId="77" fillId="26" borderId="12" xfId="420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2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Z143"/>
  <sheetViews>
    <sheetView topLeftCell="A8" workbookViewId="0">
      <pane ySplit="3" topLeftCell="A38" activePane="bottomLeft" state="frozen"/>
      <selection activeCell="A8" sqref="A8"/>
      <selection pane="bottomLeft" activeCell="D53" sqref="D53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181</v>
      </c>
    </row>
    <row r="2" spans="1:26" ht="15">
      <c r="A2" s="1" t="s">
        <v>182</v>
      </c>
    </row>
    <row r="3" spans="1:26" ht="15">
      <c r="A3" s="1"/>
    </row>
    <row r="4" spans="1:26">
      <c r="A4" s="109"/>
      <c r="B4" s="109"/>
    </row>
    <row r="5" spans="1:26" ht="23.25" customHeight="1">
      <c r="A5" s="354" t="s">
        <v>35</v>
      </c>
      <c r="B5" s="354"/>
      <c r="C5" s="354"/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4"/>
      <c r="V5" s="354"/>
      <c r="W5" s="354"/>
      <c r="X5" s="354"/>
    </row>
    <row r="6" spans="1:26" ht="23.25" customHeight="1">
      <c r="A6" s="355" t="str">
        <f>"Tháng "&amp;'CC - 01'!C4&amp;" năm 2011"</f>
        <v>Tháng  năm 2011</v>
      </c>
      <c r="B6" s="355"/>
      <c r="C6" s="355"/>
      <c r="D6" s="355"/>
      <c r="E6" s="355"/>
      <c r="F6" s="355"/>
      <c r="G6" s="355"/>
      <c r="H6" s="355"/>
      <c r="I6" s="355"/>
      <c r="J6" s="355"/>
      <c r="K6" s="355"/>
      <c r="L6" s="355"/>
      <c r="M6" s="355"/>
      <c r="N6" s="355"/>
      <c r="O6" s="355"/>
      <c r="P6" s="355"/>
      <c r="Q6" s="355"/>
      <c r="R6" s="355"/>
      <c r="S6" s="355"/>
      <c r="T6" s="355"/>
      <c r="U6" s="355"/>
      <c r="V6" s="355"/>
      <c r="W6" s="355"/>
      <c r="X6" s="355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356" t="s">
        <v>19</v>
      </c>
      <c r="B8" s="356" t="s">
        <v>3</v>
      </c>
      <c r="C8" s="356" t="s">
        <v>1</v>
      </c>
      <c r="D8" s="356" t="s">
        <v>2</v>
      </c>
      <c r="E8" s="351" t="s">
        <v>56</v>
      </c>
      <c r="F8" s="351"/>
      <c r="G8" s="351" t="s">
        <v>36</v>
      </c>
      <c r="H8" s="351"/>
      <c r="I8" s="351" t="s">
        <v>24</v>
      </c>
      <c r="J8" s="351" t="s">
        <v>33</v>
      </c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51"/>
      <c r="V8" s="352" t="s">
        <v>39</v>
      </c>
      <c r="W8" s="352" t="s">
        <v>23</v>
      </c>
      <c r="X8" s="352" t="s">
        <v>11</v>
      </c>
      <c r="Y8" s="107"/>
      <c r="Z8" s="107"/>
    </row>
    <row r="9" spans="1:26" s="1" customFormat="1" ht="20.25" customHeight="1">
      <c r="A9" s="356"/>
      <c r="B9" s="356"/>
      <c r="C9" s="356"/>
      <c r="D9" s="356"/>
      <c r="E9" s="294" t="s">
        <v>190</v>
      </c>
      <c r="F9" s="294">
        <v>2015</v>
      </c>
      <c r="G9" s="292" t="s">
        <v>57</v>
      </c>
      <c r="H9" s="292" t="s">
        <v>38</v>
      </c>
      <c r="I9" s="351"/>
      <c r="J9" s="292" t="s">
        <v>129</v>
      </c>
      <c r="K9" s="292" t="s">
        <v>130</v>
      </c>
      <c r="L9" s="292" t="s">
        <v>131</v>
      </c>
      <c r="M9" s="292" t="s">
        <v>132</v>
      </c>
      <c r="N9" s="292" t="s">
        <v>133</v>
      </c>
      <c r="O9" s="292" t="s">
        <v>134</v>
      </c>
      <c r="P9" s="292" t="s">
        <v>135</v>
      </c>
      <c r="Q9" s="292" t="s">
        <v>136</v>
      </c>
      <c r="R9" s="292" t="s">
        <v>137</v>
      </c>
      <c r="S9" s="292" t="s">
        <v>138</v>
      </c>
      <c r="T9" s="292" t="s">
        <v>139</v>
      </c>
      <c r="U9" s="292" t="s">
        <v>140</v>
      </c>
      <c r="V9" s="353"/>
      <c r="W9" s="353"/>
      <c r="X9" s="353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274" customFormat="1" ht="21.75" customHeight="1">
      <c r="A11" s="270">
        <f>ROW()-10</f>
        <v>1</v>
      </c>
      <c r="B11" s="270" t="s">
        <v>61</v>
      </c>
      <c r="C11" s="275" t="s">
        <v>63</v>
      </c>
      <c r="D11" s="270" t="s">
        <v>64</v>
      </c>
      <c r="E11" s="326">
        <v>4336000</v>
      </c>
      <c r="F11" s="265">
        <v>4336000</v>
      </c>
      <c r="G11" s="265">
        <v>390000</v>
      </c>
      <c r="H11" s="265"/>
      <c r="I11" s="265"/>
      <c r="J11" s="265" t="s">
        <v>67</v>
      </c>
      <c r="K11" s="265" t="s">
        <v>67</v>
      </c>
      <c r="L11" s="265" t="s">
        <v>67</v>
      </c>
      <c r="M11" s="265" t="s">
        <v>67</v>
      </c>
      <c r="N11" s="265" t="s">
        <v>67</v>
      </c>
      <c r="O11" s="265" t="s">
        <v>67</v>
      </c>
      <c r="P11" s="265" t="s">
        <v>67</v>
      </c>
      <c r="Q11" s="265" t="s">
        <v>67</v>
      </c>
      <c r="R11" s="265"/>
      <c r="S11" s="265"/>
      <c r="T11" s="265"/>
      <c r="U11" s="265"/>
      <c r="V11" s="265"/>
      <c r="W11" s="265"/>
      <c r="X11" s="265"/>
      <c r="Y11" s="272"/>
      <c r="Z11" s="273"/>
    </row>
    <row r="12" spans="1:26" s="274" customFormat="1" ht="21.75" customHeight="1">
      <c r="A12" s="270">
        <f t="shared" ref="A12:A52" si="0">ROW()-10</f>
        <v>2</v>
      </c>
      <c r="B12" s="270" t="s">
        <v>62</v>
      </c>
      <c r="C12" s="275" t="s">
        <v>65</v>
      </c>
      <c r="D12" s="270" t="s">
        <v>66</v>
      </c>
      <c r="E12" s="326">
        <v>4056000</v>
      </c>
      <c r="F12" s="265">
        <v>4056000</v>
      </c>
      <c r="G12" s="265">
        <v>390000</v>
      </c>
      <c r="H12" s="265"/>
      <c r="I12" s="265"/>
      <c r="J12" s="265" t="s">
        <v>67</v>
      </c>
      <c r="K12" s="265" t="s">
        <v>67</v>
      </c>
      <c r="L12" s="265" t="s">
        <v>67</v>
      </c>
      <c r="M12" s="265" t="s">
        <v>67</v>
      </c>
      <c r="N12" s="265" t="s">
        <v>67</v>
      </c>
      <c r="O12" s="265" t="s">
        <v>67</v>
      </c>
      <c r="P12" s="265" t="s">
        <v>67</v>
      </c>
      <c r="Q12" s="265" t="s">
        <v>67</v>
      </c>
      <c r="R12" s="265"/>
      <c r="S12" s="265"/>
      <c r="T12" s="265"/>
      <c r="U12" s="265"/>
      <c r="V12" s="265"/>
      <c r="W12" s="265"/>
      <c r="X12" s="265"/>
      <c r="Y12" s="272"/>
      <c r="Z12" s="273"/>
    </row>
    <row r="13" spans="1:26" s="280" customFormat="1" ht="21.75" customHeight="1">
      <c r="A13" s="271">
        <f t="shared" si="0"/>
        <v>3</v>
      </c>
      <c r="B13" s="271" t="s">
        <v>68</v>
      </c>
      <c r="C13" s="276" t="s">
        <v>69</v>
      </c>
      <c r="D13" s="271" t="s">
        <v>22</v>
      </c>
      <c r="E13" s="327">
        <v>10851000</v>
      </c>
      <c r="F13" s="277">
        <v>10851000</v>
      </c>
      <c r="G13" s="277">
        <v>390000</v>
      </c>
      <c r="H13" s="277"/>
      <c r="I13" s="277"/>
      <c r="J13" s="277" t="s">
        <v>67</v>
      </c>
      <c r="K13" s="277" t="s">
        <v>67</v>
      </c>
      <c r="L13" s="277" t="s">
        <v>67</v>
      </c>
      <c r="M13" s="277" t="s">
        <v>67</v>
      </c>
      <c r="N13" s="277" t="s">
        <v>67</v>
      </c>
      <c r="O13" s="277" t="s">
        <v>67</v>
      </c>
      <c r="P13" s="277" t="s">
        <v>67</v>
      </c>
      <c r="Q13" s="277" t="s">
        <v>67</v>
      </c>
      <c r="R13" s="277"/>
      <c r="S13" s="277"/>
      <c r="T13" s="277"/>
      <c r="U13" s="277"/>
      <c r="V13" s="277"/>
      <c r="W13" s="277"/>
      <c r="X13" s="277"/>
      <c r="Y13" s="278"/>
      <c r="Z13" s="279"/>
    </row>
    <row r="14" spans="1:26" s="280" customFormat="1" ht="21.75" customHeight="1">
      <c r="A14" s="271">
        <f t="shared" si="0"/>
        <v>4</v>
      </c>
      <c r="B14" s="271" t="s">
        <v>70</v>
      </c>
      <c r="C14" s="276" t="s">
        <v>73</v>
      </c>
      <c r="D14" s="271" t="s">
        <v>74</v>
      </c>
      <c r="E14" s="327">
        <v>4895000</v>
      </c>
      <c r="F14" s="277">
        <v>4895000</v>
      </c>
      <c r="G14" s="277">
        <v>390000</v>
      </c>
      <c r="H14" s="277"/>
      <c r="I14" s="277"/>
      <c r="J14" s="277" t="s">
        <v>67</v>
      </c>
      <c r="K14" s="277" t="s">
        <v>67</v>
      </c>
      <c r="L14" s="277" t="s">
        <v>67</v>
      </c>
      <c r="M14" s="277" t="s">
        <v>67</v>
      </c>
      <c r="N14" s="277" t="s">
        <v>67</v>
      </c>
      <c r="O14" s="277" t="s">
        <v>67</v>
      </c>
      <c r="P14" s="277" t="s">
        <v>67</v>
      </c>
      <c r="Q14" s="277" t="s">
        <v>67</v>
      </c>
      <c r="R14" s="277"/>
      <c r="S14" s="277"/>
      <c r="T14" s="277"/>
      <c r="U14" s="277"/>
      <c r="V14" s="277"/>
      <c r="W14" s="277"/>
      <c r="X14" s="277"/>
      <c r="Y14" s="278"/>
      <c r="Z14" s="279"/>
    </row>
    <row r="15" spans="1:26" s="280" customFormat="1" ht="21.75" customHeight="1">
      <c r="A15" s="271">
        <f t="shared" si="0"/>
        <v>5</v>
      </c>
      <c r="B15" s="271" t="s">
        <v>72</v>
      </c>
      <c r="C15" s="276" t="s">
        <v>76</v>
      </c>
      <c r="D15" s="271" t="s">
        <v>191</v>
      </c>
      <c r="E15" s="327">
        <v>4895000</v>
      </c>
      <c r="F15" s="277">
        <v>4895000</v>
      </c>
      <c r="G15" s="277">
        <v>390000</v>
      </c>
      <c r="H15" s="277"/>
      <c r="I15" s="277"/>
      <c r="J15" s="277" t="s">
        <v>67</v>
      </c>
      <c r="K15" s="277" t="s">
        <v>67</v>
      </c>
      <c r="L15" s="277" t="s">
        <v>67</v>
      </c>
      <c r="M15" s="277" t="s">
        <v>67</v>
      </c>
      <c r="N15" s="277" t="s">
        <v>67</v>
      </c>
      <c r="O15" s="277" t="s">
        <v>67</v>
      </c>
      <c r="P15" s="277" t="s">
        <v>67</v>
      </c>
      <c r="Q15" s="277" t="s">
        <v>67</v>
      </c>
      <c r="R15" s="277"/>
      <c r="S15" s="277"/>
      <c r="T15" s="277"/>
      <c r="U15" s="277"/>
      <c r="V15" s="277"/>
      <c r="W15" s="277"/>
      <c r="X15" s="277"/>
      <c r="Y15" s="278"/>
      <c r="Z15" s="279"/>
    </row>
    <row r="16" spans="1:26" s="280" customFormat="1" ht="21.75" customHeight="1">
      <c r="A16" s="271">
        <f t="shared" si="0"/>
        <v>6</v>
      </c>
      <c r="B16" s="271" t="s">
        <v>75</v>
      </c>
      <c r="C16" s="276" t="s">
        <v>79</v>
      </c>
      <c r="D16" s="271" t="s">
        <v>80</v>
      </c>
      <c r="E16" s="327">
        <v>4336000</v>
      </c>
      <c r="F16" s="277">
        <v>4336000</v>
      </c>
      <c r="G16" s="277">
        <v>390000</v>
      </c>
      <c r="H16" s="277"/>
      <c r="I16" s="277"/>
      <c r="J16" s="277" t="s">
        <v>67</v>
      </c>
      <c r="K16" s="277" t="s">
        <v>67</v>
      </c>
      <c r="L16" s="277" t="s">
        <v>67</v>
      </c>
      <c r="M16" s="277" t="s">
        <v>67</v>
      </c>
      <c r="N16" s="277" t="s">
        <v>67</v>
      </c>
      <c r="O16" s="277" t="s">
        <v>67</v>
      </c>
      <c r="P16" s="277" t="s">
        <v>67</v>
      </c>
      <c r="Q16" s="277" t="s">
        <v>67</v>
      </c>
      <c r="R16" s="277"/>
      <c r="S16" s="277"/>
      <c r="T16" s="277"/>
      <c r="U16" s="277"/>
      <c r="V16" s="277"/>
      <c r="W16" s="277"/>
      <c r="X16" s="277"/>
      <c r="Y16" s="278"/>
      <c r="Z16" s="279"/>
    </row>
    <row r="17" spans="1:26" s="280" customFormat="1" ht="21.75" customHeight="1">
      <c r="A17" s="271">
        <f t="shared" si="0"/>
        <v>7</v>
      </c>
      <c r="B17" s="271" t="s">
        <v>77</v>
      </c>
      <c r="C17" s="276" t="s">
        <v>82</v>
      </c>
      <c r="D17" s="271" t="s">
        <v>71</v>
      </c>
      <c r="E17" s="327">
        <v>3496000</v>
      </c>
      <c r="F17" s="277">
        <v>3496000</v>
      </c>
      <c r="G17" s="277">
        <v>390000</v>
      </c>
      <c r="H17" s="277"/>
      <c r="I17" s="277"/>
      <c r="J17" s="277" t="s">
        <v>67</v>
      </c>
      <c r="K17" s="277" t="s">
        <v>67</v>
      </c>
      <c r="L17" s="277" t="s">
        <v>67</v>
      </c>
      <c r="M17" s="277" t="s">
        <v>67</v>
      </c>
      <c r="N17" s="277" t="s">
        <v>67</v>
      </c>
      <c r="O17" s="277" t="s">
        <v>67</v>
      </c>
      <c r="P17" s="277" t="s">
        <v>67</v>
      </c>
      <c r="Q17" s="277" t="s">
        <v>67</v>
      </c>
      <c r="R17" s="277"/>
      <c r="S17" s="277"/>
      <c r="T17" s="277"/>
      <c r="U17" s="277"/>
      <c r="V17" s="277"/>
      <c r="W17" s="277"/>
      <c r="X17" s="277"/>
      <c r="Y17" s="278"/>
      <c r="Z17" s="279"/>
    </row>
    <row r="18" spans="1:26" s="280" customFormat="1" ht="21.75" customHeight="1">
      <c r="A18" s="271">
        <f t="shared" si="0"/>
        <v>8</v>
      </c>
      <c r="B18" s="271" t="s">
        <v>78</v>
      </c>
      <c r="C18" s="276" t="s">
        <v>174</v>
      </c>
      <c r="D18" s="281" t="s">
        <v>83</v>
      </c>
      <c r="E18" s="327">
        <v>4056000</v>
      </c>
      <c r="F18" s="277">
        <v>4056000</v>
      </c>
      <c r="G18" s="277">
        <v>390000</v>
      </c>
      <c r="H18" s="277"/>
      <c r="I18" s="277"/>
      <c r="J18" s="277" t="s">
        <v>67</v>
      </c>
      <c r="K18" s="277" t="s">
        <v>67</v>
      </c>
      <c r="L18" s="277" t="s">
        <v>67</v>
      </c>
      <c r="M18" s="277" t="s">
        <v>67</v>
      </c>
      <c r="N18" s="277" t="s">
        <v>67</v>
      </c>
      <c r="O18" s="277" t="s">
        <v>67</v>
      </c>
      <c r="P18" s="277" t="s">
        <v>67</v>
      </c>
      <c r="Q18" s="277" t="s">
        <v>67</v>
      </c>
      <c r="R18" s="277"/>
      <c r="S18" s="277"/>
      <c r="T18" s="277"/>
      <c r="U18" s="277"/>
      <c r="V18" s="277"/>
      <c r="W18" s="277"/>
      <c r="X18" s="277"/>
      <c r="Y18" s="278"/>
      <c r="Z18" s="279"/>
    </row>
    <row r="19" spans="1:26" s="280" customFormat="1" ht="21.75" customHeight="1">
      <c r="A19" s="271">
        <f t="shared" si="0"/>
        <v>9</v>
      </c>
      <c r="B19" s="271" t="s">
        <v>81</v>
      </c>
      <c r="C19" s="276" t="s">
        <v>178</v>
      </c>
      <c r="D19" s="271" t="s">
        <v>80</v>
      </c>
      <c r="E19" s="327">
        <v>4840000</v>
      </c>
      <c r="F19" s="277">
        <v>4840000</v>
      </c>
      <c r="G19" s="277">
        <v>390000</v>
      </c>
      <c r="H19" s="277"/>
      <c r="I19" s="277"/>
      <c r="J19" s="277" t="s">
        <v>67</v>
      </c>
      <c r="K19" s="277" t="s">
        <v>67</v>
      </c>
      <c r="L19" s="277" t="s">
        <v>67</v>
      </c>
      <c r="M19" s="277" t="s">
        <v>67</v>
      </c>
      <c r="N19" s="277" t="s">
        <v>67</v>
      </c>
      <c r="O19" s="277" t="s">
        <v>67</v>
      </c>
      <c r="P19" s="277" t="s">
        <v>67</v>
      </c>
      <c r="Q19" s="277" t="s">
        <v>67</v>
      </c>
      <c r="R19" s="277"/>
      <c r="S19" s="277"/>
      <c r="T19" s="277"/>
      <c r="U19" s="277"/>
      <c r="V19" s="277"/>
      <c r="W19" s="277"/>
      <c r="X19" s="277"/>
      <c r="Y19" s="278"/>
      <c r="Z19" s="279"/>
    </row>
    <row r="20" spans="1:26" s="280" customFormat="1" ht="21.75" customHeight="1">
      <c r="A20" s="271">
        <f t="shared" si="0"/>
        <v>10</v>
      </c>
      <c r="B20" s="271" t="s">
        <v>192</v>
      </c>
      <c r="C20" s="276" t="s">
        <v>193</v>
      </c>
      <c r="D20" s="271" t="s">
        <v>64</v>
      </c>
      <c r="E20" s="327">
        <v>3568000</v>
      </c>
      <c r="F20" s="277">
        <v>4840000</v>
      </c>
      <c r="G20" s="277">
        <v>390000</v>
      </c>
      <c r="H20" s="277"/>
      <c r="I20" s="277"/>
      <c r="J20" s="277"/>
      <c r="K20" s="277"/>
      <c r="L20" s="277"/>
      <c r="M20" s="277"/>
      <c r="N20" s="277" t="s">
        <v>67</v>
      </c>
      <c r="O20" s="277" t="s">
        <v>67</v>
      </c>
      <c r="P20" s="277" t="s">
        <v>67</v>
      </c>
      <c r="Q20" s="277" t="s">
        <v>67</v>
      </c>
      <c r="R20" s="277"/>
      <c r="S20" s="277"/>
      <c r="T20" s="277"/>
      <c r="U20" s="277"/>
      <c r="V20" s="277"/>
      <c r="W20" s="277"/>
      <c r="X20" s="277"/>
      <c r="Y20" s="278"/>
      <c r="Z20" s="279"/>
    </row>
    <row r="21" spans="1:26" s="289" customFormat="1" ht="21.75" customHeight="1">
      <c r="A21" s="283">
        <f t="shared" si="0"/>
        <v>11</v>
      </c>
      <c r="B21" s="284" t="s">
        <v>84</v>
      </c>
      <c r="C21" s="285" t="s">
        <v>141</v>
      </c>
      <c r="D21" s="283" t="s">
        <v>111</v>
      </c>
      <c r="E21" s="286">
        <v>3549000</v>
      </c>
      <c r="F21" s="286">
        <v>3237000</v>
      </c>
      <c r="G21" s="286">
        <v>390000</v>
      </c>
      <c r="H21" s="286"/>
      <c r="I21" s="286"/>
      <c r="J21" s="286" t="s">
        <v>67</v>
      </c>
      <c r="K21" s="286" t="s">
        <v>67</v>
      </c>
      <c r="L21" s="286" t="s">
        <v>67</v>
      </c>
      <c r="M21" s="286" t="s">
        <v>67</v>
      </c>
      <c r="N21" s="286" t="s">
        <v>67</v>
      </c>
      <c r="O21" s="286" t="s">
        <v>67</v>
      </c>
      <c r="P21" s="286"/>
      <c r="Q21" s="286"/>
      <c r="R21" s="286"/>
      <c r="S21" s="286"/>
      <c r="T21" s="286"/>
      <c r="U21" s="286"/>
      <c r="V21" s="286"/>
      <c r="W21" s="286"/>
      <c r="X21" s="286"/>
      <c r="Y21" s="287"/>
      <c r="Z21" s="288"/>
    </row>
    <row r="22" spans="1:26" s="289" customFormat="1" ht="21.75" customHeight="1">
      <c r="A22" s="283">
        <f t="shared" si="0"/>
        <v>12</v>
      </c>
      <c r="B22" s="284" t="s">
        <v>85</v>
      </c>
      <c r="C22" s="285" t="s">
        <v>142</v>
      </c>
      <c r="D22" s="283" t="s">
        <v>111</v>
      </c>
      <c r="E22" s="286">
        <v>3317000</v>
      </c>
      <c r="F22" s="286">
        <v>2943000</v>
      </c>
      <c r="G22" s="286">
        <v>390000</v>
      </c>
      <c r="H22" s="286"/>
      <c r="I22" s="286"/>
      <c r="J22" s="286" t="s">
        <v>67</v>
      </c>
      <c r="K22" s="286" t="s">
        <v>67</v>
      </c>
      <c r="L22" s="286" t="s">
        <v>67</v>
      </c>
      <c r="M22" s="286" t="s">
        <v>67</v>
      </c>
      <c r="N22" s="286" t="s">
        <v>67</v>
      </c>
      <c r="O22" s="286" t="s">
        <v>67</v>
      </c>
      <c r="P22" s="286" t="s">
        <v>67</v>
      </c>
      <c r="Q22" s="286" t="s">
        <v>67</v>
      </c>
      <c r="R22" s="286"/>
      <c r="S22" s="286"/>
      <c r="T22" s="286"/>
      <c r="U22" s="286"/>
      <c r="V22" s="286"/>
      <c r="W22" s="286"/>
      <c r="X22" s="286"/>
      <c r="Y22" s="287"/>
      <c r="Z22" s="288"/>
    </row>
    <row r="23" spans="1:26" s="289" customFormat="1" ht="21.75" customHeight="1">
      <c r="A23" s="283">
        <f t="shared" si="0"/>
        <v>13</v>
      </c>
      <c r="B23" s="284" t="s">
        <v>86</v>
      </c>
      <c r="C23" s="285" t="s">
        <v>143</v>
      </c>
      <c r="D23" s="283" t="s">
        <v>111</v>
      </c>
      <c r="E23" s="286">
        <v>3317000</v>
      </c>
      <c r="F23" s="286">
        <v>2943000</v>
      </c>
      <c r="G23" s="286">
        <v>390000</v>
      </c>
      <c r="H23" s="286"/>
      <c r="I23" s="286"/>
      <c r="J23" s="286" t="s">
        <v>67</v>
      </c>
      <c r="K23" s="286" t="s">
        <v>67</v>
      </c>
      <c r="L23" s="286" t="s">
        <v>67</v>
      </c>
      <c r="M23" s="286" t="s">
        <v>67</v>
      </c>
      <c r="N23" s="286" t="s">
        <v>67</v>
      </c>
      <c r="O23" s="286" t="s">
        <v>67</v>
      </c>
      <c r="P23" s="286" t="s">
        <v>67</v>
      </c>
      <c r="Q23" s="286" t="s">
        <v>67</v>
      </c>
      <c r="R23" s="286"/>
      <c r="S23" s="286"/>
      <c r="T23" s="286"/>
      <c r="U23" s="286"/>
      <c r="V23" s="286"/>
      <c r="W23" s="286"/>
      <c r="X23" s="286"/>
      <c r="Y23" s="287"/>
      <c r="Z23" s="288"/>
    </row>
    <row r="24" spans="1:26" s="289" customFormat="1" ht="21.75" customHeight="1">
      <c r="A24" s="283">
        <f t="shared" si="0"/>
        <v>14</v>
      </c>
      <c r="B24" s="284" t="s">
        <v>87</v>
      </c>
      <c r="C24" s="285" t="s">
        <v>144</v>
      </c>
      <c r="D24" s="283" t="s">
        <v>111</v>
      </c>
      <c r="E24" s="286">
        <v>3317000</v>
      </c>
      <c r="F24" s="286">
        <v>2943000</v>
      </c>
      <c r="G24" s="286">
        <v>390000</v>
      </c>
      <c r="H24" s="286"/>
      <c r="I24" s="286"/>
      <c r="J24" s="286" t="s">
        <v>67</v>
      </c>
      <c r="K24" s="286" t="s">
        <v>67</v>
      </c>
      <c r="L24" s="286" t="s">
        <v>67</v>
      </c>
      <c r="M24" s="286" t="s">
        <v>67</v>
      </c>
      <c r="N24" s="286" t="s">
        <v>67</v>
      </c>
      <c r="O24" s="286" t="s">
        <v>67</v>
      </c>
      <c r="P24" s="286" t="s">
        <v>67</v>
      </c>
      <c r="Q24" s="286" t="s">
        <v>67</v>
      </c>
      <c r="R24" s="286"/>
      <c r="S24" s="286"/>
      <c r="T24" s="286"/>
      <c r="U24" s="286"/>
      <c r="V24" s="286"/>
      <c r="W24" s="286"/>
      <c r="X24" s="286"/>
      <c r="Y24" s="287"/>
      <c r="Z24" s="288"/>
    </row>
    <row r="25" spans="1:26" s="289" customFormat="1" ht="21.75" customHeight="1">
      <c r="A25" s="283">
        <f t="shared" si="0"/>
        <v>15</v>
      </c>
      <c r="B25" s="284" t="s">
        <v>88</v>
      </c>
      <c r="C25" s="285" t="s">
        <v>145</v>
      </c>
      <c r="D25" s="283" t="s">
        <v>111</v>
      </c>
      <c r="E25" s="286">
        <v>3317000</v>
      </c>
      <c r="F25" s="286">
        <v>2943000</v>
      </c>
      <c r="G25" s="286">
        <v>390000</v>
      </c>
      <c r="H25" s="286"/>
      <c r="I25" s="286"/>
      <c r="J25" s="286" t="s">
        <v>67</v>
      </c>
      <c r="K25" s="286" t="s">
        <v>67</v>
      </c>
      <c r="L25" s="286" t="s">
        <v>67</v>
      </c>
      <c r="M25" s="286" t="s">
        <v>67</v>
      </c>
      <c r="N25" s="286" t="s">
        <v>67</v>
      </c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7"/>
      <c r="Z25" s="288"/>
    </row>
    <row r="26" spans="1:26" s="289" customFormat="1" ht="21.75" customHeight="1">
      <c r="A26" s="283">
        <f t="shared" si="0"/>
        <v>16</v>
      </c>
      <c r="B26" s="284" t="s">
        <v>89</v>
      </c>
      <c r="C26" s="285" t="s">
        <v>146</v>
      </c>
      <c r="D26" s="283" t="s">
        <v>111</v>
      </c>
      <c r="E26" s="286">
        <v>3317000</v>
      </c>
      <c r="F26" s="286">
        <v>2943000</v>
      </c>
      <c r="G26" s="286">
        <v>390000</v>
      </c>
      <c r="H26" s="286"/>
      <c r="I26" s="286"/>
      <c r="J26" s="286" t="s">
        <v>67</v>
      </c>
      <c r="K26" s="286"/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7"/>
      <c r="Z26" s="288"/>
    </row>
    <row r="27" spans="1:26" s="289" customFormat="1" ht="21.75" customHeight="1">
      <c r="A27" s="283">
        <f t="shared" si="0"/>
        <v>17</v>
      </c>
      <c r="B27" s="284" t="s">
        <v>90</v>
      </c>
      <c r="C27" s="285" t="s">
        <v>147</v>
      </c>
      <c r="D27" s="283" t="s">
        <v>111</v>
      </c>
      <c r="E27" s="286">
        <v>3317000</v>
      </c>
      <c r="F27" s="286">
        <v>2943000</v>
      </c>
      <c r="G27" s="286">
        <v>390000</v>
      </c>
      <c r="H27" s="286"/>
      <c r="I27" s="286"/>
      <c r="J27" s="286" t="s">
        <v>67</v>
      </c>
      <c r="K27" s="286" t="s">
        <v>67</v>
      </c>
      <c r="L27" s="286" t="s">
        <v>67</v>
      </c>
      <c r="M27" s="286" t="s">
        <v>67</v>
      </c>
      <c r="N27" s="286" t="s">
        <v>67</v>
      </c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7"/>
      <c r="Z27" s="288"/>
    </row>
    <row r="28" spans="1:26" s="289" customFormat="1" ht="21.75" customHeight="1">
      <c r="A28" s="283">
        <f t="shared" si="0"/>
        <v>18</v>
      </c>
      <c r="B28" s="284" t="s">
        <v>91</v>
      </c>
      <c r="C28" s="285" t="s">
        <v>148</v>
      </c>
      <c r="D28" s="283" t="s">
        <v>111</v>
      </c>
      <c r="E28" s="286">
        <v>3317000</v>
      </c>
      <c r="F28" s="286">
        <v>2943000</v>
      </c>
      <c r="G28" s="286">
        <v>390000</v>
      </c>
      <c r="H28" s="286"/>
      <c r="I28" s="286"/>
      <c r="J28" s="286" t="s">
        <v>67</v>
      </c>
      <c r="K28" s="286" t="s">
        <v>67</v>
      </c>
      <c r="L28" s="286" t="s">
        <v>67</v>
      </c>
      <c r="M28" s="286" t="s">
        <v>67</v>
      </c>
      <c r="N28" s="286" t="s">
        <v>67</v>
      </c>
      <c r="O28" s="286" t="s">
        <v>67</v>
      </c>
      <c r="P28" s="286" t="s">
        <v>67</v>
      </c>
      <c r="Q28" s="286" t="s">
        <v>67</v>
      </c>
      <c r="R28" s="286"/>
      <c r="S28" s="286"/>
      <c r="T28" s="286"/>
      <c r="U28" s="286"/>
      <c r="V28" s="286"/>
      <c r="W28" s="286"/>
      <c r="X28" s="286"/>
      <c r="Y28" s="287"/>
      <c r="Z28" s="288"/>
    </row>
    <row r="29" spans="1:26" s="289" customFormat="1" ht="21.75" customHeight="1">
      <c r="A29" s="283">
        <f t="shared" si="0"/>
        <v>19</v>
      </c>
      <c r="B29" s="284" t="s">
        <v>92</v>
      </c>
      <c r="C29" s="285" t="s">
        <v>149</v>
      </c>
      <c r="D29" s="283" t="s">
        <v>111</v>
      </c>
      <c r="E29" s="286">
        <v>3317000</v>
      </c>
      <c r="F29" s="286">
        <v>2943000</v>
      </c>
      <c r="G29" s="286">
        <v>390000</v>
      </c>
      <c r="H29" s="286"/>
      <c r="I29" s="286"/>
      <c r="J29" s="286" t="s">
        <v>67</v>
      </c>
      <c r="K29" s="286" t="s">
        <v>67</v>
      </c>
      <c r="L29" s="286" t="s">
        <v>67</v>
      </c>
      <c r="M29" s="286" t="s">
        <v>67</v>
      </c>
      <c r="N29" s="286" t="s">
        <v>67</v>
      </c>
      <c r="O29" s="286" t="s">
        <v>67</v>
      </c>
      <c r="P29" s="286" t="s">
        <v>67</v>
      </c>
      <c r="Q29" s="286" t="s">
        <v>67</v>
      </c>
      <c r="R29" s="286"/>
      <c r="S29" s="286"/>
      <c r="T29" s="286"/>
      <c r="U29" s="286"/>
      <c r="V29" s="286"/>
      <c r="W29" s="286"/>
      <c r="X29" s="286"/>
      <c r="Y29" s="287"/>
      <c r="Z29" s="288"/>
    </row>
    <row r="30" spans="1:26" s="289" customFormat="1" ht="21.75" customHeight="1">
      <c r="A30" s="283">
        <f t="shared" si="0"/>
        <v>20</v>
      </c>
      <c r="B30" s="284" t="s">
        <v>93</v>
      </c>
      <c r="C30" s="285" t="s">
        <v>150</v>
      </c>
      <c r="D30" s="283" t="s">
        <v>111</v>
      </c>
      <c r="E30" s="286">
        <v>3317000</v>
      </c>
      <c r="F30" s="286">
        <v>2943000</v>
      </c>
      <c r="G30" s="286">
        <v>390000</v>
      </c>
      <c r="H30" s="286"/>
      <c r="I30" s="286"/>
      <c r="J30" s="286" t="s">
        <v>67</v>
      </c>
      <c r="K30" s="286" t="s">
        <v>67</v>
      </c>
      <c r="L30" s="286" t="s">
        <v>67</v>
      </c>
      <c r="M30" s="286" t="s">
        <v>67</v>
      </c>
      <c r="N30" s="286" t="s">
        <v>67</v>
      </c>
      <c r="O30" s="286" t="s">
        <v>67</v>
      </c>
      <c r="P30" s="286" t="s">
        <v>67</v>
      </c>
      <c r="Q30" s="286"/>
      <c r="R30" s="286"/>
      <c r="S30" s="286"/>
      <c r="T30" s="286"/>
      <c r="U30" s="286"/>
      <c r="V30" s="286"/>
      <c r="W30" s="286"/>
      <c r="X30" s="286"/>
      <c r="Y30" s="287"/>
      <c r="Z30" s="288"/>
    </row>
    <row r="31" spans="1:26" s="289" customFormat="1" ht="21.75" customHeight="1">
      <c r="A31" s="283">
        <f t="shared" si="0"/>
        <v>21</v>
      </c>
      <c r="B31" s="284" t="s">
        <v>94</v>
      </c>
      <c r="C31" s="285" t="s">
        <v>151</v>
      </c>
      <c r="D31" s="283" t="s">
        <v>111</v>
      </c>
      <c r="E31" s="286">
        <v>3317000</v>
      </c>
      <c r="F31" s="286">
        <v>2943000</v>
      </c>
      <c r="G31" s="286">
        <v>390000</v>
      </c>
      <c r="H31" s="286"/>
      <c r="I31" s="286"/>
      <c r="J31" s="286" t="s">
        <v>67</v>
      </c>
      <c r="K31" s="286" t="s">
        <v>67</v>
      </c>
      <c r="L31" s="286" t="s">
        <v>67</v>
      </c>
      <c r="M31" s="286" t="s">
        <v>67</v>
      </c>
      <c r="N31" s="286" t="s">
        <v>67</v>
      </c>
      <c r="O31" s="286" t="s">
        <v>67</v>
      </c>
      <c r="P31" s="286" t="s">
        <v>67</v>
      </c>
      <c r="Q31" s="286" t="s">
        <v>67</v>
      </c>
      <c r="R31" s="286"/>
      <c r="S31" s="286"/>
      <c r="T31" s="286"/>
      <c r="U31" s="286"/>
      <c r="V31" s="286"/>
      <c r="W31" s="286"/>
      <c r="X31" s="286"/>
      <c r="Y31" s="287"/>
      <c r="Z31" s="288"/>
    </row>
    <row r="32" spans="1:26" s="289" customFormat="1" ht="21.75" customHeight="1">
      <c r="A32" s="283">
        <f t="shared" si="0"/>
        <v>22</v>
      </c>
      <c r="B32" s="284" t="s">
        <v>95</v>
      </c>
      <c r="C32" s="285" t="s">
        <v>153</v>
      </c>
      <c r="D32" s="283" t="s">
        <v>111</v>
      </c>
      <c r="E32" s="286">
        <v>3317000</v>
      </c>
      <c r="F32" s="286">
        <v>2943000</v>
      </c>
      <c r="G32" s="286">
        <v>390000</v>
      </c>
      <c r="H32" s="286"/>
      <c r="I32" s="286"/>
      <c r="J32" s="286" t="s">
        <v>67</v>
      </c>
      <c r="K32" s="286" t="s">
        <v>67</v>
      </c>
      <c r="L32" s="286" t="s">
        <v>67</v>
      </c>
      <c r="M32" s="286" t="s">
        <v>67</v>
      </c>
      <c r="N32" s="286" t="s">
        <v>67</v>
      </c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7"/>
      <c r="Z32" s="288"/>
    </row>
    <row r="33" spans="1:26" s="289" customFormat="1" ht="21.75" customHeight="1">
      <c r="A33" s="283">
        <f t="shared" si="0"/>
        <v>23</v>
      </c>
      <c r="B33" s="284" t="s">
        <v>96</v>
      </c>
      <c r="C33" s="285" t="s">
        <v>154</v>
      </c>
      <c r="D33" s="283" t="s">
        <v>111</v>
      </c>
      <c r="E33" s="286">
        <v>3317000</v>
      </c>
      <c r="F33" s="286">
        <v>2943000</v>
      </c>
      <c r="G33" s="286">
        <v>390000</v>
      </c>
      <c r="H33" s="286"/>
      <c r="I33" s="286"/>
      <c r="J33" s="286" t="s">
        <v>67</v>
      </c>
      <c r="K33" s="286" t="s">
        <v>67</v>
      </c>
      <c r="L33" s="286" t="s">
        <v>67</v>
      </c>
      <c r="M33" s="286" t="s">
        <v>67</v>
      </c>
      <c r="N33" s="286" t="s">
        <v>67</v>
      </c>
      <c r="O33" s="286" t="s">
        <v>67</v>
      </c>
      <c r="P33" s="286"/>
      <c r="Q33" s="286"/>
      <c r="R33" s="286"/>
      <c r="S33" s="286"/>
      <c r="T33" s="286"/>
      <c r="U33" s="286"/>
      <c r="V33" s="286"/>
      <c r="W33" s="286"/>
      <c r="X33" s="286"/>
      <c r="Y33" s="287"/>
      <c r="Z33" s="288"/>
    </row>
    <row r="34" spans="1:26" s="289" customFormat="1" ht="21.75" customHeight="1">
      <c r="A34" s="283">
        <f t="shared" si="0"/>
        <v>24</v>
      </c>
      <c r="B34" s="284" t="s">
        <v>97</v>
      </c>
      <c r="C34" s="285" t="s">
        <v>155</v>
      </c>
      <c r="D34" s="283" t="s">
        <v>111</v>
      </c>
      <c r="E34" s="286">
        <v>3317000</v>
      </c>
      <c r="F34" s="286">
        <v>2943000</v>
      </c>
      <c r="G34" s="286">
        <v>390000</v>
      </c>
      <c r="H34" s="286"/>
      <c r="I34" s="286"/>
      <c r="J34" s="286" t="s">
        <v>67</v>
      </c>
      <c r="K34" s="286" t="s">
        <v>67</v>
      </c>
      <c r="L34" s="286" t="s">
        <v>67</v>
      </c>
      <c r="M34" s="286" t="s">
        <v>67</v>
      </c>
      <c r="N34" s="286"/>
      <c r="O34" s="286"/>
      <c r="P34" s="286"/>
      <c r="Q34" s="286"/>
      <c r="R34" s="286"/>
      <c r="S34" s="286"/>
      <c r="T34" s="286"/>
      <c r="U34" s="286"/>
      <c r="V34" s="286"/>
      <c r="W34" s="286"/>
      <c r="X34" s="286"/>
      <c r="Y34" s="287"/>
      <c r="Z34" s="288"/>
    </row>
    <row r="35" spans="1:26" s="289" customFormat="1" ht="21.75" customHeight="1">
      <c r="A35" s="283">
        <f t="shared" si="0"/>
        <v>25</v>
      </c>
      <c r="B35" s="284" t="s">
        <v>98</v>
      </c>
      <c r="C35" s="285" t="s">
        <v>156</v>
      </c>
      <c r="D35" s="283" t="s">
        <v>111</v>
      </c>
      <c r="E35" s="286">
        <v>3317000</v>
      </c>
      <c r="F35" s="286">
        <v>2943000</v>
      </c>
      <c r="G35" s="286">
        <v>390000</v>
      </c>
      <c r="H35" s="286"/>
      <c r="I35" s="286"/>
      <c r="J35" s="286" t="s">
        <v>67</v>
      </c>
      <c r="K35" s="286" t="s">
        <v>67</v>
      </c>
      <c r="L35" s="286" t="s">
        <v>67</v>
      </c>
      <c r="M35" s="286"/>
      <c r="N35" s="286"/>
      <c r="O35" s="286"/>
      <c r="P35" s="286"/>
      <c r="Q35" s="286"/>
      <c r="R35" s="286"/>
      <c r="S35" s="286"/>
      <c r="T35" s="286"/>
      <c r="U35" s="286"/>
      <c r="V35" s="286"/>
      <c r="W35" s="286"/>
      <c r="X35" s="286"/>
      <c r="Y35" s="287"/>
      <c r="Z35" s="288"/>
    </row>
    <row r="36" spans="1:26" s="289" customFormat="1" ht="21.75" customHeight="1">
      <c r="A36" s="283">
        <f t="shared" si="0"/>
        <v>26</v>
      </c>
      <c r="B36" s="284" t="s">
        <v>99</v>
      </c>
      <c r="C36" s="285" t="s">
        <v>157</v>
      </c>
      <c r="D36" s="283" t="s">
        <v>111</v>
      </c>
      <c r="E36" s="286">
        <v>3317000</v>
      </c>
      <c r="F36" s="286">
        <v>2943000</v>
      </c>
      <c r="G36" s="286">
        <v>390000</v>
      </c>
      <c r="H36" s="286"/>
      <c r="I36" s="286"/>
      <c r="J36" s="286" t="s">
        <v>67</v>
      </c>
      <c r="K36" s="286" t="s">
        <v>67</v>
      </c>
      <c r="L36" s="286" t="s">
        <v>67</v>
      </c>
      <c r="M36" s="286" t="s">
        <v>67</v>
      </c>
      <c r="N36" s="286" t="s">
        <v>67</v>
      </c>
      <c r="O36" s="286"/>
      <c r="P36" s="286"/>
      <c r="Q36" s="286"/>
      <c r="R36" s="286"/>
      <c r="S36" s="286"/>
      <c r="T36" s="286"/>
      <c r="U36" s="286"/>
      <c r="V36" s="286"/>
      <c r="W36" s="286"/>
      <c r="X36" s="286"/>
      <c r="Y36" s="287"/>
      <c r="Z36" s="288"/>
    </row>
    <row r="37" spans="1:26" s="289" customFormat="1" ht="21.75" customHeight="1">
      <c r="A37" s="283">
        <f t="shared" si="0"/>
        <v>27</v>
      </c>
      <c r="B37" s="284" t="s">
        <v>100</v>
      </c>
      <c r="C37" s="285" t="s">
        <v>158</v>
      </c>
      <c r="D37" s="283" t="s">
        <v>111</v>
      </c>
      <c r="E37" s="286">
        <v>3317000</v>
      </c>
      <c r="F37" s="286">
        <v>2943000</v>
      </c>
      <c r="G37" s="286">
        <v>390000</v>
      </c>
      <c r="H37" s="286"/>
      <c r="I37" s="286"/>
      <c r="J37" s="286" t="s">
        <v>67</v>
      </c>
      <c r="K37" s="286" t="s">
        <v>67</v>
      </c>
      <c r="L37" s="286" t="s">
        <v>67</v>
      </c>
      <c r="M37" s="286" t="s">
        <v>67</v>
      </c>
      <c r="N37" s="286" t="s">
        <v>67</v>
      </c>
      <c r="O37" s="286" t="s">
        <v>67</v>
      </c>
      <c r="P37" s="286" t="s">
        <v>67</v>
      </c>
      <c r="Q37" s="286" t="s">
        <v>67</v>
      </c>
      <c r="R37" s="286"/>
      <c r="S37" s="286"/>
      <c r="T37" s="286"/>
      <c r="U37" s="286"/>
      <c r="V37" s="286"/>
      <c r="W37" s="286"/>
      <c r="X37" s="286"/>
      <c r="Y37" s="287"/>
      <c r="Z37" s="288"/>
    </row>
    <row r="38" spans="1:26" s="289" customFormat="1" ht="21.75" customHeight="1">
      <c r="A38" s="283">
        <f t="shared" si="0"/>
        <v>28</v>
      </c>
      <c r="B38" s="284" t="s">
        <v>101</v>
      </c>
      <c r="C38" s="285" t="s">
        <v>162</v>
      </c>
      <c r="D38" s="283" t="s">
        <v>111</v>
      </c>
      <c r="E38" s="286">
        <v>3317000</v>
      </c>
      <c r="F38" s="286">
        <v>2943000</v>
      </c>
      <c r="G38" s="286">
        <v>390000</v>
      </c>
      <c r="H38" s="286"/>
      <c r="I38" s="286"/>
      <c r="J38" s="286" t="s">
        <v>67</v>
      </c>
      <c r="K38" s="286" t="s">
        <v>67</v>
      </c>
      <c r="L38" s="286" t="s">
        <v>67</v>
      </c>
      <c r="M38" s="286" t="s">
        <v>67</v>
      </c>
      <c r="N38" s="286" t="s">
        <v>67</v>
      </c>
      <c r="O38" s="286" t="s">
        <v>67</v>
      </c>
      <c r="P38" s="286" t="s">
        <v>67</v>
      </c>
      <c r="Q38" s="286" t="s">
        <v>67</v>
      </c>
      <c r="R38" s="286"/>
      <c r="S38" s="286"/>
      <c r="T38" s="286"/>
      <c r="U38" s="286"/>
      <c r="V38" s="286"/>
      <c r="W38" s="286"/>
      <c r="X38" s="286"/>
      <c r="Y38" s="287"/>
      <c r="Z38" s="288"/>
    </row>
    <row r="39" spans="1:26" s="289" customFormat="1" ht="21.75" customHeight="1">
      <c r="A39" s="283">
        <f t="shared" si="0"/>
        <v>29</v>
      </c>
      <c r="B39" s="284" t="s">
        <v>102</v>
      </c>
      <c r="C39" s="285" t="s">
        <v>164</v>
      </c>
      <c r="D39" s="283" t="s">
        <v>111</v>
      </c>
      <c r="E39" s="286">
        <v>3317000</v>
      </c>
      <c r="F39" s="286">
        <v>2943000</v>
      </c>
      <c r="G39" s="286">
        <v>390000</v>
      </c>
      <c r="H39" s="286"/>
      <c r="I39" s="286"/>
      <c r="J39" s="286" t="s">
        <v>67</v>
      </c>
      <c r="K39" s="286" t="s">
        <v>67</v>
      </c>
      <c r="L39" s="286" t="s">
        <v>67</v>
      </c>
      <c r="M39" s="286" t="s">
        <v>67</v>
      </c>
      <c r="N39" s="286" t="s">
        <v>67</v>
      </c>
      <c r="O39" s="286" t="s">
        <v>67</v>
      </c>
      <c r="P39" s="286" t="s">
        <v>67</v>
      </c>
      <c r="Q39" s="286" t="s">
        <v>67</v>
      </c>
      <c r="R39" s="286"/>
      <c r="S39" s="286"/>
      <c r="T39" s="286"/>
      <c r="U39" s="286"/>
      <c r="V39" s="286"/>
      <c r="W39" s="286"/>
      <c r="X39" s="286"/>
      <c r="Y39" s="287"/>
      <c r="Z39" s="288"/>
    </row>
    <row r="40" spans="1:26" s="289" customFormat="1" ht="21.75" customHeight="1">
      <c r="A40" s="283">
        <f t="shared" si="0"/>
        <v>30</v>
      </c>
      <c r="B40" s="284" t="s">
        <v>103</v>
      </c>
      <c r="C40" s="285" t="s">
        <v>169</v>
      </c>
      <c r="D40" s="283" t="s">
        <v>111</v>
      </c>
      <c r="E40" s="286">
        <v>3317000</v>
      </c>
      <c r="F40" s="286">
        <v>2943000</v>
      </c>
      <c r="G40" s="286">
        <v>390000</v>
      </c>
      <c r="H40" s="286"/>
      <c r="I40" s="286"/>
      <c r="J40" s="286" t="s">
        <v>67</v>
      </c>
      <c r="K40" s="286" t="s">
        <v>67</v>
      </c>
      <c r="L40" s="286" t="s">
        <v>67</v>
      </c>
      <c r="M40" s="286" t="s">
        <v>67</v>
      </c>
      <c r="N40" s="286" t="s">
        <v>67</v>
      </c>
      <c r="O40" s="286" t="s">
        <v>67</v>
      </c>
      <c r="P40" s="286" t="s">
        <v>67</v>
      </c>
      <c r="Q40" s="286" t="s">
        <v>67</v>
      </c>
      <c r="R40" s="286"/>
      <c r="S40" s="286"/>
      <c r="T40" s="286"/>
      <c r="U40" s="286"/>
      <c r="V40" s="286"/>
      <c r="W40" s="286"/>
      <c r="X40" s="286"/>
      <c r="Y40" s="287"/>
      <c r="Z40" s="288"/>
    </row>
    <row r="41" spans="1:26" s="289" customFormat="1" ht="21.75" customHeight="1">
      <c r="A41" s="283">
        <f t="shared" si="0"/>
        <v>31</v>
      </c>
      <c r="B41" s="284" t="s">
        <v>104</v>
      </c>
      <c r="C41" s="285" t="s">
        <v>177</v>
      </c>
      <c r="D41" s="283" t="s">
        <v>111</v>
      </c>
      <c r="E41" s="286">
        <v>3317000</v>
      </c>
      <c r="F41" s="286">
        <v>2943000</v>
      </c>
      <c r="G41" s="286">
        <v>390000</v>
      </c>
      <c r="H41" s="286"/>
      <c r="I41" s="286"/>
      <c r="J41" s="286" t="s">
        <v>67</v>
      </c>
      <c r="K41" s="286" t="s">
        <v>67</v>
      </c>
      <c r="L41" s="286" t="s">
        <v>67</v>
      </c>
      <c r="M41" s="286" t="s">
        <v>67</v>
      </c>
      <c r="N41" s="286" t="s">
        <v>67</v>
      </c>
      <c r="O41" s="286" t="s">
        <v>67</v>
      </c>
      <c r="P41" s="286" t="s">
        <v>67</v>
      </c>
      <c r="Q41" s="286" t="s">
        <v>67</v>
      </c>
      <c r="R41" s="286"/>
      <c r="S41" s="286"/>
      <c r="T41" s="286"/>
      <c r="U41" s="286"/>
      <c r="V41" s="286"/>
      <c r="W41" s="286"/>
      <c r="X41" s="286"/>
      <c r="Y41" s="287"/>
      <c r="Z41" s="288"/>
    </row>
    <row r="42" spans="1:26" ht="21.75" customHeight="1">
      <c r="A42" s="17">
        <f t="shared" si="0"/>
        <v>32</v>
      </c>
      <c r="B42" s="17" t="s">
        <v>113</v>
      </c>
      <c r="C42" s="89" t="s">
        <v>124</v>
      </c>
      <c r="D42" s="141" t="s">
        <v>111</v>
      </c>
      <c r="E42" s="18">
        <v>3549000</v>
      </c>
      <c r="F42" s="18">
        <v>3237000</v>
      </c>
      <c r="G42" s="18">
        <v>390000</v>
      </c>
      <c r="H42" s="18"/>
      <c r="I42" s="18"/>
      <c r="J42" s="18" t="s">
        <v>67</v>
      </c>
      <c r="K42" s="18" t="s">
        <v>67</v>
      </c>
      <c r="L42" s="18" t="s">
        <v>67</v>
      </c>
      <c r="M42" s="18" t="s">
        <v>67</v>
      </c>
      <c r="N42" s="18" t="s">
        <v>67</v>
      </c>
      <c r="O42" s="18" t="s">
        <v>67</v>
      </c>
      <c r="P42" s="18" t="s">
        <v>67</v>
      </c>
      <c r="Q42" s="18" t="s">
        <v>67</v>
      </c>
      <c r="R42" s="18"/>
      <c r="S42" s="18"/>
      <c r="T42" s="18"/>
      <c r="U42" s="18"/>
      <c r="V42" s="18"/>
      <c r="W42" s="18"/>
      <c r="X42" s="18"/>
      <c r="Y42" s="107"/>
    </row>
    <row r="43" spans="1:26" ht="21.75" customHeight="1">
      <c r="A43" s="17">
        <f t="shared" si="0"/>
        <v>33</v>
      </c>
      <c r="B43" s="17" t="s">
        <v>114</v>
      </c>
      <c r="C43" s="89" t="s">
        <v>125</v>
      </c>
      <c r="D43" s="141" t="s">
        <v>111</v>
      </c>
      <c r="E43" s="18">
        <v>3317000</v>
      </c>
      <c r="F43" s="18">
        <v>2943000</v>
      </c>
      <c r="G43" s="18">
        <v>390000</v>
      </c>
      <c r="H43" s="18"/>
      <c r="I43" s="18"/>
      <c r="J43" s="18" t="s">
        <v>67</v>
      </c>
      <c r="K43" s="18" t="s">
        <v>67</v>
      </c>
      <c r="L43" s="18" t="s">
        <v>67</v>
      </c>
      <c r="M43" s="18" t="s">
        <v>67</v>
      </c>
      <c r="N43" s="18" t="s">
        <v>67</v>
      </c>
      <c r="O43" s="18" t="s">
        <v>67</v>
      </c>
      <c r="P43" s="18" t="s">
        <v>67</v>
      </c>
      <c r="Q43" s="18" t="s">
        <v>67</v>
      </c>
      <c r="R43" s="18"/>
      <c r="S43" s="18"/>
      <c r="T43" s="18"/>
      <c r="U43" s="18"/>
      <c r="V43" s="18"/>
      <c r="W43" s="18"/>
      <c r="X43" s="18"/>
      <c r="Y43" s="107"/>
    </row>
    <row r="44" spans="1:26" ht="21.75" customHeight="1">
      <c r="A44" s="17">
        <f t="shared" si="0"/>
        <v>34</v>
      </c>
      <c r="B44" s="17" t="s">
        <v>115</v>
      </c>
      <c r="C44" s="89" t="s">
        <v>126</v>
      </c>
      <c r="D44" s="141" t="s">
        <v>111</v>
      </c>
      <c r="E44" s="18">
        <v>3317000</v>
      </c>
      <c r="F44" s="18">
        <v>2943000</v>
      </c>
      <c r="G44" s="18">
        <v>390000</v>
      </c>
      <c r="H44" s="18"/>
      <c r="I44" s="18"/>
      <c r="J44" s="18" t="s">
        <v>67</v>
      </c>
      <c r="K44" s="18" t="s">
        <v>67</v>
      </c>
      <c r="L44" s="18" t="s">
        <v>67</v>
      </c>
      <c r="M44" s="18" t="s">
        <v>67</v>
      </c>
      <c r="N44" s="18" t="s">
        <v>67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07"/>
    </row>
    <row r="45" spans="1:26" ht="21.75" customHeight="1">
      <c r="A45" s="17">
        <f t="shared" si="0"/>
        <v>35</v>
      </c>
      <c r="B45" s="17" t="s">
        <v>116</v>
      </c>
      <c r="C45" s="89" t="s">
        <v>176</v>
      </c>
      <c r="D45" s="141" t="s">
        <v>111</v>
      </c>
      <c r="E45" s="18">
        <v>3317000</v>
      </c>
      <c r="F45" s="18">
        <v>2943000</v>
      </c>
      <c r="G45" s="18">
        <v>390000</v>
      </c>
      <c r="H45" s="18"/>
      <c r="I45" s="18"/>
      <c r="J45" s="18" t="s">
        <v>67</v>
      </c>
      <c r="K45" s="18" t="s">
        <v>67</v>
      </c>
      <c r="L45" s="18" t="s">
        <v>67</v>
      </c>
      <c r="M45" s="18" t="s">
        <v>67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07"/>
    </row>
    <row r="46" spans="1:26" ht="21.75" customHeight="1">
      <c r="A46" s="17">
        <f t="shared" si="0"/>
        <v>36</v>
      </c>
      <c r="B46" s="17" t="s">
        <v>117</v>
      </c>
      <c r="C46" s="89" t="s">
        <v>128</v>
      </c>
      <c r="D46" s="141" t="s">
        <v>111</v>
      </c>
      <c r="E46" s="18">
        <v>3317000</v>
      </c>
      <c r="F46" s="18">
        <v>2943000</v>
      </c>
      <c r="G46" s="18">
        <v>390000</v>
      </c>
      <c r="H46" s="18"/>
      <c r="I46" s="18"/>
      <c r="J46" s="18" t="s">
        <v>67</v>
      </c>
      <c r="K46" s="18" t="s">
        <v>67</v>
      </c>
      <c r="L46" s="18" t="s">
        <v>67</v>
      </c>
      <c r="M46" s="18" t="s">
        <v>67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07"/>
    </row>
    <row r="47" spans="1:26" ht="21.75" customHeight="1">
      <c r="A47" s="17">
        <f t="shared" si="0"/>
        <v>37</v>
      </c>
      <c r="B47" s="17" t="s">
        <v>118</v>
      </c>
      <c r="C47" s="89" t="s">
        <v>163</v>
      </c>
      <c r="D47" s="141" t="s">
        <v>111</v>
      </c>
      <c r="E47" s="18">
        <v>3317000</v>
      </c>
      <c r="F47" s="18">
        <v>2943000</v>
      </c>
      <c r="G47" s="18">
        <v>390000</v>
      </c>
      <c r="H47" s="18"/>
      <c r="I47" s="18"/>
      <c r="J47" s="18" t="s">
        <v>67</v>
      </c>
      <c r="K47" s="18" t="s">
        <v>67</v>
      </c>
      <c r="L47" s="18" t="s">
        <v>67</v>
      </c>
      <c r="M47" s="18" t="s">
        <v>67</v>
      </c>
      <c r="N47" s="18" t="s">
        <v>67</v>
      </c>
      <c r="O47" s="18" t="s">
        <v>67</v>
      </c>
      <c r="P47" s="18" t="s">
        <v>67</v>
      </c>
      <c r="Q47" s="18" t="s">
        <v>67</v>
      </c>
      <c r="R47" s="18"/>
      <c r="S47" s="18"/>
      <c r="T47" s="18"/>
      <c r="U47" s="18"/>
      <c r="V47" s="18"/>
      <c r="W47" s="18"/>
      <c r="X47" s="18"/>
      <c r="Y47" s="107"/>
    </row>
    <row r="48" spans="1:26" ht="21.75" customHeight="1">
      <c r="A48" s="17">
        <f t="shared" si="0"/>
        <v>38</v>
      </c>
      <c r="B48" s="17" t="s">
        <v>119</v>
      </c>
      <c r="C48" s="89" t="s">
        <v>170</v>
      </c>
      <c r="D48" s="141" t="s">
        <v>111</v>
      </c>
      <c r="E48" s="18">
        <v>3317000</v>
      </c>
      <c r="F48" s="18">
        <v>2943000</v>
      </c>
      <c r="G48" s="18">
        <v>390000</v>
      </c>
      <c r="H48" s="18"/>
      <c r="I48" s="18"/>
      <c r="J48" s="18" t="s">
        <v>67</v>
      </c>
      <c r="K48" s="18" t="s">
        <v>67</v>
      </c>
      <c r="L48" s="18" t="s">
        <v>67</v>
      </c>
      <c r="M48" s="18" t="s">
        <v>67</v>
      </c>
      <c r="N48" s="18" t="s">
        <v>67</v>
      </c>
      <c r="O48" s="18" t="s">
        <v>67</v>
      </c>
      <c r="P48" s="18" t="s">
        <v>67</v>
      </c>
      <c r="Q48" s="18" t="s">
        <v>67</v>
      </c>
      <c r="R48" s="18"/>
      <c r="S48" s="18"/>
      <c r="T48" s="18"/>
      <c r="U48" s="18"/>
      <c r="V48" s="18"/>
      <c r="W48" s="18"/>
      <c r="X48" s="18"/>
      <c r="Y48" s="107"/>
    </row>
    <row r="49" spans="1:25" ht="21.75" customHeight="1">
      <c r="A49" s="17">
        <f t="shared" si="0"/>
        <v>39</v>
      </c>
      <c r="B49" s="17" t="s">
        <v>120</v>
      </c>
      <c r="C49" s="89" t="s">
        <v>171</v>
      </c>
      <c r="D49" s="141" t="s">
        <v>111</v>
      </c>
      <c r="E49" s="18">
        <v>3317000</v>
      </c>
      <c r="F49" s="18">
        <v>2943000</v>
      </c>
      <c r="G49" s="18">
        <v>390000</v>
      </c>
      <c r="H49" s="18"/>
      <c r="I49" s="18"/>
      <c r="J49" s="18" t="s">
        <v>67</v>
      </c>
      <c r="K49" s="18" t="s">
        <v>67</v>
      </c>
      <c r="L49" s="18" t="s">
        <v>67</v>
      </c>
      <c r="M49" s="18" t="s">
        <v>67</v>
      </c>
      <c r="N49" s="18" t="s">
        <v>67</v>
      </c>
      <c r="O49" s="18" t="s">
        <v>67</v>
      </c>
      <c r="P49" s="18" t="s">
        <v>67</v>
      </c>
      <c r="Q49" s="18" t="s">
        <v>67</v>
      </c>
      <c r="R49" s="18"/>
      <c r="S49" s="18"/>
      <c r="T49" s="18"/>
      <c r="U49" s="18"/>
      <c r="V49" s="18"/>
      <c r="W49" s="18"/>
      <c r="X49" s="18"/>
      <c r="Y49" s="107"/>
    </row>
    <row r="50" spans="1:25" ht="21.75" customHeight="1">
      <c r="A50" s="17">
        <f t="shared" si="0"/>
        <v>40</v>
      </c>
      <c r="B50" s="17" t="s">
        <v>121</v>
      </c>
      <c r="C50" s="89" t="s">
        <v>172</v>
      </c>
      <c r="D50" s="141" t="s">
        <v>111</v>
      </c>
      <c r="E50" s="18">
        <v>3317000</v>
      </c>
      <c r="F50" s="18">
        <v>2943000</v>
      </c>
      <c r="G50" s="18">
        <v>390000</v>
      </c>
      <c r="H50" s="18"/>
      <c r="I50" s="18"/>
      <c r="J50" s="18" t="s">
        <v>67</v>
      </c>
      <c r="K50" s="18" t="s">
        <v>67</v>
      </c>
      <c r="L50" s="18" t="s">
        <v>67</v>
      </c>
      <c r="M50" s="18" t="s">
        <v>67</v>
      </c>
      <c r="N50" s="18" t="s">
        <v>67</v>
      </c>
      <c r="O50" s="18" t="s">
        <v>67</v>
      </c>
      <c r="P50" s="18"/>
      <c r="Q50" s="18"/>
      <c r="R50" s="18"/>
      <c r="S50" s="18"/>
      <c r="T50" s="18"/>
      <c r="U50" s="18"/>
      <c r="V50" s="18"/>
      <c r="W50" s="18"/>
      <c r="X50" s="18"/>
      <c r="Y50" s="107"/>
    </row>
    <row r="51" spans="1:25" ht="21.75" customHeight="1">
      <c r="A51" s="17">
        <f t="shared" si="0"/>
        <v>41</v>
      </c>
      <c r="B51" s="17" t="s">
        <v>122</v>
      </c>
      <c r="C51" s="89" t="s">
        <v>173</v>
      </c>
      <c r="D51" s="141" t="s">
        <v>111</v>
      </c>
      <c r="E51" s="18">
        <v>3317000</v>
      </c>
      <c r="F51" s="18">
        <v>2943000</v>
      </c>
      <c r="G51" s="18">
        <v>390000</v>
      </c>
      <c r="H51" s="18"/>
      <c r="I51" s="18"/>
      <c r="J51" s="18" t="s">
        <v>67</v>
      </c>
      <c r="K51" s="18" t="s">
        <v>67</v>
      </c>
      <c r="L51" s="18" t="s">
        <v>67</v>
      </c>
      <c r="M51" s="18" t="s">
        <v>67</v>
      </c>
      <c r="N51" s="18" t="s">
        <v>67</v>
      </c>
      <c r="O51" s="18" t="s">
        <v>67</v>
      </c>
      <c r="P51" s="18" t="s">
        <v>67</v>
      </c>
      <c r="Q51" s="18" t="s">
        <v>67</v>
      </c>
      <c r="R51" s="18"/>
      <c r="S51" s="18"/>
      <c r="T51" s="18"/>
      <c r="U51" s="18"/>
      <c r="V51" s="18"/>
      <c r="W51" s="18"/>
      <c r="X51" s="18"/>
      <c r="Y51" s="107"/>
    </row>
    <row r="52" spans="1:25" ht="21.75" customHeight="1">
      <c r="A52" s="17">
        <f t="shared" si="0"/>
        <v>42</v>
      </c>
      <c r="B52" s="17"/>
      <c r="C52" s="53"/>
      <c r="D52" s="14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07"/>
    </row>
    <row r="53" spans="1:25" ht="21.75" customHeight="1">
      <c r="A53" s="17"/>
      <c r="B53" s="17"/>
      <c r="C53" s="53"/>
      <c r="D53" s="141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07"/>
    </row>
    <row r="54" spans="1:25" ht="21.75" customHeight="1">
      <c r="A54" s="142"/>
      <c r="B54" s="142"/>
      <c r="C54" s="262"/>
      <c r="D54" s="261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107"/>
    </row>
    <row r="55" spans="1:25" ht="21.75" customHeight="1">
      <c r="A55" s="357" t="s">
        <v>25</v>
      </c>
      <c r="B55" s="358"/>
      <c r="C55" s="358"/>
      <c r="D55" s="267" t="s">
        <v>159</v>
      </c>
      <c r="E55" s="264">
        <f>SUM(E11:E54)</f>
        <v>152620000</v>
      </c>
      <c r="F55" s="264">
        <f>SUM(F11:F54)</f>
        <v>142422000</v>
      </c>
      <c r="G55" s="264">
        <f>SUM(G11:G54)</f>
        <v>15990000</v>
      </c>
      <c r="H55" s="264">
        <f>SUM(H11:H54)</f>
        <v>0</v>
      </c>
      <c r="I55" s="264"/>
      <c r="J55" s="264">
        <f t="shared" ref="J55:U55" si="1">SUMIF(J$11:J$54,"x",$E$11:$E$54)</f>
        <v>149052000</v>
      </c>
      <c r="K55" s="264">
        <f t="shared" si="1"/>
        <v>145735000</v>
      </c>
      <c r="L55" s="264">
        <f t="shared" si="1"/>
        <v>145735000</v>
      </c>
      <c r="M55" s="264">
        <f t="shared" si="1"/>
        <v>142418000</v>
      </c>
      <c r="N55" s="264">
        <f t="shared" si="1"/>
        <v>136035000</v>
      </c>
      <c r="O55" s="264">
        <f t="shared" si="1"/>
        <v>119450000</v>
      </c>
      <c r="P55" s="264">
        <f t="shared" si="1"/>
        <v>109267000</v>
      </c>
      <c r="Q55" s="264">
        <f t="shared" si="1"/>
        <v>105950000</v>
      </c>
      <c r="R55" s="264">
        <f t="shared" si="1"/>
        <v>0</v>
      </c>
      <c r="S55" s="264">
        <f t="shared" si="1"/>
        <v>0</v>
      </c>
      <c r="T55" s="264">
        <f t="shared" si="1"/>
        <v>0</v>
      </c>
      <c r="U55" s="264">
        <f t="shared" si="1"/>
        <v>0</v>
      </c>
      <c r="V55" s="264"/>
      <c r="W55" s="264"/>
      <c r="X55" s="264"/>
      <c r="Y55" s="107"/>
    </row>
    <row r="56" spans="1:25" ht="21.75" customHeight="1">
      <c r="A56" s="359"/>
      <c r="B56" s="360"/>
      <c r="C56" s="360"/>
      <c r="D56" s="267" t="s">
        <v>160</v>
      </c>
      <c r="E56" s="264"/>
      <c r="F56" s="264"/>
      <c r="G56" s="264"/>
      <c r="H56" s="264"/>
      <c r="I56" s="264"/>
      <c r="J56" s="264">
        <f t="array" ref="J56">SUM((J$11:J$54="x")*1)</f>
        <v>40</v>
      </c>
      <c r="K56" s="264">
        <f t="array" ref="K56">SUM((K$11:K$54="x")*1)</f>
        <v>39</v>
      </c>
      <c r="L56" s="264">
        <f t="array" ref="L56">SUM((L$11:L$54="x")*1)</f>
        <v>39</v>
      </c>
      <c r="M56" s="264">
        <f t="array" ref="M56">SUM((M$11:M$54="x")*1)</f>
        <v>38</v>
      </c>
      <c r="N56" s="264">
        <f t="array" ref="N56">SUM((N$11:N$54="x")*1)</f>
        <v>36</v>
      </c>
      <c r="O56" s="264">
        <f t="array" ref="O56">SUM((O$11:O$54="x")*1)</f>
        <v>31</v>
      </c>
      <c r="P56" s="264">
        <f t="array" ref="P56">SUM((P$11:P$54="x")*1)</f>
        <v>28</v>
      </c>
      <c r="Q56" s="264">
        <f t="array" ref="Q56">SUM((Q$11:Q$54="x")*1)</f>
        <v>27</v>
      </c>
      <c r="R56" s="264">
        <f t="array" ref="R56">SUM((R$11:R$54="x")*1)</f>
        <v>0</v>
      </c>
      <c r="S56" s="264">
        <f t="array" ref="S56">SUM((S$11:S$54="x")*1)</f>
        <v>0</v>
      </c>
      <c r="T56" s="264">
        <f t="array" ref="T56">SUM((T$11:T$54="x")*1)</f>
        <v>0</v>
      </c>
      <c r="U56" s="264">
        <f t="array" ref="U56">SUM((U$11:U$54="x")*1)</f>
        <v>0</v>
      </c>
      <c r="V56" s="264"/>
      <c r="W56" s="264"/>
      <c r="X56" s="264"/>
      <c r="Y56" s="107"/>
    </row>
    <row r="57" spans="1:25" ht="21.75" customHeight="1">
      <c r="A57" s="361"/>
      <c r="B57" s="362"/>
      <c r="C57" s="362"/>
      <c r="D57" s="267" t="s">
        <v>161</v>
      </c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107"/>
    </row>
    <row r="58" spans="1:25" ht="11.25" customHeight="1">
      <c r="A58" s="19"/>
      <c r="B58" s="19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1:25" ht="11.25" customHeight="1">
      <c r="A59" s="19"/>
      <c r="B59" s="19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108" t="s">
        <v>55</v>
      </c>
      <c r="X59" s="78"/>
    </row>
    <row r="60" spans="1:25" ht="16.5" customHeight="1">
      <c r="A60" s="19"/>
      <c r="B60" s="19"/>
      <c r="C60" s="20" t="s">
        <v>14</v>
      </c>
      <c r="D60" s="21"/>
      <c r="E60" s="22"/>
      <c r="F60" s="30"/>
      <c r="G60" s="30"/>
      <c r="H60" s="30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49" t="s">
        <v>22</v>
      </c>
      <c r="X60" s="49"/>
    </row>
    <row r="61" spans="1:25" ht="11.25" customHeight="1">
      <c r="A61" s="19"/>
      <c r="B61" s="19"/>
      <c r="C61" s="20"/>
      <c r="D61" s="21"/>
      <c r="E61" s="22"/>
      <c r="F61" s="30"/>
      <c r="G61" s="30"/>
      <c r="H61" s="30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49"/>
      <c r="X61" s="49"/>
    </row>
    <row r="62" spans="1:25" ht="11.25" customHeight="1">
      <c r="A62" s="19"/>
      <c r="B62" s="19"/>
      <c r="C62" s="20"/>
      <c r="D62" s="21"/>
      <c r="E62" s="22"/>
      <c r="F62" s="30"/>
      <c r="G62" s="30"/>
      <c r="H62" s="30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49"/>
      <c r="X62" s="49"/>
    </row>
    <row r="63" spans="1:25" ht="11.25" customHeight="1">
      <c r="A63" s="19"/>
      <c r="B63" s="19"/>
      <c r="C63" s="20"/>
      <c r="D63" s="21"/>
      <c r="E63" s="22"/>
      <c r="F63" s="30"/>
      <c r="G63" s="30"/>
      <c r="H63" s="30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49"/>
      <c r="X63" s="49"/>
    </row>
    <row r="64" spans="1:25" ht="11.25" customHeight="1">
      <c r="A64" s="19"/>
      <c r="B64" s="19"/>
      <c r="C64" s="20"/>
      <c r="D64" s="21"/>
      <c r="E64" s="22"/>
      <c r="F64" s="30"/>
      <c r="G64" s="30"/>
      <c r="H64" s="30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49"/>
      <c r="X64" s="49"/>
    </row>
    <row r="65" spans="1:24" ht="11.25" customHeight="1">
      <c r="A65" s="19"/>
      <c r="B65" s="19"/>
      <c r="C65" s="20"/>
      <c r="D65" s="21"/>
      <c r="E65" s="22"/>
      <c r="F65" s="30"/>
      <c r="G65" s="30"/>
      <c r="H65" s="30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49"/>
      <c r="X65" s="49"/>
    </row>
    <row r="66" spans="1:24">
      <c r="A66" s="24"/>
      <c r="B66" s="24"/>
      <c r="C66" s="29" t="s">
        <v>21</v>
      </c>
      <c r="D66" s="21"/>
      <c r="E66" s="22"/>
      <c r="F66" s="30"/>
      <c r="G66" s="30"/>
      <c r="H66" s="30"/>
      <c r="I66" s="23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79"/>
      <c r="X66" s="50"/>
    </row>
    <row r="67" spans="1:24" ht="9" customHeight="1">
      <c r="C67" s="46"/>
      <c r="D67" s="46"/>
      <c r="E67" s="22"/>
      <c r="F67" s="51"/>
      <c r="G67" s="51"/>
      <c r="H67" s="51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52"/>
      <c r="X67" s="52"/>
    </row>
    <row r="68" spans="1:24">
      <c r="E68" s="22"/>
    </row>
    <row r="69" spans="1:24">
      <c r="E69" s="22"/>
    </row>
    <row r="82" spans="3:14">
      <c r="C82" s="266"/>
      <c r="G82" s="285" t="s">
        <v>141</v>
      </c>
      <c r="J82" s="2" t="s">
        <v>84</v>
      </c>
      <c r="K82" s="2" t="s">
        <v>141</v>
      </c>
      <c r="M82" s="2" t="str">
        <f>VLOOKUP(K82,$G$82:$J$141,4,0)</f>
        <v>ALTP001</v>
      </c>
      <c r="N82" s="350" t="str">
        <f>M82</f>
        <v>ALTP001</v>
      </c>
    </row>
    <row r="83" spans="3:14">
      <c r="C83" s="266"/>
      <c r="G83" s="285" t="s">
        <v>142</v>
      </c>
      <c r="J83" s="2" t="s">
        <v>85</v>
      </c>
      <c r="K83" s="2" t="s">
        <v>142</v>
      </c>
      <c r="M83" s="2" t="str">
        <f t="shared" ref="M83:M112" si="2">VLOOKUP(K83,$G$82:$J$141,4,0)</f>
        <v>ALTP002</v>
      </c>
      <c r="N83" s="350"/>
    </row>
    <row r="84" spans="3:14">
      <c r="C84" s="266"/>
      <c r="G84" s="285" t="s">
        <v>143</v>
      </c>
      <c r="J84" s="2" t="s">
        <v>86</v>
      </c>
      <c r="K84" s="2" t="s">
        <v>143</v>
      </c>
      <c r="M84" s="2" t="str">
        <f t="shared" si="2"/>
        <v>ALTP003</v>
      </c>
      <c r="N84" s="350" t="str">
        <f>M83</f>
        <v>ALTP002</v>
      </c>
    </row>
    <row r="85" spans="3:14">
      <c r="C85" s="266"/>
      <c r="G85" s="285" t="s">
        <v>144</v>
      </c>
      <c r="J85" s="2" t="s">
        <v>87</v>
      </c>
      <c r="K85" s="2" t="s">
        <v>144</v>
      </c>
      <c r="M85" s="2" t="str">
        <f t="shared" si="2"/>
        <v>ALTP004</v>
      </c>
      <c r="N85" s="350"/>
    </row>
    <row r="86" spans="3:14">
      <c r="C86" s="266"/>
      <c r="G86" s="285" t="s">
        <v>145</v>
      </c>
      <c r="J86" s="2" t="s">
        <v>88</v>
      </c>
      <c r="K86" s="2" t="s">
        <v>145</v>
      </c>
      <c r="M86" s="2" t="str">
        <f t="shared" si="2"/>
        <v>ALTP005</v>
      </c>
      <c r="N86" s="350" t="str">
        <f>M84</f>
        <v>ALTP003</v>
      </c>
    </row>
    <row r="87" spans="3:14">
      <c r="C87" s="266"/>
      <c r="G87" s="285" t="s">
        <v>146</v>
      </c>
      <c r="J87" s="2" t="s">
        <v>89</v>
      </c>
      <c r="K87" s="2" t="s">
        <v>146</v>
      </c>
      <c r="M87" s="2" t="str">
        <f t="shared" si="2"/>
        <v>ALTP006</v>
      </c>
      <c r="N87" s="350"/>
    </row>
    <row r="88" spans="3:14">
      <c r="C88" s="266"/>
      <c r="G88" s="285" t="s">
        <v>147</v>
      </c>
      <c r="J88" s="2" t="s">
        <v>90</v>
      </c>
      <c r="K88" s="2" t="s">
        <v>147</v>
      </c>
      <c r="M88" s="2" t="str">
        <f t="shared" si="2"/>
        <v>ALTP007</v>
      </c>
      <c r="N88" s="350" t="str">
        <f>M85</f>
        <v>ALTP004</v>
      </c>
    </row>
    <row r="89" spans="3:14">
      <c r="C89" s="266"/>
      <c r="G89" s="285" t="s">
        <v>148</v>
      </c>
      <c r="J89" s="2" t="s">
        <v>91</v>
      </c>
      <c r="K89" s="2" t="s">
        <v>148</v>
      </c>
      <c r="M89" s="2" t="str">
        <f t="shared" si="2"/>
        <v>ALTP008</v>
      </c>
      <c r="N89" s="350"/>
    </row>
    <row r="90" spans="3:14">
      <c r="C90" s="266"/>
      <c r="G90" s="285" t="s">
        <v>149</v>
      </c>
      <c r="J90" s="2" t="s">
        <v>92</v>
      </c>
      <c r="K90" s="2" t="s">
        <v>149</v>
      </c>
      <c r="M90" s="2" t="str">
        <f t="shared" si="2"/>
        <v>ALTP009</v>
      </c>
      <c r="N90" s="350" t="str">
        <f>M86</f>
        <v>ALTP005</v>
      </c>
    </row>
    <row r="91" spans="3:14">
      <c r="C91" s="266"/>
      <c r="G91" s="285" t="s">
        <v>150</v>
      </c>
      <c r="J91" s="2" t="s">
        <v>93</v>
      </c>
      <c r="K91" s="2" t="s">
        <v>150</v>
      </c>
      <c r="M91" s="2" t="str">
        <f t="shared" si="2"/>
        <v>ALTP010</v>
      </c>
      <c r="N91" s="350"/>
    </row>
    <row r="92" spans="3:14">
      <c r="C92" s="266"/>
      <c r="G92" s="285" t="s">
        <v>151</v>
      </c>
      <c r="J92" s="2" t="s">
        <v>94</v>
      </c>
      <c r="K92" s="2" t="s">
        <v>151</v>
      </c>
      <c r="M92" s="2" t="str">
        <f t="shared" si="2"/>
        <v>ALTP011</v>
      </c>
      <c r="N92" s="350" t="str">
        <f>M87</f>
        <v>ALTP006</v>
      </c>
    </row>
    <row r="93" spans="3:14">
      <c r="C93" s="266"/>
      <c r="G93" s="285" t="s">
        <v>152</v>
      </c>
      <c r="J93" s="2" t="s">
        <v>95</v>
      </c>
      <c r="K93" s="2" t="s">
        <v>153</v>
      </c>
      <c r="M93" s="2" t="str">
        <f t="shared" si="2"/>
        <v>ALTP013</v>
      </c>
      <c r="N93" s="350"/>
    </row>
    <row r="94" spans="3:14">
      <c r="C94" s="266"/>
      <c r="G94" s="285" t="s">
        <v>153</v>
      </c>
      <c r="J94" s="2" t="s">
        <v>96</v>
      </c>
      <c r="K94" s="2" t="s">
        <v>154</v>
      </c>
      <c r="M94" s="2" t="str">
        <f t="shared" si="2"/>
        <v>ALTP014</v>
      </c>
      <c r="N94" s="350" t="str">
        <f>M88</f>
        <v>ALTP007</v>
      </c>
    </row>
    <row r="95" spans="3:14">
      <c r="C95" s="266"/>
      <c r="G95" s="285" t="s">
        <v>154</v>
      </c>
      <c r="J95" s="2" t="s">
        <v>97</v>
      </c>
      <c r="K95" s="2" t="s">
        <v>155</v>
      </c>
      <c r="M95" s="2" t="str">
        <f t="shared" si="2"/>
        <v>ALTP015</v>
      </c>
      <c r="N95" s="350"/>
    </row>
    <row r="96" spans="3:14">
      <c r="C96" s="266"/>
      <c r="G96" s="285" t="s">
        <v>155</v>
      </c>
      <c r="J96" s="2" t="s">
        <v>98</v>
      </c>
      <c r="K96" s="2" t="s">
        <v>156</v>
      </c>
      <c r="M96" s="2" t="str">
        <f t="shared" si="2"/>
        <v>ALTP016</v>
      </c>
      <c r="N96" s="350" t="str">
        <f>M89</f>
        <v>ALTP008</v>
      </c>
    </row>
    <row r="97" spans="3:14">
      <c r="C97" s="266"/>
      <c r="G97" s="285" t="s">
        <v>156</v>
      </c>
      <c r="J97" s="2" t="s">
        <v>99</v>
      </c>
      <c r="K97" s="2" t="s">
        <v>157</v>
      </c>
      <c r="M97" s="2" t="str">
        <f t="shared" si="2"/>
        <v>ALTP017</v>
      </c>
      <c r="N97" s="350"/>
    </row>
    <row r="98" spans="3:14">
      <c r="C98" s="266"/>
      <c r="G98" s="285" t="s">
        <v>157</v>
      </c>
      <c r="J98" s="2" t="s">
        <v>100</v>
      </c>
      <c r="K98" s="2" t="s">
        <v>158</v>
      </c>
      <c r="M98" s="2" t="str">
        <f t="shared" si="2"/>
        <v>ALTP018</v>
      </c>
      <c r="N98" s="350" t="str">
        <f>M90</f>
        <v>ALTP009</v>
      </c>
    </row>
    <row r="99" spans="3:14">
      <c r="C99" s="266"/>
      <c r="G99" s="285" t="s">
        <v>158</v>
      </c>
      <c r="J99" s="2" t="s">
        <v>101</v>
      </c>
      <c r="K99" s="2" t="s">
        <v>162</v>
      </c>
      <c r="M99" s="2" t="str">
        <f t="shared" si="2"/>
        <v>ALTP019</v>
      </c>
      <c r="N99" s="350"/>
    </row>
    <row r="100" spans="3:14">
      <c r="C100" s="266"/>
      <c r="G100" s="285" t="s">
        <v>162</v>
      </c>
      <c r="J100" s="2" t="s">
        <v>102</v>
      </c>
      <c r="K100" s="2" t="s">
        <v>164</v>
      </c>
      <c r="M100" s="2" t="str">
        <f t="shared" si="2"/>
        <v>ALTP020</v>
      </c>
      <c r="N100" s="350" t="str">
        <f>M91</f>
        <v>ALTP010</v>
      </c>
    </row>
    <row r="101" spans="3:14">
      <c r="C101" s="266"/>
      <c r="G101" s="285" t="s">
        <v>164</v>
      </c>
      <c r="J101" s="2" t="s">
        <v>103</v>
      </c>
      <c r="K101" s="2" t="s">
        <v>169</v>
      </c>
      <c r="M101" s="2" t="str">
        <f t="shared" si="2"/>
        <v>ALTP025</v>
      </c>
      <c r="N101" s="350"/>
    </row>
    <row r="102" spans="3:14">
      <c r="C102" s="266"/>
      <c r="G102" s="285" t="s">
        <v>165</v>
      </c>
      <c r="J102" s="2" t="s">
        <v>104</v>
      </c>
      <c r="K102" s="2" t="s">
        <v>177</v>
      </c>
      <c r="M102" s="2" t="str">
        <f t="shared" si="2"/>
        <v>ALTP027</v>
      </c>
      <c r="N102" s="350" t="str">
        <f>M92</f>
        <v>ALTP011</v>
      </c>
    </row>
    <row r="103" spans="3:14">
      <c r="C103" s="266"/>
      <c r="G103" s="285" t="s">
        <v>166</v>
      </c>
      <c r="J103" s="2" t="s">
        <v>105</v>
      </c>
      <c r="K103" s="2" t="s">
        <v>124</v>
      </c>
      <c r="M103" s="2" t="str">
        <f t="shared" si="2"/>
        <v>ALTN001</v>
      </c>
      <c r="N103" s="350"/>
    </row>
    <row r="104" spans="3:14">
      <c r="C104" s="266"/>
      <c r="G104" s="285" t="s">
        <v>177</v>
      </c>
      <c r="J104" s="2" t="s">
        <v>110</v>
      </c>
      <c r="K104" s="2" t="s">
        <v>125</v>
      </c>
      <c r="M104" s="2" t="str">
        <f t="shared" si="2"/>
        <v>ALTN002</v>
      </c>
      <c r="N104" s="350" t="str">
        <f>M93</f>
        <v>ALTP013</v>
      </c>
    </row>
    <row r="105" spans="3:14">
      <c r="C105" s="266"/>
      <c r="G105" s="2" t="s">
        <v>167</v>
      </c>
      <c r="J105" s="2" t="s">
        <v>106</v>
      </c>
      <c r="K105" s="2" t="s">
        <v>126</v>
      </c>
      <c r="M105" s="2" t="str">
        <f t="shared" si="2"/>
        <v>ALTN003</v>
      </c>
      <c r="N105" s="350"/>
    </row>
    <row r="106" spans="3:14">
      <c r="C106" s="266"/>
      <c r="G106" s="2" t="s">
        <v>168</v>
      </c>
      <c r="J106" s="2" t="s">
        <v>107</v>
      </c>
      <c r="K106" s="2" t="s">
        <v>176</v>
      </c>
      <c r="M106" s="2" t="str">
        <f t="shared" si="2"/>
        <v>ALTN004</v>
      </c>
      <c r="N106" s="350" t="str">
        <f>M94</f>
        <v>ALTP014</v>
      </c>
    </row>
    <row r="107" spans="3:14">
      <c r="C107" s="266"/>
      <c r="G107" s="2" t="s">
        <v>169</v>
      </c>
      <c r="J107" s="2" t="s">
        <v>108</v>
      </c>
      <c r="K107" s="2" t="s">
        <v>128</v>
      </c>
      <c r="M107" s="2" t="str">
        <f t="shared" si="2"/>
        <v>ALTN006</v>
      </c>
      <c r="N107" s="350"/>
    </row>
    <row r="108" spans="3:14">
      <c r="C108" s="266"/>
      <c r="G108" s="2" t="s">
        <v>175</v>
      </c>
      <c r="J108" s="2" t="s">
        <v>109</v>
      </c>
      <c r="K108" s="2" t="s">
        <v>163</v>
      </c>
      <c r="M108" s="2" t="str">
        <f t="shared" si="2"/>
        <v>ALTN007</v>
      </c>
      <c r="N108" s="350" t="str">
        <f>M95</f>
        <v>ALTP015</v>
      </c>
    </row>
    <row r="109" spans="3:14">
      <c r="C109" s="266"/>
      <c r="G109" s="2" t="s">
        <v>124</v>
      </c>
      <c r="J109" s="2" t="s">
        <v>113</v>
      </c>
      <c r="K109" s="2" t="s">
        <v>170</v>
      </c>
      <c r="M109" s="2" t="str">
        <f t="shared" si="2"/>
        <v>ALTN008</v>
      </c>
      <c r="N109" s="350"/>
    </row>
    <row r="110" spans="3:14">
      <c r="C110" s="266"/>
      <c r="G110" s="2" t="s">
        <v>125</v>
      </c>
      <c r="J110" s="2" t="s">
        <v>114</v>
      </c>
      <c r="K110" s="2" t="s">
        <v>171</v>
      </c>
      <c r="M110" s="2" t="str">
        <f t="shared" si="2"/>
        <v>ALTN009</v>
      </c>
      <c r="N110" s="350" t="str">
        <f>M96</f>
        <v>ALTP016</v>
      </c>
    </row>
    <row r="111" spans="3:14">
      <c r="C111" s="266"/>
      <c r="G111" s="2" t="s">
        <v>126</v>
      </c>
      <c r="J111" s="2" t="s">
        <v>115</v>
      </c>
      <c r="K111" s="2" t="s">
        <v>172</v>
      </c>
      <c r="M111" s="2" t="str">
        <f t="shared" si="2"/>
        <v>ALTN010</v>
      </c>
      <c r="N111" s="350"/>
    </row>
    <row r="112" spans="3:14">
      <c r="C112" s="266"/>
      <c r="G112" s="2" t="s">
        <v>176</v>
      </c>
      <c r="J112" s="2" t="s">
        <v>116</v>
      </c>
      <c r="K112" s="2" t="s">
        <v>173</v>
      </c>
      <c r="M112" s="2" t="str">
        <f t="shared" si="2"/>
        <v>ALTN011</v>
      </c>
      <c r="N112" s="350" t="str">
        <f>M97</f>
        <v>ALTP017</v>
      </c>
    </row>
    <row r="113" spans="3:14">
      <c r="C113" s="266"/>
      <c r="G113" s="2" t="s">
        <v>127</v>
      </c>
      <c r="J113" s="2" t="s">
        <v>117</v>
      </c>
      <c r="N113" s="350"/>
    </row>
    <row r="114" spans="3:14">
      <c r="C114" s="266"/>
      <c r="G114" s="31" t="s">
        <v>128</v>
      </c>
      <c r="J114" s="2" t="s">
        <v>118</v>
      </c>
      <c r="N114" s="350" t="str">
        <f>M98</f>
        <v>ALTP018</v>
      </c>
    </row>
    <row r="115" spans="3:14">
      <c r="C115" s="266"/>
      <c r="G115" s="31" t="s">
        <v>163</v>
      </c>
      <c r="J115" s="2" t="s">
        <v>119</v>
      </c>
      <c r="N115" s="350"/>
    </row>
    <row r="116" spans="3:14">
      <c r="C116" s="266"/>
      <c r="G116" s="31" t="s">
        <v>170</v>
      </c>
      <c r="J116" s="2" t="s">
        <v>120</v>
      </c>
      <c r="N116" s="350" t="str">
        <f>M99</f>
        <v>ALTP019</v>
      </c>
    </row>
    <row r="117" spans="3:14">
      <c r="C117" s="266"/>
      <c r="G117" s="31" t="s">
        <v>171</v>
      </c>
      <c r="J117" s="2" t="s">
        <v>121</v>
      </c>
      <c r="N117" s="350"/>
    </row>
    <row r="118" spans="3:14">
      <c r="C118" s="266"/>
      <c r="G118" s="31" t="s">
        <v>172</v>
      </c>
      <c r="J118" s="2" t="s">
        <v>122</v>
      </c>
      <c r="N118" s="350" t="str">
        <f>M100</f>
        <v>ALTP020</v>
      </c>
    </row>
    <row r="119" spans="3:14">
      <c r="C119" s="266"/>
      <c r="G119" s="31" t="s">
        <v>173</v>
      </c>
      <c r="J119" s="2" t="s">
        <v>123</v>
      </c>
      <c r="N119" s="350"/>
    </row>
    <row r="120" spans="3:14">
      <c r="C120" s="266"/>
      <c r="N120" s="350" t="str">
        <f>M101</f>
        <v>ALTP025</v>
      </c>
    </row>
    <row r="121" spans="3:14">
      <c r="C121" s="266"/>
      <c r="N121" s="350"/>
    </row>
    <row r="122" spans="3:14">
      <c r="C122" s="266"/>
      <c r="N122" s="350" t="str">
        <f>M102</f>
        <v>ALTP027</v>
      </c>
    </row>
    <row r="123" spans="3:14">
      <c r="C123" s="266"/>
      <c r="N123" s="350"/>
    </row>
    <row r="124" spans="3:14">
      <c r="C124" s="266"/>
      <c r="N124" s="350" t="str">
        <f>M103</f>
        <v>ALTN001</v>
      </c>
    </row>
    <row r="125" spans="3:14">
      <c r="C125" s="266"/>
      <c r="N125" s="350"/>
    </row>
    <row r="126" spans="3:14">
      <c r="C126" s="266"/>
      <c r="N126" s="350" t="str">
        <f>M104</f>
        <v>ALTN002</v>
      </c>
    </row>
    <row r="127" spans="3:14">
      <c r="C127" s="266"/>
      <c r="N127" s="350"/>
    </row>
    <row r="128" spans="3:14">
      <c r="C128" s="266"/>
      <c r="N128" s="350" t="str">
        <f>M105</f>
        <v>ALTN003</v>
      </c>
    </row>
    <row r="129" spans="3:14">
      <c r="C129" s="266"/>
      <c r="N129" s="350"/>
    </row>
    <row r="130" spans="3:14">
      <c r="C130" s="266"/>
      <c r="N130" s="350" t="str">
        <f>M106</f>
        <v>ALTN004</v>
      </c>
    </row>
    <row r="131" spans="3:14">
      <c r="C131" s="266"/>
      <c r="N131" s="350"/>
    </row>
    <row r="132" spans="3:14">
      <c r="C132" s="266"/>
      <c r="N132" s="350" t="str">
        <f>M107</f>
        <v>ALTN006</v>
      </c>
    </row>
    <row r="133" spans="3:14">
      <c r="C133" s="266"/>
      <c r="N133" s="350"/>
    </row>
    <row r="134" spans="3:14">
      <c r="C134" s="266"/>
      <c r="N134" s="350" t="str">
        <f>M108</f>
        <v>ALTN007</v>
      </c>
    </row>
    <row r="135" spans="3:14">
      <c r="C135" s="266"/>
      <c r="N135" s="350"/>
    </row>
    <row r="136" spans="3:14">
      <c r="C136" s="266"/>
      <c r="N136" s="350" t="str">
        <f>M109</f>
        <v>ALTN008</v>
      </c>
    </row>
    <row r="137" spans="3:14">
      <c r="C137" s="266"/>
      <c r="N137" s="350"/>
    </row>
    <row r="138" spans="3:14">
      <c r="C138" s="266"/>
      <c r="N138" s="350" t="str">
        <f>M110</f>
        <v>ALTN009</v>
      </c>
    </row>
    <row r="139" spans="3:14">
      <c r="C139" s="266"/>
      <c r="N139" s="350"/>
    </row>
    <row r="140" spans="3:14">
      <c r="C140" s="266"/>
      <c r="N140" s="350" t="str">
        <f>M111</f>
        <v>ALTN010</v>
      </c>
    </row>
    <row r="141" spans="3:14">
      <c r="C141" s="266"/>
      <c r="N141" s="350"/>
    </row>
    <row r="142" spans="3:14">
      <c r="C142" s="266"/>
      <c r="N142" s="350" t="str">
        <f>M112</f>
        <v>ALTN011</v>
      </c>
    </row>
    <row r="143" spans="3:14">
      <c r="C143" s="266"/>
      <c r="N143" s="350"/>
    </row>
  </sheetData>
  <protectedRanges>
    <protectedRange password="CC78" sqref="E70:E65371 B8:D9 W8:W9 B58:B65371 C67:D65371 F67:JG81 F133:M133 Y8:JG12 F82 H82:J82 L82:JG82 L83:L109 F120:L132 N83:JG133 M83:M112 F134:JG65371 K110:L119 F83:J103 F105:J119 F104 H104:J104 F8:H8 J53:JG57 C53:H57 D42:D51 J52 B10:X10 C52:D52 E11:H12 E21:H52 G13:H20 A8:A65371 V13:JG52 J11:X12" name="Range1"/>
    <protectedRange password="CC78" sqref="C60:C65 E67:E69 W60:JG65 D60:H66" name="Range1_1_1"/>
    <protectedRange password="CC78" sqref="C66 W66:JG66" name="Range1_3_1"/>
    <protectedRange password="CC78" sqref="A5:JG7" name="Range1_2"/>
    <protectedRange password="CC78" sqref="I8:V9 I11:I57" name="Range1_3"/>
    <protectedRange password="CC78" sqref="B42:B57" name="Range1_1"/>
    <protectedRange password="CC78" sqref="E8:E9 F9" name="Range1_4"/>
    <protectedRange password="CC78" sqref="C13:D20" name="Range1_8"/>
    <protectedRange password="CC78" sqref="B13:B20" name="Range1_1_1_1"/>
    <protectedRange password="CC78" sqref="E13:F20" name="Range1_9"/>
    <protectedRange password="CC78" sqref="B21:B41" name="Range1_6"/>
    <protectedRange password="CC78" sqref="D21:D41" name="Range1_7"/>
    <protectedRange password="CC78" sqref="K52:U52 J11:U51" name="Range1_11"/>
  </protectedRanges>
  <autoFilter ref="A10:Z52"/>
  <mergeCells count="45">
    <mergeCell ref="N126:N127"/>
    <mergeCell ref="N128:N129"/>
    <mergeCell ref="N130:N131"/>
    <mergeCell ref="A55:C57"/>
    <mergeCell ref="N102:N103"/>
    <mergeCell ref="N104:N105"/>
    <mergeCell ref="N106:N107"/>
    <mergeCell ref="N108:N109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38:N139"/>
    <mergeCell ref="N140:N141"/>
    <mergeCell ref="N142:N143"/>
    <mergeCell ref="J8:U8"/>
    <mergeCell ref="V8:V9"/>
    <mergeCell ref="N110:N111"/>
    <mergeCell ref="N112:N113"/>
    <mergeCell ref="N114:N115"/>
    <mergeCell ref="N116:N117"/>
    <mergeCell ref="N118:N119"/>
    <mergeCell ref="N120:N121"/>
    <mergeCell ref="N134:N135"/>
    <mergeCell ref="N136:N137"/>
    <mergeCell ref="N132:N133"/>
    <mergeCell ref="N122:N123"/>
    <mergeCell ref="N124:N125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rgb="FFC00000"/>
  </sheetPr>
  <dimension ref="A1:CM141"/>
  <sheetViews>
    <sheetView zoomScaleNormal="115" workbookViewId="0">
      <pane xSplit="3" ySplit="6" topLeftCell="D7" activePane="bottomRight" state="frozen"/>
      <selection activeCell="E8" sqref="E8"/>
      <selection pane="topRight" activeCell="E8" sqref="E8"/>
      <selection pane="bottomLeft" activeCell="E8" sqref="E8"/>
      <selection pane="bottomRight" activeCell="E13" sqref="E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92" t="s">
        <v>180</v>
      </c>
      <c r="AN1" s="393"/>
      <c r="AO1" s="393"/>
      <c r="AP1" s="393"/>
      <c r="AQ1" s="393"/>
      <c r="AR1" s="393"/>
      <c r="AS1" s="394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42370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00" t="s">
        <v>28</v>
      </c>
      <c r="B5" s="400" t="s">
        <v>3</v>
      </c>
      <c r="C5" s="400" t="s">
        <v>1</v>
      </c>
      <c r="D5" s="402" t="s">
        <v>29</v>
      </c>
      <c r="E5" s="400" t="s">
        <v>30</v>
      </c>
      <c r="F5" s="118">
        <f>+E4</f>
        <v>42370</v>
      </c>
      <c r="G5" s="118">
        <f>F5+1</f>
        <v>42371</v>
      </c>
      <c r="H5" s="118">
        <f t="shared" ref="H5:AJ5" si="0">G5+1</f>
        <v>42372</v>
      </c>
      <c r="I5" s="118">
        <f t="shared" si="0"/>
        <v>42373</v>
      </c>
      <c r="J5" s="118">
        <f t="shared" si="0"/>
        <v>42374</v>
      </c>
      <c r="K5" s="118">
        <f t="shared" si="0"/>
        <v>42375</v>
      </c>
      <c r="L5" s="118">
        <f t="shared" si="0"/>
        <v>42376</v>
      </c>
      <c r="M5" s="118">
        <f t="shared" si="0"/>
        <v>42377</v>
      </c>
      <c r="N5" s="118">
        <f t="shared" si="0"/>
        <v>42378</v>
      </c>
      <c r="O5" s="118">
        <f t="shared" si="0"/>
        <v>42379</v>
      </c>
      <c r="P5" s="118">
        <f t="shared" si="0"/>
        <v>42380</v>
      </c>
      <c r="Q5" s="118">
        <f t="shared" si="0"/>
        <v>42381</v>
      </c>
      <c r="R5" s="118">
        <f t="shared" si="0"/>
        <v>42382</v>
      </c>
      <c r="S5" s="118">
        <f t="shared" si="0"/>
        <v>42383</v>
      </c>
      <c r="T5" s="118">
        <f t="shared" si="0"/>
        <v>42384</v>
      </c>
      <c r="U5" s="118">
        <f t="shared" si="0"/>
        <v>42385</v>
      </c>
      <c r="V5" s="118">
        <f t="shared" si="0"/>
        <v>42386</v>
      </c>
      <c r="W5" s="118">
        <f t="shared" si="0"/>
        <v>42387</v>
      </c>
      <c r="X5" s="118">
        <f t="shared" si="0"/>
        <v>42388</v>
      </c>
      <c r="Y5" s="118">
        <f t="shared" si="0"/>
        <v>42389</v>
      </c>
      <c r="Z5" s="118">
        <f t="shared" si="0"/>
        <v>42390</v>
      </c>
      <c r="AA5" s="118">
        <f t="shared" si="0"/>
        <v>42391</v>
      </c>
      <c r="AB5" s="118">
        <f t="shared" si="0"/>
        <v>42392</v>
      </c>
      <c r="AC5" s="118">
        <f t="shared" si="0"/>
        <v>42393</v>
      </c>
      <c r="AD5" s="118">
        <f t="shared" si="0"/>
        <v>42394</v>
      </c>
      <c r="AE5" s="118">
        <f t="shared" si="0"/>
        <v>42395</v>
      </c>
      <c r="AF5" s="118">
        <f t="shared" si="0"/>
        <v>42396</v>
      </c>
      <c r="AG5" s="118">
        <f t="shared" si="0"/>
        <v>42397</v>
      </c>
      <c r="AH5" s="118">
        <f>AG5+1</f>
        <v>42398</v>
      </c>
      <c r="AI5" s="118">
        <f t="shared" si="0"/>
        <v>42399</v>
      </c>
      <c r="AJ5" s="118">
        <f t="shared" si="0"/>
        <v>42400</v>
      </c>
      <c r="AK5" s="405" t="s">
        <v>15</v>
      </c>
      <c r="AL5" s="406"/>
      <c r="AM5" s="407"/>
      <c r="AN5" s="403" t="s">
        <v>45</v>
      </c>
      <c r="AO5" s="403" t="s">
        <v>41</v>
      </c>
      <c r="AP5" s="403" t="s">
        <v>42</v>
      </c>
      <c r="AQ5" s="403" t="s">
        <v>43</v>
      </c>
      <c r="AR5" s="403" t="s">
        <v>44</v>
      </c>
      <c r="AS5" s="402" t="s">
        <v>0</v>
      </c>
      <c r="AT5" s="40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01"/>
      <c r="B6" s="401"/>
      <c r="C6" s="401"/>
      <c r="D6" s="401"/>
      <c r="E6" s="401"/>
      <c r="F6" s="304" t="str">
        <f>CHOOSE(WEEKDAY(F5),"C.Nhật","T.Hai","T.Ba","T.Tư","T.Năm","T.Sáu","T.Bảy")</f>
        <v>T.Sáu</v>
      </c>
      <c r="G6" s="304" t="str">
        <f t="shared" ref="G6:AJ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 t="str">
        <f t="shared" si="1"/>
        <v>C.Nhật</v>
      </c>
      <c r="AK6" s="305" t="s">
        <v>16</v>
      </c>
      <c r="AL6" s="305" t="s">
        <v>31</v>
      </c>
      <c r="AM6" s="306" t="s">
        <v>17</v>
      </c>
      <c r="AN6" s="404"/>
      <c r="AO6" s="404"/>
      <c r="AP6" s="404"/>
      <c r="AQ6" s="404"/>
      <c r="AR6" s="404"/>
      <c r="AS6" s="401"/>
      <c r="AT6" s="40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7">
        <v>1</v>
      </c>
      <c r="B9" s="367" t="s">
        <v>61</v>
      </c>
      <c r="C9" s="369" t="str">
        <f>VLOOKUP(B9,DS,2,0)</f>
        <v>Mai Út Hiền</v>
      </c>
      <c r="D9" s="371" t="str">
        <f>VLOOKUP(B9,DS,3,0)</f>
        <v>Cơ Điện</v>
      </c>
      <c r="E9" s="68" t="s">
        <v>32</v>
      </c>
      <c r="F9" s="171"/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/>
      <c r="Q9" s="171"/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373">
        <f>((SUM(F9:AJ9))/8)-(SUMIF($F$6:$AJ$6,"C.Nhật",F9:AJ9)/8)</f>
        <v>23</v>
      </c>
      <c r="AL9" s="373">
        <f>SUM(F10:AJ10)/8*1.5</f>
        <v>0</v>
      </c>
      <c r="AM9" s="375">
        <f>SUMIF($F$6:$AJ$6,"C.Nhật",$F9:$AJ10)/8*2</f>
        <v>0</v>
      </c>
      <c r="AN9" s="363">
        <f>SUM(AK9:AM10)</f>
        <v>23</v>
      </c>
      <c r="AO9" s="377">
        <v>0</v>
      </c>
      <c r="AP9" s="363"/>
      <c r="AQ9" s="363"/>
      <c r="AR9" s="363"/>
      <c r="AS9" s="365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8"/>
      <c r="B10" s="368"/>
      <c r="C10" s="370"/>
      <c r="D10" s="37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374"/>
      <c r="AL10" s="374"/>
      <c r="AM10" s="376"/>
      <c r="AN10" s="364"/>
      <c r="AO10" s="378"/>
      <c r="AP10" s="364"/>
      <c r="AQ10" s="364"/>
      <c r="AR10" s="364"/>
      <c r="AS10" s="366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7">
        <f>A9+1</f>
        <v>2</v>
      </c>
      <c r="B11" s="367" t="s">
        <v>62</v>
      </c>
      <c r="C11" s="369" t="str">
        <f>VLOOKUP(B11,DS,2,0)</f>
        <v>Nguyễn Thị Xuân Thảo</v>
      </c>
      <c r="D11" s="371" t="str">
        <f>VLOOKUP(B11,DS,3,0)</f>
        <v>KCS</v>
      </c>
      <c r="E11" s="68" t="s">
        <v>32</v>
      </c>
      <c r="F11" s="171"/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373">
        <f>((SUM(F11:AJ11))/8)-(SUMIF($F$6:$AJ$6,"C.Nhật",F11:AJ11)/8)</f>
        <v>24</v>
      </c>
      <c r="AL11" s="373">
        <f>SUM(F12:AJ12)/8*1.5</f>
        <v>0</v>
      </c>
      <c r="AM11" s="375">
        <f>SUMIF($F$6:$AJ$6,"C.Nhật",$F11:$AJ12)/8*2</f>
        <v>0</v>
      </c>
      <c r="AN11" s="363">
        <f>SUM(AK11:AM12)</f>
        <v>24</v>
      </c>
      <c r="AO11" s="377">
        <v>0</v>
      </c>
      <c r="AP11" s="363"/>
      <c r="AQ11" s="363"/>
      <c r="AR11" s="363"/>
      <c r="AS11" s="365"/>
      <c r="AT11" s="11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8"/>
      <c r="B12" s="368"/>
      <c r="C12" s="370"/>
      <c r="D12" s="37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374"/>
      <c r="AL12" s="374"/>
      <c r="AM12" s="376"/>
      <c r="AN12" s="364"/>
      <c r="AO12" s="378"/>
      <c r="AP12" s="364"/>
      <c r="AQ12" s="364"/>
      <c r="AR12" s="364"/>
      <c r="AS12" s="366"/>
      <c r="AT12" s="11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7">
        <v>1</v>
      </c>
      <c r="B14" s="367" t="s">
        <v>84</v>
      </c>
      <c r="C14" s="369" t="str">
        <f>VLOOKUP(B14,DS,2,0)</f>
        <v xml:space="preserve"> Lâm Thị Mộng Kiều </v>
      </c>
      <c r="D14" s="371" t="str">
        <f>VLOOKUP(B14,DS,3,0)</f>
        <v>Công nhân</v>
      </c>
      <c r="E14" s="68" t="s">
        <v>32</v>
      </c>
      <c r="F14" s="171"/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373">
        <f>((SUM(F14:AJ14))/8)-(SUMIF($F$6:$AJ$6,"C.Nhật",F14:AJ14)/8)</f>
        <v>25</v>
      </c>
      <c r="AL14" s="373">
        <f>SUM(F15:AJ15)/8*1.5</f>
        <v>0</v>
      </c>
      <c r="AM14" s="375">
        <f>SUMIF($F$6:$AJ$6,"C.Nhật",$F14:$AJ15)/8*2</f>
        <v>0</v>
      </c>
      <c r="AN14" s="363">
        <f>SUM(AK14:AM15)</f>
        <v>25</v>
      </c>
      <c r="AO14" s="377">
        <v>0</v>
      </c>
      <c r="AP14" s="363"/>
      <c r="AQ14" s="363"/>
      <c r="AR14" s="363"/>
      <c r="AS14" s="365"/>
      <c r="AT14" s="25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8"/>
      <c r="B15" s="368"/>
      <c r="C15" s="370"/>
      <c r="D15" s="37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374"/>
      <c r="AL15" s="374"/>
      <c r="AM15" s="376"/>
      <c r="AN15" s="364"/>
      <c r="AO15" s="378"/>
      <c r="AP15" s="364"/>
      <c r="AQ15" s="364"/>
      <c r="AR15" s="364"/>
      <c r="AS15" s="366"/>
      <c r="AT15" s="25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7">
        <f>A14+1</f>
        <v>2</v>
      </c>
      <c r="B16" s="367" t="s">
        <v>85</v>
      </c>
      <c r="C16" s="369" t="str">
        <f>VLOOKUP(B16,DS,2,0)</f>
        <v>Huỳnh Thị Hường</v>
      </c>
      <c r="D16" s="371" t="str">
        <f>VLOOKUP(B16,DS,3,0)</f>
        <v>Công nhân</v>
      </c>
      <c r="E16" s="68" t="s">
        <v>32</v>
      </c>
      <c r="F16" s="171"/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373">
        <f>((SUM(F16:AJ16))/8)-(SUMIF($F$6:$AJ$6,"C.Nhật",F16:AJ16)/8)</f>
        <v>25</v>
      </c>
      <c r="AL16" s="373">
        <f>SUM(F17:AJ17)/8*1.5</f>
        <v>0</v>
      </c>
      <c r="AM16" s="375">
        <f>SUMIF($F$6:$AJ$6,"C.Nhật",$F16:$AJ17)/8*2</f>
        <v>0</v>
      </c>
      <c r="AN16" s="363">
        <f>SUM(AK16:AM17)</f>
        <v>25</v>
      </c>
      <c r="AO16" s="377">
        <v>0</v>
      </c>
      <c r="AP16" s="363"/>
      <c r="AQ16" s="363"/>
      <c r="AR16" s="363"/>
      <c r="AS16" s="365"/>
      <c r="AT16" s="25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8"/>
      <c r="B17" s="368"/>
      <c r="C17" s="370"/>
      <c r="D17" s="37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374"/>
      <c r="AL17" s="374"/>
      <c r="AM17" s="376"/>
      <c r="AN17" s="364"/>
      <c r="AO17" s="378"/>
      <c r="AP17" s="364"/>
      <c r="AQ17" s="364"/>
      <c r="AR17" s="364"/>
      <c r="AS17" s="366"/>
      <c r="AT17" s="25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7">
        <f>A16+1</f>
        <v>3</v>
      </c>
      <c r="B18" s="367" t="s">
        <v>86</v>
      </c>
      <c r="C18" s="369" t="str">
        <f>VLOOKUP(B18,DS,2,0)</f>
        <v>Nguyễn Thị Rong</v>
      </c>
      <c r="D18" s="371" t="str">
        <f>VLOOKUP(B18,DS,3,0)</f>
        <v>Công nhân</v>
      </c>
      <c r="E18" s="68" t="s">
        <v>32</v>
      </c>
      <c r="F18" s="171"/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373">
        <f>((SUM(F18:AJ18))/8)-(SUMIF($F$6:$AJ$6,"C.Nhật",F18:AJ18)/8)</f>
        <v>24</v>
      </c>
      <c r="AL18" s="373">
        <f>SUM(F19:AJ19)/8*1.5</f>
        <v>0</v>
      </c>
      <c r="AM18" s="375">
        <f>SUMIF($F$6:$AJ$6,"C.Nhật",$F18:$AJ19)/8*2</f>
        <v>0</v>
      </c>
      <c r="AN18" s="363">
        <f>SUM(AK18:AM19)</f>
        <v>24</v>
      </c>
      <c r="AO18" s="377">
        <v>0</v>
      </c>
      <c r="AP18" s="363"/>
      <c r="AQ18" s="363"/>
      <c r="AR18" s="363"/>
      <c r="AS18" s="365"/>
      <c r="AT18" s="25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8"/>
      <c r="B19" s="368"/>
      <c r="C19" s="370"/>
      <c r="D19" s="37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374"/>
      <c r="AL19" s="374"/>
      <c r="AM19" s="376"/>
      <c r="AN19" s="364"/>
      <c r="AO19" s="378"/>
      <c r="AP19" s="364"/>
      <c r="AQ19" s="364"/>
      <c r="AR19" s="364"/>
      <c r="AS19" s="366"/>
      <c r="AT19" s="25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7">
        <f>A18+1</f>
        <v>4</v>
      </c>
      <c r="B20" s="367" t="s">
        <v>87</v>
      </c>
      <c r="C20" s="369" t="str">
        <f>VLOOKUP(B20,DS,2,0)</f>
        <v>Sơn Thị Nil</v>
      </c>
      <c r="D20" s="371" t="str">
        <f>VLOOKUP(B20,DS,3,0)</f>
        <v>Công nhân</v>
      </c>
      <c r="E20" s="68" t="s">
        <v>32</v>
      </c>
      <c r="F20" s="171"/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373">
        <f>((SUM(F20:AJ20))/8)-(SUMIF($F$6:$AJ$6,"C.Nhật",F20:AJ20)/8)</f>
        <v>24</v>
      </c>
      <c r="AL20" s="373">
        <f>SUM(F21:AJ21)/8*1.5</f>
        <v>0</v>
      </c>
      <c r="AM20" s="375">
        <f>SUMIF($F$6:$AJ$6,"C.Nhật",$F20:$AJ21)/8*2</f>
        <v>0</v>
      </c>
      <c r="AN20" s="363">
        <f>SUM(AK20:AM21)</f>
        <v>24</v>
      </c>
      <c r="AO20" s="377">
        <v>0</v>
      </c>
      <c r="AP20" s="363"/>
      <c r="AQ20" s="363"/>
      <c r="AR20" s="363"/>
      <c r="AS20" s="365"/>
      <c r="AT20" s="25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8"/>
      <c r="B21" s="368"/>
      <c r="C21" s="370"/>
      <c r="D21" s="37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374"/>
      <c r="AL21" s="374"/>
      <c r="AM21" s="376"/>
      <c r="AN21" s="364"/>
      <c r="AO21" s="378"/>
      <c r="AP21" s="364"/>
      <c r="AQ21" s="364"/>
      <c r="AR21" s="364"/>
      <c r="AS21" s="366"/>
      <c r="AT21" s="25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7">
        <f>A20+1</f>
        <v>5</v>
      </c>
      <c r="B22" s="367" t="s">
        <v>88</v>
      </c>
      <c r="C22" s="369" t="str">
        <f>VLOOKUP(B22,DS,2,0)</f>
        <v>Huỳnh Thị Bé Tha</v>
      </c>
      <c r="D22" s="371" t="str">
        <f>VLOOKUP(B22,DS,3,0)</f>
        <v>Công nhân</v>
      </c>
      <c r="E22" s="68" t="s">
        <v>32</v>
      </c>
      <c r="F22" s="171"/>
      <c r="G22" s="171">
        <v>8</v>
      </c>
      <c r="H22" s="171"/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373">
        <f>((SUM(F22:AJ22))/8)-(SUMIF($F$6:$AJ$6,"C.Nhật",F22:AJ22)/8)</f>
        <v>23</v>
      </c>
      <c r="AL22" s="373">
        <f>SUM(F23:AJ23)/8*1.5</f>
        <v>0</v>
      </c>
      <c r="AM22" s="375">
        <f>SUMIF($F$6:$AJ$6,"C.Nhật",$F22:$AJ23)/8*2</f>
        <v>0</v>
      </c>
      <c r="AN22" s="363">
        <f>SUM(AK22:AM23)</f>
        <v>23</v>
      </c>
      <c r="AO22" s="377">
        <v>0</v>
      </c>
      <c r="AP22" s="363"/>
      <c r="AQ22" s="363"/>
      <c r="AR22" s="363"/>
      <c r="AS22" s="365"/>
      <c r="AT22" s="25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8"/>
      <c r="B23" s="368"/>
      <c r="C23" s="370"/>
      <c r="D23" s="37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374"/>
      <c r="AL23" s="374"/>
      <c r="AM23" s="376"/>
      <c r="AN23" s="364"/>
      <c r="AO23" s="378"/>
      <c r="AP23" s="364"/>
      <c r="AQ23" s="364"/>
      <c r="AR23" s="364"/>
      <c r="AS23" s="366"/>
      <c r="AT23" s="25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7">
        <f>A22+1</f>
        <v>6</v>
      </c>
      <c r="B24" s="367" t="s">
        <v>89</v>
      </c>
      <c r="C24" s="369" t="str">
        <f>VLOOKUP(B24,DS,2,0)</f>
        <v>Huỳnh Thị Bé Thi</v>
      </c>
      <c r="D24" s="371" t="str">
        <f>VLOOKUP(B24,DS,3,0)</f>
        <v>Công nhân</v>
      </c>
      <c r="E24" s="68" t="s">
        <v>32</v>
      </c>
      <c r="F24" s="171"/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373">
        <f>((SUM(F24:AJ24))/8)-(SUMIF($F$6:$AJ$6,"C.Nhật",F24:AJ24)/8)</f>
        <v>24</v>
      </c>
      <c r="AL24" s="373">
        <f>SUM(F25:AJ25)/8*1.5</f>
        <v>0</v>
      </c>
      <c r="AM24" s="375">
        <f>SUMIF($F$6:$AJ$6,"C.Nhật",$F24:$AJ25)/8*2</f>
        <v>0</v>
      </c>
      <c r="AN24" s="363">
        <f>SUM(AK24:AM25)</f>
        <v>24</v>
      </c>
      <c r="AO24" s="377">
        <v>0</v>
      </c>
      <c r="AP24" s="363"/>
      <c r="AQ24" s="363"/>
      <c r="AR24" s="363"/>
      <c r="AS24" s="365"/>
      <c r="AT24" s="25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8"/>
      <c r="B25" s="368"/>
      <c r="C25" s="370"/>
      <c r="D25" s="37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374"/>
      <c r="AL25" s="374"/>
      <c r="AM25" s="376"/>
      <c r="AN25" s="364"/>
      <c r="AO25" s="378"/>
      <c r="AP25" s="364"/>
      <c r="AQ25" s="364"/>
      <c r="AR25" s="364"/>
      <c r="AS25" s="366"/>
      <c r="AT25" s="25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7">
        <f>A24+1</f>
        <v>7</v>
      </c>
      <c r="B26" s="367" t="s">
        <v>90</v>
      </c>
      <c r="C26" s="369" t="str">
        <f>VLOOKUP(B26,DS,2,0)</f>
        <v>Nguyễn Thị Kim Hồng</v>
      </c>
      <c r="D26" s="371" t="str">
        <f>VLOOKUP(B26,DS,3,0)</f>
        <v>Công nhân</v>
      </c>
      <c r="E26" s="68" t="s">
        <v>32</v>
      </c>
      <c r="F26" s="171"/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373">
        <f>((SUM(F26:AJ26))/8)-(SUMIF($F$6:$AJ$6,"C.Nhật",F26:AJ26)/8)</f>
        <v>25</v>
      </c>
      <c r="AL26" s="373">
        <f>SUM(F27:AJ27)/8*1.5</f>
        <v>0</v>
      </c>
      <c r="AM26" s="375">
        <f>SUMIF($F$6:$AJ$6,"C.Nhật",$F26:$AJ27)/8*2</f>
        <v>0</v>
      </c>
      <c r="AN26" s="363">
        <f>SUM(AK26:AM27)</f>
        <v>25</v>
      </c>
      <c r="AO26" s="377">
        <v>0</v>
      </c>
      <c r="AP26" s="363"/>
      <c r="AQ26" s="363"/>
      <c r="AR26" s="363"/>
      <c r="AS26" s="365"/>
      <c r="AT26" s="25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8"/>
      <c r="B27" s="368"/>
      <c r="C27" s="370"/>
      <c r="D27" s="37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374"/>
      <c r="AL27" s="374"/>
      <c r="AM27" s="376"/>
      <c r="AN27" s="364"/>
      <c r="AO27" s="378"/>
      <c r="AP27" s="364"/>
      <c r="AQ27" s="364"/>
      <c r="AR27" s="364"/>
      <c r="AS27" s="366"/>
      <c r="AT27" s="25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7">
        <f>A26+1</f>
        <v>8</v>
      </c>
      <c r="B28" s="367" t="s">
        <v>91</v>
      </c>
      <c r="C28" s="369" t="str">
        <f>VLOOKUP(B28,DS,2,0)</f>
        <v>Nguyễn Thị Lựu</v>
      </c>
      <c r="D28" s="371" t="str">
        <f>VLOOKUP(B28,DS,3,0)</f>
        <v>Công nhân</v>
      </c>
      <c r="E28" s="68" t="s">
        <v>32</v>
      </c>
      <c r="F28" s="171"/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373">
        <f>((SUM(F28:AJ28))/8)-(SUMIF($F$6:$AJ$6,"C.Nhật",F28:AJ28)/8)</f>
        <v>25</v>
      </c>
      <c r="AL28" s="373">
        <f>SUM(F29:AJ29)/8*1.5</f>
        <v>0</v>
      </c>
      <c r="AM28" s="375">
        <f>SUMIF($F$6:$AJ$6,"C.Nhật",$F28:$AJ29)/8*2</f>
        <v>0</v>
      </c>
      <c r="AN28" s="363">
        <f>SUM(AK28:AM29)</f>
        <v>25</v>
      </c>
      <c r="AO28" s="377">
        <v>0</v>
      </c>
      <c r="AP28" s="363"/>
      <c r="AQ28" s="363"/>
      <c r="AR28" s="363"/>
      <c r="AS28" s="365"/>
      <c r="AT28" s="25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8"/>
      <c r="B29" s="368"/>
      <c r="C29" s="370"/>
      <c r="D29" s="37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374"/>
      <c r="AL29" s="374"/>
      <c r="AM29" s="376"/>
      <c r="AN29" s="364"/>
      <c r="AO29" s="378"/>
      <c r="AP29" s="364"/>
      <c r="AQ29" s="364"/>
      <c r="AR29" s="364"/>
      <c r="AS29" s="366"/>
      <c r="AT29" s="25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7">
        <f>A28+1</f>
        <v>9</v>
      </c>
      <c r="B30" s="367" t="s">
        <v>92</v>
      </c>
      <c r="C30" s="369" t="str">
        <f>VLOOKUP(B30,DS,2,0)</f>
        <v>Lý Thị Được</v>
      </c>
      <c r="D30" s="371" t="str">
        <f>VLOOKUP(B30,DS,3,0)</f>
        <v>Công nhân</v>
      </c>
      <c r="E30" s="68" t="s">
        <v>32</v>
      </c>
      <c r="F30" s="171"/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373">
        <f>((SUM(F30:AJ30))/8)-(SUMIF($F$6:$AJ$6,"C.Nhật",F30:AJ30)/8)</f>
        <v>25</v>
      </c>
      <c r="AL30" s="373">
        <f>SUM(F31:AJ31)/8*1.5</f>
        <v>0</v>
      </c>
      <c r="AM30" s="375">
        <f>SUMIF($F$6:$AJ$6,"C.Nhật",$F30:$AJ31)/8*2</f>
        <v>0</v>
      </c>
      <c r="AN30" s="363">
        <f>SUM(AK30:AM31)</f>
        <v>25</v>
      </c>
      <c r="AO30" s="377">
        <v>0</v>
      </c>
      <c r="AP30" s="363"/>
      <c r="AQ30" s="363"/>
      <c r="AR30" s="363"/>
      <c r="AS30" s="365"/>
      <c r="AT30" s="25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8"/>
      <c r="B31" s="368"/>
      <c r="C31" s="370"/>
      <c r="D31" s="37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374"/>
      <c r="AL31" s="374"/>
      <c r="AM31" s="376"/>
      <c r="AN31" s="364"/>
      <c r="AO31" s="378"/>
      <c r="AP31" s="364"/>
      <c r="AQ31" s="364"/>
      <c r="AR31" s="364"/>
      <c r="AS31" s="366"/>
      <c r="AT31" s="25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7">
        <f>A30+1</f>
        <v>10</v>
      </c>
      <c r="B32" s="367" t="s">
        <v>93</v>
      </c>
      <c r="C32" s="369" t="str">
        <f>VLOOKUP(B32,DS,2,0)</f>
        <v>Lý La Quan</v>
      </c>
      <c r="D32" s="371" t="str">
        <f>VLOOKUP(B32,DS,3,0)</f>
        <v>Công nhân</v>
      </c>
      <c r="E32" s="68" t="s">
        <v>32</v>
      </c>
      <c r="F32" s="171"/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373">
        <f>((SUM(F32:AJ32))/8)-(SUMIF($F$6:$AJ$6,"C.Nhật",F32:AJ32)/8)</f>
        <v>23</v>
      </c>
      <c r="AL32" s="373">
        <f>SUM(F33:AJ33)/8*1.5</f>
        <v>0</v>
      </c>
      <c r="AM32" s="375">
        <f>SUMIF($F$6:$AJ$6,"C.Nhật",$F32:$AJ33)/8*2</f>
        <v>0</v>
      </c>
      <c r="AN32" s="363">
        <f>SUM(AK32:AM33)</f>
        <v>23</v>
      </c>
      <c r="AO32" s="377">
        <v>0</v>
      </c>
      <c r="AP32" s="363"/>
      <c r="AQ32" s="363"/>
      <c r="AR32" s="363"/>
      <c r="AS32" s="365"/>
      <c r="AT32" s="25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8"/>
      <c r="B33" s="368"/>
      <c r="C33" s="370"/>
      <c r="D33" s="37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374"/>
      <c r="AL33" s="374"/>
      <c r="AM33" s="376"/>
      <c r="AN33" s="364"/>
      <c r="AO33" s="378"/>
      <c r="AP33" s="364"/>
      <c r="AQ33" s="364"/>
      <c r="AR33" s="364"/>
      <c r="AS33" s="366"/>
      <c r="AT33" s="25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7">
        <f>A32+1</f>
        <v>11</v>
      </c>
      <c r="B34" s="367" t="s">
        <v>94</v>
      </c>
      <c r="C34" s="369" t="str">
        <f>VLOOKUP(B34,DS,2,0)</f>
        <v>Trà Thị Soi</v>
      </c>
      <c r="D34" s="371" t="str">
        <f>VLOOKUP(B34,DS,3,0)</f>
        <v>Công nhân</v>
      </c>
      <c r="E34" s="68" t="s">
        <v>32</v>
      </c>
      <c r="F34" s="171"/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373">
        <f>((SUM(F34:AJ34))/8)-(SUMIF($F$6:$AJ$6,"C.Nhật",F34:AJ34)/8)</f>
        <v>24</v>
      </c>
      <c r="AL34" s="373">
        <f>SUM(F35:AJ35)/8*1.5</f>
        <v>0</v>
      </c>
      <c r="AM34" s="375">
        <f>SUMIF($F$6:$AJ$6,"C.Nhật",$F34:$AJ35)/8*2</f>
        <v>0</v>
      </c>
      <c r="AN34" s="363">
        <f>SUM(AK34:AM35)</f>
        <v>24</v>
      </c>
      <c r="AO34" s="377">
        <v>0</v>
      </c>
      <c r="AP34" s="363"/>
      <c r="AQ34" s="363"/>
      <c r="AR34" s="363"/>
      <c r="AS34" s="365"/>
      <c r="AT34" s="258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8"/>
      <c r="B35" s="368"/>
      <c r="C35" s="370"/>
      <c r="D35" s="37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374"/>
      <c r="AL35" s="374"/>
      <c r="AM35" s="376"/>
      <c r="AN35" s="364"/>
      <c r="AO35" s="378"/>
      <c r="AP35" s="364"/>
      <c r="AQ35" s="364"/>
      <c r="AR35" s="364"/>
      <c r="AS35" s="366"/>
      <c r="AT35" s="25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7">
        <f>A34+1</f>
        <v>12</v>
      </c>
      <c r="B36" s="367" t="s">
        <v>95</v>
      </c>
      <c r="C36" s="369" t="str">
        <f>VLOOKUP(B36,DS,2,0)</f>
        <v>Sơn Thị Muỗi Tron</v>
      </c>
      <c r="D36" s="371" t="str">
        <f>VLOOKUP(B36,DS,3,0)</f>
        <v>Công nhân</v>
      </c>
      <c r="E36" s="68" t="s">
        <v>32</v>
      </c>
      <c r="F36" s="171"/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373">
        <f>((SUM(F36:AJ36))/8)-(SUMIF($F$6:$AJ$6,"C.Nhật",F36:AJ36)/8)</f>
        <v>25</v>
      </c>
      <c r="AL36" s="373">
        <f>SUM(F37:AJ37)/8*1.5</f>
        <v>0</v>
      </c>
      <c r="AM36" s="375">
        <f>SUMIF($F$6:$AJ$6,"C.Nhật",$F36:$AJ37)/8*2</f>
        <v>0</v>
      </c>
      <c r="AN36" s="363">
        <f>SUM(AK36:AM37)</f>
        <v>25</v>
      </c>
      <c r="AO36" s="377">
        <v>0</v>
      </c>
      <c r="AP36" s="363"/>
      <c r="AQ36" s="363"/>
      <c r="AR36" s="363"/>
      <c r="AS36" s="365"/>
      <c r="AT36" s="25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8"/>
      <c r="B37" s="368"/>
      <c r="C37" s="370"/>
      <c r="D37" s="37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374"/>
      <c r="AL37" s="374"/>
      <c r="AM37" s="376"/>
      <c r="AN37" s="364"/>
      <c r="AO37" s="378"/>
      <c r="AP37" s="364"/>
      <c r="AQ37" s="364"/>
      <c r="AR37" s="364"/>
      <c r="AS37" s="366"/>
      <c r="AT37" s="25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7">
        <f>A36+1</f>
        <v>13</v>
      </c>
      <c r="B38" s="367" t="s">
        <v>96</v>
      </c>
      <c r="C38" s="369" t="str">
        <f>VLOOKUP(B38,DS,2,0)</f>
        <v>Sơn Thị Thương</v>
      </c>
      <c r="D38" s="371" t="str">
        <f>VLOOKUP(B38,DS,3,0)</f>
        <v>Công nhân</v>
      </c>
      <c r="E38" s="68" t="s">
        <v>32</v>
      </c>
      <c r="F38" s="171"/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>
        <v>8</v>
      </c>
      <c r="V38" s="171"/>
      <c r="W38" s="171">
        <v>8</v>
      </c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>
        <v>8</v>
      </c>
      <c r="AJ38" s="171"/>
      <c r="AK38" s="373">
        <f>((SUM(F38:AJ38))/8)-(SUMIF($F$6:$AJ$6,"C.Nhật",F38:AJ38)/8)</f>
        <v>25</v>
      </c>
      <c r="AL38" s="373">
        <f>SUM(F39:AJ39)/8*1.5</f>
        <v>0</v>
      </c>
      <c r="AM38" s="375">
        <f>SUMIF($F$6:$AJ$6,"C.Nhật",$F38:$AJ39)/8*2</f>
        <v>0</v>
      </c>
      <c r="AN38" s="363">
        <f>SUM(AK38:AM39)</f>
        <v>25</v>
      </c>
      <c r="AO38" s="377">
        <v>0</v>
      </c>
      <c r="AP38" s="363"/>
      <c r="AQ38" s="363"/>
      <c r="AR38" s="363"/>
      <c r="AS38" s="365"/>
      <c r="AT38" s="258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8"/>
      <c r="B39" s="368"/>
      <c r="C39" s="370"/>
      <c r="D39" s="37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374"/>
      <c r="AL39" s="374"/>
      <c r="AM39" s="376"/>
      <c r="AN39" s="364"/>
      <c r="AO39" s="378"/>
      <c r="AP39" s="364"/>
      <c r="AQ39" s="364"/>
      <c r="AR39" s="364"/>
      <c r="AS39" s="366"/>
      <c r="AT39" s="25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7">
        <f>A38+1</f>
        <v>14</v>
      </c>
      <c r="B40" s="367" t="s">
        <v>97</v>
      </c>
      <c r="C40" s="369" t="str">
        <f>VLOOKUP(B40,DS,2,0)</f>
        <v>Thạch Thị Som Ươne</v>
      </c>
      <c r="D40" s="371" t="str">
        <f>VLOOKUP(B40,DS,3,0)</f>
        <v>Công nhân</v>
      </c>
      <c r="E40" s="68" t="s">
        <v>32</v>
      </c>
      <c r="F40" s="171"/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>
        <v>8</v>
      </c>
      <c r="V40" s="171"/>
      <c r="W40" s="171">
        <v>8</v>
      </c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>
        <v>8</v>
      </c>
      <c r="AJ40" s="171"/>
      <c r="AK40" s="373">
        <f>((SUM(F40:AJ40))/8)-(SUMIF($F$6:$AJ$6,"C.Nhật",F40:AJ40)/8)</f>
        <v>25</v>
      </c>
      <c r="AL40" s="373">
        <f>SUM(F41:AJ41)/8*1.5</f>
        <v>0</v>
      </c>
      <c r="AM40" s="375">
        <f>SUMIF($F$6:$AJ$6,"C.Nhật",$F40:$AJ41)/8*2</f>
        <v>0</v>
      </c>
      <c r="AN40" s="363">
        <f>SUM(AK40:AM41)</f>
        <v>25</v>
      </c>
      <c r="AO40" s="377">
        <v>0</v>
      </c>
      <c r="AP40" s="363"/>
      <c r="AQ40" s="363"/>
      <c r="AR40" s="363"/>
      <c r="AS40" s="365"/>
      <c r="AT40" s="25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8"/>
      <c r="B41" s="368"/>
      <c r="C41" s="370"/>
      <c r="D41" s="37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374"/>
      <c r="AL41" s="374"/>
      <c r="AM41" s="376"/>
      <c r="AN41" s="364"/>
      <c r="AO41" s="378"/>
      <c r="AP41" s="364"/>
      <c r="AQ41" s="364"/>
      <c r="AR41" s="364"/>
      <c r="AS41" s="366"/>
      <c r="AT41" s="25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7">
        <f>A40+1</f>
        <v>15</v>
      </c>
      <c r="B42" s="367" t="s">
        <v>98</v>
      </c>
      <c r="C42" s="369" t="str">
        <f>VLOOKUP(B42,DS,2,0)</f>
        <v>Huỳnh Thị Như</v>
      </c>
      <c r="D42" s="371" t="str">
        <f>VLOOKUP(B42,DS,3,0)</f>
        <v>Công nhân</v>
      </c>
      <c r="E42" s="68" t="s">
        <v>32</v>
      </c>
      <c r="F42" s="171"/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>
        <v>8</v>
      </c>
      <c r="V42" s="171"/>
      <c r="W42" s="171">
        <v>8</v>
      </c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/>
      <c r="AH42" s="171">
        <v>8</v>
      </c>
      <c r="AI42" s="171">
        <v>8</v>
      </c>
      <c r="AJ42" s="171"/>
      <c r="AK42" s="373">
        <f>((SUM(F42:AJ42))/8)-(SUMIF($F$6:$AJ$6,"C.Nhật",F42:AJ42)/8)</f>
        <v>24</v>
      </c>
      <c r="AL42" s="373">
        <f>SUM(F43:AJ43)/8*1.5</f>
        <v>0</v>
      </c>
      <c r="AM42" s="375">
        <f>SUMIF($F$6:$AJ$6,"C.Nhật",$F42:$AJ43)/8*2</f>
        <v>0</v>
      </c>
      <c r="AN42" s="363">
        <f>SUM(AK42:AM43)</f>
        <v>24</v>
      </c>
      <c r="AO42" s="377">
        <v>0</v>
      </c>
      <c r="AP42" s="363"/>
      <c r="AQ42" s="363"/>
      <c r="AR42" s="363"/>
      <c r="AS42" s="365"/>
      <c r="AT42" s="25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8"/>
      <c r="B43" s="368"/>
      <c r="C43" s="370"/>
      <c r="D43" s="37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374"/>
      <c r="AL43" s="374"/>
      <c r="AM43" s="376"/>
      <c r="AN43" s="364"/>
      <c r="AO43" s="378"/>
      <c r="AP43" s="364"/>
      <c r="AQ43" s="364"/>
      <c r="AR43" s="364"/>
      <c r="AS43" s="366"/>
      <c r="AT43" s="25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7">
        <f>A42+1</f>
        <v>16</v>
      </c>
      <c r="B44" s="367" t="s">
        <v>99</v>
      </c>
      <c r="C44" s="369" t="str">
        <f>VLOOKUP(B44,DS,2,0)</f>
        <v>Sơn Thị Chành Ny</v>
      </c>
      <c r="D44" s="371" t="str">
        <f>VLOOKUP(B44,DS,3,0)</f>
        <v>Công nhân</v>
      </c>
      <c r="E44" s="68" t="s">
        <v>32</v>
      </c>
      <c r="F44" s="171"/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>
        <v>8</v>
      </c>
      <c r="V44" s="171"/>
      <c r="W44" s="171">
        <v>8</v>
      </c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>
        <v>8</v>
      </c>
      <c r="AJ44" s="171"/>
      <c r="AK44" s="373">
        <f>((SUM(F44:AJ44))/8)-(SUMIF($F$6:$AJ$6,"C.Nhật",F44:AJ44)/8)</f>
        <v>25</v>
      </c>
      <c r="AL44" s="373">
        <f>SUM(F45:AJ45)/8*1.5</f>
        <v>0</v>
      </c>
      <c r="AM44" s="375">
        <f>SUMIF($F$6:$AJ$6,"C.Nhật",$F44:$AJ45)/8*2</f>
        <v>0</v>
      </c>
      <c r="AN44" s="363">
        <f>SUM(AK44:AM45)</f>
        <v>25</v>
      </c>
      <c r="AO44" s="377">
        <v>0</v>
      </c>
      <c r="AP44" s="363"/>
      <c r="AQ44" s="363"/>
      <c r="AR44" s="363"/>
      <c r="AS44" s="365"/>
      <c r="AT44" s="25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8"/>
      <c r="B45" s="368"/>
      <c r="C45" s="370"/>
      <c r="D45" s="37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374"/>
      <c r="AL45" s="374"/>
      <c r="AM45" s="376"/>
      <c r="AN45" s="364"/>
      <c r="AO45" s="378"/>
      <c r="AP45" s="364"/>
      <c r="AQ45" s="364"/>
      <c r="AR45" s="364"/>
      <c r="AS45" s="366"/>
      <c r="AT45" s="25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7">
        <f>A44+1</f>
        <v>17</v>
      </c>
      <c r="B46" s="367" t="s">
        <v>100</v>
      </c>
      <c r="C46" s="369" t="str">
        <f>VLOOKUP(B46,DS,2,0)</f>
        <v>Sơn Thị Chành Đa</v>
      </c>
      <c r="D46" s="371" t="str">
        <f>VLOOKUP(B46,DS,3,0)</f>
        <v>Công nhân</v>
      </c>
      <c r="E46" s="68" t="s">
        <v>32</v>
      </c>
      <c r="F46" s="171"/>
      <c r="G46" s="171">
        <v>8</v>
      </c>
      <c r="H46" s="171"/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>
        <v>8</v>
      </c>
      <c r="V46" s="171"/>
      <c r="W46" s="171">
        <v>8</v>
      </c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>
        <v>8</v>
      </c>
      <c r="AJ46" s="171"/>
      <c r="AK46" s="373">
        <f>((SUM(F46:AJ46))/8)-(SUMIF($F$6:$AJ$6,"C.Nhật",F46:AJ46)/8)</f>
        <v>24</v>
      </c>
      <c r="AL46" s="373">
        <f>SUM(F47:AJ47)/8*1.5</f>
        <v>0</v>
      </c>
      <c r="AM46" s="375">
        <f>SUMIF($F$6:$AJ$6,"C.Nhật",$F46:$AJ47)/8*2</f>
        <v>0</v>
      </c>
      <c r="AN46" s="363">
        <f>SUM(AK46:AM47)</f>
        <v>24</v>
      </c>
      <c r="AO46" s="377">
        <v>0</v>
      </c>
      <c r="AP46" s="363"/>
      <c r="AQ46" s="363"/>
      <c r="AR46" s="363"/>
      <c r="AS46" s="365"/>
      <c r="AT46" s="25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8"/>
      <c r="B47" s="368"/>
      <c r="C47" s="370"/>
      <c r="D47" s="37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374"/>
      <c r="AL47" s="374"/>
      <c r="AM47" s="376"/>
      <c r="AN47" s="364"/>
      <c r="AO47" s="378"/>
      <c r="AP47" s="364"/>
      <c r="AQ47" s="364"/>
      <c r="AR47" s="364"/>
      <c r="AS47" s="366"/>
      <c r="AT47" s="258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7">
        <f>A46+1</f>
        <v>18</v>
      </c>
      <c r="B48" s="367" t="s">
        <v>101</v>
      </c>
      <c r="C48" s="369" t="str">
        <f>VLOOKUP(B48,DS,2,0)</f>
        <v>Trần Thị Bích Phượng</v>
      </c>
      <c r="D48" s="371" t="str">
        <f>VLOOKUP(B48,DS,3,0)</f>
        <v>Công nhân</v>
      </c>
      <c r="E48" s="68" t="s">
        <v>32</v>
      </c>
      <c r="F48" s="171"/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>
        <v>8</v>
      </c>
      <c r="V48" s="171"/>
      <c r="W48" s="171">
        <v>8</v>
      </c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373">
        <f>((SUM(F48:AJ48))/8)-(SUMIF($F$6:$AJ$6,"C.Nhật",F48:AJ48)/8)</f>
        <v>24</v>
      </c>
      <c r="AL48" s="373">
        <f>SUM(F49:AJ49)/8*1.5</f>
        <v>0</v>
      </c>
      <c r="AM48" s="375">
        <f>SUMIF($F$6:$AJ$6,"C.Nhật",$F48:$AJ49)/8*2</f>
        <v>0</v>
      </c>
      <c r="AN48" s="363">
        <f>SUM(AK48:AM49)</f>
        <v>24</v>
      </c>
      <c r="AO48" s="377">
        <v>0</v>
      </c>
      <c r="AP48" s="363"/>
      <c r="AQ48" s="363"/>
      <c r="AR48" s="363"/>
      <c r="AS48" s="365"/>
      <c r="AT48" s="258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8"/>
      <c r="B49" s="368"/>
      <c r="C49" s="370"/>
      <c r="D49" s="37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374"/>
      <c r="AL49" s="374"/>
      <c r="AM49" s="376"/>
      <c r="AN49" s="364"/>
      <c r="AO49" s="378"/>
      <c r="AP49" s="364"/>
      <c r="AQ49" s="364"/>
      <c r="AR49" s="364"/>
      <c r="AS49" s="366"/>
      <c r="AT49" s="258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7">
        <f>A48+1</f>
        <v>19</v>
      </c>
      <c r="B50" s="367" t="s">
        <v>102</v>
      </c>
      <c r="C50" s="369" t="str">
        <f>VLOOKUP(B50,DS,2,0)</f>
        <v>Sơn Thị Trường Sa</v>
      </c>
      <c r="D50" s="371" t="str">
        <f>VLOOKUP(B50,DS,3,0)</f>
        <v>Công nhân</v>
      </c>
      <c r="E50" s="68" t="s">
        <v>32</v>
      </c>
      <c r="F50" s="171"/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>
        <v>8</v>
      </c>
      <c r="V50" s="171"/>
      <c r="W50" s="171">
        <v>8</v>
      </c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>
        <v>8</v>
      </c>
      <c r="AJ50" s="171"/>
      <c r="AK50" s="373">
        <f>((SUM(F50:AJ50))/8)-(SUMIF($F$6:$AJ$6,"C.Nhật",F50:AJ50)/8)</f>
        <v>25</v>
      </c>
      <c r="AL50" s="373">
        <f>SUM(F51:AJ51)/8*1.5</f>
        <v>0</v>
      </c>
      <c r="AM50" s="375">
        <f>SUMIF($F$6:$AJ$6,"C.Nhật",$F50:$AJ51)/8*2</f>
        <v>0</v>
      </c>
      <c r="AN50" s="363">
        <f>SUM(AK50:AM51)</f>
        <v>25</v>
      </c>
      <c r="AO50" s="377">
        <v>0</v>
      </c>
      <c r="AP50" s="363"/>
      <c r="AQ50" s="363"/>
      <c r="AR50" s="363"/>
      <c r="AS50" s="365"/>
      <c r="AT50" s="258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8"/>
      <c r="B51" s="368"/>
      <c r="C51" s="370"/>
      <c r="D51" s="37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374"/>
      <c r="AL51" s="374"/>
      <c r="AM51" s="376"/>
      <c r="AN51" s="364"/>
      <c r="AO51" s="378"/>
      <c r="AP51" s="364"/>
      <c r="AQ51" s="364"/>
      <c r="AR51" s="364"/>
      <c r="AS51" s="366"/>
      <c r="AT51" s="258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67">
        <f>A50+1</f>
        <v>20</v>
      </c>
      <c r="B52" s="367" t="s">
        <v>103</v>
      </c>
      <c r="C52" s="369" t="str">
        <f>VLOOKUP(B52,DS,2,0)</f>
        <v>Lý Thị Sà Kha</v>
      </c>
      <c r="D52" s="371" t="str">
        <f>VLOOKUP(B52,DS,3,0)</f>
        <v>Công nhân</v>
      </c>
      <c r="E52" s="68" t="s">
        <v>32</v>
      </c>
      <c r="F52" s="171"/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/>
      <c r="W52" s="171">
        <v>8</v>
      </c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>
        <v>8</v>
      </c>
      <c r="AJ52" s="171"/>
      <c r="AK52" s="373">
        <f>((SUM(F52:AJ52))/8)-(SUMIF($F$6:$AJ$6,"C.Nhật",F52:AJ52)/8)</f>
        <v>24</v>
      </c>
      <c r="AL52" s="373">
        <f>SUM(F53:AJ53)/8*1.5</f>
        <v>0</v>
      </c>
      <c r="AM52" s="375">
        <f>SUMIF($F$6:$AJ$6,"C.Nhật",$F52:$AJ53)/8*2</f>
        <v>0</v>
      </c>
      <c r="AN52" s="363">
        <f>SUM(AK52:AM53)</f>
        <v>24</v>
      </c>
      <c r="AO52" s="377">
        <v>0</v>
      </c>
      <c r="AP52" s="363"/>
      <c r="AQ52" s="363"/>
      <c r="AR52" s="363"/>
      <c r="AS52" s="365"/>
      <c r="AT52" s="258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68"/>
      <c r="B53" s="368"/>
      <c r="C53" s="370"/>
      <c r="D53" s="372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374"/>
      <c r="AL53" s="374"/>
      <c r="AM53" s="376"/>
      <c r="AN53" s="364"/>
      <c r="AO53" s="378"/>
      <c r="AP53" s="364"/>
      <c r="AQ53" s="364"/>
      <c r="AR53" s="364"/>
      <c r="AS53" s="366"/>
      <c r="AT53" s="258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67">
        <f>A52+1</f>
        <v>21</v>
      </c>
      <c r="B54" s="367" t="s">
        <v>104</v>
      </c>
      <c r="C54" s="369" t="str">
        <f>VLOOKUP(B54,DS,2,0)</f>
        <v xml:space="preserve"> Lâm Thị Mộng Thường</v>
      </c>
      <c r="D54" s="371" t="str">
        <f>VLOOKUP(B54,DS,3,0)</f>
        <v>Công nhân</v>
      </c>
      <c r="E54" s="68" t="s">
        <v>32</v>
      </c>
      <c r="F54" s="171"/>
      <c r="G54" s="171">
        <v>8</v>
      </c>
      <c r="H54" s="171"/>
      <c r="I54" s="171">
        <v>8</v>
      </c>
      <c r="J54" s="171"/>
      <c r="K54" s="171">
        <v>8</v>
      </c>
      <c r="L54" s="171">
        <v>8</v>
      </c>
      <c r="M54" s="171">
        <v>8</v>
      </c>
      <c r="N54" s="171">
        <v>8</v>
      </c>
      <c r="O54" s="171"/>
      <c r="P54" s="171">
        <v>8</v>
      </c>
      <c r="Q54" s="171">
        <v>8</v>
      </c>
      <c r="R54" s="171">
        <v>8</v>
      </c>
      <c r="S54" s="171">
        <v>8</v>
      </c>
      <c r="T54" s="171">
        <v>8</v>
      </c>
      <c r="U54" s="171">
        <v>8</v>
      </c>
      <c r="V54" s="171"/>
      <c r="W54" s="171">
        <v>8</v>
      </c>
      <c r="X54" s="171">
        <v>8</v>
      </c>
      <c r="Y54" s="171">
        <v>8</v>
      </c>
      <c r="Z54" s="171">
        <v>8</v>
      </c>
      <c r="AA54" s="171">
        <v>8</v>
      </c>
      <c r="AB54" s="171">
        <v>8</v>
      </c>
      <c r="AC54" s="171"/>
      <c r="AD54" s="171">
        <v>8</v>
      </c>
      <c r="AE54" s="171">
        <v>8</v>
      </c>
      <c r="AF54" s="171">
        <v>8</v>
      </c>
      <c r="AG54" s="171">
        <v>8</v>
      </c>
      <c r="AH54" s="171">
        <v>8</v>
      </c>
      <c r="AI54" s="171"/>
      <c r="AJ54" s="171"/>
      <c r="AK54" s="373">
        <f>((SUM(F54:AJ54))/8)-(SUMIF($F$6:$AJ$6,"C.Nhật",F54:AJ54)/8)</f>
        <v>23</v>
      </c>
      <c r="AL54" s="373">
        <f>SUM(F55:AJ55)/8*1.5</f>
        <v>0</v>
      </c>
      <c r="AM54" s="375">
        <f>SUMIF($F$6:$AJ$6,"C.Nhật",$F54:$AJ55)/8*2</f>
        <v>0</v>
      </c>
      <c r="AN54" s="363">
        <f>SUM(AK54:AM55)</f>
        <v>23</v>
      </c>
      <c r="AO54" s="377">
        <v>0</v>
      </c>
      <c r="AP54" s="363"/>
      <c r="AQ54" s="363"/>
      <c r="AR54" s="363"/>
      <c r="AS54" s="365"/>
      <c r="AT54" s="258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68"/>
      <c r="B55" s="368"/>
      <c r="C55" s="370"/>
      <c r="D55" s="372"/>
      <c r="E55" s="69" t="s">
        <v>31</v>
      </c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374"/>
      <c r="AL55" s="374"/>
      <c r="AM55" s="376"/>
      <c r="AN55" s="364"/>
      <c r="AO55" s="378"/>
      <c r="AP55" s="364"/>
      <c r="AQ55" s="364"/>
      <c r="AR55" s="364"/>
      <c r="AS55" s="366"/>
      <c r="AT55" s="258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310" customFormat="1" ht="21" customHeight="1">
      <c r="A56" s="308" t="s">
        <v>187</v>
      </c>
      <c r="B56" s="311" t="s">
        <v>188</v>
      </c>
      <c r="C56" s="312"/>
      <c r="D56" s="312"/>
      <c r="E56" s="312"/>
      <c r="F56" s="312"/>
      <c r="G56" s="312"/>
      <c r="H56" s="312"/>
      <c r="I56" s="312"/>
      <c r="J56" s="312"/>
      <c r="K56" s="312"/>
      <c r="L56" s="312"/>
      <c r="M56" s="312"/>
      <c r="N56" s="312"/>
      <c r="O56" s="312"/>
      <c r="P56" s="312"/>
      <c r="Q56" s="312"/>
      <c r="R56" s="312"/>
      <c r="S56" s="312"/>
      <c r="T56" s="312"/>
      <c r="U56" s="312"/>
      <c r="V56" s="312"/>
      <c r="W56" s="312"/>
      <c r="X56" s="312"/>
      <c r="Y56" s="312"/>
      <c r="Z56" s="312"/>
      <c r="AA56" s="312"/>
      <c r="AB56" s="312"/>
      <c r="AC56" s="312"/>
      <c r="AD56" s="312"/>
      <c r="AE56" s="312"/>
      <c r="AF56" s="312"/>
      <c r="AG56" s="312"/>
      <c r="AH56" s="312"/>
      <c r="AI56" s="312"/>
      <c r="AJ56" s="312"/>
      <c r="AK56" s="312"/>
      <c r="AL56" s="312"/>
      <c r="AM56" s="312"/>
      <c r="AN56" s="312"/>
      <c r="AO56" s="312"/>
      <c r="AP56" s="312"/>
      <c r="AQ56" s="312"/>
      <c r="AR56" s="312"/>
      <c r="AS56" s="313"/>
      <c r="AT56" s="309"/>
    </row>
    <row r="57" spans="1:90" s="67" customFormat="1" ht="18" customHeight="1">
      <c r="A57" s="367">
        <f>A54+1</f>
        <v>22</v>
      </c>
      <c r="B57" s="367" t="s">
        <v>113</v>
      </c>
      <c r="C57" s="369" t="str">
        <f>VLOOKUP(B57,DS,2,0)</f>
        <v>Nguyễn Văn Bé Hai</v>
      </c>
      <c r="D57" s="371" t="str">
        <f>VLOOKUP(B57,DS,3,0)</f>
        <v>Công nhân</v>
      </c>
      <c r="E57" s="68" t="s">
        <v>32</v>
      </c>
      <c r="F57" s="171"/>
      <c r="G57" s="171">
        <v>8</v>
      </c>
      <c r="H57" s="171"/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>
        <v>8</v>
      </c>
      <c r="V57" s="171"/>
      <c r="W57" s="171">
        <v>8</v>
      </c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>
        <v>8</v>
      </c>
      <c r="AJ57" s="171"/>
      <c r="AK57" s="373">
        <f>((SUM(F57:AJ57))/8)-(SUMIF($F$6:$AJ$6,"C.Nhật",F57:AJ57)/8)</f>
        <v>24</v>
      </c>
      <c r="AL57" s="373">
        <f>SUM(F58:AJ58)/8*1.5</f>
        <v>0</v>
      </c>
      <c r="AM57" s="375">
        <f>SUMIF($F$6:$AJ$6,"C.Nhật",$F57:$AJ58)/8*2</f>
        <v>0</v>
      </c>
      <c r="AN57" s="363">
        <f>SUM(AK57:AM58)</f>
        <v>24</v>
      </c>
      <c r="AO57" s="377">
        <v>0</v>
      </c>
      <c r="AP57" s="363"/>
      <c r="AQ57" s="363"/>
      <c r="AR57" s="363"/>
      <c r="AS57" s="365"/>
      <c r="AT57" s="291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8"/>
      <c r="B58" s="368"/>
      <c r="C58" s="370"/>
      <c r="D58" s="37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374"/>
      <c r="AL58" s="374"/>
      <c r="AM58" s="376"/>
      <c r="AN58" s="364"/>
      <c r="AO58" s="378"/>
      <c r="AP58" s="364"/>
      <c r="AQ58" s="364"/>
      <c r="AR58" s="364"/>
      <c r="AS58" s="366"/>
      <c r="AT58" s="291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7">
        <f>A57+1</f>
        <v>23</v>
      </c>
      <c r="B59" s="367" t="s">
        <v>114</v>
      </c>
      <c r="C59" s="369" t="str">
        <f>VLOOKUP(B59,DS,2,0)</f>
        <v>Thạch Tiền</v>
      </c>
      <c r="D59" s="371" t="str">
        <f>VLOOKUP(B59,DS,3,0)</f>
        <v>Công nhân</v>
      </c>
      <c r="E59" s="68" t="s">
        <v>32</v>
      </c>
      <c r="F59" s="171"/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/>
      <c r="W59" s="171">
        <v>8</v>
      </c>
      <c r="X59" s="171">
        <v>8</v>
      </c>
      <c r="Y59" s="171"/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>
        <v>8</v>
      </c>
      <c r="AJ59" s="171"/>
      <c r="AK59" s="373">
        <f>((SUM(F59:AJ59))/8)-(SUMIF($F$6:$AJ$6,"C.Nhật",F59:AJ59)/8)</f>
        <v>23</v>
      </c>
      <c r="AL59" s="373">
        <f>SUM(F60:AJ60)/8*1.5</f>
        <v>0</v>
      </c>
      <c r="AM59" s="375">
        <f>SUMIF($F$6:$AJ$6,"C.Nhật",$F59:$AJ60)/8*2</f>
        <v>0</v>
      </c>
      <c r="AN59" s="363">
        <f>SUM(AK59:AM60)</f>
        <v>23</v>
      </c>
      <c r="AO59" s="377">
        <v>0</v>
      </c>
      <c r="AP59" s="363"/>
      <c r="AQ59" s="363"/>
      <c r="AR59" s="363"/>
      <c r="AS59" s="365"/>
      <c r="AT59" s="291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8"/>
      <c r="B60" s="368"/>
      <c r="C60" s="370"/>
      <c r="D60" s="37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374"/>
      <c r="AL60" s="374"/>
      <c r="AM60" s="376"/>
      <c r="AN60" s="364"/>
      <c r="AO60" s="378"/>
      <c r="AP60" s="364"/>
      <c r="AQ60" s="364"/>
      <c r="AR60" s="364"/>
      <c r="AS60" s="366"/>
      <c r="AT60" s="291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7">
        <f>A59+1</f>
        <v>24</v>
      </c>
      <c r="B61" s="367" t="s">
        <v>115</v>
      </c>
      <c r="C61" s="369" t="str">
        <f>VLOOKUP(B61,DS,2,0)</f>
        <v>Hứa Hậu</v>
      </c>
      <c r="D61" s="371" t="str">
        <f>VLOOKUP(B61,DS,3,0)</f>
        <v>Công nhân</v>
      </c>
      <c r="E61" s="68" t="s">
        <v>32</v>
      </c>
      <c r="F61" s="171"/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>
        <v>8</v>
      </c>
      <c r="V61" s="171"/>
      <c r="W61" s="171">
        <v>8</v>
      </c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>
        <v>8</v>
      </c>
      <c r="AJ61" s="171"/>
      <c r="AK61" s="373">
        <f>((SUM(F61:AJ61))/8)-(SUMIF($F$6:$AJ$6,"C.Nhật",F61:AJ61)/8)</f>
        <v>25</v>
      </c>
      <c r="AL61" s="373">
        <f>SUM(F62:AJ62)/8*1.5</f>
        <v>0</v>
      </c>
      <c r="AM61" s="375">
        <f>SUMIF($F$6:$AJ$6,"C.Nhật",$F61:$AJ62)/8*2</f>
        <v>0</v>
      </c>
      <c r="AN61" s="363">
        <f>SUM(AK61:AM62)</f>
        <v>25</v>
      </c>
      <c r="AO61" s="377">
        <v>0</v>
      </c>
      <c r="AP61" s="363"/>
      <c r="AQ61" s="363"/>
      <c r="AR61" s="363"/>
      <c r="AS61" s="365"/>
      <c r="AT61" s="291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8"/>
      <c r="B62" s="368"/>
      <c r="C62" s="370"/>
      <c r="D62" s="37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374"/>
      <c r="AL62" s="374"/>
      <c r="AM62" s="376"/>
      <c r="AN62" s="364"/>
      <c r="AO62" s="378"/>
      <c r="AP62" s="364"/>
      <c r="AQ62" s="364"/>
      <c r="AR62" s="364"/>
      <c r="AS62" s="366"/>
      <c r="AT62" s="291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7">
        <f>A61+1</f>
        <v>25</v>
      </c>
      <c r="B63" s="367" t="s">
        <v>116</v>
      </c>
      <c r="C63" s="369" t="str">
        <f>VLOOKUP(B63,DS,2,0)</f>
        <v>Sơn Pép</v>
      </c>
      <c r="D63" s="371" t="str">
        <f>VLOOKUP(B63,DS,3,0)</f>
        <v>Công nhân</v>
      </c>
      <c r="E63" s="68" t="s">
        <v>32</v>
      </c>
      <c r="F63" s="171"/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>
        <v>8</v>
      </c>
      <c r="V63" s="171"/>
      <c r="W63" s="171">
        <v>8</v>
      </c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>
        <v>8</v>
      </c>
      <c r="AJ63" s="171"/>
      <c r="AK63" s="373">
        <f>((SUM(F63:AJ63))/8)-(SUMIF($F$6:$AJ$6,"C.Nhật",F63:AJ63)/8)</f>
        <v>25</v>
      </c>
      <c r="AL63" s="373">
        <f>SUM(F64:AJ64)/8*1.5</f>
        <v>0</v>
      </c>
      <c r="AM63" s="375">
        <f>SUMIF($F$6:$AJ$6,"C.Nhật",$F63:$AJ64)/8*2</f>
        <v>0</v>
      </c>
      <c r="AN63" s="363">
        <f>SUM(AK63:AM64)</f>
        <v>25</v>
      </c>
      <c r="AO63" s="377">
        <v>0</v>
      </c>
      <c r="AP63" s="363"/>
      <c r="AQ63" s="363"/>
      <c r="AR63" s="363"/>
      <c r="AS63" s="365"/>
      <c r="AT63" s="258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8"/>
      <c r="B64" s="368"/>
      <c r="C64" s="370"/>
      <c r="D64" s="37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374"/>
      <c r="AL64" s="374"/>
      <c r="AM64" s="376"/>
      <c r="AN64" s="364"/>
      <c r="AO64" s="378"/>
      <c r="AP64" s="364"/>
      <c r="AQ64" s="364"/>
      <c r="AR64" s="364"/>
      <c r="AS64" s="366"/>
      <c r="AT64" s="258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7">
        <f>A63+1</f>
        <v>26</v>
      </c>
      <c r="B65" s="367" t="s">
        <v>117</v>
      </c>
      <c r="C65" s="369" t="str">
        <f>VLOOKUP(B65,DS,2,0)</f>
        <v>Sơn Lét</v>
      </c>
      <c r="D65" s="371" t="str">
        <f>VLOOKUP(B65,DS,3,0)</f>
        <v>Công nhân</v>
      </c>
      <c r="E65" s="68" t="s">
        <v>32</v>
      </c>
      <c r="F65" s="171"/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/>
      <c r="W65" s="171">
        <v>8</v>
      </c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>
        <v>8</v>
      </c>
      <c r="AJ65" s="171"/>
      <c r="AK65" s="373">
        <f>((SUM(F65:AJ65))/8)-(SUMIF($F$6:$AJ$6,"C.Nhật",F65:AJ65)/8)</f>
        <v>24</v>
      </c>
      <c r="AL65" s="373">
        <f>SUM(F66:AJ66)/8*1.5</f>
        <v>0</v>
      </c>
      <c r="AM65" s="375">
        <f>SUMIF($F$6:$AJ$6,"C.Nhật",$F65:$AJ66)/8*2</f>
        <v>0</v>
      </c>
      <c r="AN65" s="363">
        <f>SUM(AK65:AM66)</f>
        <v>24</v>
      </c>
      <c r="AO65" s="377">
        <v>0</v>
      </c>
      <c r="AP65" s="363"/>
      <c r="AQ65" s="363"/>
      <c r="AR65" s="363"/>
      <c r="AS65" s="365"/>
      <c r="AT65" s="258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8"/>
      <c r="B66" s="368"/>
      <c r="C66" s="370"/>
      <c r="D66" s="37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374"/>
      <c r="AL66" s="374"/>
      <c r="AM66" s="376"/>
      <c r="AN66" s="364"/>
      <c r="AO66" s="378"/>
      <c r="AP66" s="364"/>
      <c r="AQ66" s="364"/>
      <c r="AR66" s="364"/>
      <c r="AS66" s="366"/>
      <c r="AT66" s="258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7">
        <f>A65+1</f>
        <v>27</v>
      </c>
      <c r="B67" s="367" t="s">
        <v>118</v>
      </c>
      <c r="C67" s="369" t="str">
        <f>VLOOKUP(B67,DS,2,0)</f>
        <v>Trần Nhiên</v>
      </c>
      <c r="D67" s="371" t="str">
        <f>VLOOKUP(B67,DS,3,0)</f>
        <v>Công nhân</v>
      </c>
      <c r="E67" s="68" t="s">
        <v>32</v>
      </c>
      <c r="F67" s="171"/>
      <c r="G67" s="171">
        <v>8</v>
      </c>
      <c r="H67" s="171"/>
      <c r="I67" s="171"/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>
        <v>8</v>
      </c>
      <c r="V67" s="171"/>
      <c r="W67" s="171">
        <v>8</v>
      </c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373">
        <f>((SUM(F67:AJ67))/8)-(SUMIF($F$6:$AJ$6,"C.Nhật",F67:AJ67)/8)</f>
        <v>23</v>
      </c>
      <c r="AL67" s="373">
        <f>SUM(F68:AJ68)/8*1.5</f>
        <v>0</v>
      </c>
      <c r="AM67" s="375">
        <f>SUMIF($F$6:$AJ$6,"C.Nhật",$F67:$AJ68)/8*2</f>
        <v>0</v>
      </c>
      <c r="AN67" s="363">
        <f>SUM(AK67:AM68)</f>
        <v>23</v>
      </c>
      <c r="AO67" s="377">
        <v>0</v>
      </c>
      <c r="AP67" s="363"/>
      <c r="AQ67" s="363"/>
      <c r="AR67" s="363"/>
      <c r="AS67" s="365"/>
      <c r="AT67" s="258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8"/>
      <c r="B68" s="368"/>
      <c r="C68" s="370"/>
      <c r="D68" s="37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374"/>
      <c r="AL68" s="374"/>
      <c r="AM68" s="376"/>
      <c r="AN68" s="364"/>
      <c r="AO68" s="378"/>
      <c r="AP68" s="364"/>
      <c r="AQ68" s="364"/>
      <c r="AR68" s="364"/>
      <c r="AS68" s="366"/>
      <c r="AT68" s="258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7">
        <f>A67+1</f>
        <v>28</v>
      </c>
      <c r="B69" s="367" t="s">
        <v>119</v>
      </c>
      <c r="C69" s="369" t="str">
        <f>VLOOKUP(B69,DS,2,0)</f>
        <v>Thạch Giang</v>
      </c>
      <c r="D69" s="371" t="str">
        <f>VLOOKUP(B69,DS,3,0)</f>
        <v>Công nhân</v>
      </c>
      <c r="E69" s="68" t="s">
        <v>32</v>
      </c>
      <c r="F69" s="171"/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>
        <v>8</v>
      </c>
      <c r="V69" s="171"/>
      <c r="W69" s="171">
        <v>8</v>
      </c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>
        <v>8</v>
      </c>
      <c r="AJ69" s="171"/>
      <c r="AK69" s="373">
        <f>((SUM(F69:AJ69))/8)-(SUMIF($F$6:$AJ$6,"C.Nhật",F69:AJ69)/8)</f>
        <v>25</v>
      </c>
      <c r="AL69" s="373">
        <f>SUM(F70:AJ70)/8*1.5</f>
        <v>0</v>
      </c>
      <c r="AM69" s="375">
        <f>SUMIF($F$6:$AJ$6,"C.Nhật",$F69:$AJ70)/8*2</f>
        <v>0</v>
      </c>
      <c r="AN69" s="363">
        <f>SUM(AK69:AM70)</f>
        <v>25</v>
      </c>
      <c r="AO69" s="377">
        <v>0</v>
      </c>
      <c r="AP69" s="363"/>
      <c r="AQ69" s="363"/>
      <c r="AR69" s="363"/>
      <c r="AS69" s="365"/>
      <c r="AT69" s="258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8"/>
      <c r="B70" s="368"/>
      <c r="C70" s="370"/>
      <c r="D70" s="372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374"/>
      <c r="AL70" s="374"/>
      <c r="AM70" s="376"/>
      <c r="AN70" s="364"/>
      <c r="AO70" s="378"/>
      <c r="AP70" s="364"/>
      <c r="AQ70" s="364"/>
      <c r="AR70" s="364"/>
      <c r="AS70" s="366"/>
      <c r="AT70" s="258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7">
        <f>A69+1</f>
        <v>29</v>
      </c>
      <c r="B71" s="367" t="s">
        <v>120</v>
      </c>
      <c r="C71" s="369" t="str">
        <f>VLOOKUP(B71,DS,2,0)</f>
        <v>Thạch Quyền</v>
      </c>
      <c r="D71" s="371" t="str">
        <f>VLOOKUP(B71,DS,3,0)</f>
        <v>Công nhân</v>
      </c>
      <c r="E71" s="68" t="s">
        <v>32</v>
      </c>
      <c r="F71" s="171"/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>
        <v>8</v>
      </c>
      <c r="V71" s="171"/>
      <c r="W71" s="171">
        <v>8</v>
      </c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>
        <v>8</v>
      </c>
      <c r="AJ71" s="171"/>
      <c r="AK71" s="373">
        <f>((SUM(F71:AJ71))/8)-(SUMIF($F$6:$AJ$6,"C.Nhật",F71:AJ71)/8)</f>
        <v>25</v>
      </c>
      <c r="AL71" s="373">
        <f>SUM(F72:AJ72)/8*1.5</f>
        <v>0</v>
      </c>
      <c r="AM71" s="375">
        <f>SUMIF($F$6:$AJ$6,"C.Nhật",$F71:$AJ72)/8*2</f>
        <v>0</v>
      </c>
      <c r="AN71" s="363">
        <f>SUM(AK71:AM72)</f>
        <v>25</v>
      </c>
      <c r="AO71" s="377">
        <v>0</v>
      </c>
      <c r="AP71" s="363"/>
      <c r="AQ71" s="363"/>
      <c r="AR71" s="363"/>
      <c r="AS71" s="365"/>
      <c r="AT71" s="258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8"/>
      <c r="B72" s="368"/>
      <c r="C72" s="370"/>
      <c r="D72" s="372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374"/>
      <c r="AL72" s="374"/>
      <c r="AM72" s="376"/>
      <c r="AN72" s="364"/>
      <c r="AO72" s="378"/>
      <c r="AP72" s="364"/>
      <c r="AQ72" s="364"/>
      <c r="AR72" s="364"/>
      <c r="AS72" s="366"/>
      <c r="AT72" s="258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67">
        <f>A71+1</f>
        <v>30</v>
      </c>
      <c r="B73" s="367" t="s">
        <v>121</v>
      </c>
      <c r="C73" s="369" t="str">
        <f>VLOOKUP(B73,DS,2,0)</f>
        <v>Lâm Lin</v>
      </c>
      <c r="D73" s="371" t="str">
        <f>VLOOKUP(B73,DS,3,0)</f>
        <v>Công nhân</v>
      </c>
      <c r="E73" s="68" t="s">
        <v>32</v>
      </c>
      <c r="F73" s="171"/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/>
      <c r="S73" s="171">
        <v>8</v>
      </c>
      <c r="T73" s="171"/>
      <c r="U73" s="171">
        <v>8</v>
      </c>
      <c r="V73" s="171"/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>
        <v>8</v>
      </c>
      <c r="AJ73" s="171"/>
      <c r="AK73" s="373">
        <f>((SUM(F73:AJ73))/8)-(SUMIF($F$6:$AJ$6,"C.Nhật",F73:AJ73)/8)</f>
        <v>22</v>
      </c>
      <c r="AL73" s="373">
        <f>SUM(F74:AJ74)/8*1.5</f>
        <v>0</v>
      </c>
      <c r="AM73" s="375">
        <f>SUMIF($F$6:$AJ$6,"C.Nhật",$F73:$AJ74)/8*2</f>
        <v>0</v>
      </c>
      <c r="AN73" s="363">
        <f>SUM(AK73:AM74)</f>
        <v>22</v>
      </c>
      <c r="AO73" s="377">
        <v>0</v>
      </c>
      <c r="AP73" s="363"/>
      <c r="AQ73" s="363"/>
      <c r="AR73" s="363"/>
      <c r="AS73" s="365"/>
      <c r="AT73" s="291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68"/>
      <c r="B74" s="368"/>
      <c r="C74" s="370"/>
      <c r="D74" s="372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374"/>
      <c r="AL74" s="374"/>
      <c r="AM74" s="376"/>
      <c r="AN74" s="364"/>
      <c r="AO74" s="378"/>
      <c r="AP74" s="364"/>
      <c r="AQ74" s="364"/>
      <c r="AR74" s="364"/>
      <c r="AS74" s="366"/>
      <c r="AT74" s="291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67" customFormat="1" ht="18" customHeight="1">
      <c r="A75" s="367">
        <f>A73+1</f>
        <v>31</v>
      </c>
      <c r="B75" s="367" t="s">
        <v>122</v>
      </c>
      <c r="C75" s="369" t="str">
        <f>VLOOKUP(B75,DS,2,0)</f>
        <v>Lâm Chanh Đa Ra</v>
      </c>
      <c r="D75" s="371" t="str">
        <f>VLOOKUP(B75,DS,3,0)</f>
        <v>Công nhân</v>
      </c>
      <c r="E75" s="68" t="s">
        <v>32</v>
      </c>
      <c r="F75" s="171"/>
      <c r="G75" s="171">
        <v>8</v>
      </c>
      <c r="H75" s="171"/>
      <c r="I75" s="171">
        <v>8</v>
      </c>
      <c r="J75" s="171">
        <v>8</v>
      </c>
      <c r="K75" s="171">
        <v>8</v>
      </c>
      <c r="L75" s="171">
        <v>8</v>
      </c>
      <c r="M75" s="171">
        <v>8</v>
      </c>
      <c r="N75" s="171">
        <v>8</v>
      </c>
      <c r="O75" s="171"/>
      <c r="P75" s="171">
        <v>8</v>
      </c>
      <c r="Q75" s="171">
        <v>8</v>
      </c>
      <c r="R75" s="171">
        <v>8</v>
      </c>
      <c r="S75" s="171">
        <v>8</v>
      </c>
      <c r="T75" s="171">
        <v>8</v>
      </c>
      <c r="U75" s="171">
        <v>8</v>
      </c>
      <c r="V75" s="171"/>
      <c r="W75" s="171">
        <v>8</v>
      </c>
      <c r="X75" s="171">
        <v>8</v>
      </c>
      <c r="Y75" s="171">
        <v>8</v>
      </c>
      <c r="Z75" s="171"/>
      <c r="AA75" s="171">
        <v>8</v>
      </c>
      <c r="AB75" s="171">
        <v>8</v>
      </c>
      <c r="AC75" s="171"/>
      <c r="AD75" s="171">
        <v>8</v>
      </c>
      <c r="AE75" s="171">
        <v>8</v>
      </c>
      <c r="AF75" s="171">
        <v>8</v>
      </c>
      <c r="AG75" s="171">
        <v>8</v>
      </c>
      <c r="AH75" s="171">
        <v>8</v>
      </c>
      <c r="AI75" s="171"/>
      <c r="AJ75" s="171"/>
      <c r="AK75" s="373">
        <f>((SUM(F75:AJ75))/8)-(SUMIF($F$6:$AJ$6,"C.Nhật",F75:AJ75)/8)</f>
        <v>23</v>
      </c>
      <c r="AL75" s="373">
        <f>SUM(F76:AJ76)/8*1.5</f>
        <v>0</v>
      </c>
      <c r="AM75" s="375">
        <f>SUMIF($F$6:$AJ$6,"C.Nhật",$F75:$AJ76)/8*2</f>
        <v>0</v>
      </c>
      <c r="AN75" s="363">
        <f>SUM(AK75:AM76)</f>
        <v>23</v>
      </c>
      <c r="AO75" s="377">
        <v>0</v>
      </c>
      <c r="AP75" s="363"/>
      <c r="AQ75" s="363"/>
      <c r="AR75" s="363"/>
      <c r="AS75" s="365"/>
      <c r="AT75" s="291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s="67" customFormat="1" ht="18" customHeight="1">
      <c r="A76" s="368"/>
      <c r="B76" s="368"/>
      <c r="C76" s="370"/>
      <c r="D76" s="372"/>
      <c r="E76" s="69" t="s">
        <v>31</v>
      </c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374"/>
      <c r="AL76" s="374"/>
      <c r="AM76" s="376"/>
      <c r="AN76" s="364"/>
      <c r="AO76" s="378"/>
      <c r="AP76" s="364"/>
      <c r="AQ76" s="364"/>
      <c r="AR76" s="364"/>
      <c r="AS76" s="366"/>
      <c r="AT76" s="291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s="70" customFormat="1" ht="12.75">
      <c r="A77" s="14"/>
      <c r="B77" s="71"/>
      <c r="C77" s="4"/>
      <c r="D77" s="113"/>
      <c r="E77" s="4"/>
      <c r="F77" s="75"/>
      <c r="G77" s="75"/>
      <c r="H77" s="72"/>
      <c r="I77" s="72"/>
      <c r="J77" s="120"/>
      <c r="K77" s="75"/>
      <c r="L77" s="72"/>
      <c r="M77" s="75"/>
      <c r="N77" s="75"/>
      <c r="O77" s="75"/>
      <c r="P77" s="75"/>
      <c r="Q77" s="72"/>
      <c r="R77" s="75"/>
      <c r="S77" s="75"/>
      <c r="T77" s="120"/>
      <c r="U77" s="75"/>
      <c r="V77" s="75"/>
      <c r="W77" s="75"/>
      <c r="X77" s="71"/>
      <c r="Y77" s="75"/>
      <c r="Z77" s="75"/>
      <c r="AA77" s="75"/>
      <c r="AB77" s="75"/>
      <c r="AC77" s="75"/>
      <c r="AD77" s="72"/>
      <c r="AE77" s="75"/>
      <c r="AF77" s="75"/>
      <c r="AG77" s="75"/>
      <c r="AH77" s="75"/>
      <c r="AI77" s="75"/>
      <c r="AJ77" s="75"/>
      <c r="AK77" s="4"/>
      <c r="AL77" s="4"/>
      <c r="AM77" s="98"/>
      <c r="AN77" s="74"/>
      <c r="AO77" s="74"/>
      <c r="AP77" s="74"/>
      <c r="AQ77" s="74"/>
      <c r="AR77" s="74"/>
      <c r="AS77" s="4"/>
      <c r="AT77" s="104"/>
    </row>
    <row r="78" spans="1:90" s="70" customFormat="1" ht="12.75">
      <c r="A78" s="14"/>
      <c r="B78" s="71"/>
      <c r="C78" s="14" t="s">
        <v>14</v>
      </c>
      <c r="D78" s="113"/>
      <c r="E78" s="4"/>
      <c r="F78" s="75"/>
      <c r="G78" s="75"/>
      <c r="H78" s="72"/>
      <c r="I78" s="72"/>
      <c r="J78" s="120"/>
      <c r="K78" s="75"/>
      <c r="L78" s="72"/>
      <c r="M78" s="75"/>
      <c r="N78" s="75"/>
      <c r="O78" s="75"/>
      <c r="P78" s="75"/>
      <c r="Q78" s="72"/>
      <c r="R78" s="75"/>
      <c r="S78" s="75"/>
      <c r="T78" s="120"/>
      <c r="U78" s="75"/>
      <c r="V78" s="75"/>
      <c r="W78" s="75"/>
      <c r="X78" s="71"/>
      <c r="Y78" s="75"/>
      <c r="Z78" s="75"/>
      <c r="AA78" s="75"/>
      <c r="AB78" s="75"/>
      <c r="AC78" s="75"/>
      <c r="AD78" s="72"/>
      <c r="AE78" s="75"/>
      <c r="AF78" s="75"/>
      <c r="AG78" s="75"/>
      <c r="AH78" s="75"/>
      <c r="AI78" s="75"/>
      <c r="AJ78" s="75"/>
      <c r="AK78" s="4"/>
      <c r="AL78" s="4"/>
      <c r="AM78" s="98"/>
      <c r="AN78" s="74"/>
      <c r="AO78" s="74"/>
      <c r="AP78" s="74"/>
      <c r="AQ78" s="74"/>
      <c r="AR78" s="74"/>
      <c r="AS78" s="4"/>
      <c r="AT78" s="104"/>
    </row>
    <row r="79" spans="1:90" s="70" customFormat="1" ht="12.75">
      <c r="A79" s="12"/>
      <c r="B79" s="12"/>
      <c r="C79" s="4"/>
      <c r="D79" s="113"/>
      <c r="E79" s="348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104"/>
    </row>
    <row r="80" spans="1:90" s="73" customFormat="1" ht="15" customHeight="1">
      <c r="A80" s="12"/>
      <c r="B80" s="12"/>
      <c r="C80" s="4"/>
      <c r="D80" s="113"/>
      <c r="E80" s="4"/>
      <c r="F80" s="4"/>
      <c r="G80" s="4"/>
      <c r="H80" s="4"/>
      <c r="I80" s="4"/>
      <c r="J80" s="4"/>
      <c r="K80" s="4"/>
      <c r="L80" s="4"/>
      <c r="M80" s="4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2"/>
      <c r="B81" s="12"/>
      <c r="C81" s="4"/>
      <c r="D81" s="113"/>
      <c r="E81" s="347"/>
      <c r="F81" s="347"/>
      <c r="G81" s="347"/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75"/>
      <c r="Y81" s="75"/>
      <c r="Z81" s="75"/>
      <c r="AA81" s="75"/>
      <c r="AB81" s="75"/>
      <c r="AC81" s="75"/>
      <c r="AD81" s="121"/>
      <c r="AE81" s="75"/>
      <c r="AF81" s="75"/>
      <c r="AG81" s="75"/>
      <c r="AH81" s="75"/>
      <c r="AI81" s="75"/>
      <c r="AJ81" s="75"/>
      <c r="AK81" s="4"/>
      <c r="AL81" s="4"/>
      <c r="AM81" s="98"/>
      <c r="AN81" s="76"/>
      <c r="AO81" s="76"/>
      <c r="AP81" s="76"/>
      <c r="AQ81" s="76"/>
      <c r="AR81" s="76"/>
      <c r="AS81" s="4"/>
      <c r="AT81" s="4"/>
    </row>
    <row r="82" spans="1:46" s="73" customFormat="1" ht="11.25">
      <c r="A82" s="12"/>
      <c r="B82" s="12"/>
      <c r="C82" s="4"/>
      <c r="D82" s="113"/>
      <c r="E82" s="4"/>
      <c r="F82" s="75"/>
      <c r="G82" s="75"/>
      <c r="H82" s="121"/>
      <c r="I82" s="121"/>
      <c r="J82" s="121"/>
      <c r="K82" s="75"/>
      <c r="L82" s="121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121"/>
      <c r="AE82" s="75"/>
      <c r="AF82" s="75"/>
      <c r="AG82" s="75"/>
      <c r="AH82" s="75"/>
      <c r="AI82" s="75"/>
      <c r="AJ82" s="75"/>
      <c r="AK82" s="4"/>
      <c r="AL82" s="4"/>
      <c r="AM82" s="98"/>
      <c r="AN82" s="76"/>
      <c r="AO82" s="76"/>
      <c r="AP82" s="76"/>
      <c r="AQ82" s="76"/>
      <c r="AR82" s="76"/>
      <c r="AS82" s="4"/>
      <c r="AT82" s="4"/>
    </row>
    <row r="83" spans="1:46" s="73" customFormat="1" ht="11.25">
      <c r="A83" s="10"/>
      <c r="B83" s="10"/>
      <c r="C83" s="14"/>
      <c r="D83" s="114"/>
      <c r="E83" s="77"/>
      <c r="F83" s="120"/>
      <c r="G83" s="122"/>
      <c r="H83" s="72"/>
      <c r="I83" s="72"/>
      <c r="J83" s="72"/>
      <c r="K83" s="122"/>
      <c r="L83" s="72"/>
      <c r="M83" s="122"/>
      <c r="N83" s="122"/>
      <c r="O83" s="122"/>
      <c r="P83" s="122"/>
      <c r="Q83" s="72"/>
      <c r="R83" s="120"/>
      <c r="S83" s="122"/>
      <c r="T83" s="122"/>
      <c r="U83" s="72"/>
      <c r="V83" s="122"/>
      <c r="W83" s="122"/>
      <c r="X83" s="72"/>
      <c r="Y83" s="122"/>
      <c r="Z83" s="122"/>
      <c r="AA83" s="122"/>
      <c r="AB83" s="122"/>
      <c r="AC83" s="122"/>
      <c r="AD83" s="72"/>
      <c r="AE83" s="122"/>
      <c r="AF83" s="122"/>
      <c r="AG83" s="122"/>
      <c r="AH83" s="122"/>
      <c r="AI83" s="122"/>
      <c r="AJ83" s="122"/>
      <c r="AK83" s="77"/>
      <c r="AM83" s="99"/>
      <c r="AN83" s="10"/>
      <c r="AO83" s="10"/>
      <c r="AP83" s="10"/>
      <c r="AQ83" s="10"/>
      <c r="AR83" s="10"/>
      <c r="AS83" s="14"/>
      <c r="AT83" s="4"/>
    </row>
    <row r="84" spans="1:46" s="73" customFormat="1" ht="12.75">
      <c r="A84" s="2"/>
      <c r="B84" s="2" t="s">
        <v>0</v>
      </c>
      <c r="C84" s="2"/>
      <c r="D84" s="115"/>
      <c r="E84" s="2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4"/>
      <c r="AI84" s="124"/>
      <c r="AJ84" s="124"/>
      <c r="AK84" s="2"/>
      <c r="AL84" s="2"/>
      <c r="AM84" s="100"/>
      <c r="AN84" s="2"/>
      <c r="AO84" s="2"/>
      <c r="AP84" s="2"/>
      <c r="AQ84" s="2"/>
      <c r="AR84" s="2"/>
      <c r="AS84" s="2"/>
      <c r="AT84" s="4"/>
    </row>
    <row r="85" spans="1:46" s="73" customFormat="1" ht="12.75">
      <c r="A85" s="2"/>
      <c r="B85" s="2"/>
      <c r="C85" s="2" t="s">
        <v>46</v>
      </c>
      <c r="D85" s="115"/>
      <c r="E85" s="2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4"/>
      <c r="AI85" s="124"/>
      <c r="AJ85" s="124"/>
      <c r="AK85" s="2"/>
      <c r="AL85" s="2"/>
      <c r="AM85" s="100"/>
      <c r="AN85" s="2"/>
      <c r="AO85" s="2"/>
      <c r="AP85" s="2"/>
      <c r="AQ85" s="2"/>
      <c r="AR85" s="2"/>
      <c r="AS85" s="2"/>
      <c r="AT85" s="14"/>
    </row>
    <row r="86" spans="1:46" ht="15" customHeight="1">
      <c r="C86" s="2" t="s">
        <v>47</v>
      </c>
    </row>
    <row r="87" spans="1:46" ht="15" customHeight="1">
      <c r="C87" s="2" t="s">
        <v>48</v>
      </c>
    </row>
    <row r="88" spans="1:46" ht="15" customHeight="1">
      <c r="C88" s="2" t="s">
        <v>49</v>
      </c>
    </row>
    <row r="89" spans="1:46" ht="15" customHeight="1">
      <c r="C89" s="2" t="s">
        <v>50</v>
      </c>
    </row>
    <row r="90" spans="1:46" ht="15" customHeight="1">
      <c r="C90" s="2" t="s">
        <v>51</v>
      </c>
    </row>
    <row r="91" spans="1:46" ht="15" customHeight="1">
      <c r="C91" s="2" t="s">
        <v>52</v>
      </c>
    </row>
    <row r="92" spans="1:46" ht="15" customHeight="1">
      <c r="C92" s="2" t="s">
        <v>53</v>
      </c>
    </row>
    <row r="93" spans="1:46" ht="15" customHeight="1">
      <c r="C93" s="2" t="s">
        <v>54</v>
      </c>
    </row>
    <row r="104" spans="1:91" s="149" customFormat="1" ht="20.25">
      <c r="A104" s="139"/>
      <c r="B104" s="143"/>
      <c r="C104" s="143"/>
      <c r="D104" s="144"/>
      <c r="E104" s="143"/>
      <c r="F104" s="144"/>
      <c r="G104" s="144"/>
      <c r="H104" s="144"/>
      <c r="I104" s="144"/>
      <c r="J104" s="144"/>
      <c r="K104" s="145"/>
      <c r="L104" s="145"/>
      <c r="M104" s="145"/>
      <c r="N104" s="145"/>
      <c r="O104" s="145"/>
      <c r="P104" s="145"/>
      <c r="Q104" s="145"/>
      <c r="R104" s="145"/>
      <c r="S104" s="146" t="str">
        <f>S1</f>
        <v>BẢNG CHẤM CÔNG THÁNG 01 NĂM 2016</v>
      </c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409" t="s">
        <v>112</v>
      </c>
      <c r="AN104" s="410"/>
      <c r="AO104" s="410"/>
      <c r="AP104" s="410"/>
      <c r="AQ104" s="410"/>
      <c r="AR104" s="410"/>
      <c r="AS104" s="411"/>
      <c r="AT104" s="148"/>
    </row>
    <row r="105" spans="1:91" s="149" customFormat="1" ht="20.25">
      <c r="A105" s="139" t="str">
        <f>$A$2</f>
        <v>Công ty TNHH Hải sản An Lạc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7"/>
      <c r="AL105" s="147"/>
      <c r="AM105" s="150"/>
      <c r="AN105" s="151"/>
      <c r="AO105" s="151"/>
      <c r="AP105" s="151"/>
      <c r="AQ105" s="151"/>
      <c r="AR105" s="151"/>
      <c r="AS105" s="152"/>
      <c r="AT105" s="152"/>
    </row>
    <row r="106" spans="1:91" s="149" customFormat="1" ht="21" customHeight="1">
      <c r="A106" s="139" t="str">
        <f>$A$3</f>
        <v>Địa chỉ: Lô A14, đường 4A, KCN Hải Sơn, Đức Hòa, Long An</v>
      </c>
      <c r="B106" s="153"/>
      <c r="C106" s="153"/>
      <c r="D106" s="154"/>
      <c r="E106" s="154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7"/>
      <c r="AL106" s="147"/>
      <c r="AM106" s="150"/>
      <c r="AN106" s="148"/>
      <c r="AO106" s="148"/>
      <c r="AP106" s="148"/>
      <c r="AQ106" s="148"/>
      <c r="AR106" s="148"/>
      <c r="AS106" s="155"/>
      <c r="AT106" s="155"/>
    </row>
    <row r="107" spans="1:91" s="149" customFormat="1" ht="14.25" customHeight="1">
      <c r="A107" s="156"/>
      <c r="B107" s="156"/>
      <c r="C107" s="157"/>
      <c r="D107" s="158"/>
      <c r="E107" s="159">
        <f>$E$4</f>
        <v>42370</v>
      </c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1"/>
      <c r="AI107" s="161"/>
      <c r="AJ107" s="161"/>
      <c r="AK107" s="156"/>
      <c r="AL107" s="156"/>
      <c r="AM107" s="162"/>
      <c r="AN107" s="156"/>
      <c r="AO107" s="156"/>
      <c r="AP107" s="156"/>
      <c r="AQ107" s="156"/>
      <c r="AR107" s="156"/>
      <c r="AS107" s="156"/>
      <c r="AT107" s="163"/>
    </row>
    <row r="108" spans="1:91" s="165" customFormat="1" ht="18.75" customHeight="1">
      <c r="A108" s="395" t="s">
        <v>28</v>
      </c>
      <c r="B108" s="395" t="s">
        <v>3</v>
      </c>
      <c r="C108" s="395" t="s">
        <v>1</v>
      </c>
      <c r="D108" s="396" t="s">
        <v>29</v>
      </c>
      <c r="E108" s="395" t="s">
        <v>30</v>
      </c>
      <c r="F108" s="164">
        <f>+E107</f>
        <v>42370</v>
      </c>
      <c r="G108" s="164">
        <f t="shared" ref="G108:AJ108" si="2">F108+1</f>
        <v>42371</v>
      </c>
      <c r="H108" s="164">
        <f t="shared" si="2"/>
        <v>42372</v>
      </c>
      <c r="I108" s="164">
        <f t="shared" si="2"/>
        <v>42373</v>
      </c>
      <c r="J108" s="164">
        <f t="shared" si="2"/>
        <v>42374</v>
      </c>
      <c r="K108" s="164">
        <f t="shared" si="2"/>
        <v>42375</v>
      </c>
      <c r="L108" s="164">
        <f t="shared" si="2"/>
        <v>42376</v>
      </c>
      <c r="M108" s="164">
        <f t="shared" si="2"/>
        <v>42377</v>
      </c>
      <c r="N108" s="164">
        <f t="shared" si="2"/>
        <v>42378</v>
      </c>
      <c r="O108" s="164">
        <f t="shared" si="2"/>
        <v>42379</v>
      </c>
      <c r="P108" s="164">
        <f t="shared" si="2"/>
        <v>42380</v>
      </c>
      <c r="Q108" s="164">
        <f t="shared" si="2"/>
        <v>42381</v>
      </c>
      <c r="R108" s="164">
        <f t="shared" si="2"/>
        <v>42382</v>
      </c>
      <c r="S108" s="164">
        <f t="shared" si="2"/>
        <v>42383</v>
      </c>
      <c r="T108" s="164">
        <f t="shared" si="2"/>
        <v>42384</v>
      </c>
      <c r="U108" s="164">
        <f t="shared" si="2"/>
        <v>42385</v>
      </c>
      <c r="V108" s="164">
        <f t="shared" si="2"/>
        <v>42386</v>
      </c>
      <c r="W108" s="164">
        <f t="shared" si="2"/>
        <v>42387</v>
      </c>
      <c r="X108" s="164">
        <f t="shared" si="2"/>
        <v>42388</v>
      </c>
      <c r="Y108" s="164">
        <f t="shared" si="2"/>
        <v>42389</v>
      </c>
      <c r="Z108" s="164">
        <f t="shared" si="2"/>
        <v>42390</v>
      </c>
      <c r="AA108" s="164">
        <f t="shared" si="2"/>
        <v>42391</v>
      </c>
      <c r="AB108" s="164">
        <f t="shared" si="2"/>
        <v>42392</v>
      </c>
      <c r="AC108" s="164">
        <f t="shared" si="2"/>
        <v>42393</v>
      </c>
      <c r="AD108" s="164">
        <f t="shared" si="2"/>
        <v>42394</v>
      </c>
      <c r="AE108" s="164">
        <f t="shared" si="2"/>
        <v>42395</v>
      </c>
      <c r="AF108" s="164">
        <f t="shared" si="2"/>
        <v>42396</v>
      </c>
      <c r="AG108" s="164">
        <f t="shared" si="2"/>
        <v>42397</v>
      </c>
      <c r="AH108" s="164">
        <f>AG108+1</f>
        <v>42398</v>
      </c>
      <c r="AI108" s="164">
        <f t="shared" si="2"/>
        <v>42399</v>
      </c>
      <c r="AJ108" s="164">
        <f t="shared" si="2"/>
        <v>42400</v>
      </c>
      <c r="AK108" s="397" t="s">
        <v>15</v>
      </c>
      <c r="AL108" s="398"/>
      <c r="AM108" s="399"/>
      <c r="AN108" s="388" t="s">
        <v>45</v>
      </c>
      <c r="AO108" s="388" t="s">
        <v>41</v>
      </c>
      <c r="AP108" s="388" t="s">
        <v>42</v>
      </c>
      <c r="AQ108" s="388" t="s">
        <v>43</v>
      </c>
      <c r="AR108" s="388" t="s">
        <v>44</v>
      </c>
      <c r="AS108" s="390" t="s">
        <v>0</v>
      </c>
      <c r="AT108" s="383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45" customHeight="1">
      <c r="A109" s="395"/>
      <c r="B109" s="395"/>
      <c r="C109" s="395"/>
      <c r="D109" s="395"/>
      <c r="E109" s="395"/>
      <c r="F109" s="166" t="str">
        <f>CHOOSE(WEEKDAY(F108),"C.Nhật","T.Hai","T.Ba","T.Tư","T.Năm","T.Sáu","T.Bảy")</f>
        <v>T.Sáu</v>
      </c>
      <c r="G109" s="166" t="str">
        <f t="shared" ref="G109:AJ109" si="3">CHOOSE(WEEKDAY(G108),"C.Nhật","T.Hai","T.Ba","T.Tư","T.Năm","T.Sáu","T.Bảy")</f>
        <v>T.Bảy</v>
      </c>
      <c r="H109" s="166" t="str">
        <f t="shared" si="3"/>
        <v>C.Nhật</v>
      </c>
      <c r="I109" s="166" t="str">
        <f t="shared" si="3"/>
        <v>T.Hai</v>
      </c>
      <c r="J109" s="166" t="str">
        <f t="shared" si="3"/>
        <v>T.Ba</v>
      </c>
      <c r="K109" s="166" t="str">
        <f t="shared" si="3"/>
        <v>T.Tư</v>
      </c>
      <c r="L109" s="166" t="str">
        <f t="shared" si="3"/>
        <v>T.Năm</v>
      </c>
      <c r="M109" s="166" t="str">
        <f t="shared" si="3"/>
        <v>T.Sáu</v>
      </c>
      <c r="N109" s="166" t="str">
        <f t="shared" si="3"/>
        <v>T.Bảy</v>
      </c>
      <c r="O109" s="166" t="str">
        <f t="shared" si="3"/>
        <v>C.Nhật</v>
      </c>
      <c r="P109" s="166" t="str">
        <f t="shared" si="3"/>
        <v>T.Hai</v>
      </c>
      <c r="Q109" s="166" t="str">
        <f t="shared" si="3"/>
        <v>T.Ba</v>
      </c>
      <c r="R109" s="166" t="str">
        <f t="shared" si="3"/>
        <v>T.Tư</v>
      </c>
      <c r="S109" s="166" t="str">
        <f t="shared" si="3"/>
        <v>T.Năm</v>
      </c>
      <c r="T109" s="166" t="str">
        <f t="shared" si="3"/>
        <v>T.Sáu</v>
      </c>
      <c r="U109" s="166" t="str">
        <f t="shared" si="3"/>
        <v>T.Bảy</v>
      </c>
      <c r="V109" s="166" t="str">
        <f t="shared" si="3"/>
        <v>C.Nhật</v>
      </c>
      <c r="W109" s="166" t="str">
        <f t="shared" si="3"/>
        <v>T.Hai</v>
      </c>
      <c r="X109" s="166" t="str">
        <f t="shared" si="3"/>
        <v>T.Ba</v>
      </c>
      <c r="Y109" s="166" t="str">
        <f t="shared" si="3"/>
        <v>T.Tư</v>
      </c>
      <c r="Z109" s="166" t="str">
        <f t="shared" si="3"/>
        <v>T.Năm</v>
      </c>
      <c r="AA109" s="166" t="str">
        <f t="shared" si="3"/>
        <v>T.Sáu</v>
      </c>
      <c r="AB109" s="166" t="str">
        <f t="shared" si="3"/>
        <v>T.Bảy</v>
      </c>
      <c r="AC109" s="166" t="str">
        <f t="shared" si="3"/>
        <v>C.Nhật</v>
      </c>
      <c r="AD109" s="166" t="str">
        <f t="shared" si="3"/>
        <v>T.Hai</v>
      </c>
      <c r="AE109" s="166" t="str">
        <f t="shared" si="3"/>
        <v>T.Ba</v>
      </c>
      <c r="AF109" s="166" t="str">
        <f t="shared" si="3"/>
        <v>T.Tư</v>
      </c>
      <c r="AG109" s="166" t="str">
        <f t="shared" si="3"/>
        <v>T.Năm</v>
      </c>
      <c r="AH109" s="166" t="str">
        <f t="shared" si="3"/>
        <v>T.Sáu</v>
      </c>
      <c r="AI109" s="166" t="str">
        <f t="shared" si="3"/>
        <v>T.Bảy</v>
      </c>
      <c r="AJ109" s="166" t="str">
        <f t="shared" si="3"/>
        <v>C.Nhật</v>
      </c>
      <c r="AK109" s="167" t="s">
        <v>16</v>
      </c>
      <c r="AL109" s="167" t="s">
        <v>31</v>
      </c>
      <c r="AM109" s="168" t="s">
        <v>17</v>
      </c>
      <c r="AN109" s="389"/>
      <c r="AO109" s="389"/>
      <c r="AP109" s="389"/>
      <c r="AQ109" s="389"/>
      <c r="AR109" s="389"/>
      <c r="AS109" s="391"/>
      <c r="AT109" s="383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2.75" customHeight="1">
      <c r="A110" s="325">
        <v>1</v>
      </c>
      <c r="B110" s="325">
        <v>2</v>
      </c>
      <c r="C110" s="325">
        <v>3</v>
      </c>
      <c r="D110" s="325">
        <v>4</v>
      </c>
      <c r="E110" s="325">
        <v>5</v>
      </c>
      <c r="F110" s="169">
        <v>6</v>
      </c>
      <c r="G110" s="169">
        <v>7</v>
      </c>
      <c r="H110" s="169">
        <v>8</v>
      </c>
      <c r="I110" s="169">
        <v>9</v>
      </c>
      <c r="J110" s="169">
        <v>10</v>
      </c>
      <c r="K110" s="169">
        <v>11</v>
      </c>
      <c r="L110" s="169">
        <v>12</v>
      </c>
      <c r="M110" s="169">
        <v>13</v>
      </c>
      <c r="N110" s="169">
        <v>14</v>
      </c>
      <c r="O110" s="169">
        <v>15</v>
      </c>
      <c r="P110" s="169">
        <v>16</v>
      </c>
      <c r="Q110" s="169">
        <v>17</v>
      </c>
      <c r="R110" s="169">
        <v>18</v>
      </c>
      <c r="S110" s="169">
        <v>19</v>
      </c>
      <c r="T110" s="169">
        <v>20</v>
      </c>
      <c r="U110" s="169">
        <v>21</v>
      </c>
      <c r="V110" s="169">
        <v>22</v>
      </c>
      <c r="W110" s="169">
        <v>23</v>
      </c>
      <c r="X110" s="169">
        <v>24</v>
      </c>
      <c r="Y110" s="169">
        <v>25</v>
      </c>
      <c r="Z110" s="169">
        <v>26</v>
      </c>
      <c r="AA110" s="169">
        <v>27</v>
      </c>
      <c r="AB110" s="169">
        <v>28</v>
      </c>
      <c r="AC110" s="169">
        <v>29</v>
      </c>
      <c r="AD110" s="169">
        <v>30</v>
      </c>
      <c r="AE110" s="169">
        <v>31</v>
      </c>
      <c r="AF110" s="169">
        <v>32</v>
      </c>
      <c r="AG110" s="169">
        <v>33</v>
      </c>
      <c r="AH110" s="169">
        <v>34</v>
      </c>
      <c r="AI110" s="169">
        <v>35</v>
      </c>
      <c r="AJ110" s="169">
        <v>36</v>
      </c>
      <c r="AK110" s="169">
        <v>37</v>
      </c>
      <c r="AL110" s="169">
        <v>38</v>
      </c>
      <c r="AM110" s="169">
        <v>39</v>
      </c>
      <c r="AN110" s="169">
        <v>40</v>
      </c>
      <c r="AO110" s="169">
        <v>41</v>
      </c>
      <c r="AP110" s="169">
        <v>42</v>
      </c>
      <c r="AQ110" s="169">
        <v>43</v>
      </c>
      <c r="AR110" s="169">
        <v>44</v>
      </c>
      <c r="AS110" s="169">
        <v>45</v>
      </c>
      <c r="AT110" s="170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81">
        <v>1</v>
      </c>
      <c r="B111" s="381" t="s">
        <v>68</v>
      </c>
      <c r="C111" s="369" t="str">
        <f>VLOOKUP(B111,DS,2,0)</f>
        <v>Nguyễn Thiện Duy</v>
      </c>
      <c r="D111" s="371" t="str">
        <f>VLOOKUP(B111,DS,3,0)</f>
        <v>Giám đốc</v>
      </c>
      <c r="E111" s="68" t="s">
        <v>32</v>
      </c>
      <c r="F111" s="171"/>
      <c r="G111" s="171"/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/>
      <c r="Q111" s="171">
        <v>8</v>
      </c>
      <c r="R111" s="171">
        <v>8</v>
      </c>
      <c r="S111" s="171">
        <v>8</v>
      </c>
      <c r="T111" s="171">
        <v>8</v>
      </c>
      <c r="U111" s="171">
        <v>8</v>
      </c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/>
      <c r="AJ111" s="171"/>
      <c r="AK111" s="373">
        <f>((SUM(F111:AJ111))/8)-(SUMIF($F$6:$AJ$6,"C.Nhật",F111:AJ111)/8)</f>
        <v>20</v>
      </c>
      <c r="AL111" s="373">
        <f>SUM(F112:AJ112)/8*1.5</f>
        <v>0</v>
      </c>
      <c r="AM111" s="375">
        <f>SUMIF($F$6:$AJ$6,"C.Nhật",$F111:$AJ112)/8*2</f>
        <v>0</v>
      </c>
      <c r="AN111" s="363">
        <f>SUM(AK111:AM112)</f>
        <v>20</v>
      </c>
      <c r="AO111" s="379">
        <v>0</v>
      </c>
      <c r="AP111" s="384"/>
      <c r="AQ111" s="384"/>
      <c r="AR111" s="384"/>
      <c r="AS111" s="386"/>
      <c r="AT111" s="170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82"/>
      <c r="B112" s="382"/>
      <c r="C112" s="370"/>
      <c r="D112" s="37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374"/>
      <c r="AL112" s="374"/>
      <c r="AM112" s="376"/>
      <c r="AN112" s="364"/>
      <c r="AO112" s="380"/>
      <c r="AP112" s="385"/>
      <c r="AQ112" s="385"/>
      <c r="AR112" s="385"/>
      <c r="AS112" s="387"/>
      <c r="AT112" s="170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81">
        <f>A111+1</f>
        <v>2</v>
      </c>
      <c r="B113" s="381" t="s">
        <v>70</v>
      </c>
      <c r="C113" s="369" t="str">
        <f>VLOOKUP(B113,DS,2,0)</f>
        <v>Nguyễn Văn Sẽ</v>
      </c>
      <c r="D113" s="371" t="str">
        <f>VLOOKUP(B113,DS,3,0)</f>
        <v>Kỹ Thuật</v>
      </c>
      <c r="E113" s="68" t="s">
        <v>32</v>
      </c>
      <c r="F113" s="171"/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>
        <v>8</v>
      </c>
      <c r="V113" s="171"/>
      <c r="W113" s="171">
        <v>8</v>
      </c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>
        <v>8</v>
      </c>
      <c r="AJ113" s="171"/>
      <c r="AK113" s="373">
        <f>((SUM(F113:AJ113))/8)-(SUMIF($F$6:$AJ$6,"C.Nhật",F113:AJ113)/8)</f>
        <v>25</v>
      </c>
      <c r="AL113" s="373">
        <f>SUM(F114:AJ114)/8*1.5</f>
        <v>0</v>
      </c>
      <c r="AM113" s="375">
        <f>SUMIF($F$6:$AJ$6,"C.Nhật",$F113:$AJ114)/8*2</f>
        <v>0</v>
      </c>
      <c r="AN113" s="363">
        <f>SUM(AK113:AM114)</f>
        <v>25</v>
      </c>
      <c r="AO113" s="379">
        <v>0</v>
      </c>
      <c r="AP113" s="384"/>
      <c r="AQ113" s="384"/>
      <c r="AR113" s="384"/>
      <c r="AS113" s="386"/>
      <c r="AT113" s="170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82"/>
      <c r="B114" s="382"/>
      <c r="C114" s="370"/>
      <c r="D114" s="37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374"/>
      <c r="AL114" s="374"/>
      <c r="AM114" s="376"/>
      <c r="AN114" s="364"/>
      <c r="AO114" s="380"/>
      <c r="AP114" s="385"/>
      <c r="AQ114" s="385"/>
      <c r="AR114" s="385"/>
      <c r="AS114" s="387"/>
      <c r="AT114" s="170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81">
        <f>A113+1</f>
        <v>3</v>
      </c>
      <c r="B115" s="381" t="s">
        <v>72</v>
      </c>
      <c r="C115" s="369" t="str">
        <f>VLOOKUP(B115,DS,2,0)</f>
        <v>Võ Uyên Phương</v>
      </c>
      <c r="D115" s="371" t="str">
        <f>VLOOKUP(B115,DS,3,0)</f>
        <v>Kế toán</v>
      </c>
      <c r="E115" s="68" t="s">
        <v>32</v>
      </c>
      <c r="F115" s="171"/>
      <c r="G115" s="171">
        <v>8</v>
      </c>
      <c r="H115" s="171"/>
      <c r="I115" s="171">
        <v>8</v>
      </c>
      <c r="J115" s="171">
        <v>8</v>
      </c>
      <c r="K115" s="171">
        <v>8</v>
      </c>
      <c r="L115" s="171"/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>
        <v>8</v>
      </c>
      <c r="V115" s="171"/>
      <c r="W115" s="171">
        <v>8</v>
      </c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>
        <v>8</v>
      </c>
      <c r="AJ115" s="171"/>
      <c r="AK115" s="373">
        <f>((SUM(F115:AJ115))/8)-(SUMIF($F$6:$AJ$6,"C.Nhật",F115:AJ115)/8)</f>
        <v>24</v>
      </c>
      <c r="AL115" s="373">
        <f>SUM(F116:AJ116)/8*1.5</f>
        <v>0</v>
      </c>
      <c r="AM115" s="375">
        <f>SUMIF($F$6:$AJ$6,"C.Nhật",$F115:$AJ116)/8*2</f>
        <v>0</v>
      </c>
      <c r="AN115" s="363">
        <f>SUM(AK115:AM116)</f>
        <v>24</v>
      </c>
      <c r="AO115" s="379">
        <v>0</v>
      </c>
      <c r="AP115" s="384"/>
      <c r="AQ115" s="384"/>
      <c r="AR115" s="384"/>
      <c r="AS115" s="386"/>
      <c r="AT115" s="170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82"/>
      <c r="B116" s="382"/>
      <c r="C116" s="370"/>
      <c r="D116" s="37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374"/>
      <c r="AL116" s="374"/>
      <c r="AM116" s="376"/>
      <c r="AN116" s="364"/>
      <c r="AO116" s="380"/>
      <c r="AP116" s="385"/>
      <c r="AQ116" s="385"/>
      <c r="AR116" s="385"/>
      <c r="AS116" s="387"/>
      <c r="AT116" s="170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81">
        <f>A115+1</f>
        <v>4</v>
      </c>
      <c r="B117" s="381" t="s">
        <v>75</v>
      </c>
      <c r="C117" s="369" t="str">
        <f>VLOOKUP(B117,DS,2,0)</f>
        <v>Lê Nguyễn Huy Cường</v>
      </c>
      <c r="D117" s="371" t="str">
        <f>VLOOKUP(B117,DS,3,0)</f>
        <v>XNK</v>
      </c>
      <c r="E117" s="68" t="s">
        <v>32</v>
      </c>
      <c r="F117" s="171"/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>
        <v>8</v>
      </c>
      <c r="V117" s="171"/>
      <c r="W117" s="171">
        <v>8</v>
      </c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>
        <v>8</v>
      </c>
      <c r="AJ117" s="171"/>
      <c r="AK117" s="373">
        <f>((SUM(F117:AJ117))/8)-(SUMIF($F$6:$AJ$6,"C.Nhật",F117:AJ117)/8)</f>
        <v>25</v>
      </c>
      <c r="AL117" s="373">
        <f>SUM(F118:AJ118)/8*1.5</f>
        <v>0</v>
      </c>
      <c r="AM117" s="375">
        <f>SUMIF($F$6:$AJ$6,"C.Nhật",$F117:$AJ118)/8*2</f>
        <v>0</v>
      </c>
      <c r="AN117" s="363">
        <f>SUM(AK117:AM118)</f>
        <v>25</v>
      </c>
      <c r="AO117" s="379">
        <v>0</v>
      </c>
      <c r="AP117" s="384"/>
      <c r="AQ117" s="384"/>
      <c r="AR117" s="384"/>
      <c r="AS117" s="386"/>
      <c r="AT117" s="170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82"/>
      <c r="B118" s="382"/>
      <c r="C118" s="370"/>
      <c r="D118" s="37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374"/>
      <c r="AL118" s="374"/>
      <c r="AM118" s="376"/>
      <c r="AN118" s="364"/>
      <c r="AO118" s="380"/>
      <c r="AP118" s="385"/>
      <c r="AQ118" s="385"/>
      <c r="AR118" s="385"/>
      <c r="AS118" s="387"/>
      <c r="AT118" s="170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81">
        <f>A117+1</f>
        <v>5</v>
      </c>
      <c r="B119" s="381" t="s">
        <v>77</v>
      </c>
      <c r="C119" s="369" t="str">
        <f>VLOOKUP(B119,DS,2,0)</f>
        <v>Nguyễn Văn Bé Tư</v>
      </c>
      <c r="D119" s="371" t="str">
        <f>VLOOKUP(B119,DS,3,0)</f>
        <v>Tài xế</v>
      </c>
      <c r="E119" s="68" t="s">
        <v>32</v>
      </c>
      <c r="F119" s="171"/>
      <c r="G119" s="171">
        <v>8</v>
      </c>
      <c r="H119" s="171"/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>
        <v>8</v>
      </c>
      <c r="V119" s="171"/>
      <c r="W119" s="171">
        <v>8</v>
      </c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/>
      <c r="AE119" s="171">
        <v>8</v>
      </c>
      <c r="AF119" s="171">
        <v>8</v>
      </c>
      <c r="AG119" s="171">
        <v>8</v>
      </c>
      <c r="AH119" s="171">
        <v>8</v>
      </c>
      <c r="AI119" s="171">
        <v>8</v>
      </c>
      <c r="AJ119" s="171"/>
      <c r="AK119" s="373">
        <f>((SUM(F119:AJ119))/8)-(SUMIF($F$6:$AJ$6,"C.Nhật",F119:AJ119)/8)</f>
        <v>23</v>
      </c>
      <c r="AL119" s="373">
        <f>SUM(F120:AJ120)/8*1.5</f>
        <v>0</v>
      </c>
      <c r="AM119" s="375">
        <f>SUMIF($F$6:$AJ$6,"C.Nhật",$F119:$AJ120)/8*2</f>
        <v>0</v>
      </c>
      <c r="AN119" s="363">
        <f>SUM(AK119:AM120)</f>
        <v>23</v>
      </c>
      <c r="AO119" s="379">
        <v>0</v>
      </c>
      <c r="AP119" s="384"/>
      <c r="AQ119" s="384"/>
      <c r="AR119" s="384"/>
      <c r="AS119" s="386"/>
      <c r="AT119" s="170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82"/>
      <c r="B120" s="382"/>
      <c r="C120" s="370"/>
      <c r="D120" s="372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374"/>
      <c r="AL120" s="374"/>
      <c r="AM120" s="376"/>
      <c r="AN120" s="364"/>
      <c r="AO120" s="380"/>
      <c r="AP120" s="385"/>
      <c r="AQ120" s="385"/>
      <c r="AR120" s="385"/>
      <c r="AS120" s="387"/>
      <c r="AT120" s="170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81">
        <f>A119+1</f>
        <v>6</v>
      </c>
      <c r="B121" s="381" t="s">
        <v>78</v>
      </c>
      <c r="C121" s="369" t="str">
        <f>VLOOKUP(B121,DS,2,0)</f>
        <v>Dương Thanh Tuấn</v>
      </c>
      <c r="D121" s="371" t="str">
        <f>VLOOKUP(B121,DS,3,0)</f>
        <v>Nhân sự</v>
      </c>
      <c r="E121" s="68" t="s">
        <v>32</v>
      </c>
      <c r="F121" s="171"/>
      <c r="G121" s="171">
        <v>8</v>
      </c>
      <c r="H121" s="171"/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>
        <v>8</v>
      </c>
      <c r="V121" s="171"/>
      <c r="W121" s="171">
        <v>8</v>
      </c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/>
      <c r="AE121" s="171">
        <v>8</v>
      </c>
      <c r="AF121" s="171">
        <v>8</v>
      </c>
      <c r="AG121" s="171">
        <v>8</v>
      </c>
      <c r="AH121" s="171">
        <v>8</v>
      </c>
      <c r="AI121" s="171">
        <v>8</v>
      </c>
      <c r="AJ121" s="171"/>
      <c r="AK121" s="373">
        <f>((SUM(F121:AJ121))/8)-(SUMIF($F$6:$AJ$6,"C.Nhật",F121:AJ121)/8)</f>
        <v>23</v>
      </c>
      <c r="AL121" s="373">
        <f>SUM(F122:AJ122)/8*1.5</f>
        <v>0</v>
      </c>
      <c r="AM121" s="375">
        <f>SUMIF($F$6:$AJ$6,"C.Nhật",$F121:$AJ122)/8*2</f>
        <v>0</v>
      </c>
      <c r="AN121" s="363">
        <f>SUM(AK121:AM122)</f>
        <v>23</v>
      </c>
      <c r="AO121" s="379">
        <v>0</v>
      </c>
      <c r="AP121" s="384"/>
      <c r="AQ121" s="384"/>
      <c r="AR121" s="384"/>
      <c r="AS121" s="386"/>
      <c r="AT121" s="170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82"/>
      <c r="B122" s="382"/>
      <c r="C122" s="370"/>
      <c r="D122" s="372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374"/>
      <c r="AL122" s="374"/>
      <c r="AM122" s="376"/>
      <c r="AN122" s="364"/>
      <c r="AO122" s="380"/>
      <c r="AP122" s="385"/>
      <c r="AQ122" s="385"/>
      <c r="AR122" s="385"/>
      <c r="AS122" s="387"/>
      <c r="AT122" s="170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65" customFormat="1" ht="18" customHeight="1">
      <c r="A123" s="381">
        <f>A121+1</f>
        <v>7</v>
      </c>
      <c r="B123" s="381" t="s">
        <v>81</v>
      </c>
      <c r="C123" s="369" t="str">
        <f>VLOOKUP(B123,DS,2,0)</f>
        <v>Nguyễn Thiện Duyệt</v>
      </c>
      <c r="D123" s="371" t="str">
        <f>VLOOKUP(B123,DS,3,0)</f>
        <v>XNK</v>
      </c>
      <c r="E123" s="68" t="s">
        <v>32</v>
      </c>
      <c r="F123" s="171"/>
      <c r="G123" s="171">
        <v>8</v>
      </c>
      <c r="H123" s="171"/>
      <c r="I123" s="171">
        <v>8</v>
      </c>
      <c r="J123" s="171">
        <v>8</v>
      </c>
      <c r="K123" s="171">
        <v>8</v>
      </c>
      <c r="L123" s="171">
        <v>8</v>
      </c>
      <c r="M123" s="171">
        <v>8</v>
      </c>
      <c r="N123" s="171">
        <v>8</v>
      </c>
      <c r="O123" s="171"/>
      <c r="P123" s="171">
        <v>8</v>
      </c>
      <c r="Q123" s="171">
        <v>8</v>
      </c>
      <c r="R123" s="171">
        <v>8</v>
      </c>
      <c r="S123" s="171">
        <v>8</v>
      </c>
      <c r="T123" s="171">
        <v>8</v>
      </c>
      <c r="U123" s="171">
        <v>8</v>
      </c>
      <c r="V123" s="171"/>
      <c r="W123" s="171">
        <v>8</v>
      </c>
      <c r="X123" s="171"/>
      <c r="Y123" s="171">
        <v>8</v>
      </c>
      <c r="Z123" s="171">
        <v>8</v>
      </c>
      <c r="AA123" s="171">
        <v>8</v>
      </c>
      <c r="AB123" s="171">
        <v>8</v>
      </c>
      <c r="AC123" s="171"/>
      <c r="AD123" s="171">
        <v>8</v>
      </c>
      <c r="AE123" s="171">
        <v>8</v>
      </c>
      <c r="AF123" s="171">
        <v>8</v>
      </c>
      <c r="AG123" s="171">
        <v>8</v>
      </c>
      <c r="AH123" s="171"/>
      <c r="AI123" s="171">
        <v>8</v>
      </c>
      <c r="AJ123" s="171"/>
      <c r="AK123" s="373">
        <f>((SUM(F123:AJ123))/8)-(SUMIF($F$6:$AJ$6,"C.Nhật",F123:AJ123)/8)</f>
        <v>23</v>
      </c>
      <c r="AL123" s="373">
        <f>SUM(F124:AJ124)/8*1.5</f>
        <v>0</v>
      </c>
      <c r="AM123" s="375">
        <f>SUMIF($F$6:$AJ$6,"C.Nhật",$F123:$AJ124)/8*2</f>
        <v>0</v>
      </c>
      <c r="AN123" s="363">
        <f>SUM(AK123:AM124)</f>
        <v>23</v>
      </c>
      <c r="AO123" s="379">
        <v>0</v>
      </c>
      <c r="AP123" s="384"/>
      <c r="AQ123" s="384"/>
      <c r="AR123" s="384"/>
      <c r="AS123" s="386"/>
      <c r="AT123" s="293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9"/>
      <c r="BH123" s="149"/>
      <c r="BI123" s="149"/>
      <c r="BJ123" s="14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  <c r="CE123" s="149"/>
      <c r="CF123" s="149"/>
      <c r="CG123" s="149"/>
      <c r="CH123" s="149"/>
      <c r="CI123" s="149"/>
      <c r="CJ123" s="149"/>
      <c r="CK123" s="149"/>
      <c r="CL123" s="149"/>
      <c r="CM123" s="149"/>
    </row>
    <row r="124" spans="1:91" s="165" customFormat="1" ht="18" customHeight="1">
      <c r="A124" s="382"/>
      <c r="B124" s="382"/>
      <c r="C124" s="370"/>
      <c r="D124" s="372"/>
      <c r="E124" s="69" t="s">
        <v>31</v>
      </c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374"/>
      <c r="AL124" s="374"/>
      <c r="AM124" s="376"/>
      <c r="AN124" s="364"/>
      <c r="AO124" s="380"/>
      <c r="AP124" s="385"/>
      <c r="AQ124" s="385"/>
      <c r="AR124" s="385"/>
      <c r="AS124" s="387"/>
      <c r="AT124" s="293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49"/>
      <c r="BP124" s="149"/>
      <c r="BQ124" s="149"/>
      <c r="BR124" s="149"/>
      <c r="BS124" s="149"/>
      <c r="BT124" s="149"/>
      <c r="BU124" s="149"/>
      <c r="BV124" s="149"/>
      <c r="BW124" s="149"/>
      <c r="BX124" s="149"/>
      <c r="BY124" s="149"/>
      <c r="BZ124" s="149"/>
      <c r="CA124" s="149"/>
      <c r="CB124" s="149"/>
      <c r="CC124" s="149"/>
      <c r="CD124" s="149"/>
      <c r="CE124" s="149"/>
      <c r="CF124" s="149"/>
      <c r="CG124" s="149"/>
      <c r="CH124" s="149"/>
      <c r="CI124" s="149"/>
      <c r="CJ124" s="149"/>
      <c r="CK124" s="149"/>
      <c r="CL124" s="149"/>
      <c r="CM124" s="149"/>
    </row>
    <row r="125" spans="1:91" s="183" customFormat="1" ht="12.75">
      <c r="A125" s="173"/>
      <c r="B125" s="174"/>
      <c r="C125" s="175"/>
      <c r="D125" s="176"/>
      <c r="E125" s="175"/>
      <c r="F125" s="177"/>
      <c r="G125" s="177"/>
      <c r="H125" s="178"/>
      <c r="I125" s="178"/>
      <c r="J125" s="179"/>
      <c r="K125" s="177"/>
      <c r="L125" s="178"/>
      <c r="M125" s="177"/>
      <c r="N125" s="177"/>
      <c r="O125" s="177"/>
      <c r="P125" s="177"/>
      <c r="Q125" s="178"/>
      <c r="R125" s="177"/>
      <c r="S125" s="177"/>
      <c r="T125" s="179"/>
      <c r="U125" s="177"/>
      <c r="V125" s="177"/>
      <c r="W125" s="177"/>
      <c r="X125" s="174"/>
      <c r="Y125" s="177"/>
      <c r="Z125" s="177"/>
      <c r="AA125" s="177"/>
      <c r="AB125" s="177"/>
      <c r="AC125" s="177"/>
      <c r="AD125" s="178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1"/>
      <c r="AO125" s="181"/>
      <c r="AP125" s="181"/>
      <c r="AQ125" s="181"/>
      <c r="AR125" s="181"/>
      <c r="AS125" s="175"/>
      <c r="AT125" s="182"/>
    </row>
    <row r="126" spans="1:91" s="183" customFormat="1" ht="12.75">
      <c r="A126" s="173"/>
      <c r="B126" s="174"/>
      <c r="C126" s="184" t="s">
        <v>14</v>
      </c>
      <c r="D126" s="176"/>
      <c r="E126" s="175"/>
      <c r="F126" s="177"/>
      <c r="G126" s="177"/>
      <c r="H126" s="178"/>
      <c r="I126" s="178"/>
      <c r="J126" s="179"/>
      <c r="K126" s="177"/>
      <c r="L126" s="178"/>
      <c r="M126" s="177"/>
      <c r="N126" s="177"/>
      <c r="O126" s="177"/>
      <c r="P126" s="177"/>
      <c r="Q126" s="178"/>
      <c r="R126" s="177"/>
      <c r="S126" s="177"/>
      <c r="T126" s="179"/>
      <c r="U126" s="177"/>
      <c r="V126" s="177"/>
      <c r="W126" s="177"/>
      <c r="X126" s="174"/>
      <c r="Y126" s="177"/>
      <c r="Z126" s="177"/>
      <c r="AA126" s="177"/>
      <c r="AB126" s="177"/>
      <c r="AC126" s="177"/>
      <c r="AD126" s="178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1"/>
      <c r="AO126" s="181"/>
      <c r="AP126" s="181"/>
      <c r="AQ126" s="181"/>
      <c r="AR126" s="181"/>
      <c r="AS126" s="175"/>
      <c r="AT126" s="182"/>
    </row>
    <row r="127" spans="1:91" s="183" customFormat="1" ht="12.7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82"/>
    </row>
    <row r="128" spans="1:91" s="188" customFormat="1" ht="15" customHeight="1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5"/>
      <c r="B129" s="185"/>
      <c r="C129" s="175"/>
      <c r="D129" s="176"/>
      <c r="E129" s="175"/>
      <c r="F129" s="177"/>
      <c r="G129" s="177"/>
      <c r="H129" s="186"/>
      <c r="I129" s="186"/>
      <c r="J129" s="186"/>
      <c r="K129" s="177"/>
      <c r="L129" s="186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86"/>
      <c r="AE129" s="177"/>
      <c r="AF129" s="177"/>
      <c r="AG129" s="177"/>
      <c r="AH129" s="177"/>
      <c r="AI129" s="177"/>
      <c r="AJ129" s="177"/>
      <c r="AK129" s="175"/>
      <c r="AL129" s="175"/>
      <c r="AM129" s="180"/>
      <c r="AN129" s="187"/>
      <c r="AO129" s="187"/>
      <c r="AP129" s="187"/>
      <c r="AQ129" s="187"/>
      <c r="AR129" s="187"/>
      <c r="AS129" s="175"/>
      <c r="AT129" s="175"/>
    </row>
    <row r="130" spans="1:46" s="188" customFormat="1" ht="11.25">
      <c r="A130" s="185"/>
      <c r="B130" s="185"/>
      <c r="C130" s="175"/>
      <c r="D130" s="176"/>
      <c r="E130" s="175"/>
      <c r="F130" s="177"/>
      <c r="G130" s="177"/>
      <c r="H130" s="186"/>
      <c r="I130" s="186"/>
      <c r="J130" s="186"/>
      <c r="K130" s="177"/>
      <c r="L130" s="186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86"/>
      <c r="AE130" s="177"/>
      <c r="AF130" s="177"/>
      <c r="AG130" s="177"/>
      <c r="AH130" s="177"/>
      <c r="AI130" s="177"/>
      <c r="AJ130" s="177"/>
      <c r="AK130" s="175"/>
      <c r="AL130" s="175"/>
      <c r="AM130" s="180"/>
      <c r="AN130" s="187"/>
      <c r="AO130" s="187"/>
      <c r="AP130" s="187"/>
      <c r="AQ130" s="187"/>
      <c r="AR130" s="187"/>
      <c r="AS130" s="175"/>
      <c r="AT130" s="175"/>
    </row>
    <row r="131" spans="1:46" s="188" customFormat="1" ht="11.25">
      <c r="A131" s="184"/>
      <c r="B131" s="184"/>
      <c r="C131" s="173"/>
      <c r="D131" s="189"/>
      <c r="E131" s="190"/>
      <c r="F131" s="179"/>
      <c r="G131" s="191"/>
      <c r="H131" s="178"/>
      <c r="I131" s="178"/>
      <c r="J131" s="178"/>
      <c r="K131" s="191"/>
      <c r="L131" s="178"/>
      <c r="M131" s="191"/>
      <c r="N131" s="191"/>
      <c r="O131" s="191"/>
      <c r="P131" s="191"/>
      <c r="Q131" s="178"/>
      <c r="R131" s="179"/>
      <c r="S131" s="191"/>
      <c r="T131" s="191"/>
      <c r="U131" s="178"/>
      <c r="V131" s="191"/>
      <c r="W131" s="191"/>
      <c r="X131" s="178"/>
      <c r="Y131" s="191"/>
      <c r="Z131" s="191"/>
      <c r="AA131" s="191"/>
      <c r="AB131" s="191"/>
      <c r="AC131" s="191"/>
      <c r="AD131" s="178"/>
      <c r="AE131" s="191"/>
      <c r="AF131" s="191"/>
      <c r="AG131" s="191"/>
      <c r="AH131" s="191"/>
      <c r="AI131" s="191"/>
      <c r="AJ131" s="191"/>
      <c r="AK131" s="190"/>
      <c r="AM131" s="192"/>
      <c r="AN131" s="184"/>
      <c r="AO131" s="184"/>
      <c r="AP131" s="184"/>
      <c r="AQ131" s="184"/>
      <c r="AR131" s="184"/>
      <c r="AS131" s="173"/>
      <c r="AT131" s="175"/>
    </row>
    <row r="132" spans="1:46" s="188" customFormat="1" ht="12.75">
      <c r="A132" s="149"/>
      <c r="B132" s="149" t="s">
        <v>0</v>
      </c>
      <c r="C132" s="149"/>
      <c r="D132" s="193"/>
      <c r="E132" s="149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K132" s="149"/>
      <c r="AL132" s="149"/>
      <c r="AM132" s="196"/>
      <c r="AN132" s="149"/>
      <c r="AO132" s="149"/>
      <c r="AP132" s="149"/>
      <c r="AQ132" s="149"/>
      <c r="AR132" s="149"/>
      <c r="AS132" s="149"/>
      <c r="AT132" s="175"/>
    </row>
    <row r="133" spans="1:46" s="188" customFormat="1" ht="12.75">
      <c r="A133" s="149"/>
      <c r="B133" s="149"/>
      <c r="C133" s="149" t="s">
        <v>46</v>
      </c>
      <c r="D133" s="193"/>
      <c r="E133" s="149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K133" s="149"/>
      <c r="AL133" s="149"/>
      <c r="AM133" s="196"/>
      <c r="AN133" s="149"/>
      <c r="AO133" s="149"/>
      <c r="AP133" s="149"/>
      <c r="AQ133" s="149"/>
      <c r="AR133" s="149"/>
      <c r="AS133" s="149"/>
      <c r="AT133" s="173"/>
    </row>
    <row r="134" spans="1:46" s="149" customFormat="1" ht="15" customHeight="1">
      <c r="C134" s="149" t="s">
        <v>47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48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49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50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51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52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  <row r="140" spans="1:46" s="149" customFormat="1" ht="15" customHeight="1">
      <c r="C140" s="149" t="s">
        <v>53</v>
      </c>
      <c r="D140" s="193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5"/>
      <c r="AI140" s="195"/>
      <c r="AJ140" s="195"/>
      <c r="AM140" s="196"/>
    </row>
    <row r="141" spans="1:46" s="149" customFormat="1" ht="15" customHeight="1">
      <c r="C141" s="149" t="s">
        <v>54</v>
      </c>
      <c r="D141" s="193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5"/>
      <c r="AI141" s="195"/>
      <c r="AJ141" s="195"/>
      <c r="AM141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9 Q77:Q78 J82" name="Range1_1_1_1"/>
    <protectedRange password="CC78" sqref="J83" name="Range1_3_1_1"/>
    <protectedRange password="CC78" sqref="A104:A106" name="Range1_2_1_1"/>
    <protectedRange password="CC78" sqref="A111:A124" name="Range1_1_1"/>
    <protectedRange password="CC78" sqref="C111:E124 A111:A124" name="Range1_6_1"/>
    <protectedRange password="CC78" sqref="B111:B124" name="Range1_4_1"/>
    <protectedRange password="CC78" sqref="J127:J130 Q125:Q126" name="Range1_1_1_1_1"/>
    <protectedRange password="CC78" sqref="J131" name="Range1_3_1_1_1"/>
    <protectedRange password="CC78" sqref="A14:A55 A57:A76" name="Range1_1_2"/>
    <protectedRange password="CC78" sqref="C14:E55 A14:A55 C57:E76 A57:A76" name="Range1_6_2"/>
    <protectedRange password="CC78" sqref="B14:B55 B57:B76" name="Range1_4_2"/>
  </protectedRanges>
  <mergeCells count="548">
    <mergeCell ref="AP123:AP124"/>
    <mergeCell ref="AQ123:AQ124"/>
    <mergeCell ref="AR123:AR124"/>
    <mergeCell ref="AS123:AS124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  <mergeCell ref="AP71:AP72"/>
    <mergeCell ref="AQ71:AQ72"/>
    <mergeCell ref="AR71:AR72"/>
    <mergeCell ref="AS71:AS72"/>
    <mergeCell ref="C71:C72"/>
    <mergeCell ref="D71:D72"/>
    <mergeCell ref="AK71:AK72"/>
    <mergeCell ref="AL71:AL72"/>
    <mergeCell ref="AM71:AM72"/>
    <mergeCell ref="AP73:AP74"/>
    <mergeCell ref="AQ73:AQ74"/>
    <mergeCell ref="AR73:AR74"/>
    <mergeCell ref="AS73:AS74"/>
    <mergeCell ref="AP67:AP68"/>
    <mergeCell ref="AQ67:AQ68"/>
    <mergeCell ref="AR67:AR68"/>
    <mergeCell ref="AS67:AS68"/>
    <mergeCell ref="C69:C70"/>
    <mergeCell ref="D69:D70"/>
    <mergeCell ref="AK69:AK70"/>
    <mergeCell ref="AL69:AL70"/>
    <mergeCell ref="AM69:AM70"/>
    <mergeCell ref="AN69:AN70"/>
    <mergeCell ref="AO69:AO70"/>
    <mergeCell ref="AP69:AP70"/>
    <mergeCell ref="AQ69:AQ70"/>
    <mergeCell ref="AR69:AR70"/>
    <mergeCell ref="AS69:AS70"/>
    <mergeCell ref="C67:C68"/>
    <mergeCell ref="D67:D68"/>
    <mergeCell ref="AK67:AK68"/>
    <mergeCell ref="AL67:AL68"/>
    <mergeCell ref="AM67:AM68"/>
    <mergeCell ref="AP65:AP66"/>
    <mergeCell ref="AQ65:AQ66"/>
    <mergeCell ref="AR65:AR66"/>
    <mergeCell ref="AS65:AS66"/>
    <mergeCell ref="C63:C64"/>
    <mergeCell ref="D63:D64"/>
    <mergeCell ref="AK63:AK64"/>
    <mergeCell ref="AL63:AL64"/>
    <mergeCell ref="AM63:AM64"/>
    <mergeCell ref="AN63:AN64"/>
    <mergeCell ref="AO63:AO64"/>
    <mergeCell ref="AN67:AN68"/>
    <mergeCell ref="AO67:AO68"/>
    <mergeCell ref="A63:A64"/>
    <mergeCell ref="B63:B64"/>
    <mergeCell ref="AN71:AN72"/>
    <mergeCell ref="AO71:AO72"/>
    <mergeCell ref="A67:A68"/>
    <mergeCell ref="B67:B68"/>
    <mergeCell ref="A65:A66"/>
    <mergeCell ref="B65:B66"/>
    <mergeCell ref="A71:A72"/>
    <mergeCell ref="B71:B72"/>
    <mergeCell ref="A69:A70"/>
    <mergeCell ref="B69:B70"/>
    <mergeCell ref="AL65:AL66"/>
    <mergeCell ref="AM65:AM66"/>
    <mergeCell ref="AN65:AN66"/>
    <mergeCell ref="AO65:AO66"/>
    <mergeCell ref="A57:A58"/>
    <mergeCell ref="AP63:AP64"/>
    <mergeCell ref="AQ63:AQ64"/>
    <mergeCell ref="AR63:AR64"/>
    <mergeCell ref="AS63:AS64"/>
    <mergeCell ref="C65:C66"/>
    <mergeCell ref="D65:D66"/>
    <mergeCell ref="AK65:AK66"/>
    <mergeCell ref="AP52:AP53"/>
    <mergeCell ref="AQ52:AQ53"/>
    <mergeCell ref="AR52:AR53"/>
    <mergeCell ref="AS52:AS53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52:A53"/>
    <mergeCell ref="B52:B53"/>
    <mergeCell ref="C52:C53"/>
    <mergeCell ref="D52:D53"/>
    <mergeCell ref="AK52:AK53"/>
    <mergeCell ref="AL52:AL53"/>
    <mergeCell ref="AM52:AM53"/>
    <mergeCell ref="AN52:AN53"/>
    <mergeCell ref="AO52:AO53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6:AP47"/>
    <mergeCell ref="AQ46:AQ47"/>
    <mergeCell ref="AR46:AR47"/>
    <mergeCell ref="AS46:AS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6:AP37"/>
    <mergeCell ref="AQ36:AQ37"/>
    <mergeCell ref="AR36:AR37"/>
    <mergeCell ref="AS36:AS37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4:AP35"/>
    <mergeCell ref="AQ34:AQ35"/>
    <mergeCell ref="AR34:AR35"/>
    <mergeCell ref="AS34:AS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28:A29"/>
    <mergeCell ref="B28:B29"/>
    <mergeCell ref="C28:C29"/>
    <mergeCell ref="D28:D29"/>
    <mergeCell ref="AK28:AK29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24:A25"/>
    <mergeCell ref="B24:B25"/>
    <mergeCell ref="C24:C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L28:AL29"/>
    <mergeCell ref="AM28:AM29"/>
    <mergeCell ref="AN28:AN29"/>
    <mergeCell ref="AO28:AO29"/>
    <mergeCell ref="AP24:AP25"/>
    <mergeCell ref="AQ24:AQ25"/>
    <mergeCell ref="AR24:AR25"/>
    <mergeCell ref="A16:A17"/>
    <mergeCell ref="B16:B17"/>
    <mergeCell ref="C16:C17"/>
    <mergeCell ref="D16:D17"/>
    <mergeCell ref="AK16:AK17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20:A21"/>
    <mergeCell ref="B20:B21"/>
    <mergeCell ref="C20:C21"/>
    <mergeCell ref="D20:D21"/>
    <mergeCell ref="AK20:AK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O117:AO118"/>
    <mergeCell ref="AM104:AS104"/>
    <mergeCell ref="A108:A109"/>
    <mergeCell ref="AL16:AL17"/>
    <mergeCell ref="AM16:AM17"/>
    <mergeCell ref="AN16:AN17"/>
    <mergeCell ref="AO16:AO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P16:AP17"/>
    <mergeCell ref="AQ16:AQ17"/>
    <mergeCell ref="AR16:AR17"/>
    <mergeCell ref="AS16:AS17"/>
    <mergeCell ref="AP121:AP122"/>
    <mergeCell ref="AQ121:AQ122"/>
    <mergeCell ref="AR121:AR122"/>
    <mergeCell ref="AS121:AS122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1:AO12"/>
    <mergeCell ref="AP11:AP12"/>
    <mergeCell ref="AQ11:AQ12"/>
    <mergeCell ref="AR117:AR118"/>
    <mergeCell ref="AS117:AS118"/>
    <mergeCell ref="AP119:AP120"/>
    <mergeCell ref="AQ119:AQ120"/>
    <mergeCell ref="AR119:AR120"/>
    <mergeCell ref="AS119:AS120"/>
    <mergeCell ref="AP117:AP118"/>
    <mergeCell ref="AQ117:AQ118"/>
    <mergeCell ref="AP115:AP116"/>
    <mergeCell ref="A11:A12"/>
    <mergeCell ref="B11:B12"/>
    <mergeCell ref="C11:C12"/>
    <mergeCell ref="D11:D12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AN11:AN12"/>
    <mergeCell ref="E5:E6"/>
    <mergeCell ref="AN5:AN6"/>
    <mergeCell ref="AK5:AM5"/>
    <mergeCell ref="AK9:AK10"/>
    <mergeCell ref="AN9:AN10"/>
    <mergeCell ref="AM1:AS1"/>
    <mergeCell ref="AS11:AS12"/>
    <mergeCell ref="AK11:AK12"/>
    <mergeCell ref="AL11:AL12"/>
    <mergeCell ref="AM11:AM12"/>
    <mergeCell ref="AR11:AR12"/>
    <mergeCell ref="B108:B109"/>
    <mergeCell ref="C108:C109"/>
    <mergeCell ref="D108:D109"/>
    <mergeCell ref="E108:E109"/>
    <mergeCell ref="AK108:AM108"/>
    <mergeCell ref="AN108:AN109"/>
    <mergeCell ref="AO108:AO109"/>
    <mergeCell ref="AP108:AP109"/>
    <mergeCell ref="AQ108:AQ109"/>
    <mergeCell ref="AP18:AP19"/>
    <mergeCell ref="AQ18:AQ19"/>
    <mergeCell ref="AR18:AR19"/>
    <mergeCell ref="AS18:AS19"/>
    <mergeCell ref="AL20:AL21"/>
    <mergeCell ref="AM20:AM21"/>
    <mergeCell ref="AN20:AN21"/>
    <mergeCell ref="AO20:AO21"/>
    <mergeCell ref="D24:D25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M119:AM120"/>
    <mergeCell ref="AN119:AN120"/>
    <mergeCell ref="AO119:AO120"/>
    <mergeCell ref="AK113:AK114"/>
    <mergeCell ref="AL113:AL114"/>
    <mergeCell ref="AM113:AM114"/>
    <mergeCell ref="AN113:AN114"/>
    <mergeCell ref="AO113:AO114"/>
    <mergeCell ref="AT108:AT109"/>
    <mergeCell ref="AP111:AP112"/>
    <mergeCell ref="AQ111:AQ112"/>
    <mergeCell ref="AR111:AR112"/>
    <mergeCell ref="AS111:AS112"/>
    <mergeCell ref="AR108:AR109"/>
    <mergeCell ref="AS108:AS109"/>
    <mergeCell ref="AP113:AP114"/>
    <mergeCell ref="AQ113:AQ114"/>
    <mergeCell ref="AR113:AR114"/>
    <mergeCell ref="AS113:AS114"/>
    <mergeCell ref="AQ115:AQ116"/>
    <mergeCell ref="AR115:AR116"/>
    <mergeCell ref="AS115:AS116"/>
    <mergeCell ref="AM117:AM118"/>
    <mergeCell ref="AN117:AN118"/>
    <mergeCell ref="C121:C122"/>
    <mergeCell ref="D121:D122"/>
    <mergeCell ref="AK121:AK122"/>
    <mergeCell ref="AL121:AL122"/>
    <mergeCell ref="A119:A120"/>
    <mergeCell ref="B119:B120"/>
    <mergeCell ref="C119:C120"/>
    <mergeCell ref="D119:D120"/>
    <mergeCell ref="AK119:AK120"/>
    <mergeCell ref="AL119:AL120"/>
    <mergeCell ref="AM121:AM122"/>
    <mergeCell ref="AN121:AN122"/>
    <mergeCell ref="AO121:AO122"/>
    <mergeCell ref="A113:A114"/>
    <mergeCell ref="B113:B114"/>
    <mergeCell ref="C113:C114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D113:D114"/>
    <mergeCell ref="A117:A118"/>
    <mergeCell ref="B117:B118"/>
    <mergeCell ref="C117:C118"/>
    <mergeCell ref="D117:D118"/>
    <mergeCell ref="AK117:AK118"/>
    <mergeCell ref="AL117:AL118"/>
    <mergeCell ref="A121:A122"/>
    <mergeCell ref="B121:B122"/>
    <mergeCell ref="AN59:AN60"/>
    <mergeCell ref="AO59:AO60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D59:D60"/>
    <mergeCell ref="AK59:AK60"/>
    <mergeCell ref="AL59:AL60"/>
    <mergeCell ref="AM59:AM60"/>
    <mergeCell ref="AP57:AP58"/>
    <mergeCell ref="AQ57:AQ58"/>
    <mergeCell ref="AR57:AR58"/>
    <mergeCell ref="AS57:AS58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61:AP62"/>
    <mergeCell ref="AQ61:AQ62"/>
    <mergeCell ref="AR61:AR62"/>
    <mergeCell ref="AS61:AS62"/>
    <mergeCell ref="A59:A60"/>
    <mergeCell ref="B59:B60"/>
    <mergeCell ref="C59:C60"/>
    <mergeCell ref="A73:A74"/>
    <mergeCell ref="B73:B74"/>
    <mergeCell ref="C73:C74"/>
    <mergeCell ref="D73:D74"/>
    <mergeCell ref="AK73:AK74"/>
    <mergeCell ref="AL73:AL74"/>
    <mergeCell ref="AM73:AM74"/>
    <mergeCell ref="AN73:AN74"/>
    <mergeCell ref="AO73:AO74"/>
    <mergeCell ref="AP75:AP76"/>
    <mergeCell ref="AQ75:AQ76"/>
    <mergeCell ref="AR75:AR76"/>
    <mergeCell ref="AS75:AS76"/>
    <mergeCell ref="A75:A76"/>
    <mergeCell ref="B75:B76"/>
    <mergeCell ref="C75:C76"/>
    <mergeCell ref="D75:D76"/>
    <mergeCell ref="AK75:AK76"/>
    <mergeCell ref="AL75:AL76"/>
    <mergeCell ref="AM75:AM76"/>
    <mergeCell ref="AN75:AN76"/>
    <mergeCell ref="AO75:AO76"/>
  </mergeCells>
  <phoneticPr fontId="47" type="noConversion"/>
  <conditionalFormatting sqref="F5:AJ6 F9:AJ12 F14:AJ55 F57:AJ76">
    <cfRule type="expression" dxfId="11" priority="20" stopIfTrue="1">
      <formula>IF(WEEKDAY(F$5)=1,TRUE,FALSE)</formula>
    </cfRule>
  </conditionalFormatting>
  <conditionalFormatting sqref="F108:AJ109">
    <cfRule type="expression" dxfId="10" priority="19" stopIfTrue="1">
      <formula>IF(WEEKDAY(F$5)=1,TRUE,FALSE)</formula>
    </cfRule>
  </conditionalFormatting>
  <conditionalFormatting sqref="F9:AJ12">
    <cfRule type="expression" dxfId="9" priority="17" stopIfTrue="1">
      <formula>IF(WEEKDAY(F$5)=1,TRUE,FALSE)</formula>
    </cfRule>
  </conditionalFormatting>
  <conditionalFormatting sqref="F111:AJ124">
    <cfRule type="expression" dxfId="8" priority="4" stopIfTrue="1">
      <formula>IF(WEEKDAY(F$5)=1,TRUE,FALSE)</formula>
    </cfRule>
  </conditionalFormatting>
  <conditionalFormatting sqref="F111:AJ124">
    <cfRule type="expression" dxfId="7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theme="3" tint="-0.249977111117893"/>
  </sheetPr>
  <dimension ref="A1:AE79"/>
  <sheetViews>
    <sheetView zoomScaleNormal="70" workbookViewId="0">
      <pane xSplit="3" ySplit="8" topLeftCell="D69" activePane="bottomRight" state="frozen"/>
      <selection activeCell="E8" sqref="E8"/>
      <selection pane="topRight" activeCell="E8" sqref="E8"/>
      <selection pane="bottomLeft" activeCell="E8" sqref="E8"/>
      <selection pane="bottomRight" activeCell="M75" sqref="M7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443" t="str">
        <f>"BẢNG THANH TOÁN LƯƠNG THÁNG"&amp;" "&amp;TEXT($E$4,"mm")&amp;" / "&amp;TEXT($E$4,"yyyy")</f>
        <v>BẢNG THANH TOÁN LƯƠNG THÁNG 01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47" t="s">
        <v>179</v>
      </c>
      <c r="S1" s="448"/>
      <c r="T1" s="4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300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300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- 01'!$E$4</f>
        <v>42370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56" t="s">
        <v>1</v>
      </c>
      <c r="D5" s="356" t="s">
        <v>2</v>
      </c>
      <c r="E5" s="351" t="s">
        <v>56</v>
      </c>
      <c r="F5" s="437" t="s">
        <v>26</v>
      </c>
      <c r="G5" s="438"/>
      <c r="H5" s="438"/>
      <c r="I5" s="438"/>
      <c r="J5" s="438"/>
      <c r="K5" s="439"/>
      <c r="L5" s="414" t="s">
        <v>57</v>
      </c>
      <c r="M5" s="414" t="s">
        <v>5</v>
      </c>
      <c r="N5" s="356" t="s">
        <v>6</v>
      </c>
      <c r="O5" s="356"/>
      <c r="P5" s="356"/>
      <c r="Q5" s="414" t="s">
        <v>7</v>
      </c>
      <c r="R5" s="414" t="s">
        <v>8</v>
      </c>
      <c r="S5" s="414" t="s">
        <v>9</v>
      </c>
      <c r="T5" s="35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56"/>
      <c r="D6" s="356"/>
      <c r="E6" s="351"/>
      <c r="F6" s="437" t="s">
        <v>59</v>
      </c>
      <c r="G6" s="439"/>
      <c r="H6" s="437" t="s">
        <v>189</v>
      </c>
      <c r="I6" s="438"/>
      <c r="J6" s="440" t="s">
        <v>27</v>
      </c>
      <c r="K6" s="414" t="s">
        <v>4</v>
      </c>
      <c r="L6" s="415"/>
      <c r="M6" s="415"/>
      <c r="N6" s="450" t="s">
        <v>12</v>
      </c>
      <c r="O6" s="414" t="s">
        <v>13</v>
      </c>
      <c r="P6" s="414" t="s">
        <v>34</v>
      </c>
      <c r="Q6" s="415"/>
      <c r="R6" s="415"/>
      <c r="S6" s="415"/>
      <c r="T6" s="35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14"/>
      <c r="D7" s="414"/>
      <c r="E7" s="351"/>
      <c r="F7" s="34" t="s">
        <v>40</v>
      </c>
      <c r="G7" s="35" t="s">
        <v>18</v>
      </c>
      <c r="H7" s="290" t="s">
        <v>40</v>
      </c>
      <c r="I7" s="128" t="s">
        <v>18</v>
      </c>
      <c r="J7" s="441"/>
      <c r="K7" s="415"/>
      <c r="L7" s="416"/>
      <c r="M7" s="416"/>
      <c r="N7" s="451"/>
      <c r="O7" s="415"/>
      <c r="P7" s="415"/>
      <c r="Q7" s="415"/>
      <c r="R7" s="415"/>
      <c r="S7" s="415"/>
      <c r="T7" s="35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- 01'!$B$8:$AS$76,36,0)</f>
        <v>23</v>
      </c>
      <c r="G10" s="220">
        <f>ROUND(E10/$U$2*F10,0)</f>
        <v>3989120</v>
      </c>
      <c r="H10" s="92">
        <f>(VLOOKUP(B10,'CC - 01'!$B$8:$AS$76,37,0)+VLOOKUP(B10,'CC - 01'!$B$8:$AS$76,38,0))</f>
        <v>0</v>
      </c>
      <c r="I10" s="220">
        <f>ROUND(E10/$U$2*H10,0)</f>
        <v>0</v>
      </c>
      <c r="J10" s="93">
        <f>F10+H10</f>
        <v>23</v>
      </c>
      <c r="K10" s="39">
        <f>G10+I10</f>
        <v>3989120</v>
      </c>
      <c r="L10" s="90">
        <f>+F10*15000</f>
        <v>345000</v>
      </c>
      <c r="M10" s="40">
        <f>K10+L10</f>
        <v>4334120</v>
      </c>
      <c r="N10" s="40">
        <f>IF(VLOOKUP(B10,DS,9,0)="x",E10*$N$4,0)</f>
        <v>346880</v>
      </c>
      <c r="O10" s="40">
        <f>IF(VLOOKUP(B10,DS,9,0)="x",E10*$O$4,0)</f>
        <v>65040</v>
      </c>
      <c r="P10" s="40">
        <f>IF(VLOOKUP(B10,DS,9,0)="x",E10*$P$4,0)</f>
        <v>43360</v>
      </c>
      <c r="Q10" s="39">
        <f>M10-SUM(N10:P10)</f>
        <v>3878840</v>
      </c>
      <c r="R10" s="39">
        <f>VLOOKUP(B10,DS,23,0)</f>
        <v>0</v>
      </c>
      <c r="S10" s="45">
        <f>Q10-R10</f>
        <v>3878840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- 01'!$B$8:$AS$76,36,0)</f>
        <v>24</v>
      </c>
      <c r="G11" s="220">
        <f>ROUND(E11/$U$2*F11,0)</f>
        <v>3893760</v>
      </c>
      <c r="H11" s="92">
        <f>(VLOOKUP(B11,'CC - 01'!$B$8:$AS$76,37,0)+VLOOKUP(B11,'CC - 01'!$B$8:$AS$76,38,0))</f>
        <v>0</v>
      </c>
      <c r="I11" s="220">
        <f>ROUND(E11/$U$2*H11,0)</f>
        <v>0</v>
      </c>
      <c r="J11" s="93">
        <f>F11+H11</f>
        <v>24</v>
      </c>
      <c r="K11" s="39">
        <f>G11+I11</f>
        <v>3893760</v>
      </c>
      <c r="L11" s="90">
        <f>+F11*15000</f>
        <v>360000</v>
      </c>
      <c r="M11" s="40">
        <f>K11+L11</f>
        <v>4253760</v>
      </c>
      <c r="N11" s="40">
        <f>IF(VLOOKUP(B11,DS,9,0)="x",E11*$N$4,0)</f>
        <v>324480</v>
      </c>
      <c r="O11" s="40">
        <f>IF(VLOOKUP(B11,DS,9,0)="x",E11*$O$4,0)</f>
        <v>60840</v>
      </c>
      <c r="P11" s="40">
        <f>IF(VLOOKUP(B11,DS,9,0)="x",E11*$P$4,0)</f>
        <v>40560</v>
      </c>
      <c r="Q11" s="39">
        <f>M11-SUM(N11:P11)</f>
        <v>3827880</v>
      </c>
      <c r="R11" s="39">
        <f>VLOOKUP(B11,DS,23,0)</f>
        <v>0</v>
      </c>
      <c r="S11" s="45">
        <f>Q11-R11</f>
        <v>3827880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317"/>
      <c r="O12" s="317"/>
      <c r="P12" s="317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>VLOOKUP(B13,DS,2,0)</f>
        <v xml:space="preserve"> Lâm Thị Mộng Kiều </v>
      </c>
      <c r="D13" s="116" t="str">
        <f>VLOOKUP(B13,DS,3,0)</f>
        <v>Công nhân</v>
      </c>
      <c r="E13" s="90">
        <f>VLOOKUP(B13,DS,4,0)</f>
        <v>3549000</v>
      </c>
      <c r="F13" s="92">
        <f>VLOOKUP(B13,'CC - 01'!$B$8:$AS$76,36,0)</f>
        <v>25</v>
      </c>
      <c r="G13" s="220">
        <f>ROUND(E13/$U$2*F13,0)</f>
        <v>3549000</v>
      </c>
      <c r="H13" s="92">
        <f>(VLOOKUP(B13,'CC - 01'!$B$8:$AS$76,37,0)+VLOOKUP(B13,'CC - 01'!$B$8:$AS$76,38,0))</f>
        <v>0</v>
      </c>
      <c r="I13" s="220">
        <f>ROUND(E13/$U$2*H13,0)</f>
        <v>0</v>
      </c>
      <c r="J13" s="221">
        <f>F13+H13</f>
        <v>25</v>
      </c>
      <c r="K13" s="39">
        <f>G13+I13</f>
        <v>3549000</v>
      </c>
      <c r="L13" s="90">
        <f>+F13*15000</f>
        <v>375000</v>
      </c>
      <c r="M13" s="40">
        <f>K13+L13</f>
        <v>3924000</v>
      </c>
      <c r="N13" s="40">
        <f>IF(VLOOKUP(B13,DS,9,0)="x",'L - 01'!E13*$N$4,0)</f>
        <v>283920</v>
      </c>
      <c r="O13" s="40">
        <f>IF(VLOOKUP(B13,DS,9,0)="x",E13*0.015,0)</f>
        <v>53235</v>
      </c>
      <c r="P13" s="40">
        <f>IF(VLOOKUP(B13,DS,9,0)="x",E13*0.01,0)</f>
        <v>35490</v>
      </c>
      <c r="Q13" s="39">
        <f>M13-SUM(N13:P13)</f>
        <v>3551355</v>
      </c>
      <c r="R13" s="39">
        <f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ref="C14:C37" si="0">VLOOKUP(B14,DS,2,0)</f>
        <v>Huỳnh Thị Hường</v>
      </c>
      <c r="D14" s="116" t="str">
        <f t="shared" ref="D14:D37" si="1">VLOOKUP(B14,DS,3,0)</f>
        <v>Công nhân</v>
      </c>
      <c r="E14" s="90">
        <f t="shared" ref="E14:E37" si="2">VLOOKUP(B14,DS,4,0)</f>
        <v>3317000</v>
      </c>
      <c r="F14" s="92">
        <f>VLOOKUP(B14,'CC - 01'!$B$8:$AS$76,36,0)</f>
        <v>25</v>
      </c>
      <c r="G14" s="220">
        <f t="shared" ref="G14:G37" si="3">ROUND(E14/$U$2*F14,0)</f>
        <v>3317000</v>
      </c>
      <c r="H14" s="92">
        <f>(VLOOKUP(B14,'CC - 01'!$B$8:$AS$76,37,0)+VLOOKUP(B14,'CC - 01'!$B$8:$AS$76,38,0))</f>
        <v>0</v>
      </c>
      <c r="I14" s="220">
        <f t="shared" ref="I14:I37" si="4">ROUND(E14/$U$2*H14,0)</f>
        <v>0</v>
      </c>
      <c r="J14" s="221">
        <f t="shared" ref="J14:J37" si="5">F14+H14</f>
        <v>25</v>
      </c>
      <c r="K14" s="39">
        <f t="shared" ref="K14:K37" si="6">G14+I14</f>
        <v>3317000</v>
      </c>
      <c r="L14" s="90">
        <f t="shared" ref="L14:L37" si="7">+F14*15000</f>
        <v>375000</v>
      </c>
      <c r="M14" s="40">
        <f t="shared" ref="M14:M37" si="8">K14+L14</f>
        <v>3692000</v>
      </c>
      <c r="N14" s="40">
        <f>IF(VLOOKUP(B14,DS,9,0)="x",'L - 01'!E14*$N$4,0)</f>
        <v>265360</v>
      </c>
      <c r="O14" s="40">
        <f t="shared" ref="O14:O37" si="9">IF(VLOOKUP(B14,DS,9,0)="x",E14*0.015,0)</f>
        <v>49755</v>
      </c>
      <c r="P14" s="40">
        <f t="shared" ref="P14:P37" si="10">IF(VLOOKUP(B14,DS,9,0)="x",E14*0.01,0)</f>
        <v>33170</v>
      </c>
      <c r="Q14" s="39">
        <f t="shared" ref="Q14:Q37" si="11">M14-SUM(N14:P14)</f>
        <v>3343715</v>
      </c>
      <c r="R14" s="39">
        <f t="shared" ref="R14:R37" si="12">VLOOKUP(B14,DS,23,0)</f>
        <v>0</v>
      </c>
      <c r="S14" s="45">
        <f t="shared" ref="S14:S37" si="13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- 01'!$B$8:$AS$76,36,0)</f>
        <v>24</v>
      </c>
      <c r="G15" s="220">
        <f t="shared" si="3"/>
        <v>3184320</v>
      </c>
      <c r="H15" s="92">
        <f>(VLOOKUP(B15,'CC - 01'!$B$8:$AS$76,37,0)+VLOOKUP(B15,'CC - 01'!$B$8:$AS$76,38,0))</f>
        <v>0</v>
      </c>
      <c r="I15" s="220">
        <f t="shared" si="4"/>
        <v>0</v>
      </c>
      <c r="J15" s="221">
        <f t="shared" si="5"/>
        <v>24</v>
      </c>
      <c r="K15" s="39">
        <f t="shared" si="6"/>
        <v>3184320</v>
      </c>
      <c r="L15" s="90">
        <f t="shared" si="7"/>
        <v>360000</v>
      </c>
      <c r="M15" s="40">
        <f t="shared" si="8"/>
        <v>3544320</v>
      </c>
      <c r="N15" s="40">
        <f>IF(VLOOKUP(B15,DS,9,0)="x",'L - 01'!E15*$N$4,0)</f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3196035</v>
      </c>
      <c r="R15" s="39">
        <f t="shared" si="12"/>
        <v>0</v>
      </c>
      <c r="S15" s="45">
        <f t="shared" si="13"/>
        <v>3196035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- 01'!$B$8:$AS$76,36,0)</f>
        <v>24</v>
      </c>
      <c r="G16" s="220">
        <f t="shared" si="3"/>
        <v>3184320</v>
      </c>
      <c r="H16" s="92">
        <f>(VLOOKUP(B16,'CC - 01'!$B$8:$AS$76,37,0)+VLOOKUP(B16,'CC - 01'!$B$8:$AS$76,38,0))</f>
        <v>0</v>
      </c>
      <c r="I16" s="220">
        <f t="shared" si="4"/>
        <v>0</v>
      </c>
      <c r="J16" s="221">
        <f t="shared" si="5"/>
        <v>24</v>
      </c>
      <c r="K16" s="39">
        <f t="shared" si="6"/>
        <v>3184320</v>
      </c>
      <c r="L16" s="90">
        <f t="shared" si="7"/>
        <v>360000</v>
      </c>
      <c r="M16" s="40">
        <f t="shared" si="8"/>
        <v>3544320</v>
      </c>
      <c r="N16" s="40">
        <f>IF(VLOOKUP(B16,DS,9,0)="x",'L - 01'!E16*$N$4,0)</f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3196035</v>
      </c>
      <c r="R16" s="39">
        <f t="shared" si="12"/>
        <v>0</v>
      </c>
      <c r="S16" s="45">
        <f t="shared" si="13"/>
        <v>3196035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- 01'!$B$8:$AS$76,36,0)</f>
        <v>23</v>
      </c>
      <c r="G17" s="220">
        <f t="shared" si="3"/>
        <v>3051640</v>
      </c>
      <c r="H17" s="92">
        <f>(VLOOKUP(B17,'CC - 01'!$B$8:$AS$76,37,0)+VLOOKUP(B17,'CC - 01'!$B$8:$AS$76,38,0))</f>
        <v>0</v>
      </c>
      <c r="I17" s="220">
        <f t="shared" si="4"/>
        <v>0</v>
      </c>
      <c r="J17" s="221">
        <f t="shared" si="5"/>
        <v>23</v>
      </c>
      <c r="K17" s="39">
        <f t="shared" si="6"/>
        <v>3051640</v>
      </c>
      <c r="L17" s="90">
        <f t="shared" si="7"/>
        <v>345000</v>
      </c>
      <c r="M17" s="40">
        <f t="shared" si="8"/>
        <v>3396640</v>
      </c>
      <c r="N17" s="40">
        <f>IF(VLOOKUP(B17,DS,9,0)="x",'L - 01'!E17*$N$4,0)</f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3048355</v>
      </c>
      <c r="R17" s="39">
        <f t="shared" si="12"/>
        <v>0</v>
      </c>
      <c r="S17" s="45">
        <f t="shared" si="13"/>
        <v>3048355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89</v>
      </c>
      <c r="C18" s="89" t="str">
        <f t="shared" si="0"/>
        <v>Huỳnh Thị Bé Thi</v>
      </c>
      <c r="D18" s="116" t="str">
        <f t="shared" si="1"/>
        <v>Công nhân</v>
      </c>
      <c r="E18" s="90">
        <f t="shared" si="2"/>
        <v>3317000</v>
      </c>
      <c r="F18" s="92">
        <f>VLOOKUP(B18,'CC - 01'!$B$8:$AS$76,36,0)</f>
        <v>24</v>
      </c>
      <c r="G18" s="220">
        <f t="shared" si="3"/>
        <v>3184320</v>
      </c>
      <c r="H18" s="92">
        <f>(VLOOKUP(B18,'CC - 01'!$B$8:$AS$76,37,0)+VLOOKUP(B18,'CC - 01'!$B$8:$AS$76,38,0))</f>
        <v>0</v>
      </c>
      <c r="I18" s="220">
        <f t="shared" si="4"/>
        <v>0</v>
      </c>
      <c r="J18" s="221">
        <f t="shared" si="5"/>
        <v>24</v>
      </c>
      <c r="K18" s="39">
        <f t="shared" si="6"/>
        <v>3184320</v>
      </c>
      <c r="L18" s="90">
        <f t="shared" si="7"/>
        <v>360000</v>
      </c>
      <c r="M18" s="40">
        <f t="shared" si="8"/>
        <v>3544320</v>
      </c>
      <c r="N18" s="40">
        <f>IF(VLOOKUP(B18,DS,9,0)="x",'L - 01'!E18*$N$4,0)</f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3196035</v>
      </c>
      <c r="R18" s="39">
        <f t="shared" si="12"/>
        <v>0</v>
      </c>
      <c r="S18" s="45">
        <f t="shared" si="13"/>
        <v>3196035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90</v>
      </c>
      <c r="C19" s="89" t="str">
        <f t="shared" si="0"/>
        <v>Nguyễn Thị Kim Hồng</v>
      </c>
      <c r="D19" s="116" t="str">
        <f t="shared" si="1"/>
        <v>Công nhân</v>
      </c>
      <c r="E19" s="90">
        <f t="shared" si="2"/>
        <v>3317000</v>
      </c>
      <c r="F19" s="92">
        <f>VLOOKUP(B19,'CC - 01'!$B$8:$AS$76,36,0)</f>
        <v>25</v>
      </c>
      <c r="G19" s="220">
        <f t="shared" si="3"/>
        <v>3317000</v>
      </c>
      <c r="H19" s="92">
        <f>(VLOOKUP(B19,'CC - 01'!$B$8:$AS$76,37,0)+VLOOKUP(B19,'CC - 01'!$B$8:$AS$76,38,0))</f>
        <v>0</v>
      </c>
      <c r="I19" s="220">
        <f t="shared" si="4"/>
        <v>0</v>
      </c>
      <c r="J19" s="221">
        <f t="shared" si="5"/>
        <v>25</v>
      </c>
      <c r="K19" s="39">
        <f t="shared" si="6"/>
        <v>3317000</v>
      </c>
      <c r="L19" s="90">
        <f t="shared" si="7"/>
        <v>375000</v>
      </c>
      <c r="M19" s="40">
        <f t="shared" si="8"/>
        <v>3692000</v>
      </c>
      <c r="N19" s="40">
        <f>IF(VLOOKUP(B19,DS,9,0)="x",'L - 01'!E19*$N$4,0)</f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3343715</v>
      </c>
      <c r="R19" s="39">
        <f t="shared" si="12"/>
        <v>0</v>
      </c>
      <c r="S19" s="45">
        <f t="shared" si="13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91</v>
      </c>
      <c r="C20" s="89" t="str">
        <f t="shared" si="0"/>
        <v>Nguyễn Thị Lựu</v>
      </c>
      <c r="D20" s="116" t="str">
        <f t="shared" si="1"/>
        <v>Công nhân</v>
      </c>
      <c r="E20" s="90">
        <f t="shared" si="2"/>
        <v>3317000</v>
      </c>
      <c r="F20" s="92">
        <f>VLOOKUP(B20,'CC - 01'!$B$8:$AS$76,36,0)</f>
        <v>25</v>
      </c>
      <c r="G20" s="220">
        <f t="shared" si="3"/>
        <v>3317000</v>
      </c>
      <c r="H20" s="92">
        <f>(VLOOKUP(B20,'CC - 01'!$B$8:$AS$76,37,0)+VLOOKUP(B20,'CC - 01'!$B$8:$AS$76,38,0))</f>
        <v>0</v>
      </c>
      <c r="I20" s="220">
        <f t="shared" si="4"/>
        <v>0</v>
      </c>
      <c r="J20" s="221">
        <f t="shared" si="5"/>
        <v>25</v>
      </c>
      <c r="K20" s="39">
        <f t="shared" si="6"/>
        <v>3317000</v>
      </c>
      <c r="L20" s="90">
        <f t="shared" si="7"/>
        <v>375000</v>
      </c>
      <c r="M20" s="40">
        <f t="shared" si="8"/>
        <v>3692000</v>
      </c>
      <c r="N20" s="40">
        <f>IF(VLOOKUP(B20,DS,9,0)="x",'L - 01'!E20*$N$4,0)</f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3343715</v>
      </c>
      <c r="R20" s="39">
        <f t="shared" si="12"/>
        <v>0</v>
      </c>
      <c r="S20" s="45">
        <f t="shared" si="13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92</v>
      </c>
      <c r="C21" s="89" t="str">
        <f t="shared" si="0"/>
        <v>Lý Thị Được</v>
      </c>
      <c r="D21" s="116" t="str">
        <f t="shared" si="1"/>
        <v>Công nhân</v>
      </c>
      <c r="E21" s="90">
        <f t="shared" si="2"/>
        <v>3317000</v>
      </c>
      <c r="F21" s="92">
        <f>VLOOKUP(B21,'CC - 01'!$B$8:$AS$76,36,0)</f>
        <v>25</v>
      </c>
      <c r="G21" s="220">
        <f t="shared" si="3"/>
        <v>3317000</v>
      </c>
      <c r="H21" s="92">
        <f>(VLOOKUP(B21,'CC - 01'!$B$8:$AS$76,37,0)+VLOOKUP(B21,'CC - 01'!$B$8:$AS$76,38,0))</f>
        <v>0</v>
      </c>
      <c r="I21" s="220">
        <f t="shared" si="4"/>
        <v>0</v>
      </c>
      <c r="J21" s="221">
        <f t="shared" si="5"/>
        <v>25</v>
      </c>
      <c r="K21" s="39">
        <f t="shared" si="6"/>
        <v>3317000</v>
      </c>
      <c r="L21" s="90">
        <f t="shared" si="7"/>
        <v>375000</v>
      </c>
      <c r="M21" s="40">
        <f t="shared" si="8"/>
        <v>3692000</v>
      </c>
      <c r="N21" s="40">
        <f>IF(VLOOKUP(B21,DS,9,0)="x",'L - 01'!E21*$N$4,0)</f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3343715</v>
      </c>
      <c r="R21" s="39">
        <f t="shared" si="12"/>
        <v>0</v>
      </c>
      <c r="S21" s="45">
        <f t="shared" si="13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93</v>
      </c>
      <c r="C22" s="89" t="str">
        <f t="shared" si="0"/>
        <v>Lý La Quan</v>
      </c>
      <c r="D22" s="116" t="str">
        <f t="shared" si="1"/>
        <v>Công nhân</v>
      </c>
      <c r="E22" s="90">
        <f t="shared" si="2"/>
        <v>3317000</v>
      </c>
      <c r="F22" s="92">
        <f>VLOOKUP(B22,'CC - 01'!$B$8:$AS$76,36,0)</f>
        <v>23</v>
      </c>
      <c r="G22" s="220">
        <f t="shared" si="3"/>
        <v>3051640</v>
      </c>
      <c r="H22" s="92">
        <f>(VLOOKUP(B22,'CC - 01'!$B$8:$AS$76,37,0)+VLOOKUP(B22,'CC - 01'!$B$8:$AS$76,38,0))</f>
        <v>0</v>
      </c>
      <c r="I22" s="220">
        <f t="shared" si="4"/>
        <v>0</v>
      </c>
      <c r="J22" s="221">
        <f t="shared" si="5"/>
        <v>23</v>
      </c>
      <c r="K22" s="39">
        <f t="shared" si="6"/>
        <v>3051640</v>
      </c>
      <c r="L22" s="90">
        <f t="shared" si="7"/>
        <v>345000</v>
      </c>
      <c r="M22" s="40">
        <f t="shared" si="8"/>
        <v>3396640</v>
      </c>
      <c r="N22" s="40">
        <f>IF(VLOOKUP(B22,DS,9,0)="x",'L - 01'!E22*$N$4,0)</f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3048355</v>
      </c>
      <c r="R22" s="39">
        <f t="shared" si="12"/>
        <v>0</v>
      </c>
      <c r="S22" s="45">
        <f t="shared" si="13"/>
        <v>3048355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94</v>
      </c>
      <c r="C23" s="89" t="str">
        <f t="shared" si="0"/>
        <v>Trà Thị Soi</v>
      </c>
      <c r="D23" s="116" t="str">
        <f t="shared" si="1"/>
        <v>Công nhân</v>
      </c>
      <c r="E23" s="90">
        <f t="shared" si="2"/>
        <v>3317000</v>
      </c>
      <c r="F23" s="92">
        <f>VLOOKUP(B23,'CC - 01'!$B$8:$AS$76,36,0)</f>
        <v>24</v>
      </c>
      <c r="G23" s="220">
        <f t="shared" si="3"/>
        <v>3184320</v>
      </c>
      <c r="H23" s="92">
        <f>(VLOOKUP(B23,'CC - 01'!$B$8:$AS$76,37,0)+VLOOKUP(B23,'CC - 01'!$B$8:$AS$76,38,0))</f>
        <v>0</v>
      </c>
      <c r="I23" s="220">
        <f t="shared" si="4"/>
        <v>0</v>
      </c>
      <c r="J23" s="221">
        <f t="shared" si="5"/>
        <v>24</v>
      </c>
      <c r="K23" s="39">
        <f t="shared" si="6"/>
        <v>3184320</v>
      </c>
      <c r="L23" s="90">
        <f t="shared" si="7"/>
        <v>360000</v>
      </c>
      <c r="M23" s="40">
        <f t="shared" si="8"/>
        <v>3544320</v>
      </c>
      <c r="N23" s="40">
        <f>IF(VLOOKUP(B23,DS,9,0)="x",'L - 01'!E23*$N$4,0)</f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3196035</v>
      </c>
      <c r="R23" s="39">
        <f t="shared" si="12"/>
        <v>0</v>
      </c>
      <c r="S23" s="45">
        <f t="shared" si="13"/>
        <v>3196035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95</v>
      </c>
      <c r="C24" s="89" t="str">
        <f t="shared" si="0"/>
        <v>Sơn Thị Muỗi Tron</v>
      </c>
      <c r="D24" s="116" t="str">
        <f t="shared" si="1"/>
        <v>Công nhân</v>
      </c>
      <c r="E24" s="90">
        <f t="shared" si="2"/>
        <v>3317000</v>
      </c>
      <c r="F24" s="92">
        <f>VLOOKUP(B24,'CC - 01'!$B$8:$AS$76,36,0)</f>
        <v>25</v>
      </c>
      <c r="G24" s="220">
        <f t="shared" si="3"/>
        <v>3317000</v>
      </c>
      <c r="H24" s="92">
        <f>(VLOOKUP(B24,'CC - 01'!$B$8:$AS$76,37,0)+VLOOKUP(B24,'CC - 01'!$B$8:$AS$76,38,0))</f>
        <v>0</v>
      </c>
      <c r="I24" s="220">
        <f t="shared" si="4"/>
        <v>0</v>
      </c>
      <c r="J24" s="221">
        <f t="shared" si="5"/>
        <v>25</v>
      </c>
      <c r="K24" s="39">
        <f t="shared" si="6"/>
        <v>3317000</v>
      </c>
      <c r="L24" s="90">
        <f t="shared" si="7"/>
        <v>375000</v>
      </c>
      <c r="M24" s="40">
        <f t="shared" si="8"/>
        <v>3692000</v>
      </c>
      <c r="N24" s="40">
        <f>IF(VLOOKUP(B24,DS,9,0)="x",'L - 01'!E24*$N$4,0)</f>
        <v>265360</v>
      </c>
      <c r="O24" s="40">
        <f t="shared" si="9"/>
        <v>49755</v>
      </c>
      <c r="P24" s="40">
        <f t="shared" si="10"/>
        <v>33170</v>
      </c>
      <c r="Q24" s="39">
        <f t="shared" si="11"/>
        <v>3343715</v>
      </c>
      <c r="R24" s="39">
        <f t="shared" si="12"/>
        <v>0</v>
      </c>
      <c r="S24" s="45">
        <f t="shared" si="13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96</v>
      </c>
      <c r="C25" s="89" t="str">
        <f t="shared" si="0"/>
        <v>Sơn Thị Thương</v>
      </c>
      <c r="D25" s="116" t="str">
        <f t="shared" si="1"/>
        <v>Công nhân</v>
      </c>
      <c r="E25" s="90">
        <f t="shared" si="2"/>
        <v>3317000</v>
      </c>
      <c r="F25" s="92">
        <f>VLOOKUP(B25,'CC - 01'!$B$8:$AS$76,36,0)</f>
        <v>25</v>
      </c>
      <c r="G25" s="220">
        <f t="shared" si="3"/>
        <v>3317000</v>
      </c>
      <c r="H25" s="92">
        <f>(VLOOKUP(B25,'CC - 01'!$B$8:$AS$76,37,0)+VLOOKUP(B25,'CC - 01'!$B$8:$AS$76,38,0))</f>
        <v>0</v>
      </c>
      <c r="I25" s="220">
        <f t="shared" si="4"/>
        <v>0</v>
      </c>
      <c r="J25" s="221">
        <f t="shared" si="5"/>
        <v>25</v>
      </c>
      <c r="K25" s="39">
        <f t="shared" si="6"/>
        <v>3317000</v>
      </c>
      <c r="L25" s="90">
        <f t="shared" si="7"/>
        <v>375000</v>
      </c>
      <c r="M25" s="40">
        <f t="shared" si="8"/>
        <v>3692000</v>
      </c>
      <c r="N25" s="40">
        <f>IF(VLOOKUP(B25,DS,9,0)="x",'L - 01'!E25*$N$4,0)</f>
        <v>265360</v>
      </c>
      <c r="O25" s="40">
        <f t="shared" si="9"/>
        <v>49755</v>
      </c>
      <c r="P25" s="40">
        <f t="shared" si="10"/>
        <v>33170</v>
      </c>
      <c r="Q25" s="39">
        <f t="shared" si="11"/>
        <v>3343715</v>
      </c>
      <c r="R25" s="39">
        <f t="shared" si="12"/>
        <v>0</v>
      </c>
      <c r="S25" s="45">
        <f t="shared" si="13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97</v>
      </c>
      <c r="C26" s="89" t="str">
        <f t="shared" si="0"/>
        <v>Thạch Thị Som Ươne</v>
      </c>
      <c r="D26" s="116" t="str">
        <f t="shared" si="1"/>
        <v>Công nhân</v>
      </c>
      <c r="E26" s="90">
        <f t="shared" si="2"/>
        <v>3317000</v>
      </c>
      <c r="F26" s="92">
        <f>VLOOKUP(B26,'CC - 01'!$B$8:$AS$76,36,0)</f>
        <v>25</v>
      </c>
      <c r="G26" s="220">
        <f t="shared" si="3"/>
        <v>3317000</v>
      </c>
      <c r="H26" s="92">
        <f>(VLOOKUP(B26,'CC - 01'!$B$8:$AS$76,37,0)+VLOOKUP(B26,'CC - 01'!$B$8:$AS$76,38,0))</f>
        <v>0</v>
      </c>
      <c r="I26" s="220">
        <f t="shared" si="4"/>
        <v>0</v>
      </c>
      <c r="J26" s="221">
        <f t="shared" si="5"/>
        <v>25</v>
      </c>
      <c r="K26" s="39">
        <f t="shared" si="6"/>
        <v>3317000</v>
      </c>
      <c r="L26" s="90">
        <f t="shared" si="7"/>
        <v>375000</v>
      </c>
      <c r="M26" s="40">
        <f t="shared" si="8"/>
        <v>3692000</v>
      </c>
      <c r="N26" s="40">
        <f>IF(VLOOKUP(B26,DS,9,0)="x",'L - 01'!E26*$N$4,0)</f>
        <v>265360</v>
      </c>
      <c r="O26" s="40">
        <f t="shared" si="9"/>
        <v>49755</v>
      </c>
      <c r="P26" s="40">
        <f t="shared" si="10"/>
        <v>33170</v>
      </c>
      <c r="Q26" s="39">
        <f t="shared" si="11"/>
        <v>3343715</v>
      </c>
      <c r="R26" s="39">
        <f t="shared" si="12"/>
        <v>0</v>
      </c>
      <c r="S26" s="45">
        <f t="shared" si="13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98</v>
      </c>
      <c r="C27" s="89" t="str">
        <f t="shared" si="0"/>
        <v>Huỳnh Thị Như</v>
      </c>
      <c r="D27" s="116" t="str">
        <f t="shared" si="1"/>
        <v>Công nhân</v>
      </c>
      <c r="E27" s="90">
        <f t="shared" si="2"/>
        <v>3317000</v>
      </c>
      <c r="F27" s="92">
        <f>VLOOKUP(B27,'CC - 01'!$B$8:$AS$76,36,0)</f>
        <v>24</v>
      </c>
      <c r="G27" s="220">
        <f t="shared" si="3"/>
        <v>3184320</v>
      </c>
      <c r="H27" s="92">
        <f>(VLOOKUP(B27,'CC - 01'!$B$8:$AS$76,37,0)+VLOOKUP(B27,'CC - 01'!$B$8:$AS$76,38,0))</f>
        <v>0</v>
      </c>
      <c r="I27" s="220">
        <f t="shared" si="4"/>
        <v>0</v>
      </c>
      <c r="J27" s="221">
        <f t="shared" si="5"/>
        <v>24</v>
      </c>
      <c r="K27" s="39">
        <f t="shared" si="6"/>
        <v>3184320</v>
      </c>
      <c r="L27" s="90">
        <f t="shared" si="7"/>
        <v>360000</v>
      </c>
      <c r="M27" s="40">
        <f t="shared" si="8"/>
        <v>3544320</v>
      </c>
      <c r="N27" s="40">
        <f>IF(VLOOKUP(B27,DS,9,0)="x",'L - 01'!E27*$N$4,0)</f>
        <v>265360</v>
      </c>
      <c r="O27" s="40">
        <f t="shared" si="9"/>
        <v>49755</v>
      </c>
      <c r="P27" s="40">
        <f t="shared" si="10"/>
        <v>33170</v>
      </c>
      <c r="Q27" s="39">
        <f t="shared" si="11"/>
        <v>3196035</v>
      </c>
      <c r="R27" s="39">
        <f t="shared" si="12"/>
        <v>0</v>
      </c>
      <c r="S27" s="45">
        <f t="shared" si="13"/>
        <v>3196035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99</v>
      </c>
      <c r="C28" s="89" t="str">
        <f t="shared" si="0"/>
        <v>Sơn Thị Chành Ny</v>
      </c>
      <c r="D28" s="116" t="str">
        <f t="shared" si="1"/>
        <v>Công nhân</v>
      </c>
      <c r="E28" s="90">
        <f t="shared" si="2"/>
        <v>3317000</v>
      </c>
      <c r="F28" s="92">
        <f>VLOOKUP(B28,'CC - 01'!$B$8:$AS$76,36,0)</f>
        <v>25</v>
      </c>
      <c r="G28" s="220">
        <f t="shared" si="3"/>
        <v>3317000</v>
      </c>
      <c r="H28" s="92">
        <f>(VLOOKUP(B28,'CC - 01'!$B$8:$AS$76,37,0)+VLOOKUP(B28,'CC - 01'!$B$8:$AS$76,38,0))</f>
        <v>0</v>
      </c>
      <c r="I28" s="220">
        <f t="shared" si="4"/>
        <v>0</v>
      </c>
      <c r="J28" s="221">
        <f t="shared" si="5"/>
        <v>25</v>
      </c>
      <c r="K28" s="39">
        <f t="shared" si="6"/>
        <v>3317000</v>
      </c>
      <c r="L28" s="90">
        <f t="shared" si="7"/>
        <v>375000</v>
      </c>
      <c r="M28" s="40">
        <f t="shared" si="8"/>
        <v>3692000</v>
      </c>
      <c r="N28" s="40">
        <f>IF(VLOOKUP(B28,DS,9,0)="x",'L - 01'!E28*$N$4,0)</f>
        <v>265360</v>
      </c>
      <c r="O28" s="40">
        <f t="shared" si="9"/>
        <v>49755</v>
      </c>
      <c r="P28" s="40">
        <f t="shared" si="10"/>
        <v>33170</v>
      </c>
      <c r="Q28" s="39">
        <f t="shared" si="11"/>
        <v>3343715</v>
      </c>
      <c r="R28" s="39">
        <f t="shared" si="12"/>
        <v>0</v>
      </c>
      <c r="S28" s="45">
        <f t="shared" si="13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100</v>
      </c>
      <c r="C29" s="89" t="str">
        <f t="shared" si="0"/>
        <v>Sơn Thị Chành Đa</v>
      </c>
      <c r="D29" s="116" t="str">
        <f t="shared" si="1"/>
        <v>Công nhân</v>
      </c>
      <c r="E29" s="90">
        <f t="shared" si="2"/>
        <v>3317000</v>
      </c>
      <c r="F29" s="92">
        <f>VLOOKUP(B29,'CC - 01'!$B$8:$AS$76,36,0)</f>
        <v>24</v>
      </c>
      <c r="G29" s="220">
        <f t="shared" si="3"/>
        <v>3184320</v>
      </c>
      <c r="H29" s="92">
        <f>(VLOOKUP(B29,'CC - 01'!$B$8:$AS$76,37,0)+VLOOKUP(B29,'CC - 01'!$B$8:$AS$76,38,0))</f>
        <v>0</v>
      </c>
      <c r="I29" s="220">
        <f t="shared" si="4"/>
        <v>0</v>
      </c>
      <c r="J29" s="221">
        <f t="shared" si="5"/>
        <v>24</v>
      </c>
      <c r="K29" s="39">
        <f t="shared" si="6"/>
        <v>3184320</v>
      </c>
      <c r="L29" s="90">
        <f t="shared" si="7"/>
        <v>360000</v>
      </c>
      <c r="M29" s="40">
        <f t="shared" si="8"/>
        <v>3544320</v>
      </c>
      <c r="N29" s="40">
        <f>IF(VLOOKUP(B29,DS,9,0)="x",'L - 01'!E29*$N$4,0)</f>
        <v>265360</v>
      </c>
      <c r="O29" s="40">
        <f t="shared" si="9"/>
        <v>49755</v>
      </c>
      <c r="P29" s="40">
        <f t="shared" si="10"/>
        <v>33170</v>
      </c>
      <c r="Q29" s="39">
        <f t="shared" si="11"/>
        <v>3196035</v>
      </c>
      <c r="R29" s="39">
        <f t="shared" si="12"/>
        <v>0</v>
      </c>
      <c r="S29" s="45">
        <f t="shared" si="13"/>
        <v>3196035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101</v>
      </c>
      <c r="C30" s="89" t="str">
        <f t="shared" si="0"/>
        <v>Trần Thị Bích Phượng</v>
      </c>
      <c r="D30" s="116" t="str">
        <f t="shared" si="1"/>
        <v>Công nhân</v>
      </c>
      <c r="E30" s="90">
        <f t="shared" si="2"/>
        <v>3317000</v>
      </c>
      <c r="F30" s="92">
        <f>VLOOKUP(B30,'CC - 01'!$B$8:$AS$76,36,0)</f>
        <v>24</v>
      </c>
      <c r="G30" s="220">
        <f t="shared" si="3"/>
        <v>3184320</v>
      </c>
      <c r="H30" s="92">
        <f>(VLOOKUP(B30,'CC - 01'!$B$8:$AS$76,37,0)+VLOOKUP(B30,'CC - 01'!$B$8:$AS$76,38,0))</f>
        <v>0</v>
      </c>
      <c r="I30" s="220">
        <f t="shared" si="4"/>
        <v>0</v>
      </c>
      <c r="J30" s="221">
        <f t="shared" si="5"/>
        <v>24</v>
      </c>
      <c r="K30" s="39">
        <f t="shared" si="6"/>
        <v>3184320</v>
      </c>
      <c r="L30" s="90">
        <f t="shared" si="7"/>
        <v>360000</v>
      </c>
      <c r="M30" s="40">
        <f t="shared" si="8"/>
        <v>3544320</v>
      </c>
      <c r="N30" s="40">
        <f>IF(VLOOKUP(B30,DS,9,0)="x",'L - 01'!E30*$N$4,0)</f>
        <v>265360</v>
      </c>
      <c r="O30" s="40">
        <f t="shared" si="9"/>
        <v>49755</v>
      </c>
      <c r="P30" s="40">
        <f t="shared" si="10"/>
        <v>33170</v>
      </c>
      <c r="Q30" s="39">
        <f t="shared" si="11"/>
        <v>3196035</v>
      </c>
      <c r="R30" s="39">
        <f t="shared" si="12"/>
        <v>0</v>
      </c>
      <c r="S30" s="45">
        <f t="shared" si="13"/>
        <v>3196035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102</v>
      </c>
      <c r="C31" s="89" t="str">
        <f t="shared" si="0"/>
        <v>Sơn Thị Trường Sa</v>
      </c>
      <c r="D31" s="116" t="str">
        <f t="shared" si="1"/>
        <v>Công nhân</v>
      </c>
      <c r="E31" s="90">
        <f t="shared" si="2"/>
        <v>3317000</v>
      </c>
      <c r="F31" s="92">
        <f>VLOOKUP(B31,'CC - 01'!$B$8:$AS$76,36,0)</f>
        <v>25</v>
      </c>
      <c r="G31" s="220">
        <f t="shared" si="3"/>
        <v>3317000</v>
      </c>
      <c r="H31" s="92">
        <f>(VLOOKUP(B31,'CC - 01'!$B$8:$AS$76,37,0)+VLOOKUP(B31,'CC - 01'!$B$8:$AS$76,38,0))</f>
        <v>0</v>
      </c>
      <c r="I31" s="220">
        <f t="shared" si="4"/>
        <v>0</v>
      </c>
      <c r="J31" s="221">
        <f t="shared" si="5"/>
        <v>25</v>
      </c>
      <c r="K31" s="39">
        <f t="shared" si="6"/>
        <v>3317000</v>
      </c>
      <c r="L31" s="90">
        <f t="shared" si="7"/>
        <v>375000</v>
      </c>
      <c r="M31" s="40">
        <f t="shared" si="8"/>
        <v>3692000</v>
      </c>
      <c r="N31" s="40">
        <f>IF(VLOOKUP(B31,DS,9,0)="x",'L - 01'!E31*$N$4,0)</f>
        <v>265360</v>
      </c>
      <c r="O31" s="40">
        <f t="shared" si="9"/>
        <v>49755</v>
      </c>
      <c r="P31" s="40">
        <f t="shared" si="10"/>
        <v>33170</v>
      </c>
      <c r="Q31" s="39">
        <f t="shared" si="11"/>
        <v>3343715</v>
      </c>
      <c r="R31" s="39">
        <f t="shared" si="12"/>
        <v>0</v>
      </c>
      <c r="S31" s="45">
        <f t="shared" si="13"/>
        <v>3343715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103</v>
      </c>
      <c r="C32" s="89" t="str">
        <f t="shared" si="0"/>
        <v>Lý Thị Sà Kha</v>
      </c>
      <c r="D32" s="116" t="str">
        <f t="shared" si="1"/>
        <v>Công nhân</v>
      </c>
      <c r="E32" s="90">
        <f t="shared" si="2"/>
        <v>3317000</v>
      </c>
      <c r="F32" s="92">
        <f>VLOOKUP(B32,'CC - 01'!$B$8:$AS$76,36,0)</f>
        <v>24</v>
      </c>
      <c r="G32" s="220">
        <f t="shared" si="3"/>
        <v>3184320</v>
      </c>
      <c r="H32" s="92">
        <f>(VLOOKUP(B32,'CC - 01'!$B$8:$AS$76,37,0)+VLOOKUP(B32,'CC - 01'!$B$8:$AS$76,38,0))</f>
        <v>0</v>
      </c>
      <c r="I32" s="220">
        <f t="shared" si="4"/>
        <v>0</v>
      </c>
      <c r="J32" s="221">
        <f t="shared" si="5"/>
        <v>24</v>
      </c>
      <c r="K32" s="39">
        <f t="shared" si="6"/>
        <v>3184320</v>
      </c>
      <c r="L32" s="90">
        <f t="shared" si="7"/>
        <v>360000</v>
      </c>
      <c r="M32" s="40">
        <f t="shared" si="8"/>
        <v>3544320</v>
      </c>
      <c r="N32" s="40">
        <f>IF(VLOOKUP(B32,DS,9,0)="x",'L - 01'!E32*$N$4,0)</f>
        <v>265360</v>
      </c>
      <c r="O32" s="40">
        <f t="shared" si="9"/>
        <v>49755</v>
      </c>
      <c r="P32" s="40">
        <f t="shared" si="10"/>
        <v>33170</v>
      </c>
      <c r="Q32" s="39">
        <f t="shared" si="11"/>
        <v>3196035</v>
      </c>
      <c r="R32" s="39">
        <f t="shared" si="12"/>
        <v>0</v>
      </c>
      <c r="S32" s="45">
        <f t="shared" si="13"/>
        <v>3196035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21</v>
      </c>
      <c r="B33" s="141" t="s">
        <v>104</v>
      </c>
      <c r="C33" s="89" t="str">
        <f t="shared" si="0"/>
        <v xml:space="preserve"> Lâm Thị Mộng Thường</v>
      </c>
      <c r="D33" s="116" t="str">
        <f t="shared" si="1"/>
        <v>Công nhân</v>
      </c>
      <c r="E33" s="90">
        <f t="shared" si="2"/>
        <v>3317000</v>
      </c>
      <c r="F33" s="92">
        <f>VLOOKUP(B33,'CC - 01'!$B$8:$AS$76,36,0)</f>
        <v>23</v>
      </c>
      <c r="G33" s="220">
        <f t="shared" si="3"/>
        <v>3051640</v>
      </c>
      <c r="H33" s="92">
        <f>(VLOOKUP(B33,'CC - 01'!$B$8:$AS$76,37,0)+VLOOKUP(B33,'CC - 01'!$B$8:$AS$76,38,0))</f>
        <v>0</v>
      </c>
      <c r="I33" s="220">
        <f t="shared" si="4"/>
        <v>0</v>
      </c>
      <c r="J33" s="221">
        <f t="shared" si="5"/>
        <v>23</v>
      </c>
      <c r="K33" s="39">
        <f t="shared" si="6"/>
        <v>3051640</v>
      </c>
      <c r="L33" s="90">
        <f t="shared" si="7"/>
        <v>345000</v>
      </c>
      <c r="M33" s="40">
        <f t="shared" si="8"/>
        <v>3396640</v>
      </c>
      <c r="N33" s="40">
        <f>IF(VLOOKUP(B33,DS,9,0)="x",'L - 01'!E33*$N$4,0)</f>
        <v>265360</v>
      </c>
      <c r="O33" s="40">
        <f t="shared" si="9"/>
        <v>49755</v>
      </c>
      <c r="P33" s="40">
        <f t="shared" si="10"/>
        <v>33170</v>
      </c>
      <c r="Q33" s="39">
        <f t="shared" si="11"/>
        <v>3048355</v>
      </c>
      <c r="R33" s="39">
        <f t="shared" si="12"/>
        <v>0</v>
      </c>
      <c r="S33" s="45">
        <f t="shared" si="13"/>
        <v>3048355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85" customFormat="1" ht="24" customHeight="1">
      <c r="A34" s="319" t="s">
        <v>187</v>
      </c>
      <c r="B34" s="318" t="s">
        <v>188</v>
      </c>
      <c r="C34" s="317"/>
      <c r="D34" s="317"/>
      <c r="E34" s="317"/>
      <c r="F34" s="317"/>
      <c r="G34" s="317"/>
      <c r="H34" s="317"/>
      <c r="I34" s="317"/>
      <c r="J34" s="317"/>
      <c r="K34" s="317"/>
      <c r="L34" s="317"/>
      <c r="M34" s="317"/>
      <c r="N34" s="317"/>
      <c r="O34" s="317"/>
      <c r="P34" s="317"/>
      <c r="Q34" s="317"/>
      <c r="R34" s="317"/>
      <c r="S34" s="317"/>
      <c r="T34" s="317"/>
      <c r="U34" s="104"/>
      <c r="V34" s="86"/>
      <c r="W34" s="86"/>
      <c r="X34" s="87"/>
      <c r="Y34" s="87"/>
      <c r="Z34" s="87"/>
      <c r="AA34" s="88"/>
      <c r="AB34" s="88"/>
      <c r="AC34" s="88"/>
      <c r="AD34" s="88"/>
      <c r="AE34" s="88"/>
    </row>
    <row r="35" spans="1:31" s="36" customFormat="1" ht="23.25" customHeight="1">
      <c r="A35" s="38">
        <v>22</v>
      </c>
      <c r="B35" s="261" t="s">
        <v>113</v>
      </c>
      <c r="C35" s="89" t="str">
        <f t="shared" si="0"/>
        <v>Nguyễn Văn Bé Hai</v>
      </c>
      <c r="D35" s="116" t="str">
        <f t="shared" si="1"/>
        <v>Công nhân</v>
      </c>
      <c r="E35" s="90">
        <f t="shared" si="2"/>
        <v>3549000</v>
      </c>
      <c r="F35" s="92">
        <f>VLOOKUP(B35,'CC - 01'!$B$8:$AS$76,36,0)</f>
        <v>24</v>
      </c>
      <c r="G35" s="220">
        <f t="shared" si="3"/>
        <v>3407040</v>
      </c>
      <c r="H35" s="92">
        <f>(VLOOKUP(B35,'CC - 01'!$B$8:$AS$76,37,0)+VLOOKUP(B35,'CC - 01'!$B$8:$AS$76,38,0))</f>
        <v>0</v>
      </c>
      <c r="I35" s="220">
        <f t="shared" si="4"/>
        <v>0</v>
      </c>
      <c r="J35" s="221">
        <f t="shared" si="5"/>
        <v>24</v>
      </c>
      <c r="K35" s="39">
        <f t="shared" si="6"/>
        <v>3407040</v>
      </c>
      <c r="L35" s="90">
        <f t="shared" si="7"/>
        <v>360000</v>
      </c>
      <c r="M35" s="40">
        <f t="shared" si="8"/>
        <v>3767040</v>
      </c>
      <c r="N35" s="40">
        <f>IF(VLOOKUP(B35,DS,9,0)="x",'L - 01'!E35*$N$4,0)</f>
        <v>283920</v>
      </c>
      <c r="O35" s="40">
        <f t="shared" si="9"/>
        <v>53235</v>
      </c>
      <c r="P35" s="40">
        <f t="shared" si="10"/>
        <v>35490</v>
      </c>
      <c r="Q35" s="39">
        <f t="shared" si="11"/>
        <v>3394395</v>
      </c>
      <c r="R35" s="39">
        <f t="shared" si="12"/>
        <v>0</v>
      </c>
      <c r="S35" s="45">
        <f t="shared" si="13"/>
        <v>3394395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114</v>
      </c>
      <c r="C36" s="89" t="str">
        <f t="shared" si="0"/>
        <v>Thạch Tiền</v>
      </c>
      <c r="D36" s="116" t="str">
        <f t="shared" si="1"/>
        <v>Công nhân</v>
      </c>
      <c r="E36" s="90">
        <f t="shared" si="2"/>
        <v>3317000</v>
      </c>
      <c r="F36" s="92">
        <f>VLOOKUP(B36,'CC - 01'!$B$8:$AS$76,36,0)</f>
        <v>23</v>
      </c>
      <c r="G36" s="220">
        <f t="shared" si="3"/>
        <v>3051640</v>
      </c>
      <c r="H36" s="92">
        <f>(VLOOKUP(B36,'CC - 01'!$B$8:$AS$76,37,0)+VLOOKUP(B36,'CC - 01'!$B$8:$AS$76,38,0))</f>
        <v>0</v>
      </c>
      <c r="I36" s="220">
        <f t="shared" si="4"/>
        <v>0</v>
      </c>
      <c r="J36" s="221">
        <f t="shared" si="5"/>
        <v>23</v>
      </c>
      <c r="K36" s="39">
        <f t="shared" si="6"/>
        <v>3051640</v>
      </c>
      <c r="L36" s="90">
        <f t="shared" si="7"/>
        <v>345000</v>
      </c>
      <c r="M36" s="40">
        <f t="shared" si="8"/>
        <v>3396640</v>
      </c>
      <c r="N36" s="40">
        <f>IF(VLOOKUP(B36,DS,9,0)="x",'L - 01'!E36*$N$4,0)</f>
        <v>265360</v>
      </c>
      <c r="O36" s="40">
        <f t="shared" si="9"/>
        <v>49755</v>
      </c>
      <c r="P36" s="40">
        <f t="shared" si="10"/>
        <v>33170</v>
      </c>
      <c r="Q36" s="39">
        <f t="shared" si="11"/>
        <v>3048355</v>
      </c>
      <c r="R36" s="39">
        <f t="shared" si="12"/>
        <v>0</v>
      </c>
      <c r="S36" s="45">
        <f t="shared" si="13"/>
        <v>3048355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115</v>
      </c>
      <c r="C37" s="89" t="str">
        <f t="shared" si="0"/>
        <v>Hứa Hậu</v>
      </c>
      <c r="D37" s="116" t="str">
        <f t="shared" si="1"/>
        <v>Công nhân</v>
      </c>
      <c r="E37" s="90">
        <f t="shared" si="2"/>
        <v>3317000</v>
      </c>
      <c r="F37" s="92">
        <f>VLOOKUP(B37,'CC - 01'!$B$8:$AS$76,36,0)</f>
        <v>25</v>
      </c>
      <c r="G37" s="220">
        <f t="shared" si="3"/>
        <v>3317000</v>
      </c>
      <c r="H37" s="92">
        <f>(VLOOKUP(B37,'CC - 01'!$B$8:$AS$76,37,0)+VLOOKUP(B37,'CC - 01'!$B$8:$AS$76,38,0))</f>
        <v>0</v>
      </c>
      <c r="I37" s="220">
        <f t="shared" si="4"/>
        <v>0</v>
      </c>
      <c r="J37" s="221">
        <f t="shared" si="5"/>
        <v>25</v>
      </c>
      <c r="K37" s="39">
        <f t="shared" si="6"/>
        <v>3317000</v>
      </c>
      <c r="L37" s="90">
        <f t="shared" si="7"/>
        <v>375000</v>
      </c>
      <c r="M37" s="40">
        <f t="shared" si="8"/>
        <v>3692000</v>
      </c>
      <c r="N37" s="40">
        <f>IF(VLOOKUP(B37,DS,9,0)="x",'L - 01'!E37*$N$4,0)</f>
        <v>265360</v>
      </c>
      <c r="O37" s="40">
        <f t="shared" si="9"/>
        <v>49755</v>
      </c>
      <c r="P37" s="40">
        <f t="shared" si="10"/>
        <v>33170</v>
      </c>
      <c r="Q37" s="39">
        <f t="shared" si="11"/>
        <v>3343715</v>
      </c>
      <c r="R37" s="39">
        <f t="shared" si="12"/>
        <v>0</v>
      </c>
      <c r="S37" s="45">
        <f t="shared" si="13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116</v>
      </c>
      <c r="C38" s="89" t="str">
        <f>VLOOKUP(B38,DS,2,0)</f>
        <v>Sơn Pép</v>
      </c>
      <c r="D38" s="116" t="str">
        <f>VLOOKUP(B38,DS,3,0)</f>
        <v>Công nhân</v>
      </c>
      <c r="E38" s="90">
        <f>VLOOKUP(B38,DS,4,0)</f>
        <v>3317000</v>
      </c>
      <c r="F38" s="92">
        <f>VLOOKUP(B38,'CC - 01'!$B$8:$AS$76,36,0)</f>
        <v>25</v>
      </c>
      <c r="G38" s="220">
        <f>ROUND(E38/$U$2*F38,0)</f>
        <v>3317000</v>
      </c>
      <c r="H38" s="92">
        <f>(VLOOKUP(B38,'CC - 01'!$B$8:$AS$76,37,0)+VLOOKUP(B38,'CC - 01'!$B$8:$AS$76,38,0))</f>
        <v>0</v>
      </c>
      <c r="I38" s="220">
        <f>ROUND(E38/$U$2*H38,0)</f>
        <v>0</v>
      </c>
      <c r="J38" s="221">
        <f>F38+H38</f>
        <v>25</v>
      </c>
      <c r="K38" s="39">
        <f>G38+I38</f>
        <v>3317000</v>
      </c>
      <c r="L38" s="90">
        <f>+F38*15000</f>
        <v>375000</v>
      </c>
      <c r="M38" s="40">
        <f>K38+L38</f>
        <v>3692000</v>
      </c>
      <c r="N38" s="40">
        <f>IF(VLOOKUP(B38,DS,9,0)="x",'L - 01'!E38*$N$4,0)</f>
        <v>265360</v>
      </c>
      <c r="O38" s="40">
        <f>IF(VLOOKUP(B38,DS,9,0)="x",E38*0.015,0)</f>
        <v>49755</v>
      </c>
      <c r="P38" s="40">
        <f>IF(VLOOKUP(B38,DS,9,0)="x",E38*0.01,0)</f>
        <v>33170</v>
      </c>
      <c r="Q38" s="39">
        <f>M38-SUM(N38:P38)</f>
        <v>3343715</v>
      </c>
      <c r="R38" s="39">
        <f>VLOOKUP(B38,DS,23,0)</f>
        <v>0</v>
      </c>
      <c r="S38" s="45">
        <f>Q38-R38</f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117</v>
      </c>
      <c r="C39" s="89" t="str">
        <f t="shared" ref="C39:C44" si="14">VLOOKUP(B39,DS,2,0)</f>
        <v>Sơn Lét</v>
      </c>
      <c r="D39" s="116" t="str">
        <f t="shared" ref="D39:D44" si="15">VLOOKUP(B39,DS,3,0)</f>
        <v>Công nhân</v>
      </c>
      <c r="E39" s="90">
        <f t="shared" ref="E39:E44" si="16">VLOOKUP(B39,DS,4,0)</f>
        <v>3317000</v>
      </c>
      <c r="F39" s="92">
        <f>VLOOKUP(B39,'CC - 01'!$B$8:$AS$76,36,0)</f>
        <v>24</v>
      </c>
      <c r="G39" s="220">
        <f t="shared" ref="G39:G44" si="17">ROUND(E39/$U$2*F39,0)</f>
        <v>3184320</v>
      </c>
      <c r="H39" s="92">
        <f>(VLOOKUP(B39,'CC - 01'!$B$8:$AS$76,37,0)+VLOOKUP(B39,'CC - 01'!$B$8:$AS$76,38,0))</f>
        <v>0</v>
      </c>
      <c r="I39" s="220">
        <f t="shared" ref="I39:I44" si="18">ROUND(E39/$U$2*H39,0)</f>
        <v>0</v>
      </c>
      <c r="J39" s="221">
        <f t="shared" ref="J39:J44" si="19">F39+H39</f>
        <v>24</v>
      </c>
      <c r="K39" s="39">
        <f t="shared" ref="K39:K44" si="20">G39+I39</f>
        <v>3184320</v>
      </c>
      <c r="L39" s="90">
        <f t="shared" ref="L39:L44" si="21">+F39*15000</f>
        <v>360000</v>
      </c>
      <c r="M39" s="40">
        <f t="shared" ref="M39:M44" si="22">K39+L39</f>
        <v>3544320</v>
      </c>
      <c r="N39" s="40">
        <f>IF(VLOOKUP(B39,DS,9,0)="x",'L - 01'!E39*$N$4,0)</f>
        <v>265360</v>
      </c>
      <c r="O39" s="40">
        <f t="shared" ref="O39:O44" si="23">IF(VLOOKUP(B39,DS,9,0)="x",E39*0.015,0)</f>
        <v>49755</v>
      </c>
      <c r="P39" s="40">
        <f t="shared" ref="P39:P44" si="24">IF(VLOOKUP(B39,DS,9,0)="x",E39*0.01,0)</f>
        <v>33170</v>
      </c>
      <c r="Q39" s="39">
        <f t="shared" ref="Q39:Q44" si="25">M39-SUM(N39:P39)</f>
        <v>3196035</v>
      </c>
      <c r="R39" s="39">
        <f t="shared" ref="R39:R44" si="26">VLOOKUP(B39,DS,23,0)</f>
        <v>0</v>
      </c>
      <c r="S39" s="45">
        <f t="shared" ref="S39:S44" si="27">Q39-R39</f>
        <v>3196035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118</v>
      </c>
      <c r="C40" s="89" t="str">
        <f t="shared" si="14"/>
        <v>Trần Nhiên</v>
      </c>
      <c r="D40" s="116" t="str">
        <f t="shared" si="15"/>
        <v>Công nhân</v>
      </c>
      <c r="E40" s="90">
        <f t="shared" si="16"/>
        <v>3317000</v>
      </c>
      <c r="F40" s="92">
        <f>VLOOKUP(B40,'CC - 01'!$B$8:$AS$76,36,0)</f>
        <v>23</v>
      </c>
      <c r="G40" s="220">
        <f t="shared" si="17"/>
        <v>3051640</v>
      </c>
      <c r="H40" s="92">
        <f>(VLOOKUP(B40,'CC - 01'!$B$8:$AS$76,37,0)+VLOOKUP(B40,'CC - 01'!$B$8:$AS$76,38,0))</f>
        <v>0</v>
      </c>
      <c r="I40" s="220">
        <f t="shared" si="18"/>
        <v>0</v>
      </c>
      <c r="J40" s="221">
        <f t="shared" si="19"/>
        <v>23</v>
      </c>
      <c r="K40" s="39">
        <f t="shared" si="20"/>
        <v>3051640</v>
      </c>
      <c r="L40" s="90">
        <f t="shared" si="21"/>
        <v>345000</v>
      </c>
      <c r="M40" s="40">
        <f t="shared" si="22"/>
        <v>3396640</v>
      </c>
      <c r="N40" s="40">
        <f>IF(VLOOKUP(B40,DS,9,0)="x",'L - 01'!E40*$N$4,0)</f>
        <v>265360</v>
      </c>
      <c r="O40" s="40">
        <f t="shared" si="23"/>
        <v>49755</v>
      </c>
      <c r="P40" s="40">
        <f t="shared" si="24"/>
        <v>33170</v>
      </c>
      <c r="Q40" s="39">
        <f t="shared" si="25"/>
        <v>3048355</v>
      </c>
      <c r="R40" s="39">
        <f t="shared" si="26"/>
        <v>0</v>
      </c>
      <c r="S40" s="45">
        <f t="shared" si="27"/>
        <v>3048355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119</v>
      </c>
      <c r="C41" s="89" t="str">
        <f t="shared" si="14"/>
        <v>Thạch Giang</v>
      </c>
      <c r="D41" s="116" t="str">
        <f t="shared" si="15"/>
        <v>Công nhân</v>
      </c>
      <c r="E41" s="90">
        <f t="shared" si="16"/>
        <v>3317000</v>
      </c>
      <c r="F41" s="92">
        <f>VLOOKUP(B41,'CC - 01'!$B$8:$AS$76,36,0)</f>
        <v>25</v>
      </c>
      <c r="G41" s="220">
        <f t="shared" si="17"/>
        <v>3317000</v>
      </c>
      <c r="H41" s="92">
        <f>(VLOOKUP(B41,'CC - 01'!$B$8:$AS$76,37,0)+VLOOKUP(B41,'CC - 01'!$B$8:$AS$76,38,0))</f>
        <v>0</v>
      </c>
      <c r="I41" s="220">
        <f t="shared" si="18"/>
        <v>0</v>
      </c>
      <c r="J41" s="221">
        <f t="shared" si="19"/>
        <v>25</v>
      </c>
      <c r="K41" s="39">
        <f t="shared" si="20"/>
        <v>3317000</v>
      </c>
      <c r="L41" s="90">
        <f t="shared" si="21"/>
        <v>375000</v>
      </c>
      <c r="M41" s="40">
        <f t="shared" si="22"/>
        <v>3692000</v>
      </c>
      <c r="N41" s="40">
        <f>IF(VLOOKUP(B41,DS,9,0)="x",'L - 01'!E41*$N$4,0)</f>
        <v>265360</v>
      </c>
      <c r="O41" s="40">
        <f t="shared" si="23"/>
        <v>49755</v>
      </c>
      <c r="P41" s="40">
        <f t="shared" si="24"/>
        <v>33170</v>
      </c>
      <c r="Q41" s="39">
        <f t="shared" si="25"/>
        <v>3343715</v>
      </c>
      <c r="R41" s="39">
        <f t="shared" si="26"/>
        <v>0</v>
      </c>
      <c r="S41" s="45">
        <f t="shared" si="27"/>
        <v>3343715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120</v>
      </c>
      <c r="C42" s="89" t="str">
        <f t="shared" si="14"/>
        <v>Thạch Quyền</v>
      </c>
      <c r="D42" s="116" t="str">
        <f t="shared" si="15"/>
        <v>Công nhân</v>
      </c>
      <c r="E42" s="90">
        <f t="shared" si="16"/>
        <v>3317000</v>
      </c>
      <c r="F42" s="92">
        <f>VLOOKUP(B42,'CC - 01'!$B$8:$AS$76,36,0)</f>
        <v>25</v>
      </c>
      <c r="G42" s="220">
        <f t="shared" si="17"/>
        <v>3317000</v>
      </c>
      <c r="H42" s="92">
        <f>(VLOOKUP(B42,'CC - 01'!$B$8:$AS$76,37,0)+VLOOKUP(B42,'CC - 01'!$B$8:$AS$76,38,0))</f>
        <v>0</v>
      </c>
      <c r="I42" s="220">
        <f t="shared" si="18"/>
        <v>0</v>
      </c>
      <c r="J42" s="221">
        <f t="shared" si="19"/>
        <v>25</v>
      </c>
      <c r="K42" s="39">
        <f t="shared" si="20"/>
        <v>3317000</v>
      </c>
      <c r="L42" s="90">
        <f t="shared" si="21"/>
        <v>375000</v>
      </c>
      <c r="M42" s="40">
        <f t="shared" si="22"/>
        <v>3692000</v>
      </c>
      <c r="N42" s="40">
        <f>IF(VLOOKUP(B42,DS,9,0)="x",'L - 01'!E42*$N$4,0)</f>
        <v>265360</v>
      </c>
      <c r="O42" s="40">
        <f t="shared" si="23"/>
        <v>49755</v>
      </c>
      <c r="P42" s="40">
        <f t="shared" si="24"/>
        <v>33170</v>
      </c>
      <c r="Q42" s="39">
        <f t="shared" si="25"/>
        <v>3343715</v>
      </c>
      <c r="R42" s="39">
        <f t="shared" si="26"/>
        <v>0</v>
      </c>
      <c r="S42" s="45">
        <f t="shared" si="27"/>
        <v>3343715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121</v>
      </c>
      <c r="C43" s="89" t="str">
        <f t="shared" si="14"/>
        <v>Lâm Lin</v>
      </c>
      <c r="D43" s="116" t="str">
        <f t="shared" si="15"/>
        <v>Công nhân</v>
      </c>
      <c r="E43" s="90">
        <f t="shared" si="16"/>
        <v>3317000</v>
      </c>
      <c r="F43" s="92">
        <f>VLOOKUP(B43,'CC - 01'!$B$8:$AS$76,36,0)</f>
        <v>22</v>
      </c>
      <c r="G43" s="220">
        <f t="shared" si="17"/>
        <v>2918960</v>
      </c>
      <c r="H43" s="92">
        <f>(VLOOKUP(B43,'CC - 01'!$B$8:$AS$76,37,0)+VLOOKUP(B43,'CC - 01'!$B$8:$AS$76,38,0))</f>
        <v>0</v>
      </c>
      <c r="I43" s="220">
        <f t="shared" si="18"/>
        <v>0</v>
      </c>
      <c r="J43" s="221">
        <f t="shared" si="19"/>
        <v>22</v>
      </c>
      <c r="K43" s="39">
        <f t="shared" si="20"/>
        <v>2918960</v>
      </c>
      <c r="L43" s="90">
        <f t="shared" si="21"/>
        <v>330000</v>
      </c>
      <c r="M43" s="40">
        <f t="shared" si="22"/>
        <v>3248960</v>
      </c>
      <c r="N43" s="40">
        <f>IF(VLOOKUP(B43,DS,9,0)="x",'L - 01'!E43*$N$4,0)</f>
        <v>265360</v>
      </c>
      <c r="O43" s="40">
        <f t="shared" si="23"/>
        <v>49755</v>
      </c>
      <c r="P43" s="40">
        <f t="shared" si="24"/>
        <v>33170</v>
      </c>
      <c r="Q43" s="39">
        <f t="shared" si="25"/>
        <v>2900675</v>
      </c>
      <c r="R43" s="39">
        <f t="shared" si="26"/>
        <v>0</v>
      </c>
      <c r="S43" s="45">
        <f t="shared" si="27"/>
        <v>2900675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3.25" customHeight="1">
      <c r="A44" s="38">
        <v>31</v>
      </c>
      <c r="B44" s="261" t="s">
        <v>122</v>
      </c>
      <c r="C44" s="89" t="str">
        <f t="shared" si="14"/>
        <v>Lâm Chanh Đa Ra</v>
      </c>
      <c r="D44" s="116" t="str">
        <f t="shared" si="15"/>
        <v>Công nhân</v>
      </c>
      <c r="E44" s="90">
        <f t="shared" si="16"/>
        <v>3317000</v>
      </c>
      <c r="F44" s="92">
        <f>VLOOKUP(B44,'CC - 01'!$B$8:$AS$76,36,0)</f>
        <v>23</v>
      </c>
      <c r="G44" s="220">
        <f t="shared" si="17"/>
        <v>3051640</v>
      </c>
      <c r="H44" s="92">
        <f>(VLOOKUP(B44,'CC - 01'!$B$8:$AS$76,37,0)+VLOOKUP(B44,'CC - 01'!$B$8:$AS$76,38,0))</f>
        <v>0</v>
      </c>
      <c r="I44" s="220">
        <f t="shared" si="18"/>
        <v>0</v>
      </c>
      <c r="J44" s="221">
        <f t="shared" si="19"/>
        <v>23</v>
      </c>
      <c r="K44" s="39">
        <f t="shared" si="20"/>
        <v>3051640</v>
      </c>
      <c r="L44" s="90">
        <f t="shared" si="21"/>
        <v>345000</v>
      </c>
      <c r="M44" s="40">
        <f t="shared" si="22"/>
        <v>3396640</v>
      </c>
      <c r="N44" s="40">
        <f>IF(VLOOKUP(B44,DS,9,0)="x",'L - 01'!E44*$N$4,0)</f>
        <v>265360</v>
      </c>
      <c r="O44" s="40">
        <f t="shared" si="23"/>
        <v>49755</v>
      </c>
      <c r="P44" s="40">
        <f t="shared" si="24"/>
        <v>33170</v>
      </c>
      <c r="Q44" s="39">
        <f t="shared" si="25"/>
        <v>3048355</v>
      </c>
      <c r="R44" s="39">
        <f t="shared" si="26"/>
        <v>0</v>
      </c>
      <c r="S44" s="45">
        <f t="shared" si="27"/>
        <v>3048355</v>
      </c>
      <c r="T44" s="39"/>
      <c r="U44" s="104"/>
      <c r="V44" s="37"/>
      <c r="W44" s="28"/>
      <c r="X44" s="5"/>
      <c r="Y44" s="5"/>
      <c r="Z44" s="5"/>
      <c r="AA44" s="4"/>
      <c r="AB44" s="4"/>
      <c r="AC44" s="4"/>
      <c r="AD44" s="4"/>
      <c r="AE44" s="4"/>
    </row>
    <row r="45" spans="1:31" s="36" customFormat="1" ht="22.5" customHeight="1">
      <c r="A45" s="41"/>
      <c r="B45" s="316"/>
      <c r="C45" s="42"/>
      <c r="D45" s="3"/>
      <c r="E45" s="43"/>
      <c r="F45" s="43"/>
      <c r="G45" s="43"/>
      <c r="H45" s="43"/>
      <c r="I45" s="43"/>
      <c r="J45" s="44"/>
      <c r="K45" s="43"/>
      <c r="L45" s="43"/>
      <c r="M45" s="314"/>
      <c r="N45" s="43"/>
      <c r="O45" s="43"/>
      <c r="P45" s="43"/>
      <c r="Q45" s="43"/>
      <c r="R45" s="43"/>
      <c r="S45" s="43"/>
      <c r="T45" s="39"/>
      <c r="U45" s="104"/>
      <c r="V45" s="37"/>
      <c r="W45" s="37"/>
      <c r="X45" s="37"/>
      <c r="Y45" s="37"/>
      <c r="Z45" s="37"/>
    </row>
    <row r="46" spans="1:31" s="32" customFormat="1" ht="21" customHeight="1">
      <c r="A46" s="442" t="s">
        <v>25</v>
      </c>
      <c r="B46" s="442"/>
      <c r="C46" s="442"/>
      <c r="D46" s="442"/>
      <c r="E46" s="140">
        <f>SUM(E10:E45)</f>
        <v>111683000</v>
      </c>
      <c r="F46" s="140"/>
      <c r="G46" s="140">
        <f>SUM(G10:G45)</f>
        <v>107847600</v>
      </c>
      <c r="H46" s="140"/>
      <c r="I46" s="140">
        <f>SUM(I10:I45)</f>
        <v>0</v>
      </c>
      <c r="J46" s="26"/>
      <c r="K46" s="26">
        <f t="shared" ref="K46:S46" si="28">SUM(K10:K45)</f>
        <v>107847600</v>
      </c>
      <c r="L46" s="26">
        <f t="shared" si="28"/>
        <v>11955000</v>
      </c>
      <c r="M46" s="26">
        <f t="shared" si="28"/>
        <v>119802600</v>
      </c>
      <c r="N46" s="26">
        <f t="shared" si="28"/>
        <v>8934640</v>
      </c>
      <c r="O46" s="26">
        <f t="shared" si="28"/>
        <v>1675245</v>
      </c>
      <c r="P46" s="26">
        <f t="shared" si="28"/>
        <v>1116830</v>
      </c>
      <c r="Q46" s="26">
        <f t="shared" si="28"/>
        <v>108075885</v>
      </c>
      <c r="R46" s="26">
        <f t="shared" si="28"/>
        <v>0</v>
      </c>
      <c r="S46" s="26">
        <f t="shared" si="28"/>
        <v>108075885</v>
      </c>
      <c r="T46" s="26"/>
      <c r="U46" s="104"/>
      <c r="V46" s="33"/>
      <c r="W46" s="33"/>
      <c r="X46" s="33"/>
      <c r="Y46" s="33"/>
      <c r="Z46" s="33"/>
    </row>
    <row r="47" spans="1:31" ht="11.25" customHeight="1">
      <c r="A47" s="8"/>
      <c r="B47" s="8"/>
      <c r="C47" s="9"/>
      <c r="D47" s="117"/>
      <c r="E47" s="94"/>
      <c r="F47" s="9"/>
      <c r="G47" s="9"/>
      <c r="H47" s="9"/>
      <c r="I47" s="9"/>
      <c r="K47" s="9"/>
      <c r="L47" s="9"/>
      <c r="M47" s="102"/>
      <c r="N47" s="9"/>
      <c r="O47" s="9"/>
      <c r="P47" s="9"/>
      <c r="Q47" s="9"/>
      <c r="R47" s="9"/>
      <c r="S47" s="9"/>
      <c r="T47" s="9"/>
      <c r="U47" s="104"/>
    </row>
    <row r="48" spans="1:31" s="36" customFormat="1" ht="11.25" customHeight="1">
      <c r="A48" s="78"/>
      <c r="B48" s="78"/>
      <c r="C48" s="78"/>
      <c r="D48" s="133"/>
      <c r="E48" s="134"/>
      <c r="F48" s="78"/>
      <c r="G48" s="78"/>
      <c r="H48" s="78"/>
      <c r="I48" s="78"/>
      <c r="J48" s="135"/>
      <c r="K48" s="134"/>
      <c r="L48" s="78"/>
      <c r="M48" s="78"/>
      <c r="N48" s="78"/>
      <c r="O48" s="78"/>
      <c r="P48" s="78"/>
      <c r="Q48" s="78"/>
      <c r="R48" s="78"/>
      <c r="S48" s="108" t="str">
        <f>"Long An, ngày  "&amp;$V$2&amp;"   tháng   "&amp;TEXT(E4,"mm")&amp;"   năm "&amp;TEXT(E4,"yyyy")</f>
        <v>Long An, ngày  31   tháng   01   năm 2016</v>
      </c>
      <c r="T48" s="78"/>
      <c r="U48" s="136"/>
      <c r="V48" s="37"/>
      <c r="W48" s="37"/>
      <c r="X48" s="37"/>
      <c r="Y48" s="37"/>
      <c r="Z48" s="37"/>
    </row>
    <row r="49" spans="1:31" s="36" customFormat="1" ht="12.75">
      <c r="A49" s="29"/>
      <c r="B49" s="29"/>
      <c r="C49" s="29" t="s">
        <v>60</v>
      </c>
      <c r="D49" s="137"/>
      <c r="E49" s="79"/>
      <c r="F49" s="136"/>
      <c r="G49" s="79"/>
      <c r="H49" s="79"/>
      <c r="I49" s="79"/>
      <c r="J49" s="138"/>
      <c r="K49" s="37"/>
      <c r="L49" s="29"/>
      <c r="M49" s="259"/>
      <c r="N49" s="20"/>
      <c r="O49" s="20"/>
      <c r="P49" s="20"/>
      <c r="Q49" s="20"/>
      <c r="S49" s="136" t="s">
        <v>22</v>
      </c>
      <c r="T49" s="136"/>
      <c r="U49" s="136"/>
      <c r="V49" s="37"/>
      <c r="W49" s="37"/>
      <c r="X49" s="37"/>
      <c r="Y49" s="37"/>
      <c r="Z49" s="37"/>
    </row>
    <row r="50" spans="1:31" ht="12">
      <c r="A50" s="8"/>
      <c r="B50" s="8"/>
      <c r="C50" s="15"/>
      <c r="E50" s="13"/>
      <c r="F50" s="12"/>
      <c r="G50" s="13"/>
      <c r="H50" s="13"/>
      <c r="I50" s="13"/>
      <c r="K50" s="7"/>
      <c r="L50" s="15"/>
      <c r="N50" s="11"/>
      <c r="O50" s="11"/>
      <c r="P50" s="11"/>
      <c r="Q50" s="11"/>
      <c r="S50" s="11"/>
      <c r="T50" s="12"/>
      <c r="U50" s="104"/>
    </row>
    <row r="51" spans="1:31" ht="12">
      <c r="C51" s="15"/>
      <c r="L51" s="15"/>
      <c r="T51" s="15"/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ht="12">
      <c r="U58" s="104"/>
    </row>
    <row r="59" spans="1:31" s="175" customFormat="1" ht="29.25" customHeight="1">
      <c r="A59" s="139"/>
      <c r="B59" s="197"/>
      <c r="C59" s="197"/>
      <c r="D59" s="423" t="str">
        <f>D1</f>
        <v>BẢNG THANH TOÁN LƯƠNG THÁNG 01 / 2016</v>
      </c>
      <c r="E59" s="423"/>
      <c r="F59" s="423"/>
      <c r="G59" s="423"/>
      <c r="H59" s="423"/>
      <c r="I59" s="423"/>
      <c r="J59" s="423"/>
      <c r="K59" s="423"/>
      <c r="L59" s="423"/>
      <c r="M59" s="423"/>
      <c r="N59" s="423"/>
      <c r="O59" s="423"/>
      <c r="P59" s="423"/>
      <c r="Q59" s="424"/>
      <c r="R59" s="425" t="s">
        <v>112</v>
      </c>
      <c r="S59" s="426"/>
      <c r="T59" s="427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TH!$A$1</f>
        <v>Công ty TNHH Hải sản An Lạc</v>
      </c>
      <c r="B60" s="197"/>
      <c r="C60" s="197"/>
      <c r="D60" s="197"/>
      <c r="E60" s="200"/>
      <c r="F60" s="197"/>
      <c r="G60" s="197"/>
      <c r="H60" s="197"/>
      <c r="I60" s="197"/>
      <c r="J60" s="201"/>
      <c r="K60" s="197"/>
      <c r="L60" s="197"/>
      <c r="M60" s="301"/>
      <c r="N60" s="197"/>
      <c r="O60" s="197"/>
      <c r="P60" s="197"/>
      <c r="Q60" s="197"/>
      <c r="R60" s="197"/>
      <c r="S60" s="197"/>
      <c r="T60" s="151"/>
      <c r="U60" s="104"/>
      <c r="V60" s="7"/>
      <c r="W60" s="198"/>
      <c r="X60" s="198"/>
      <c r="Y60" s="199"/>
      <c r="Z60" s="199"/>
    </row>
    <row r="61" spans="1:31" s="175" customFormat="1" ht="15" customHeight="1">
      <c r="A61" s="139" t="str">
        <f>TH!$A$2</f>
        <v>Địa chỉ: Lô A14, đường 4A, KCN Hải Sơn, Đức Hòa, Long An</v>
      </c>
      <c r="B61" s="197"/>
      <c r="C61" s="197"/>
      <c r="D61" s="197"/>
      <c r="E61" s="200"/>
      <c r="F61" s="197"/>
      <c r="G61" s="197"/>
      <c r="H61" s="197"/>
      <c r="I61" s="197"/>
      <c r="J61" s="201"/>
      <c r="K61" s="197"/>
      <c r="L61" s="197"/>
      <c r="M61" s="301"/>
      <c r="N61" s="197"/>
      <c r="O61" s="197"/>
      <c r="P61" s="197"/>
      <c r="Q61" s="197"/>
      <c r="R61" s="197"/>
      <c r="S61" s="197"/>
      <c r="T61" s="151"/>
      <c r="U61" s="104"/>
      <c r="V61" s="7"/>
      <c r="W61" s="198"/>
      <c r="X61" s="198"/>
      <c r="Y61" s="199"/>
      <c r="Z61" s="199"/>
    </row>
    <row r="62" spans="1:31" s="205" customFormat="1" ht="14.25" customHeight="1">
      <c r="A62" s="203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04"/>
      <c r="V62" s="7"/>
      <c r="W62" s="204"/>
      <c r="X62" s="204"/>
      <c r="Y62" s="204"/>
      <c r="Z62" s="204"/>
    </row>
    <row r="63" spans="1:31" s="208" customFormat="1" ht="24" customHeight="1">
      <c r="A63" s="428" t="s">
        <v>19</v>
      </c>
      <c r="B63" s="428" t="s">
        <v>20</v>
      </c>
      <c r="C63" s="430" t="s">
        <v>1</v>
      </c>
      <c r="D63" s="430" t="s">
        <v>2</v>
      </c>
      <c r="E63" s="431" t="s">
        <v>56</v>
      </c>
      <c r="F63" s="432" t="s">
        <v>26</v>
      </c>
      <c r="G63" s="433"/>
      <c r="H63" s="433"/>
      <c r="I63" s="433"/>
      <c r="J63" s="433"/>
      <c r="K63" s="434"/>
      <c r="L63" s="414" t="s">
        <v>57</v>
      </c>
      <c r="M63" s="414" t="s">
        <v>5</v>
      </c>
      <c r="N63" s="430" t="s">
        <v>6</v>
      </c>
      <c r="O63" s="430"/>
      <c r="P63" s="430"/>
      <c r="Q63" s="417" t="s">
        <v>7</v>
      </c>
      <c r="R63" s="417" t="s">
        <v>8</v>
      </c>
      <c r="S63" s="417" t="s">
        <v>9</v>
      </c>
      <c r="T63" s="435" t="s">
        <v>10</v>
      </c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3.75" customHeight="1">
      <c r="A64" s="429"/>
      <c r="B64" s="429"/>
      <c r="C64" s="430"/>
      <c r="D64" s="430"/>
      <c r="E64" s="431"/>
      <c r="F64" s="432" t="s">
        <v>59</v>
      </c>
      <c r="G64" s="434"/>
      <c r="H64" s="437" t="s">
        <v>189</v>
      </c>
      <c r="I64" s="438"/>
      <c r="J64" s="419" t="s">
        <v>27</v>
      </c>
      <c r="K64" s="417" t="s">
        <v>4</v>
      </c>
      <c r="L64" s="415"/>
      <c r="M64" s="415"/>
      <c r="N64" s="421" t="s">
        <v>12</v>
      </c>
      <c r="O64" s="417" t="s">
        <v>13</v>
      </c>
      <c r="P64" s="417" t="s">
        <v>34</v>
      </c>
      <c r="Q64" s="418"/>
      <c r="R64" s="418"/>
      <c r="S64" s="418"/>
      <c r="T64" s="436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08" customFormat="1" ht="35.25" customHeight="1">
      <c r="A65" s="429"/>
      <c r="B65" s="429"/>
      <c r="C65" s="417"/>
      <c r="D65" s="417"/>
      <c r="E65" s="431"/>
      <c r="F65" s="209" t="s">
        <v>40</v>
      </c>
      <c r="G65" s="206" t="s">
        <v>18</v>
      </c>
      <c r="H65" s="290" t="s">
        <v>40</v>
      </c>
      <c r="I65" s="206" t="s">
        <v>18</v>
      </c>
      <c r="J65" s="420"/>
      <c r="K65" s="418"/>
      <c r="L65" s="416"/>
      <c r="M65" s="416"/>
      <c r="N65" s="422"/>
      <c r="O65" s="418"/>
      <c r="P65" s="418"/>
      <c r="Q65" s="418"/>
      <c r="R65" s="418"/>
      <c r="S65" s="418"/>
      <c r="T65" s="436"/>
      <c r="U65" s="182"/>
      <c r="V65" s="207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14" customFormat="1" ht="12.75" customHeight="1">
      <c r="A66" s="210">
        <v>1</v>
      </c>
      <c r="B66" s="210">
        <v>2</v>
      </c>
      <c r="C66" s="210">
        <v>3</v>
      </c>
      <c r="D66" s="210">
        <v>4</v>
      </c>
      <c r="E66" s="210">
        <v>5</v>
      </c>
      <c r="F66" s="210">
        <v>7</v>
      </c>
      <c r="G66" s="210">
        <v>8</v>
      </c>
      <c r="H66" s="210">
        <v>9</v>
      </c>
      <c r="I66" s="210">
        <v>10</v>
      </c>
      <c r="J66" s="210">
        <v>13</v>
      </c>
      <c r="K66" s="210">
        <v>14</v>
      </c>
      <c r="L66" s="210">
        <v>16</v>
      </c>
      <c r="M66" s="84">
        <v>17</v>
      </c>
      <c r="N66" s="210">
        <v>24</v>
      </c>
      <c r="O66" s="210">
        <v>25</v>
      </c>
      <c r="P66" s="210">
        <v>26</v>
      </c>
      <c r="Q66" s="210">
        <v>29</v>
      </c>
      <c r="R66" s="210">
        <v>30</v>
      </c>
      <c r="S66" s="210">
        <v>31</v>
      </c>
      <c r="T66" s="210">
        <v>32</v>
      </c>
      <c r="U66" s="182"/>
      <c r="V66" s="211"/>
      <c r="W66" s="211"/>
      <c r="X66" s="212"/>
      <c r="Y66" s="212"/>
      <c r="Z66" s="212"/>
      <c r="AA66" s="213"/>
      <c r="AB66" s="213"/>
      <c r="AC66" s="213"/>
      <c r="AD66" s="213"/>
      <c r="AE66" s="213"/>
    </row>
    <row r="67" spans="1:31" s="225" customFormat="1" ht="23.25" customHeight="1">
      <c r="A67" s="215">
        <v>1</v>
      </c>
      <c r="B67" s="215" t="s">
        <v>68</v>
      </c>
      <c r="C67" s="216" t="str">
        <f>VLOOKUP(B67,DS,2,0)</f>
        <v>Nguyễn Thiện Duy</v>
      </c>
      <c r="D67" s="217" t="str">
        <f>VLOOKUP(B67,DS,3,0)</f>
        <v>Giám đốc</v>
      </c>
      <c r="E67" s="218">
        <f>VLOOKUP(B67,DS,4,0)</f>
        <v>10851000</v>
      </c>
      <c r="F67" s="219">
        <f>VLOOKUP(B67,'CC - 01'!$B$111:$AN$124,36,0)</f>
        <v>20</v>
      </c>
      <c r="G67" s="220">
        <f>ROUND(E67/$U$2*F67,0)</f>
        <v>8680800</v>
      </c>
      <c r="H67" s="92">
        <f>(VLOOKUP(B67,'CC - 01'!B$111:AS$124,37,0)+VLOOKUP(B67,'CC - 01'!B$111:AS$124,38,0))</f>
        <v>0</v>
      </c>
      <c r="I67" s="220">
        <f>ROUND(E67/$U$2*H67,0)</f>
        <v>0</v>
      </c>
      <c r="J67" s="221">
        <f>F67+H67</f>
        <v>20</v>
      </c>
      <c r="K67" s="39">
        <f>G67+I67</f>
        <v>8680800</v>
      </c>
      <c r="L67" s="90">
        <f>+F67*15000</f>
        <v>300000</v>
      </c>
      <c r="M67" s="222">
        <f>K67+SUM(L67:L67)</f>
        <v>8980800</v>
      </c>
      <c r="N67" s="40">
        <f>IF(VLOOKUP(B67,DS,9,0)="x",'L - 01'!E67*$N$4,0)</f>
        <v>868080</v>
      </c>
      <c r="O67" s="222">
        <f>IF(VLOOKUP(B67,DS,9,0)="x",E67*0.015,0)</f>
        <v>162765</v>
      </c>
      <c r="P67" s="222">
        <f>IF(VLOOKUP(B67,DS,9,0)="X",E67*0.01,0)</f>
        <v>108510</v>
      </c>
      <c r="Q67" s="220">
        <f>M67-SUM(N67:P67)</f>
        <v>7841445</v>
      </c>
      <c r="R67" s="220">
        <f>VLOOKUP(B67,DS,23,0)</f>
        <v>0</v>
      </c>
      <c r="S67" s="223">
        <f>Q67-R67</f>
        <v>7841445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2</v>
      </c>
      <c r="B68" s="215" t="s">
        <v>70</v>
      </c>
      <c r="C68" s="216" t="str">
        <f t="shared" ref="C68:C73" si="29">VLOOKUP(B68,DS,2,0)</f>
        <v>Nguyễn Văn Sẽ</v>
      </c>
      <c r="D68" s="217" t="str">
        <f t="shared" ref="D68:D73" si="30">VLOOKUP(B68,DS,3,0)</f>
        <v>Kỹ Thuật</v>
      </c>
      <c r="E68" s="218">
        <f t="shared" ref="E68:E73" si="31">VLOOKUP(B68,DS,4,0)</f>
        <v>4895000</v>
      </c>
      <c r="F68" s="219">
        <f>VLOOKUP(B68,'CC - 01'!$B$111:$AN$124,36,0)</f>
        <v>25</v>
      </c>
      <c r="G68" s="220">
        <f t="shared" ref="G68:G73" si="32">ROUND(E68/$U$2*F68,0)</f>
        <v>4895000</v>
      </c>
      <c r="H68" s="92">
        <f>(VLOOKUP(B68,'CC - 01'!B$111:AS$124,37,0)+VLOOKUP(B68,'CC - 01'!B$111:AS$124,38,0))</f>
        <v>0</v>
      </c>
      <c r="I68" s="220">
        <f t="shared" ref="I68:I73" si="33">ROUND(E68/$U$2*H68,0)</f>
        <v>0</v>
      </c>
      <c r="J68" s="221">
        <f t="shared" ref="J68:J73" si="34">F68+H68</f>
        <v>25</v>
      </c>
      <c r="K68" s="39">
        <f t="shared" ref="K68:K73" si="35">G68+I68</f>
        <v>4895000</v>
      </c>
      <c r="L68" s="90">
        <f t="shared" ref="L68:L73" si="36">+F68*15000</f>
        <v>375000</v>
      </c>
      <c r="M68" s="222">
        <f t="shared" ref="M68:M73" si="37">K68+SUM(L68:L68)</f>
        <v>5270000</v>
      </c>
      <c r="N68" s="40">
        <f>IF(VLOOKUP(B68,DS,9,0)="x",'L - 01'!E68*$N$4,0)</f>
        <v>391600</v>
      </c>
      <c r="O68" s="222">
        <f t="shared" ref="O68:O73" si="38">IF(VLOOKUP(B68,DS,9,0)="x",E68*0.015,0)</f>
        <v>73425</v>
      </c>
      <c r="P68" s="222">
        <f t="shared" ref="P68:P73" si="39">IF(VLOOKUP(B68,DS,9,0)="X",E68*0.01,0)</f>
        <v>48950</v>
      </c>
      <c r="Q68" s="220">
        <f t="shared" ref="Q68:Q73" si="40">M68-SUM(N68:P68)</f>
        <v>4756025</v>
      </c>
      <c r="R68" s="220">
        <f t="shared" ref="R68:R73" si="41">VLOOKUP(B68,DS,23,0)</f>
        <v>0</v>
      </c>
      <c r="S68" s="223">
        <f t="shared" ref="S68:S73" si="42">Q68-R68</f>
        <v>4756025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3</v>
      </c>
      <c r="B69" s="215" t="s">
        <v>72</v>
      </c>
      <c r="C69" s="216" t="str">
        <f t="shared" si="29"/>
        <v>Võ Uyên Phương</v>
      </c>
      <c r="D69" s="217" t="str">
        <f t="shared" si="30"/>
        <v>Kế toán</v>
      </c>
      <c r="E69" s="218">
        <f t="shared" si="31"/>
        <v>4895000</v>
      </c>
      <c r="F69" s="219">
        <f>VLOOKUP(B69,'CC - 01'!$B$111:$AN$124,36,0)</f>
        <v>24</v>
      </c>
      <c r="G69" s="220">
        <f t="shared" si="32"/>
        <v>4699200</v>
      </c>
      <c r="H69" s="92">
        <f>(VLOOKUP(B69,'CC - 01'!B$111:AS$124,37,0)+VLOOKUP(B69,'CC - 01'!B$111:AS$124,38,0))</f>
        <v>0</v>
      </c>
      <c r="I69" s="220">
        <f t="shared" si="33"/>
        <v>0</v>
      </c>
      <c r="J69" s="221">
        <f t="shared" si="34"/>
        <v>24</v>
      </c>
      <c r="K69" s="39">
        <f t="shared" si="35"/>
        <v>4699200</v>
      </c>
      <c r="L69" s="90">
        <f t="shared" si="36"/>
        <v>360000</v>
      </c>
      <c r="M69" s="222">
        <f t="shared" si="37"/>
        <v>5059200</v>
      </c>
      <c r="N69" s="40">
        <f>IF(VLOOKUP(B69,DS,9,0)="x",'L - 01'!E69*$N$4,0)</f>
        <v>391600</v>
      </c>
      <c r="O69" s="222">
        <f t="shared" si="38"/>
        <v>73425</v>
      </c>
      <c r="P69" s="222">
        <f t="shared" si="39"/>
        <v>48950</v>
      </c>
      <c r="Q69" s="220">
        <f t="shared" si="40"/>
        <v>4545225</v>
      </c>
      <c r="R69" s="220">
        <f t="shared" si="41"/>
        <v>0</v>
      </c>
      <c r="S69" s="223">
        <f t="shared" si="42"/>
        <v>4545225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4</v>
      </c>
      <c r="B70" s="215" t="s">
        <v>75</v>
      </c>
      <c r="C70" s="216" t="str">
        <f t="shared" si="29"/>
        <v>Lê Nguyễn Huy Cường</v>
      </c>
      <c r="D70" s="217" t="str">
        <f t="shared" si="30"/>
        <v>XNK</v>
      </c>
      <c r="E70" s="218">
        <f t="shared" si="31"/>
        <v>4336000</v>
      </c>
      <c r="F70" s="219">
        <f>VLOOKUP(B70,'CC - 01'!$B$111:$AN$124,36,0)</f>
        <v>25</v>
      </c>
      <c r="G70" s="220">
        <f t="shared" si="32"/>
        <v>4336000</v>
      </c>
      <c r="H70" s="92">
        <f>(VLOOKUP(B70,'CC - 01'!B$111:AS$124,37,0)+VLOOKUP(B70,'CC - 01'!B$111:AS$124,38,0))</f>
        <v>0</v>
      </c>
      <c r="I70" s="220">
        <f t="shared" si="33"/>
        <v>0</v>
      </c>
      <c r="J70" s="221">
        <f t="shared" si="34"/>
        <v>25</v>
      </c>
      <c r="K70" s="39">
        <f t="shared" si="35"/>
        <v>4336000</v>
      </c>
      <c r="L70" s="90">
        <f t="shared" si="36"/>
        <v>375000</v>
      </c>
      <c r="M70" s="222">
        <f t="shared" si="37"/>
        <v>4711000</v>
      </c>
      <c r="N70" s="40">
        <f>IF(VLOOKUP(B70,DS,9,0)="x",'L - 01'!E70*$N$4,0)</f>
        <v>346880</v>
      </c>
      <c r="O70" s="222">
        <f t="shared" si="38"/>
        <v>65040</v>
      </c>
      <c r="P70" s="222">
        <f t="shared" si="39"/>
        <v>43360</v>
      </c>
      <c r="Q70" s="220">
        <f t="shared" si="40"/>
        <v>4255720</v>
      </c>
      <c r="R70" s="220">
        <f t="shared" si="41"/>
        <v>0</v>
      </c>
      <c r="S70" s="223">
        <f t="shared" si="42"/>
        <v>4255720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5</v>
      </c>
      <c r="B71" s="215" t="s">
        <v>77</v>
      </c>
      <c r="C71" s="216" t="str">
        <f t="shared" si="29"/>
        <v>Nguyễn Văn Bé Tư</v>
      </c>
      <c r="D71" s="217" t="str">
        <f t="shared" si="30"/>
        <v>Tài xế</v>
      </c>
      <c r="E71" s="218">
        <f t="shared" si="31"/>
        <v>3496000</v>
      </c>
      <c r="F71" s="219">
        <f>VLOOKUP(B71,'CC - 01'!$B$111:$AN$124,36,0)</f>
        <v>23</v>
      </c>
      <c r="G71" s="220">
        <f t="shared" si="32"/>
        <v>3216320</v>
      </c>
      <c r="H71" s="92">
        <f>(VLOOKUP(B71,'CC - 01'!B$111:AS$124,37,0)+VLOOKUP(B71,'CC - 01'!B$111:AS$124,38,0))</f>
        <v>0</v>
      </c>
      <c r="I71" s="220">
        <f t="shared" si="33"/>
        <v>0</v>
      </c>
      <c r="J71" s="221">
        <f t="shared" si="34"/>
        <v>23</v>
      </c>
      <c r="K71" s="39">
        <f t="shared" si="35"/>
        <v>3216320</v>
      </c>
      <c r="L71" s="90">
        <f t="shared" si="36"/>
        <v>345000</v>
      </c>
      <c r="M71" s="222">
        <f t="shared" si="37"/>
        <v>3561320</v>
      </c>
      <c r="N71" s="40">
        <f>IF(VLOOKUP(B71,DS,9,0)="x",'L - 01'!E71*$N$4,0)</f>
        <v>279680</v>
      </c>
      <c r="O71" s="222">
        <f t="shared" si="38"/>
        <v>52440</v>
      </c>
      <c r="P71" s="222">
        <f t="shared" si="39"/>
        <v>34960</v>
      </c>
      <c r="Q71" s="220">
        <f t="shared" si="40"/>
        <v>3194240</v>
      </c>
      <c r="R71" s="220">
        <f t="shared" si="41"/>
        <v>0</v>
      </c>
      <c r="S71" s="223">
        <f t="shared" si="42"/>
        <v>3194240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6</v>
      </c>
      <c r="B72" s="215" t="s">
        <v>78</v>
      </c>
      <c r="C72" s="216" t="str">
        <f t="shared" si="29"/>
        <v>Dương Thanh Tuấn</v>
      </c>
      <c r="D72" s="217" t="str">
        <f t="shared" si="30"/>
        <v>Nhân sự</v>
      </c>
      <c r="E72" s="218">
        <f t="shared" si="31"/>
        <v>4056000</v>
      </c>
      <c r="F72" s="219">
        <f>VLOOKUP(B72,'CC - 01'!$B$111:$AN$124,36,0)</f>
        <v>23</v>
      </c>
      <c r="G72" s="220">
        <f t="shared" si="32"/>
        <v>3731520</v>
      </c>
      <c r="H72" s="92">
        <f>(VLOOKUP(B72,'CC - 01'!B$111:AS$124,37,0)+VLOOKUP(B72,'CC - 01'!B$111:AS$124,38,0))</f>
        <v>0</v>
      </c>
      <c r="I72" s="220">
        <f t="shared" si="33"/>
        <v>0</v>
      </c>
      <c r="J72" s="221">
        <f t="shared" si="34"/>
        <v>23</v>
      </c>
      <c r="K72" s="39">
        <f t="shared" si="35"/>
        <v>3731520</v>
      </c>
      <c r="L72" s="90">
        <f t="shared" si="36"/>
        <v>345000</v>
      </c>
      <c r="M72" s="222">
        <f t="shared" si="37"/>
        <v>4076520</v>
      </c>
      <c r="N72" s="40">
        <f>IF(VLOOKUP(B72,DS,9,0)="x",'L - 01'!E72*$N$4,0)</f>
        <v>324480</v>
      </c>
      <c r="O72" s="222">
        <f t="shared" si="38"/>
        <v>60840</v>
      </c>
      <c r="P72" s="222">
        <f t="shared" si="39"/>
        <v>40560</v>
      </c>
      <c r="Q72" s="220">
        <f t="shared" si="40"/>
        <v>3650640</v>
      </c>
      <c r="R72" s="220">
        <f t="shared" si="41"/>
        <v>0</v>
      </c>
      <c r="S72" s="223">
        <f t="shared" si="42"/>
        <v>3650640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3.25" customHeight="1">
      <c r="A73" s="215">
        <v>7</v>
      </c>
      <c r="B73" s="215" t="s">
        <v>81</v>
      </c>
      <c r="C73" s="216" t="str">
        <f t="shared" si="29"/>
        <v>Nguyễn Thiện Duyệt</v>
      </c>
      <c r="D73" s="217" t="str">
        <f t="shared" si="30"/>
        <v>XNK</v>
      </c>
      <c r="E73" s="218">
        <f t="shared" si="31"/>
        <v>4840000</v>
      </c>
      <c r="F73" s="219">
        <f>VLOOKUP(B73,'CC - 01'!$B$111:$AN$124,36,0)</f>
        <v>23</v>
      </c>
      <c r="G73" s="220">
        <f t="shared" si="32"/>
        <v>4452800</v>
      </c>
      <c r="H73" s="92">
        <f>(VLOOKUP(B73,'CC - 01'!B$111:AS$124,37,0)+VLOOKUP(B73,'CC - 01'!B$111:AS$124,38,0))</f>
        <v>0</v>
      </c>
      <c r="I73" s="220">
        <f t="shared" si="33"/>
        <v>0</v>
      </c>
      <c r="J73" s="221">
        <f t="shared" si="34"/>
        <v>23</v>
      </c>
      <c r="K73" s="39">
        <f t="shared" si="35"/>
        <v>4452800</v>
      </c>
      <c r="L73" s="90">
        <f t="shared" si="36"/>
        <v>345000</v>
      </c>
      <c r="M73" s="222">
        <f t="shared" si="37"/>
        <v>4797800</v>
      </c>
      <c r="N73" s="40">
        <f>IF(VLOOKUP(B73,DS,9,0)="x",'L - 01'!E73*$N$4,0)</f>
        <v>387200</v>
      </c>
      <c r="O73" s="222">
        <f t="shared" si="38"/>
        <v>72600</v>
      </c>
      <c r="P73" s="222">
        <f t="shared" si="39"/>
        <v>48400</v>
      </c>
      <c r="Q73" s="220">
        <f t="shared" si="40"/>
        <v>4289600</v>
      </c>
      <c r="R73" s="220">
        <f t="shared" si="41"/>
        <v>0</v>
      </c>
      <c r="S73" s="223">
        <f t="shared" si="42"/>
        <v>4289600</v>
      </c>
      <c r="T73" s="220"/>
      <c r="U73" s="182"/>
      <c r="V73" s="224"/>
      <c r="W73" s="207"/>
      <c r="X73" s="199"/>
      <c r="Y73" s="199"/>
      <c r="Z73" s="199"/>
      <c r="AA73" s="175"/>
      <c r="AB73" s="175"/>
      <c r="AC73" s="175"/>
      <c r="AD73" s="175"/>
      <c r="AE73" s="175"/>
    </row>
    <row r="74" spans="1:31" s="225" customFormat="1" ht="22.5" customHeight="1">
      <c r="A74" s="226"/>
      <c r="B74" s="226"/>
      <c r="C74" s="227"/>
      <c r="D74" s="228"/>
      <c r="E74" s="229"/>
      <c r="F74" s="229"/>
      <c r="G74" s="229"/>
      <c r="H74" s="229"/>
      <c r="I74" s="229"/>
      <c r="J74" s="230"/>
      <c r="K74" s="229"/>
      <c r="L74" s="229"/>
      <c r="M74" s="315"/>
      <c r="N74" s="229"/>
      <c r="O74" s="229"/>
      <c r="P74" s="229"/>
      <c r="Q74" s="229"/>
      <c r="R74" s="229"/>
      <c r="S74" s="229"/>
      <c r="T74" s="220"/>
      <c r="U74" s="182"/>
      <c r="V74" s="224"/>
      <c r="W74" s="224"/>
      <c r="X74" s="224"/>
      <c r="Y74" s="224"/>
      <c r="Z74" s="224"/>
    </row>
    <row r="75" spans="1:31" s="234" customFormat="1" ht="21" customHeight="1">
      <c r="A75" s="412" t="s">
        <v>25</v>
      </c>
      <c r="B75" s="413"/>
      <c r="C75" s="413"/>
      <c r="D75" s="413"/>
      <c r="E75" s="231">
        <f>SUM(E67:E74)</f>
        <v>37369000</v>
      </c>
      <c r="F75" s="231"/>
      <c r="G75" s="231">
        <f t="shared" ref="G75:S75" si="43">SUM(G67:G74)</f>
        <v>34011640</v>
      </c>
      <c r="H75" s="231">
        <f t="shared" si="43"/>
        <v>0</v>
      </c>
      <c r="I75" s="231">
        <f t="shared" si="43"/>
        <v>0</v>
      </c>
      <c r="J75" s="231">
        <f t="shared" si="43"/>
        <v>163</v>
      </c>
      <c r="K75" s="232">
        <f t="shared" si="43"/>
        <v>34011640</v>
      </c>
      <c r="L75" s="232">
        <f t="shared" si="43"/>
        <v>2445000</v>
      </c>
      <c r="M75" s="232">
        <f t="shared" si="43"/>
        <v>36456640</v>
      </c>
      <c r="N75" s="232">
        <f t="shared" si="43"/>
        <v>2989520</v>
      </c>
      <c r="O75" s="232">
        <f t="shared" si="43"/>
        <v>560535</v>
      </c>
      <c r="P75" s="232">
        <f t="shared" si="43"/>
        <v>373690</v>
      </c>
      <c r="Q75" s="232">
        <f t="shared" si="43"/>
        <v>32532895</v>
      </c>
      <c r="R75" s="232">
        <f t="shared" si="43"/>
        <v>0</v>
      </c>
      <c r="S75" s="232">
        <f t="shared" si="43"/>
        <v>32532895</v>
      </c>
      <c r="T75" s="232"/>
      <c r="U75" s="182"/>
      <c r="V75" s="7">
        <f>S75+S46</f>
        <v>140608780</v>
      </c>
      <c r="W75" s="233"/>
      <c r="X75" s="233"/>
      <c r="Y75" s="233"/>
      <c r="Z75" s="233"/>
    </row>
    <row r="76" spans="1:31" s="242" customFormat="1" ht="13.5" customHeight="1">
      <c r="A76" s="235"/>
      <c r="B76" s="235"/>
      <c r="C76" s="236"/>
      <c r="D76" s="237"/>
      <c r="E76" s="238"/>
      <c r="F76" s="236"/>
      <c r="G76" s="236"/>
      <c r="H76" s="236"/>
      <c r="I76" s="236"/>
      <c r="J76" s="239"/>
      <c r="K76" s="236"/>
      <c r="L76" s="236"/>
      <c r="M76" s="240"/>
      <c r="N76" s="236"/>
      <c r="O76" s="236"/>
      <c r="P76" s="236"/>
      <c r="Q76" s="236"/>
      <c r="R76" s="236"/>
      <c r="S76" s="236"/>
      <c r="T76" s="236"/>
      <c r="U76" s="182"/>
      <c r="V76" s="241"/>
      <c r="W76" s="241"/>
      <c r="X76" s="241"/>
      <c r="Y76" s="241"/>
      <c r="Z76" s="241"/>
    </row>
    <row r="77" spans="1:31" s="225" customFormat="1" ht="17.25" customHeight="1">
      <c r="A77" s="243"/>
      <c r="B77" s="243"/>
      <c r="C77" s="243"/>
      <c r="D77" s="244"/>
      <c r="E77" s="245"/>
      <c r="F77" s="243"/>
      <c r="G77" s="243"/>
      <c r="H77" s="243"/>
      <c r="I77" s="243"/>
      <c r="J77" s="246"/>
      <c r="K77" s="245"/>
      <c r="L77" s="243"/>
      <c r="M77" s="243"/>
      <c r="N77" s="243"/>
      <c r="O77" s="243"/>
      <c r="P77" s="243"/>
      <c r="Q77" s="243"/>
      <c r="R77" s="243"/>
      <c r="S77" s="247" t="str">
        <f>$S$48</f>
        <v>Long An, ngày  31   tháng   01   năm 2016</v>
      </c>
      <c r="T77" s="243"/>
      <c r="U77" s="248"/>
      <c r="V77" s="224"/>
      <c r="W77" s="224"/>
      <c r="X77" s="224"/>
      <c r="Y77" s="224"/>
      <c r="Z77" s="224"/>
    </row>
    <row r="78" spans="1:31" s="225" customFormat="1" ht="12.75">
      <c r="A78" s="249"/>
      <c r="B78" s="249"/>
      <c r="C78" s="248" t="s">
        <v>60</v>
      </c>
      <c r="D78" s="250"/>
      <c r="E78" s="202"/>
      <c r="F78" s="248"/>
      <c r="G78" s="202"/>
      <c r="H78" s="202"/>
      <c r="I78" s="202"/>
      <c r="J78" s="251"/>
      <c r="K78" s="224"/>
      <c r="L78" s="252"/>
      <c r="M78" s="260"/>
      <c r="N78" s="253"/>
      <c r="O78" s="253"/>
      <c r="P78" s="253"/>
      <c r="Q78" s="253"/>
      <c r="S78" s="253" t="s">
        <v>22</v>
      </c>
      <c r="T78" s="248"/>
      <c r="U78" s="248"/>
      <c r="V78" s="224"/>
      <c r="W78" s="224"/>
      <c r="X78" s="224"/>
      <c r="Y78" s="224"/>
      <c r="Z78" s="224"/>
    </row>
    <row r="79" spans="1:31" s="242" customFormat="1" ht="12">
      <c r="A79" s="235"/>
      <c r="B79" s="235"/>
      <c r="C79" s="254"/>
      <c r="D79" s="254"/>
      <c r="E79" s="255"/>
      <c r="F79" s="185"/>
      <c r="G79" s="255"/>
      <c r="H79" s="255"/>
      <c r="I79" s="255"/>
      <c r="J79" s="239"/>
      <c r="K79" s="241"/>
      <c r="L79" s="256"/>
      <c r="N79" s="257"/>
      <c r="O79" s="257"/>
      <c r="P79" s="257"/>
      <c r="Q79" s="257"/>
      <c r="S79" s="257"/>
      <c r="T79" s="185"/>
      <c r="U79" s="182"/>
      <c r="V79" s="241"/>
      <c r="W79" s="241"/>
      <c r="X79" s="241"/>
      <c r="Y79" s="241"/>
      <c r="Z79" s="241"/>
    </row>
  </sheetData>
  <protectedRanges>
    <protectedRange password="CC78" sqref="V45:IK46 A10:B11 L45 C5:D7 B49:C49 V5:W9 A45:A50 B45:B48 B50 A80:A110 V12:W12 Q5:T7 AF5:IK12 L46:T46 V34:W34 E5:I6 D46:I46 N5:P6 L5 Q10:S11 L65 L49 J6:K7 L7 L63 AF34:IK34 A52:A58 N45:S45 W52:IK58 W10:W11 V75 J45:K46 A111:IK65378 C52:T58 B52:B110 V52:V62 H64:I64 C80:T110 V80:IK110 U80 U82:U110" name="Range1"/>
    <protectedRange password="CC78" sqref="F7:H7 H65" name="Range1_4"/>
    <protectedRange password="CC78" sqref="V49:IK50 S49:T50 N49:Q50 E49:I50" name="Range1_1_1"/>
    <protectedRange password="CC78" sqref="U1 W1:IK3 V4:IK4 B4:T4 U4:U12 X5:AE12 U34 X34:AE34 B1:Q3 R2:S3 U45:U6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E64:G64 L74 C63:D65 B78:C78 V63:W66 A74:A79 B74:B77 B79 N63:P64 Q63:T65 K74:K75 L75:T75 E63:I63 AF63:IK73 D75:J75 J74 J64:K65 L78 N74:S74 W67:W73 Q67:S73 A67:B73 W74:IK75 V74" name="Range1_3"/>
    <protectedRange password="CC78" sqref="F65:G65" name="Range1_4_2"/>
    <protectedRange password="CC78" sqref="V78:IK79 N78:Q79 S78:T79 E78:I79" name="Range1_1_1_1"/>
    <protectedRange password="CC78" sqref="W59:IK62 U63:U79 X63:AE73 B62:T62 B59:Q61 R60:S61" name="Range1_2_2"/>
    <protectedRange password="CC78" sqref="V67:V73" name="Range1_1_2"/>
    <protectedRange password="CC78" sqref="A59" name="Range1_2_1_1_1"/>
    <protectedRange password="CC78" sqref="I65" name="Range1_4_1_1"/>
    <protectedRange password="CC78" sqref="AF13:IK33 W13:W33 Q13:S33 AF35:IK44 A35:B44 W35:W44 Q35:S44 A13:B33" name="Range1_5"/>
    <protectedRange password="CC78" sqref="X13:AE33 U13:U33 X35:AE44 U35:U44" name="Range1_2_3"/>
    <protectedRange password="CC78" sqref="V13:V33 V35:V44" name="Range1_1_3"/>
    <protectedRange password="CC78" sqref="K67:K73 K10:K11 K13:K33 K35:K44" name="Range1_6"/>
    <protectedRange password="CC78" sqref="A2:A3 A60:A61" name="Range1_2_1_3"/>
  </protectedRanges>
  <autoFilter ref="A7:AE10"/>
  <mergeCells count="46">
    <mergeCell ref="A46:D46"/>
    <mergeCell ref="D1:Q1"/>
    <mergeCell ref="A5:A7"/>
    <mergeCell ref="L5:L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D59:Q59"/>
    <mergeCell ref="R59:T59"/>
    <mergeCell ref="A63:A65"/>
    <mergeCell ref="B63:B65"/>
    <mergeCell ref="C63:C65"/>
    <mergeCell ref="D63:D65"/>
    <mergeCell ref="E63:E65"/>
    <mergeCell ref="F63:K63"/>
    <mergeCell ref="M63:M65"/>
    <mergeCell ref="N63:P63"/>
    <mergeCell ref="Q63:Q65"/>
    <mergeCell ref="S63:S65"/>
    <mergeCell ref="T63:T65"/>
    <mergeCell ref="F64:G64"/>
    <mergeCell ref="H64:I64"/>
    <mergeCell ref="A75:D75"/>
    <mergeCell ref="L63:L65"/>
    <mergeCell ref="R63:R65"/>
    <mergeCell ref="J64:J65"/>
    <mergeCell ref="K64:K65"/>
    <mergeCell ref="N64:N65"/>
    <mergeCell ref="O64:O65"/>
    <mergeCell ref="P64:P65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6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L13" sqref="L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4" width="3.42578125" style="124" customWidth="1"/>
    <col min="35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92" t="s">
        <v>180</v>
      </c>
      <c r="AN1" s="393"/>
      <c r="AO1" s="393"/>
      <c r="AP1" s="393"/>
      <c r="AQ1" s="393"/>
      <c r="AR1" s="393"/>
      <c r="AS1" s="394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42401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00" t="s">
        <v>28</v>
      </c>
      <c r="B5" s="400" t="s">
        <v>3</v>
      </c>
      <c r="C5" s="400" t="s">
        <v>1</v>
      </c>
      <c r="D5" s="402" t="s">
        <v>29</v>
      </c>
      <c r="E5" s="400" t="s">
        <v>30</v>
      </c>
      <c r="F5" s="118">
        <f>+E4</f>
        <v>42401</v>
      </c>
      <c r="G5" s="118">
        <f t="shared" ref="G5:AG5" si="0">F5+1</f>
        <v>42402</v>
      </c>
      <c r="H5" s="118">
        <f t="shared" si="0"/>
        <v>42403</v>
      </c>
      <c r="I5" s="118">
        <f t="shared" si="0"/>
        <v>42404</v>
      </c>
      <c r="J5" s="118">
        <f t="shared" si="0"/>
        <v>42405</v>
      </c>
      <c r="K5" s="118">
        <f t="shared" si="0"/>
        <v>42406</v>
      </c>
      <c r="L5" s="118">
        <f t="shared" si="0"/>
        <v>42407</v>
      </c>
      <c r="M5" s="118">
        <f t="shared" si="0"/>
        <v>42408</v>
      </c>
      <c r="N5" s="118">
        <f t="shared" si="0"/>
        <v>42409</v>
      </c>
      <c r="O5" s="118">
        <f t="shared" si="0"/>
        <v>42410</v>
      </c>
      <c r="P5" s="118">
        <f t="shared" si="0"/>
        <v>42411</v>
      </c>
      <c r="Q5" s="118">
        <f t="shared" si="0"/>
        <v>42412</v>
      </c>
      <c r="R5" s="118">
        <f t="shared" si="0"/>
        <v>42413</v>
      </c>
      <c r="S5" s="118">
        <f t="shared" si="0"/>
        <v>42414</v>
      </c>
      <c r="T5" s="118">
        <f t="shared" si="0"/>
        <v>42415</v>
      </c>
      <c r="U5" s="118">
        <f t="shared" si="0"/>
        <v>42416</v>
      </c>
      <c r="V5" s="118">
        <f t="shared" si="0"/>
        <v>42417</v>
      </c>
      <c r="W5" s="118">
        <f t="shared" si="0"/>
        <v>42418</v>
      </c>
      <c r="X5" s="118">
        <f t="shared" si="0"/>
        <v>42419</v>
      </c>
      <c r="Y5" s="118">
        <f t="shared" si="0"/>
        <v>42420</v>
      </c>
      <c r="Z5" s="118">
        <f t="shared" si="0"/>
        <v>42421</v>
      </c>
      <c r="AA5" s="118">
        <f t="shared" si="0"/>
        <v>42422</v>
      </c>
      <c r="AB5" s="118">
        <f t="shared" si="0"/>
        <v>42423</v>
      </c>
      <c r="AC5" s="118">
        <f t="shared" si="0"/>
        <v>42424</v>
      </c>
      <c r="AD5" s="118">
        <f t="shared" si="0"/>
        <v>42425</v>
      </c>
      <c r="AE5" s="118">
        <f t="shared" si="0"/>
        <v>42426</v>
      </c>
      <c r="AF5" s="118">
        <f t="shared" si="0"/>
        <v>42427</v>
      </c>
      <c r="AG5" s="118">
        <f t="shared" si="0"/>
        <v>42428</v>
      </c>
      <c r="AH5" s="118">
        <f>AG5+1</f>
        <v>42429</v>
      </c>
      <c r="AI5" s="118">
        <f>AH5+1</f>
        <v>42430</v>
      </c>
      <c r="AJ5" s="118">
        <f>AI5+1</f>
        <v>42431</v>
      </c>
      <c r="AK5" s="405" t="s">
        <v>15</v>
      </c>
      <c r="AL5" s="406"/>
      <c r="AM5" s="407"/>
      <c r="AN5" s="403" t="s">
        <v>45</v>
      </c>
      <c r="AO5" s="403" t="s">
        <v>41</v>
      </c>
      <c r="AP5" s="403" t="s">
        <v>42</v>
      </c>
      <c r="AQ5" s="403" t="s">
        <v>43</v>
      </c>
      <c r="AR5" s="403" t="s">
        <v>44</v>
      </c>
      <c r="AS5" s="402" t="s">
        <v>0</v>
      </c>
      <c r="AT5" s="40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01"/>
      <c r="B6" s="401"/>
      <c r="C6" s="401"/>
      <c r="D6" s="401"/>
      <c r="E6" s="401"/>
      <c r="F6" s="304" t="str">
        <f>CHOOSE(WEEKDAY(F5),"C.Nhật","T.Hai","T.Ba","T.Tư","T.Năm","T.Sáu","T.Bảy")</f>
        <v>T.Hai</v>
      </c>
      <c r="G6" s="304" t="str">
        <f t="shared" ref="G6:AH6" si="1">CHOOSE(WEEKDAY(G5),"C.Nhật","T.Hai","T.Ba","T.Tư","T.Năm","T.Sáu","T.Bảy")</f>
        <v>T.Ba</v>
      </c>
      <c r="H6" s="304" t="str">
        <f t="shared" si="1"/>
        <v>T.Tư</v>
      </c>
      <c r="I6" s="304" t="str">
        <f t="shared" si="1"/>
        <v>T.Năm</v>
      </c>
      <c r="J6" s="304" t="str">
        <f t="shared" si="1"/>
        <v>T.Sáu</v>
      </c>
      <c r="K6" s="304" t="str">
        <f t="shared" si="1"/>
        <v>T.Bảy</v>
      </c>
      <c r="L6" s="304" t="str">
        <f t="shared" si="1"/>
        <v>C.Nhật</v>
      </c>
      <c r="M6" s="304" t="str">
        <f t="shared" si="1"/>
        <v>T.Hai</v>
      </c>
      <c r="N6" s="304" t="str">
        <f t="shared" si="1"/>
        <v>T.Ba</v>
      </c>
      <c r="O6" s="304" t="str">
        <f t="shared" si="1"/>
        <v>T.Tư</v>
      </c>
      <c r="P6" s="304" t="str">
        <f t="shared" si="1"/>
        <v>T.Năm</v>
      </c>
      <c r="Q6" s="304" t="str">
        <f t="shared" si="1"/>
        <v>T.Sáu</v>
      </c>
      <c r="R6" s="304" t="str">
        <f t="shared" si="1"/>
        <v>T.Bảy</v>
      </c>
      <c r="S6" s="304" t="str">
        <f t="shared" si="1"/>
        <v>C.Nhật</v>
      </c>
      <c r="T6" s="304" t="str">
        <f t="shared" si="1"/>
        <v>T.Hai</v>
      </c>
      <c r="U6" s="304" t="str">
        <f t="shared" si="1"/>
        <v>T.Ba</v>
      </c>
      <c r="V6" s="304" t="str">
        <f t="shared" si="1"/>
        <v>T.Tư</v>
      </c>
      <c r="W6" s="304" t="str">
        <f t="shared" si="1"/>
        <v>T.Năm</v>
      </c>
      <c r="X6" s="304" t="str">
        <f t="shared" si="1"/>
        <v>T.Sáu</v>
      </c>
      <c r="Y6" s="304" t="str">
        <f t="shared" si="1"/>
        <v>T.Bảy</v>
      </c>
      <c r="Z6" s="304" t="str">
        <f t="shared" si="1"/>
        <v>C.Nhật</v>
      </c>
      <c r="AA6" s="304" t="str">
        <f t="shared" si="1"/>
        <v>T.Hai</v>
      </c>
      <c r="AB6" s="304" t="str">
        <f t="shared" si="1"/>
        <v>T.Ba</v>
      </c>
      <c r="AC6" s="304" t="str">
        <f t="shared" si="1"/>
        <v>T.Tư</v>
      </c>
      <c r="AD6" s="304" t="str">
        <f t="shared" si="1"/>
        <v>T.Năm</v>
      </c>
      <c r="AE6" s="304" t="str">
        <f t="shared" si="1"/>
        <v>T.Sáu</v>
      </c>
      <c r="AF6" s="304" t="str">
        <f t="shared" si="1"/>
        <v>T.Bảy</v>
      </c>
      <c r="AG6" s="304" t="str">
        <f t="shared" si="1"/>
        <v>C.Nhật</v>
      </c>
      <c r="AH6" s="304" t="str">
        <f t="shared" si="1"/>
        <v>T.Hai</v>
      </c>
      <c r="AI6" s="304" t="str">
        <f>CHOOSE(WEEKDAY(AI5),"C.Nhật","T.Hai","T.Ba","T.Tư","T.Năm","T.Sáu","T.Bảy")</f>
        <v>T.Ba</v>
      </c>
      <c r="AJ6" s="304" t="str">
        <f>CHOOSE(WEEKDAY(AJ5),"C.Nhật","T.Hai","T.Ba","T.Tư","T.Năm","T.Sáu","T.Bảy")</f>
        <v>T.Tư</v>
      </c>
      <c r="AK6" s="305" t="s">
        <v>16</v>
      </c>
      <c r="AL6" s="305" t="s">
        <v>31</v>
      </c>
      <c r="AM6" s="306" t="s">
        <v>17</v>
      </c>
      <c r="AN6" s="404"/>
      <c r="AO6" s="404"/>
      <c r="AP6" s="404"/>
      <c r="AQ6" s="404"/>
      <c r="AR6" s="404"/>
      <c r="AS6" s="401"/>
      <c r="AT6" s="40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7">
        <v>1</v>
      </c>
      <c r="B9" s="367" t="s">
        <v>61</v>
      </c>
      <c r="C9" s="369" t="str">
        <f>VLOOKUP(B9,DS,2,0)</f>
        <v>Mai Út Hiền</v>
      </c>
      <c r="D9" s="371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321"/>
      <c r="AJ9" s="321"/>
      <c r="AK9" s="373">
        <f>((SUM(F9:AH9))/8)-(SUMIF($F$6:$AH$6,"C.Nhật",F9:AH9)/8)</f>
        <v>16</v>
      </c>
      <c r="AL9" s="373">
        <f>SUM(F10:AH10)/8*1.5</f>
        <v>0</v>
      </c>
      <c r="AM9" s="375">
        <f>SUMIF($F$6:$AH$6,"C.Nhật",$F9:$AH10)/8*2</f>
        <v>0</v>
      </c>
      <c r="AN9" s="363">
        <f>SUM(AK9:AM10)</f>
        <v>16</v>
      </c>
      <c r="AO9" s="377">
        <v>0</v>
      </c>
      <c r="AP9" s="363"/>
      <c r="AQ9" s="363"/>
      <c r="AR9" s="363"/>
      <c r="AS9" s="365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8"/>
      <c r="B10" s="368"/>
      <c r="C10" s="370"/>
      <c r="D10" s="37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74"/>
      <c r="AL10" s="374"/>
      <c r="AM10" s="376"/>
      <c r="AN10" s="364"/>
      <c r="AO10" s="378"/>
      <c r="AP10" s="364"/>
      <c r="AQ10" s="364"/>
      <c r="AR10" s="364"/>
      <c r="AS10" s="366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7">
        <f>A9+1</f>
        <v>2</v>
      </c>
      <c r="B11" s="367" t="s">
        <v>62</v>
      </c>
      <c r="C11" s="369" t="str">
        <f>VLOOKUP(B11,DS,2,0)</f>
        <v>Nguyễn Thị Xuân Thảo</v>
      </c>
      <c r="D11" s="371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321"/>
      <c r="AJ11" s="321"/>
      <c r="AK11" s="373">
        <f>((SUM(F11:AH11))/8)-(SUMIF($F$6:$AH$6,"C.Nhật",F11:AH11)/8)</f>
        <v>16</v>
      </c>
      <c r="AL11" s="373">
        <f>SUM(F12:AH12)/8*1.5</f>
        <v>0</v>
      </c>
      <c r="AM11" s="375">
        <f>SUMIF($F$6:$AH$6,"C.Nhật",$F11:$AH12)/8*2</f>
        <v>0</v>
      </c>
      <c r="AN11" s="363">
        <f>SUM(AK11:AM12)</f>
        <v>16</v>
      </c>
      <c r="AO11" s="377">
        <v>0</v>
      </c>
      <c r="AP11" s="363"/>
      <c r="AQ11" s="363"/>
      <c r="AR11" s="363"/>
      <c r="AS11" s="365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8"/>
      <c r="B12" s="368"/>
      <c r="C12" s="370"/>
      <c r="D12" s="37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74"/>
      <c r="AL12" s="374"/>
      <c r="AM12" s="376"/>
      <c r="AN12" s="364"/>
      <c r="AO12" s="378"/>
      <c r="AP12" s="364"/>
      <c r="AQ12" s="364"/>
      <c r="AR12" s="364"/>
      <c r="AS12" s="366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7">
        <v>1</v>
      </c>
      <c r="B14" s="367" t="s">
        <v>84</v>
      </c>
      <c r="C14" s="369" t="str">
        <f>VLOOKUP(B14,DS,2,0)</f>
        <v xml:space="preserve"> Lâm Thị Mộng Kiều </v>
      </c>
      <c r="D14" s="371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/>
      <c r="M14" s="171"/>
      <c r="N14" s="171"/>
      <c r="O14" s="171"/>
      <c r="P14" s="171"/>
      <c r="Q14" s="171"/>
      <c r="R14" s="171"/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321"/>
      <c r="AJ14" s="321"/>
      <c r="AK14" s="373">
        <f>((SUM(F14:AH14))/8)-(SUMIF($F$6:$AH$6,"C.Nhật",F14:AH14)/8)</f>
        <v>18</v>
      </c>
      <c r="AL14" s="373">
        <f>SUM(F15:AH15)/8*1.5</f>
        <v>0</v>
      </c>
      <c r="AM14" s="375">
        <f>SUMIF($F$6:$AH$6,"C.Nhật",$F14:$AH15)/8*2</f>
        <v>0</v>
      </c>
      <c r="AN14" s="363">
        <f>SUM(AK14:AM15)</f>
        <v>18</v>
      </c>
      <c r="AO14" s="377">
        <v>0</v>
      </c>
      <c r="AP14" s="363"/>
      <c r="AQ14" s="363"/>
      <c r="AR14" s="363"/>
      <c r="AS14" s="365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8"/>
      <c r="B15" s="368"/>
      <c r="C15" s="370"/>
      <c r="D15" s="37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74"/>
      <c r="AL15" s="374"/>
      <c r="AM15" s="376"/>
      <c r="AN15" s="364"/>
      <c r="AO15" s="378"/>
      <c r="AP15" s="364"/>
      <c r="AQ15" s="364"/>
      <c r="AR15" s="364"/>
      <c r="AS15" s="366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7">
        <f>A14+1</f>
        <v>2</v>
      </c>
      <c r="B16" s="367" t="s">
        <v>85</v>
      </c>
      <c r="C16" s="369" t="str">
        <f>VLOOKUP(B16,DS,2,0)</f>
        <v>Huỳnh Thị Hường</v>
      </c>
      <c r="D16" s="371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/>
      <c r="M16" s="171"/>
      <c r="N16" s="171"/>
      <c r="O16" s="171"/>
      <c r="P16" s="171"/>
      <c r="Q16" s="171"/>
      <c r="R16" s="171"/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321"/>
      <c r="AJ16" s="321"/>
      <c r="AK16" s="373">
        <f>((SUM(F16:AH16))/8)-(SUMIF($F$6:$AH$6,"C.Nhật",F16:AH16)/8)</f>
        <v>18</v>
      </c>
      <c r="AL16" s="373">
        <f>SUM(F17:AH17)/8*1.5</f>
        <v>0</v>
      </c>
      <c r="AM16" s="375">
        <f>SUMIF($F$6:$AH$6,"C.Nhật",$F16:$AH17)/8*2</f>
        <v>0</v>
      </c>
      <c r="AN16" s="363">
        <f>SUM(AK16:AM17)</f>
        <v>18</v>
      </c>
      <c r="AO16" s="377">
        <v>0</v>
      </c>
      <c r="AP16" s="363"/>
      <c r="AQ16" s="363"/>
      <c r="AR16" s="363"/>
      <c r="AS16" s="365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8"/>
      <c r="B17" s="368"/>
      <c r="C17" s="370"/>
      <c r="D17" s="37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74"/>
      <c r="AL17" s="374"/>
      <c r="AM17" s="376"/>
      <c r="AN17" s="364"/>
      <c r="AO17" s="378"/>
      <c r="AP17" s="364"/>
      <c r="AQ17" s="364"/>
      <c r="AR17" s="364"/>
      <c r="AS17" s="366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7">
        <f>A16+1</f>
        <v>3</v>
      </c>
      <c r="B18" s="367" t="s">
        <v>86</v>
      </c>
      <c r="C18" s="369" t="str">
        <f>VLOOKUP(B18,DS,2,0)</f>
        <v>Nguyễn Thị Rong</v>
      </c>
      <c r="D18" s="371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/>
      <c r="M18" s="171"/>
      <c r="N18" s="171"/>
      <c r="O18" s="171"/>
      <c r="P18" s="171"/>
      <c r="Q18" s="171"/>
      <c r="R18" s="171"/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321"/>
      <c r="AJ18" s="321"/>
      <c r="AK18" s="373">
        <f>((SUM(F18:AH18))/8)-(SUMIF($F$6:$AH$6,"C.Nhật",F18:AH18)/8)</f>
        <v>18</v>
      </c>
      <c r="AL18" s="373">
        <f>SUM(F19:AH19)/8*1.5</f>
        <v>0</v>
      </c>
      <c r="AM18" s="375">
        <f>SUMIF($F$6:$AH$6,"C.Nhật",$F18:$AH19)/8*2</f>
        <v>0</v>
      </c>
      <c r="AN18" s="363">
        <f>SUM(AK18:AM19)</f>
        <v>18</v>
      </c>
      <c r="AO18" s="377">
        <v>0</v>
      </c>
      <c r="AP18" s="363"/>
      <c r="AQ18" s="363"/>
      <c r="AR18" s="363"/>
      <c r="AS18" s="365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8"/>
      <c r="B19" s="368"/>
      <c r="C19" s="370"/>
      <c r="D19" s="37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74"/>
      <c r="AL19" s="374"/>
      <c r="AM19" s="376"/>
      <c r="AN19" s="364"/>
      <c r="AO19" s="378"/>
      <c r="AP19" s="364"/>
      <c r="AQ19" s="364"/>
      <c r="AR19" s="364"/>
      <c r="AS19" s="366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7">
        <f>A18+1</f>
        <v>4</v>
      </c>
      <c r="B20" s="367" t="s">
        <v>87</v>
      </c>
      <c r="C20" s="369" t="str">
        <f>VLOOKUP(B20,DS,2,0)</f>
        <v>Sơn Thị Nil</v>
      </c>
      <c r="D20" s="371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321"/>
      <c r="AJ20" s="321"/>
      <c r="AK20" s="373">
        <f>((SUM(F20:AH20))/8)-(SUMIF($F$6:$AH$6,"C.Nhật",F20:AH20)/8)</f>
        <v>16</v>
      </c>
      <c r="AL20" s="373">
        <f>SUM(F21:AH21)/8*1.5</f>
        <v>0</v>
      </c>
      <c r="AM20" s="375">
        <f>SUMIF($F$6:$AH$6,"C.Nhật",$F20:$AH21)/8*2</f>
        <v>0</v>
      </c>
      <c r="AN20" s="363">
        <f>SUM(AK20:AM21)</f>
        <v>16</v>
      </c>
      <c r="AO20" s="377">
        <v>0</v>
      </c>
      <c r="AP20" s="363"/>
      <c r="AQ20" s="363"/>
      <c r="AR20" s="363"/>
      <c r="AS20" s="365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8"/>
      <c r="B21" s="368"/>
      <c r="C21" s="370"/>
      <c r="D21" s="37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74"/>
      <c r="AL21" s="374"/>
      <c r="AM21" s="376"/>
      <c r="AN21" s="364"/>
      <c r="AO21" s="378"/>
      <c r="AP21" s="364"/>
      <c r="AQ21" s="364"/>
      <c r="AR21" s="364"/>
      <c r="AS21" s="366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7">
        <f t="shared" ref="A22:A32" si="2">A20+1</f>
        <v>5</v>
      </c>
      <c r="B22" s="367" t="s">
        <v>88</v>
      </c>
      <c r="C22" s="369" t="str">
        <f>VLOOKUP(B22,DS,2,0)</f>
        <v>Huỳnh Thị Bé Tha</v>
      </c>
      <c r="D22" s="371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321"/>
      <c r="AJ22" s="321"/>
      <c r="AK22" s="373">
        <f>((SUM(F22:AH22))/8)-(SUMIF($F$6:$AH$6,"C.Nhật",F22:AH22)/8)</f>
        <v>17</v>
      </c>
      <c r="AL22" s="373">
        <f>SUM(F23:AH23)/8*1.5</f>
        <v>0</v>
      </c>
      <c r="AM22" s="375">
        <f>SUMIF($F$6:$AH$6,"C.Nhật",$F22:$AH23)/8*2</f>
        <v>0</v>
      </c>
      <c r="AN22" s="363">
        <f>SUM(AK22:AM23)</f>
        <v>17</v>
      </c>
      <c r="AO22" s="377">
        <v>0</v>
      </c>
      <c r="AP22" s="363"/>
      <c r="AQ22" s="363"/>
      <c r="AR22" s="363"/>
      <c r="AS22" s="365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8"/>
      <c r="B23" s="368"/>
      <c r="C23" s="370"/>
      <c r="D23" s="37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74"/>
      <c r="AL23" s="374"/>
      <c r="AM23" s="376"/>
      <c r="AN23" s="364"/>
      <c r="AO23" s="378"/>
      <c r="AP23" s="364"/>
      <c r="AQ23" s="364"/>
      <c r="AR23" s="364"/>
      <c r="AS23" s="366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7">
        <f t="shared" si="2"/>
        <v>6</v>
      </c>
      <c r="B24" s="367" t="s">
        <v>90</v>
      </c>
      <c r="C24" s="369" t="str">
        <f>VLOOKUP(B24,DS,2,0)</f>
        <v>Nguyễn Thị Kim Hồng</v>
      </c>
      <c r="D24" s="371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321"/>
      <c r="AJ24" s="321"/>
      <c r="AK24" s="373">
        <f>((SUM(F24:AH24))/8)-(SUMIF($F$6:$AH$6,"C.Nhật",F24:AH24)/8)</f>
        <v>18</v>
      </c>
      <c r="AL24" s="373">
        <f>SUM(F25:AH25)/8*1.5</f>
        <v>0</v>
      </c>
      <c r="AM24" s="375">
        <f>SUMIF($F$6:$AH$6,"C.Nhật",$F24:$AH25)/8*2</f>
        <v>0</v>
      </c>
      <c r="AN24" s="363">
        <f>SUM(AK24:AM25)</f>
        <v>18</v>
      </c>
      <c r="AO24" s="377">
        <v>0</v>
      </c>
      <c r="AP24" s="363"/>
      <c r="AQ24" s="363"/>
      <c r="AR24" s="363"/>
      <c r="AS24" s="365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8"/>
      <c r="B25" s="368"/>
      <c r="C25" s="370"/>
      <c r="D25" s="37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74"/>
      <c r="AL25" s="374"/>
      <c r="AM25" s="376"/>
      <c r="AN25" s="364"/>
      <c r="AO25" s="378"/>
      <c r="AP25" s="364"/>
      <c r="AQ25" s="364"/>
      <c r="AR25" s="364"/>
      <c r="AS25" s="366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7">
        <f t="shared" si="2"/>
        <v>7</v>
      </c>
      <c r="B26" s="367" t="s">
        <v>91</v>
      </c>
      <c r="C26" s="369" t="str">
        <f>VLOOKUP(B26,DS,2,0)</f>
        <v>Nguyễn Thị Lựu</v>
      </c>
      <c r="D26" s="371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321"/>
      <c r="AJ26" s="321"/>
      <c r="AK26" s="373">
        <f>((SUM(F26:AH26))/8)-(SUMIF($F$6:$AH$6,"C.Nhật",F26:AH26)/8)</f>
        <v>16</v>
      </c>
      <c r="AL26" s="373">
        <f>SUM(F27:AH27)/8*1.5</f>
        <v>0</v>
      </c>
      <c r="AM26" s="375">
        <f>SUMIF($F$6:$AH$6,"C.Nhật",$F26:$AH27)/8*2</f>
        <v>0</v>
      </c>
      <c r="AN26" s="363">
        <f>SUM(AK26:AM27)</f>
        <v>16</v>
      </c>
      <c r="AO26" s="377">
        <v>0</v>
      </c>
      <c r="AP26" s="363"/>
      <c r="AQ26" s="363"/>
      <c r="AR26" s="363"/>
      <c r="AS26" s="365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8"/>
      <c r="B27" s="368"/>
      <c r="C27" s="370"/>
      <c r="D27" s="37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74"/>
      <c r="AL27" s="374"/>
      <c r="AM27" s="376"/>
      <c r="AN27" s="364"/>
      <c r="AO27" s="378"/>
      <c r="AP27" s="364"/>
      <c r="AQ27" s="364"/>
      <c r="AR27" s="364"/>
      <c r="AS27" s="366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7">
        <f t="shared" si="2"/>
        <v>8</v>
      </c>
      <c r="B28" s="367" t="s">
        <v>92</v>
      </c>
      <c r="C28" s="369" t="str">
        <f>VLOOKUP(B28,DS,2,0)</f>
        <v>Lý Thị Được</v>
      </c>
      <c r="D28" s="371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/>
      <c r="M28" s="171"/>
      <c r="N28" s="171"/>
      <c r="O28" s="171"/>
      <c r="P28" s="171"/>
      <c r="Q28" s="171"/>
      <c r="R28" s="171"/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321"/>
      <c r="AJ28" s="321"/>
      <c r="AK28" s="373">
        <f>((SUM(F28:AH28))/8)-(SUMIF($F$6:$AH$6,"C.Nhật",F28:AH28)/8)</f>
        <v>18</v>
      </c>
      <c r="AL28" s="373">
        <f>SUM(F29:AH29)/8*1.5</f>
        <v>0</v>
      </c>
      <c r="AM28" s="375">
        <f>SUMIF($F$6:$AH$6,"C.Nhật",$F28:$AH29)/8*2</f>
        <v>0</v>
      </c>
      <c r="AN28" s="363">
        <f>SUM(AK28:AM29)</f>
        <v>18</v>
      </c>
      <c r="AO28" s="377">
        <v>0</v>
      </c>
      <c r="AP28" s="363"/>
      <c r="AQ28" s="363"/>
      <c r="AR28" s="363"/>
      <c r="AS28" s="365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8"/>
      <c r="B29" s="368"/>
      <c r="C29" s="370"/>
      <c r="D29" s="37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74"/>
      <c r="AL29" s="374"/>
      <c r="AM29" s="376"/>
      <c r="AN29" s="364"/>
      <c r="AO29" s="378"/>
      <c r="AP29" s="364"/>
      <c r="AQ29" s="364"/>
      <c r="AR29" s="364"/>
      <c r="AS29" s="366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7">
        <f t="shared" si="2"/>
        <v>9</v>
      </c>
      <c r="B30" s="367" t="s">
        <v>93</v>
      </c>
      <c r="C30" s="369" t="str">
        <f>VLOOKUP(B30,DS,2,0)</f>
        <v>Lý La Quan</v>
      </c>
      <c r="D30" s="371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/>
      <c r="M30" s="171"/>
      <c r="N30" s="171"/>
      <c r="O30" s="171"/>
      <c r="P30" s="171"/>
      <c r="Q30" s="171"/>
      <c r="R30" s="171"/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321"/>
      <c r="AJ30" s="321"/>
      <c r="AK30" s="373">
        <f>((SUM(F30:AH30))/8)-(SUMIF($F$6:$AH$6,"C.Nhật",F30:AH30)/8)</f>
        <v>18</v>
      </c>
      <c r="AL30" s="373">
        <f>SUM(F31:AH31)/8*1.5</f>
        <v>0</v>
      </c>
      <c r="AM30" s="375">
        <f>SUMIF($F$6:$AH$6,"C.Nhật",$F30:$AH31)/8*2</f>
        <v>0</v>
      </c>
      <c r="AN30" s="363">
        <f>SUM(AK30:AM31)</f>
        <v>18</v>
      </c>
      <c r="AO30" s="377">
        <v>0</v>
      </c>
      <c r="AP30" s="363"/>
      <c r="AQ30" s="363"/>
      <c r="AR30" s="363"/>
      <c r="AS30" s="365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8"/>
      <c r="B31" s="368"/>
      <c r="C31" s="370"/>
      <c r="D31" s="37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74"/>
      <c r="AL31" s="374"/>
      <c r="AM31" s="376"/>
      <c r="AN31" s="364"/>
      <c r="AO31" s="378"/>
      <c r="AP31" s="364"/>
      <c r="AQ31" s="364"/>
      <c r="AR31" s="364"/>
      <c r="AS31" s="366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7">
        <f t="shared" si="2"/>
        <v>10</v>
      </c>
      <c r="B32" s="367" t="s">
        <v>94</v>
      </c>
      <c r="C32" s="369" t="str">
        <f>VLOOKUP(B32,DS,2,0)</f>
        <v>Trà Thị Soi</v>
      </c>
      <c r="D32" s="371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/>
      <c r="M32" s="171"/>
      <c r="N32" s="171"/>
      <c r="O32" s="171"/>
      <c r="P32" s="171"/>
      <c r="Q32" s="171"/>
      <c r="R32" s="171"/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321"/>
      <c r="AJ32" s="321"/>
      <c r="AK32" s="373">
        <f>((SUM(F32:AH32))/8)-(SUMIF($F$6:$AH$6,"C.Nhật",F32:AH32)/8)</f>
        <v>18</v>
      </c>
      <c r="AL32" s="373">
        <f>SUM(F33:AH33)/8*1.5</f>
        <v>0</v>
      </c>
      <c r="AM32" s="375">
        <f>SUMIF($F$6:$AH$6,"C.Nhật",$F32:$AH33)/8*2</f>
        <v>0</v>
      </c>
      <c r="AN32" s="363">
        <f>SUM(AK32:AM33)</f>
        <v>18</v>
      </c>
      <c r="AO32" s="377">
        <v>0</v>
      </c>
      <c r="AP32" s="363"/>
      <c r="AQ32" s="363"/>
      <c r="AR32" s="363"/>
      <c r="AS32" s="365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8"/>
      <c r="B33" s="368"/>
      <c r="C33" s="370"/>
      <c r="D33" s="37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74"/>
      <c r="AL33" s="374"/>
      <c r="AM33" s="376"/>
      <c r="AN33" s="364"/>
      <c r="AO33" s="378"/>
      <c r="AP33" s="364"/>
      <c r="AQ33" s="364"/>
      <c r="AR33" s="364"/>
      <c r="AS33" s="366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7">
        <f>A32+1</f>
        <v>11</v>
      </c>
      <c r="B34" s="367" t="s">
        <v>95</v>
      </c>
      <c r="C34" s="369" t="str">
        <f>VLOOKUP(B34,DS,2,0)</f>
        <v>Sơn Thị Muỗi Tron</v>
      </c>
      <c r="D34" s="371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321"/>
      <c r="AJ34" s="321"/>
      <c r="AK34" s="373">
        <f>((SUM(F34:AH34))/8)-(SUMIF($F$6:$AH$6,"C.Nhật",F34:AH34)/8)</f>
        <v>17</v>
      </c>
      <c r="AL34" s="373">
        <f>SUM(F35:AH35)/8*1.5</f>
        <v>0</v>
      </c>
      <c r="AM34" s="375">
        <f>SUMIF($F$6:$AH$6,"C.Nhật",$F34:$AH35)/8*2</f>
        <v>0</v>
      </c>
      <c r="AN34" s="363">
        <f>SUM(AK34:AM35)</f>
        <v>17</v>
      </c>
      <c r="AO34" s="377">
        <v>0</v>
      </c>
      <c r="AP34" s="363"/>
      <c r="AQ34" s="363"/>
      <c r="AR34" s="363"/>
      <c r="AS34" s="365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8"/>
      <c r="B35" s="368"/>
      <c r="C35" s="370"/>
      <c r="D35" s="37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74"/>
      <c r="AL35" s="374"/>
      <c r="AM35" s="376"/>
      <c r="AN35" s="364"/>
      <c r="AO35" s="378"/>
      <c r="AP35" s="364"/>
      <c r="AQ35" s="364"/>
      <c r="AR35" s="364"/>
      <c r="AS35" s="366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7">
        <f>A34+1</f>
        <v>12</v>
      </c>
      <c r="B36" s="367" t="s">
        <v>96</v>
      </c>
      <c r="C36" s="369" t="str">
        <f>VLOOKUP(B36,DS,2,0)</f>
        <v>Sơn Thị Thương</v>
      </c>
      <c r="D36" s="371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/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/>
      <c r="AH36" s="171">
        <v>8</v>
      </c>
      <c r="AI36" s="321"/>
      <c r="AJ36" s="321"/>
      <c r="AK36" s="373">
        <f>((SUM(F36:AH36))/8)-(SUMIF($F$6:$AH$6,"C.Nhật",F36:AH36)/8)</f>
        <v>16</v>
      </c>
      <c r="AL36" s="373">
        <f>SUM(F37:AH37)/8*1.5</f>
        <v>0</v>
      </c>
      <c r="AM36" s="375">
        <f>SUMIF($F$6:$AH$6,"C.Nhật",$F36:$AH37)/8*2</f>
        <v>0</v>
      </c>
      <c r="AN36" s="363">
        <f>SUM(AK36:AM37)</f>
        <v>16</v>
      </c>
      <c r="AO36" s="377">
        <v>0</v>
      </c>
      <c r="AP36" s="363"/>
      <c r="AQ36" s="363"/>
      <c r="AR36" s="363"/>
      <c r="AS36" s="365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8"/>
      <c r="B37" s="368"/>
      <c r="C37" s="370"/>
      <c r="D37" s="37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74"/>
      <c r="AL37" s="374"/>
      <c r="AM37" s="376"/>
      <c r="AN37" s="364"/>
      <c r="AO37" s="378"/>
      <c r="AP37" s="364"/>
      <c r="AQ37" s="364"/>
      <c r="AR37" s="364"/>
      <c r="AS37" s="366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7">
        <f>A36+1</f>
        <v>13</v>
      </c>
      <c r="B38" s="367" t="s">
        <v>97</v>
      </c>
      <c r="C38" s="369" t="str">
        <f>VLOOKUP(B38,DS,2,0)</f>
        <v>Thạch Thị Som Ươne</v>
      </c>
      <c r="D38" s="371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/>
      <c r="M38" s="171"/>
      <c r="N38" s="171"/>
      <c r="O38" s="171"/>
      <c r="P38" s="171"/>
      <c r="Q38" s="171"/>
      <c r="R38" s="171"/>
      <c r="S38" s="171"/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/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/>
      <c r="AH38" s="171">
        <v>8</v>
      </c>
      <c r="AI38" s="321"/>
      <c r="AJ38" s="321"/>
      <c r="AK38" s="373">
        <f>((SUM(F38:AH38))/8)-(SUMIF($F$6:$AH$6,"C.Nhật",F38:AH38)/8)</f>
        <v>18</v>
      </c>
      <c r="AL38" s="373">
        <f>SUM(F39:AH39)/8*1.5</f>
        <v>0</v>
      </c>
      <c r="AM38" s="375">
        <f>SUMIF($F$6:$AH$6,"C.Nhật",$F38:$AH39)/8*2</f>
        <v>0</v>
      </c>
      <c r="AN38" s="363">
        <f>SUM(AK38:AM39)</f>
        <v>18</v>
      </c>
      <c r="AO38" s="377">
        <v>0</v>
      </c>
      <c r="AP38" s="363"/>
      <c r="AQ38" s="363"/>
      <c r="AR38" s="363"/>
      <c r="AS38" s="365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8"/>
      <c r="B39" s="368"/>
      <c r="C39" s="370"/>
      <c r="D39" s="37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74"/>
      <c r="AL39" s="374"/>
      <c r="AM39" s="376"/>
      <c r="AN39" s="364"/>
      <c r="AO39" s="378"/>
      <c r="AP39" s="364"/>
      <c r="AQ39" s="364"/>
      <c r="AR39" s="364"/>
      <c r="AS39" s="366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7">
        <f>A38+1</f>
        <v>14</v>
      </c>
      <c r="B40" s="367" t="s">
        <v>98</v>
      </c>
      <c r="C40" s="369" t="str">
        <f>VLOOKUP(B40,DS,2,0)</f>
        <v>Huỳnh Thị Như</v>
      </c>
      <c r="D40" s="371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/>
      <c r="M40" s="171"/>
      <c r="N40" s="171"/>
      <c r="O40" s="171"/>
      <c r="P40" s="171"/>
      <c r="Q40" s="171"/>
      <c r="R40" s="171"/>
      <c r="S40" s="171"/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/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/>
      <c r="AH40" s="171">
        <v>8</v>
      </c>
      <c r="AI40" s="321"/>
      <c r="AJ40" s="321"/>
      <c r="AK40" s="373">
        <f>((SUM(F40:AH40))/8)-(SUMIF($F$6:$AH$6,"C.Nhật",F40:AH40)/8)</f>
        <v>18</v>
      </c>
      <c r="AL40" s="373">
        <f>SUM(F41:AH41)/8*1.5</f>
        <v>0</v>
      </c>
      <c r="AM40" s="375">
        <f>SUMIF($F$6:$AH$6,"C.Nhật",$F40:$AH41)/8*2</f>
        <v>0</v>
      </c>
      <c r="AN40" s="363">
        <f>SUM(AK40:AM41)</f>
        <v>18</v>
      </c>
      <c r="AO40" s="377">
        <v>0</v>
      </c>
      <c r="AP40" s="363"/>
      <c r="AQ40" s="363"/>
      <c r="AR40" s="363"/>
      <c r="AS40" s="365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8"/>
      <c r="B41" s="368"/>
      <c r="C41" s="370"/>
      <c r="D41" s="37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74"/>
      <c r="AL41" s="374"/>
      <c r="AM41" s="376"/>
      <c r="AN41" s="364"/>
      <c r="AO41" s="378"/>
      <c r="AP41" s="364"/>
      <c r="AQ41" s="364"/>
      <c r="AR41" s="364"/>
      <c r="AS41" s="366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7">
        <f>A40+1</f>
        <v>15</v>
      </c>
      <c r="B42" s="367" t="s">
        <v>99</v>
      </c>
      <c r="C42" s="369" t="str">
        <f>VLOOKUP(B42,DS,2,0)</f>
        <v>Sơn Thị Chành Ny</v>
      </c>
      <c r="D42" s="371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/>
      <c r="M42" s="171"/>
      <c r="N42" s="171"/>
      <c r="O42" s="171"/>
      <c r="P42" s="171"/>
      <c r="Q42" s="171"/>
      <c r="R42" s="171"/>
      <c r="S42" s="171"/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/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/>
      <c r="AH42" s="171">
        <v>8</v>
      </c>
      <c r="AI42" s="321"/>
      <c r="AJ42" s="321"/>
      <c r="AK42" s="373">
        <f>((SUM(F42:AH42))/8)-(SUMIF($F$6:$AH$6,"C.Nhật",F42:AH42)/8)</f>
        <v>18</v>
      </c>
      <c r="AL42" s="373">
        <f>SUM(F43:AH43)/8*1.5</f>
        <v>0</v>
      </c>
      <c r="AM42" s="375">
        <f>SUMIF($F$6:$AH$6,"C.Nhật",$F42:$AH43)/8*2</f>
        <v>0</v>
      </c>
      <c r="AN42" s="363">
        <f>SUM(AK42:AM43)</f>
        <v>18</v>
      </c>
      <c r="AO42" s="377">
        <v>0</v>
      </c>
      <c r="AP42" s="363"/>
      <c r="AQ42" s="363"/>
      <c r="AR42" s="363"/>
      <c r="AS42" s="365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8"/>
      <c r="B43" s="368"/>
      <c r="C43" s="370"/>
      <c r="D43" s="37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74"/>
      <c r="AL43" s="374"/>
      <c r="AM43" s="376"/>
      <c r="AN43" s="364"/>
      <c r="AO43" s="378"/>
      <c r="AP43" s="364"/>
      <c r="AQ43" s="364"/>
      <c r="AR43" s="364"/>
      <c r="AS43" s="366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7">
        <f>A42+1</f>
        <v>16</v>
      </c>
      <c r="B44" s="367" t="s">
        <v>100</v>
      </c>
      <c r="C44" s="369" t="str">
        <f>VLOOKUP(B44,DS,2,0)</f>
        <v>Sơn Thị Chành Đa</v>
      </c>
      <c r="D44" s="371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/>
      <c r="N44" s="171"/>
      <c r="O44" s="171"/>
      <c r="P44" s="171"/>
      <c r="Q44" s="171"/>
      <c r="R44" s="171"/>
      <c r="S44" s="171"/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/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/>
      <c r="AH44" s="171">
        <v>8</v>
      </c>
      <c r="AI44" s="321"/>
      <c r="AJ44" s="321"/>
      <c r="AK44" s="373">
        <f>((SUM(F44:AH44))/8)-(SUMIF($F$6:$AH$6,"C.Nhật",F44:AH44)/8)</f>
        <v>18</v>
      </c>
      <c r="AL44" s="373">
        <f>SUM(F45:AH45)/8*1.5</f>
        <v>0</v>
      </c>
      <c r="AM44" s="375">
        <f>SUMIF($F$6:$AH$6,"C.Nhật",$F44:$AH45)/8*2</f>
        <v>0</v>
      </c>
      <c r="AN44" s="363">
        <f>SUM(AK44:AM45)</f>
        <v>18</v>
      </c>
      <c r="AO44" s="377">
        <v>0</v>
      </c>
      <c r="AP44" s="363"/>
      <c r="AQ44" s="363"/>
      <c r="AR44" s="363"/>
      <c r="AS44" s="365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8"/>
      <c r="B45" s="368"/>
      <c r="C45" s="370"/>
      <c r="D45" s="37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74"/>
      <c r="AL45" s="374"/>
      <c r="AM45" s="376"/>
      <c r="AN45" s="364"/>
      <c r="AO45" s="378"/>
      <c r="AP45" s="364"/>
      <c r="AQ45" s="364"/>
      <c r="AR45" s="364"/>
      <c r="AS45" s="366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7">
        <f>A44+1</f>
        <v>17</v>
      </c>
      <c r="B46" s="367" t="s">
        <v>101</v>
      </c>
      <c r="C46" s="369" t="str">
        <f>VLOOKUP(B46,DS,2,0)</f>
        <v>Trần Thị Bích Phượng</v>
      </c>
      <c r="D46" s="371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>
        <v>8</v>
      </c>
      <c r="W46" s="171">
        <v>8</v>
      </c>
      <c r="X46" s="171">
        <v>8</v>
      </c>
      <c r="Y46" s="171">
        <v>8</v>
      </c>
      <c r="Z46" s="171"/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/>
      <c r="AH46" s="171">
        <v>8</v>
      </c>
      <c r="AI46" s="321"/>
      <c r="AJ46" s="321"/>
      <c r="AK46" s="373">
        <f>((SUM(F46:AH46))/8)-(SUMIF($F$6:$AH$6,"C.Nhật",F46:AH46)/8)</f>
        <v>14</v>
      </c>
      <c r="AL46" s="373">
        <f>SUM(F47:AH47)/8*1.5</f>
        <v>0</v>
      </c>
      <c r="AM46" s="375">
        <f>SUMIF($F$6:$AH$6,"C.Nhật",$F46:$AH47)/8*2</f>
        <v>0</v>
      </c>
      <c r="AN46" s="363">
        <f>SUM(AK46:AM47)</f>
        <v>14</v>
      </c>
      <c r="AO46" s="377">
        <v>0</v>
      </c>
      <c r="AP46" s="363"/>
      <c r="AQ46" s="363"/>
      <c r="AR46" s="363"/>
      <c r="AS46" s="365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8"/>
      <c r="B47" s="368"/>
      <c r="C47" s="370"/>
      <c r="D47" s="37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74"/>
      <c r="AL47" s="374"/>
      <c r="AM47" s="376"/>
      <c r="AN47" s="364"/>
      <c r="AO47" s="378"/>
      <c r="AP47" s="364"/>
      <c r="AQ47" s="364"/>
      <c r="AR47" s="364"/>
      <c r="AS47" s="366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7">
        <f>A46+1</f>
        <v>18</v>
      </c>
      <c r="B48" s="367" t="s">
        <v>102</v>
      </c>
      <c r="C48" s="369" t="str">
        <f>VLOOKUP(B48,DS,2,0)</f>
        <v>Sơn Thị Trường Sa</v>
      </c>
      <c r="D48" s="371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/>
      <c r="M48" s="171"/>
      <c r="N48" s="171"/>
      <c r="O48" s="171"/>
      <c r="P48" s="171"/>
      <c r="Q48" s="171"/>
      <c r="R48" s="171"/>
      <c r="S48" s="171"/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/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/>
      <c r="AH48" s="171">
        <v>8</v>
      </c>
      <c r="AI48" s="321"/>
      <c r="AJ48" s="321"/>
      <c r="AK48" s="373">
        <f>((SUM(F48:AH48))/8)-(SUMIF($F$6:$AH$6,"C.Nhật",F48:AH48)/8)</f>
        <v>18</v>
      </c>
      <c r="AL48" s="373">
        <f>SUM(F49:AH49)/8*1.5</f>
        <v>0</v>
      </c>
      <c r="AM48" s="375">
        <f>SUMIF($F$6:$AH$6,"C.Nhật",$F48:$AH49)/8*2</f>
        <v>0</v>
      </c>
      <c r="AN48" s="363">
        <f>SUM(AK48:AM49)</f>
        <v>18</v>
      </c>
      <c r="AO48" s="377">
        <v>0</v>
      </c>
      <c r="AP48" s="363"/>
      <c r="AQ48" s="363"/>
      <c r="AR48" s="363"/>
      <c r="AS48" s="365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8"/>
      <c r="B49" s="368"/>
      <c r="C49" s="370"/>
      <c r="D49" s="37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74"/>
      <c r="AL49" s="374"/>
      <c r="AM49" s="376"/>
      <c r="AN49" s="364"/>
      <c r="AO49" s="378"/>
      <c r="AP49" s="364"/>
      <c r="AQ49" s="364"/>
      <c r="AR49" s="364"/>
      <c r="AS49" s="366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7">
        <f>A48+1</f>
        <v>19</v>
      </c>
      <c r="B50" s="367" t="s">
        <v>103</v>
      </c>
      <c r="C50" s="369" t="str">
        <f>VLOOKUP(B50,DS,2,0)</f>
        <v>Lý Thị Sà Kha</v>
      </c>
      <c r="D50" s="371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/>
      <c r="N50" s="171"/>
      <c r="O50" s="171"/>
      <c r="P50" s="171"/>
      <c r="Q50" s="171"/>
      <c r="R50" s="171"/>
      <c r="S50" s="171"/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/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/>
      <c r="AH50" s="171">
        <v>8</v>
      </c>
      <c r="AI50" s="321"/>
      <c r="AJ50" s="321"/>
      <c r="AK50" s="373">
        <f>((SUM(F50:AH50))/8)-(SUMIF($F$6:$AH$6,"C.Nhật",F50:AH50)/8)</f>
        <v>18</v>
      </c>
      <c r="AL50" s="373">
        <f>SUM(F51:AH51)/8*1.5</f>
        <v>0</v>
      </c>
      <c r="AM50" s="375">
        <f>SUMIF($F$6:$AH$6,"C.Nhật",$F50:$AH51)/8*2</f>
        <v>0</v>
      </c>
      <c r="AN50" s="363">
        <f>SUM(AK50:AM51)</f>
        <v>18</v>
      </c>
      <c r="AO50" s="377">
        <v>0</v>
      </c>
      <c r="AP50" s="363"/>
      <c r="AQ50" s="363"/>
      <c r="AR50" s="363"/>
      <c r="AS50" s="365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8"/>
      <c r="B51" s="368"/>
      <c r="C51" s="370"/>
      <c r="D51" s="37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74"/>
      <c r="AL51" s="374"/>
      <c r="AM51" s="376"/>
      <c r="AN51" s="364"/>
      <c r="AO51" s="378"/>
      <c r="AP51" s="364"/>
      <c r="AQ51" s="364"/>
      <c r="AR51" s="364"/>
      <c r="AS51" s="366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67">
        <f>A50+1</f>
        <v>20</v>
      </c>
      <c r="B52" s="367" t="s">
        <v>104</v>
      </c>
      <c r="C52" s="369" t="str">
        <f>VLOOKUP(B52,DS,2,0)</f>
        <v xml:space="preserve"> Lâm Thị Mộng Thường</v>
      </c>
      <c r="D52" s="371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/>
      <c r="M52" s="171"/>
      <c r="N52" s="171"/>
      <c r="O52" s="171"/>
      <c r="P52" s="171"/>
      <c r="Q52" s="171"/>
      <c r="R52" s="171"/>
      <c r="S52" s="171"/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>
        <v>8</v>
      </c>
      <c r="Z52" s="171"/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>
        <v>8</v>
      </c>
      <c r="AG52" s="171"/>
      <c r="AH52" s="171">
        <v>8</v>
      </c>
      <c r="AI52" s="321"/>
      <c r="AJ52" s="321"/>
      <c r="AK52" s="373">
        <f>((SUM(F52:AH52))/8)-(SUMIF($F$6:$AH$6,"C.Nhật",F52:AH52)/8)</f>
        <v>18</v>
      </c>
      <c r="AL52" s="373">
        <f>SUM(F53:AH53)/8*1.5</f>
        <v>0</v>
      </c>
      <c r="AM52" s="375">
        <f>SUMIF($F$6:$AH$6,"C.Nhật",$F52:$AH53)/8*2</f>
        <v>0</v>
      </c>
      <c r="AN52" s="363">
        <f>SUM(AK52:AM53)</f>
        <v>18</v>
      </c>
      <c r="AO52" s="377">
        <v>0</v>
      </c>
      <c r="AP52" s="363"/>
      <c r="AQ52" s="363"/>
      <c r="AR52" s="363"/>
      <c r="AS52" s="365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68"/>
      <c r="B53" s="368"/>
      <c r="C53" s="370"/>
      <c r="D53" s="372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74"/>
      <c r="AL53" s="374"/>
      <c r="AM53" s="376"/>
      <c r="AN53" s="364"/>
      <c r="AO53" s="378"/>
      <c r="AP53" s="364"/>
      <c r="AQ53" s="364"/>
      <c r="AR53" s="364"/>
      <c r="AS53" s="366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67">
        <f>A52+1</f>
        <v>21</v>
      </c>
      <c r="B55" s="367" t="s">
        <v>113</v>
      </c>
      <c r="C55" s="369" t="str">
        <f>VLOOKUP(B55,DS,2,0)</f>
        <v>Nguyễn Văn Bé Hai</v>
      </c>
      <c r="D55" s="371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/>
      <c r="M55" s="171"/>
      <c r="N55" s="171"/>
      <c r="O55" s="171"/>
      <c r="P55" s="171"/>
      <c r="Q55" s="171"/>
      <c r="R55" s="171"/>
      <c r="S55" s="171"/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/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/>
      <c r="AH55" s="171">
        <v>8</v>
      </c>
      <c r="AI55" s="321"/>
      <c r="AJ55" s="321"/>
      <c r="AK55" s="373">
        <f>((SUM(F55:AH55))/8)-(SUMIF($F$6:$AH$6,"C.Nhật",F55:AH55)/8)</f>
        <v>18</v>
      </c>
      <c r="AL55" s="373">
        <f>SUM(F56:AH56)/8*1.5</f>
        <v>0</v>
      </c>
      <c r="AM55" s="375">
        <f>SUMIF($F$6:$AH$6,"C.Nhật",$F55:$AH56)/8*2</f>
        <v>0</v>
      </c>
      <c r="AN55" s="363">
        <f>SUM(AK55:AM56)</f>
        <v>18</v>
      </c>
      <c r="AO55" s="377">
        <v>0</v>
      </c>
      <c r="AP55" s="363"/>
      <c r="AQ55" s="363"/>
      <c r="AR55" s="363"/>
      <c r="AS55" s="365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68"/>
      <c r="B56" s="368"/>
      <c r="C56" s="370"/>
      <c r="D56" s="372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74"/>
      <c r="AL56" s="374"/>
      <c r="AM56" s="376"/>
      <c r="AN56" s="364"/>
      <c r="AO56" s="378"/>
      <c r="AP56" s="364"/>
      <c r="AQ56" s="364"/>
      <c r="AR56" s="364"/>
      <c r="AS56" s="366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67">
        <f>A55+1</f>
        <v>22</v>
      </c>
      <c r="B57" s="367" t="s">
        <v>114</v>
      </c>
      <c r="C57" s="369" t="str">
        <f>VLOOKUP(B57,DS,2,0)</f>
        <v>Thạch Tiền</v>
      </c>
      <c r="D57" s="371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/>
      <c r="M57" s="171"/>
      <c r="N57" s="171"/>
      <c r="O57" s="171"/>
      <c r="P57" s="171"/>
      <c r="Q57" s="171"/>
      <c r="R57" s="171"/>
      <c r="S57" s="171"/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/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/>
      <c r="AH57" s="171">
        <v>8</v>
      </c>
      <c r="AI57" s="321"/>
      <c r="AJ57" s="321"/>
      <c r="AK57" s="373">
        <f>((SUM(F57:AH57))/8)-(SUMIF($F$6:$AH$6,"C.Nhật",F57:AH57)/8)</f>
        <v>18</v>
      </c>
      <c r="AL57" s="373">
        <f>SUM(F58:AH58)/8*1.5</f>
        <v>0</v>
      </c>
      <c r="AM57" s="375">
        <f>SUMIF($F$6:$AH$6,"C.Nhật",$F57:$AH58)/8*2</f>
        <v>0</v>
      </c>
      <c r="AN57" s="363">
        <f>SUM(AK57:AM58)</f>
        <v>18</v>
      </c>
      <c r="AO57" s="377">
        <v>0</v>
      </c>
      <c r="AP57" s="363"/>
      <c r="AQ57" s="363"/>
      <c r="AR57" s="363"/>
      <c r="AS57" s="365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8"/>
      <c r="B58" s="368"/>
      <c r="C58" s="370"/>
      <c r="D58" s="37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74"/>
      <c r="AL58" s="374"/>
      <c r="AM58" s="376"/>
      <c r="AN58" s="364"/>
      <c r="AO58" s="378"/>
      <c r="AP58" s="364"/>
      <c r="AQ58" s="364"/>
      <c r="AR58" s="364"/>
      <c r="AS58" s="366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7">
        <f>A57+1</f>
        <v>23</v>
      </c>
      <c r="B59" s="367" t="s">
        <v>115</v>
      </c>
      <c r="C59" s="369" t="str">
        <f>VLOOKUP(B59,DS,2,0)</f>
        <v>Hứa Hậu</v>
      </c>
      <c r="D59" s="371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/>
      <c r="AH59" s="171">
        <v>8</v>
      </c>
      <c r="AI59" s="321"/>
      <c r="AJ59" s="321"/>
      <c r="AK59" s="373">
        <f>((SUM(F59:AH59))/8)-(SUMIF($F$6:$AH$6,"C.Nhật",F59:AH59)/8)</f>
        <v>17</v>
      </c>
      <c r="AL59" s="373">
        <f>SUM(F60:AH60)/8*1.5</f>
        <v>0</v>
      </c>
      <c r="AM59" s="375">
        <f>SUMIF($F$6:$AH$6,"C.Nhật",$F59:$AH60)/8*2</f>
        <v>0</v>
      </c>
      <c r="AN59" s="363">
        <f>SUM(AK59:AM60)</f>
        <v>17</v>
      </c>
      <c r="AO59" s="377">
        <v>0</v>
      </c>
      <c r="AP59" s="363"/>
      <c r="AQ59" s="363"/>
      <c r="AR59" s="363"/>
      <c r="AS59" s="365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8"/>
      <c r="B60" s="368"/>
      <c r="C60" s="370"/>
      <c r="D60" s="37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74"/>
      <c r="AL60" s="374"/>
      <c r="AM60" s="376"/>
      <c r="AN60" s="364"/>
      <c r="AO60" s="378"/>
      <c r="AP60" s="364"/>
      <c r="AQ60" s="364"/>
      <c r="AR60" s="364"/>
      <c r="AS60" s="366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7">
        <f>A59+1</f>
        <v>24</v>
      </c>
      <c r="B61" s="367" t="s">
        <v>116</v>
      </c>
      <c r="C61" s="369" t="str">
        <f>VLOOKUP(B61,DS,2,0)</f>
        <v>Sơn Pép</v>
      </c>
      <c r="D61" s="371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/>
      <c r="M61" s="171"/>
      <c r="N61" s="171"/>
      <c r="O61" s="171"/>
      <c r="P61" s="171"/>
      <c r="Q61" s="171"/>
      <c r="R61" s="171"/>
      <c r="S61" s="171"/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/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/>
      <c r="AH61" s="171">
        <v>8</v>
      </c>
      <c r="AI61" s="321"/>
      <c r="AJ61" s="321"/>
      <c r="AK61" s="373">
        <f>((SUM(F61:AH61))/8)-(SUMIF($F$6:$AH$6,"C.Nhật",F61:AH61)/8)</f>
        <v>18</v>
      </c>
      <c r="AL61" s="373">
        <f>SUM(F62:AH62)/8*1.5</f>
        <v>0</v>
      </c>
      <c r="AM61" s="375">
        <f>SUMIF($F$6:$AH$6,"C.Nhật",$F61:$AH62)/8*2</f>
        <v>0</v>
      </c>
      <c r="AN61" s="363">
        <f>SUM(AK61:AM62)</f>
        <v>18</v>
      </c>
      <c r="AO61" s="377">
        <v>0</v>
      </c>
      <c r="AP61" s="363"/>
      <c r="AQ61" s="363"/>
      <c r="AR61" s="363"/>
      <c r="AS61" s="365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8"/>
      <c r="B62" s="368"/>
      <c r="C62" s="370"/>
      <c r="D62" s="37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74"/>
      <c r="AL62" s="374"/>
      <c r="AM62" s="376"/>
      <c r="AN62" s="364"/>
      <c r="AO62" s="378"/>
      <c r="AP62" s="364"/>
      <c r="AQ62" s="364"/>
      <c r="AR62" s="364"/>
      <c r="AS62" s="366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7">
        <f>A61+1</f>
        <v>25</v>
      </c>
      <c r="B63" s="367" t="s">
        <v>117</v>
      </c>
      <c r="C63" s="369" t="str">
        <f>VLOOKUP(B63,DS,2,0)</f>
        <v>Sơn Lét</v>
      </c>
      <c r="D63" s="371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/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/>
      <c r="AH63" s="171">
        <v>8</v>
      </c>
      <c r="AI63" s="321"/>
      <c r="AJ63" s="321"/>
      <c r="AK63" s="373">
        <f>((SUM(F63:AH63))/8)-(SUMIF($F$6:$AH$6,"C.Nhật",F63:AH63)/8)</f>
        <v>17</v>
      </c>
      <c r="AL63" s="373">
        <f>SUM(F64:AH64)/8*1.5</f>
        <v>0</v>
      </c>
      <c r="AM63" s="375">
        <f>SUMIF($F$6:$AH$6,"C.Nhật",$F63:$AH64)/8*2</f>
        <v>0</v>
      </c>
      <c r="AN63" s="363">
        <f>SUM(AK63:AM64)</f>
        <v>17</v>
      </c>
      <c r="AO63" s="377">
        <v>0</v>
      </c>
      <c r="AP63" s="363"/>
      <c r="AQ63" s="363"/>
      <c r="AR63" s="363"/>
      <c r="AS63" s="365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8"/>
      <c r="B64" s="368"/>
      <c r="C64" s="370"/>
      <c r="D64" s="37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74"/>
      <c r="AL64" s="374"/>
      <c r="AM64" s="376"/>
      <c r="AN64" s="364"/>
      <c r="AO64" s="378"/>
      <c r="AP64" s="364"/>
      <c r="AQ64" s="364"/>
      <c r="AR64" s="364"/>
      <c r="AS64" s="366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7">
        <f>A63+1</f>
        <v>26</v>
      </c>
      <c r="B65" s="367" t="s">
        <v>118</v>
      </c>
      <c r="C65" s="369" t="str">
        <f>VLOOKUP(B65,DS,2,0)</f>
        <v>Trần Nhiên</v>
      </c>
      <c r="D65" s="371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/>
      <c r="M65" s="171"/>
      <c r="N65" s="171"/>
      <c r="O65" s="171"/>
      <c r="P65" s="171"/>
      <c r="Q65" s="171"/>
      <c r="R65" s="171"/>
      <c r="S65" s="171"/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/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/>
      <c r="AH65" s="171">
        <v>8</v>
      </c>
      <c r="AI65" s="321"/>
      <c r="AJ65" s="321"/>
      <c r="AK65" s="373">
        <f>((SUM(F65:AH65))/8)-(SUMIF($F$6:$AH$6,"C.Nhật",F65:AH65)/8)</f>
        <v>18</v>
      </c>
      <c r="AL65" s="373">
        <f>SUM(F66:AH66)/8*1.5</f>
        <v>0</v>
      </c>
      <c r="AM65" s="375">
        <f>SUMIF($F$6:$AH$6,"C.Nhật",$F65:$AH66)/8*2</f>
        <v>0</v>
      </c>
      <c r="AN65" s="363">
        <f>SUM(AK65:AM66)</f>
        <v>18</v>
      </c>
      <c r="AO65" s="377">
        <v>0</v>
      </c>
      <c r="AP65" s="363"/>
      <c r="AQ65" s="363"/>
      <c r="AR65" s="363"/>
      <c r="AS65" s="365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8"/>
      <c r="B66" s="368"/>
      <c r="C66" s="370"/>
      <c r="D66" s="37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74"/>
      <c r="AL66" s="374"/>
      <c r="AM66" s="376"/>
      <c r="AN66" s="364"/>
      <c r="AO66" s="378"/>
      <c r="AP66" s="364"/>
      <c r="AQ66" s="364"/>
      <c r="AR66" s="364"/>
      <c r="AS66" s="366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7">
        <f>A65+1</f>
        <v>27</v>
      </c>
      <c r="B67" s="367" t="s">
        <v>119</v>
      </c>
      <c r="C67" s="369" t="str">
        <f>VLOOKUP(B67,DS,2,0)</f>
        <v>Thạch Giang</v>
      </c>
      <c r="D67" s="371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>
        <v>8</v>
      </c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/>
      <c r="AA67" s="171">
        <v>8</v>
      </c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/>
      <c r="AH67" s="171">
        <v>8</v>
      </c>
      <c r="AI67" s="321"/>
      <c r="AJ67" s="321"/>
      <c r="AK67" s="373">
        <f>((SUM(F67:AH67))/8)-(SUMIF($F$6:$AH$6,"C.Nhật",F67:AH67)/8)</f>
        <v>17</v>
      </c>
      <c r="AL67" s="373">
        <f>SUM(F68:AH68)/8*1.5</f>
        <v>0</v>
      </c>
      <c r="AM67" s="375">
        <f>SUMIF($F$6:$AH$6,"C.Nhật",$F67:$AH68)/8*2</f>
        <v>0</v>
      </c>
      <c r="AN67" s="363">
        <f>SUM(AK67:AM68)</f>
        <v>17</v>
      </c>
      <c r="AO67" s="377">
        <v>0</v>
      </c>
      <c r="AP67" s="363"/>
      <c r="AQ67" s="363"/>
      <c r="AR67" s="363"/>
      <c r="AS67" s="365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8"/>
      <c r="B68" s="368"/>
      <c r="C68" s="370"/>
      <c r="D68" s="37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74"/>
      <c r="AL68" s="374"/>
      <c r="AM68" s="376"/>
      <c r="AN68" s="364"/>
      <c r="AO68" s="378"/>
      <c r="AP68" s="364"/>
      <c r="AQ68" s="364"/>
      <c r="AR68" s="364"/>
      <c r="AS68" s="366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7">
        <f>A67+1</f>
        <v>28</v>
      </c>
      <c r="B69" s="367" t="s">
        <v>120</v>
      </c>
      <c r="C69" s="369" t="str">
        <f>VLOOKUP(B69,DS,2,0)</f>
        <v>Thạch Quyền</v>
      </c>
      <c r="D69" s="371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>
        <v>8</v>
      </c>
      <c r="Z69" s="171"/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>
        <v>8</v>
      </c>
      <c r="AG69" s="171"/>
      <c r="AH69" s="171">
        <v>8</v>
      </c>
      <c r="AI69" s="321"/>
      <c r="AJ69" s="321"/>
      <c r="AK69" s="373">
        <f>((SUM(F69:AH69))/8)-(SUMIF($F$6:$AH$6,"C.Nhật",F69:AH69)/8)</f>
        <v>17</v>
      </c>
      <c r="AL69" s="373">
        <f>SUM(F70:AH70)/8*1.5</f>
        <v>0</v>
      </c>
      <c r="AM69" s="375">
        <f>SUMIF($F$6:$AH$6,"C.Nhật",$F69:$AH70)/8*2</f>
        <v>0</v>
      </c>
      <c r="AN69" s="363">
        <f>SUM(AK69:AM70)</f>
        <v>17</v>
      </c>
      <c r="AO69" s="377">
        <v>0</v>
      </c>
      <c r="AP69" s="363"/>
      <c r="AQ69" s="363"/>
      <c r="AR69" s="363"/>
      <c r="AS69" s="365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8"/>
      <c r="B70" s="368"/>
      <c r="C70" s="370"/>
      <c r="D70" s="372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74"/>
      <c r="AL70" s="374"/>
      <c r="AM70" s="376"/>
      <c r="AN70" s="364"/>
      <c r="AO70" s="378"/>
      <c r="AP70" s="364"/>
      <c r="AQ70" s="364"/>
      <c r="AR70" s="364"/>
      <c r="AS70" s="366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7">
        <f>A69+1</f>
        <v>29</v>
      </c>
      <c r="B71" s="367" t="s">
        <v>121</v>
      </c>
      <c r="C71" s="369" t="str">
        <f>VLOOKUP(B71,DS,2,0)</f>
        <v>Lâm Lin</v>
      </c>
      <c r="D71" s="371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>
        <v>8</v>
      </c>
      <c r="Z71" s="171"/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>
        <v>8</v>
      </c>
      <c r="AG71" s="171"/>
      <c r="AH71" s="171">
        <v>8</v>
      </c>
      <c r="AI71" s="321"/>
      <c r="AJ71" s="321"/>
      <c r="AK71" s="373">
        <f>((SUM(F71:AH71))/8)-(SUMIF($F$6:$AH$6,"C.Nhật",F71:AH71)/8)</f>
        <v>17</v>
      </c>
      <c r="AL71" s="373">
        <f>SUM(F72:AH72)/8*1.5</f>
        <v>0</v>
      </c>
      <c r="AM71" s="375">
        <f>SUMIF($F$6:$AH$6,"C.Nhật",$F71:$AH72)/8*2</f>
        <v>0</v>
      </c>
      <c r="AN71" s="363">
        <f>SUM(AK71:AM72)</f>
        <v>17</v>
      </c>
      <c r="AO71" s="377">
        <v>0</v>
      </c>
      <c r="AP71" s="363"/>
      <c r="AQ71" s="363"/>
      <c r="AR71" s="363"/>
      <c r="AS71" s="365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8"/>
      <c r="B72" s="368"/>
      <c r="C72" s="370"/>
      <c r="D72" s="372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74"/>
      <c r="AL72" s="374"/>
      <c r="AM72" s="376"/>
      <c r="AN72" s="364"/>
      <c r="AO72" s="378"/>
      <c r="AP72" s="364"/>
      <c r="AQ72" s="364"/>
      <c r="AR72" s="364"/>
      <c r="AS72" s="366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67">
        <f>A71+1</f>
        <v>30</v>
      </c>
      <c r="B73" s="367" t="s">
        <v>122</v>
      </c>
      <c r="C73" s="369" t="str">
        <f>VLOOKUP(B73,DS,2,0)</f>
        <v>Lâm Chanh Đa Ra</v>
      </c>
      <c r="D73" s="371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>
        <v>8</v>
      </c>
      <c r="Z73" s="171"/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>
        <v>8</v>
      </c>
      <c r="AG73" s="171"/>
      <c r="AH73" s="171">
        <v>8</v>
      </c>
      <c r="AI73" s="321"/>
      <c r="AJ73" s="321"/>
      <c r="AK73" s="373">
        <f>((SUM(F73:AH73))/8)-(SUMIF($F$6:$AH$6,"C.Nhật",F73:AH73)/8)</f>
        <v>17</v>
      </c>
      <c r="AL73" s="373">
        <f>SUM(F74:AH74)/8*1.5</f>
        <v>0</v>
      </c>
      <c r="AM73" s="375">
        <f>SUMIF($F$6:$AH$6,"C.Nhật",$F73:$AH74)/8*2</f>
        <v>0</v>
      </c>
      <c r="AN73" s="363">
        <f>SUM(AK73:AM74)</f>
        <v>17</v>
      </c>
      <c r="AO73" s="377">
        <v>0</v>
      </c>
      <c r="AP73" s="363"/>
      <c r="AQ73" s="363"/>
      <c r="AR73" s="363"/>
      <c r="AS73" s="365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68"/>
      <c r="B74" s="368"/>
      <c r="C74" s="370"/>
      <c r="D74" s="372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74"/>
      <c r="AL74" s="374"/>
      <c r="AM74" s="376"/>
      <c r="AN74" s="364"/>
      <c r="AO74" s="378"/>
      <c r="AP74" s="364"/>
      <c r="AQ74" s="364"/>
      <c r="AR74" s="364"/>
      <c r="AS74" s="366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02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09" t="s">
        <v>112</v>
      </c>
      <c r="AN102" s="410"/>
      <c r="AO102" s="410"/>
      <c r="AP102" s="410"/>
      <c r="AQ102" s="410"/>
      <c r="AR102" s="410"/>
      <c r="AS102" s="411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42401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395" t="s">
        <v>28</v>
      </c>
      <c r="B106" s="395" t="s">
        <v>3</v>
      </c>
      <c r="C106" s="395" t="s">
        <v>1</v>
      </c>
      <c r="D106" s="396" t="s">
        <v>29</v>
      </c>
      <c r="E106" s="395" t="s">
        <v>30</v>
      </c>
      <c r="F106" s="164">
        <f>+E105</f>
        <v>42401</v>
      </c>
      <c r="G106" s="164">
        <f t="shared" ref="G106:AG106" si="3">F106+1</f>
        <v>42402</v>
      </c>
      <c r="H106" s="164">
        <f t="shared" si="3"/>
        <v>42403</v>
      </c>
      <c r="I106" s="164">
        <f t="shared" si="3"/>
        <v>42404</v>
      </c>
      <c r="J106" s="164">
        <f t="shared" si="3"/>
        <v>42405</v>
      </c>
      <c r="K106" s="164">
        <f t="shared" si="3"/>
        <v>42406</v>
      </c>
      <c r="L106" s="164">
        <f t="shared" si="3"/>
        <v>42407</v>
      </c>
      <c r="M106" s="164">
        <f t="shared" si="3"/>
        <v>42408</v>
      </c>
      <c r="N106" s="164">
        <f t="shared" si="3"/>
        <v>42409</v>
      </c>
      <c r="O106" s="164">
        <f t="shared" si="3"/>
        <v>42410</v>
      </c>
      <c r="P106" s="164">
        <f t="shared" si="3"/>
        <v>42411</v>
      </c>
      <c r="Q106" s="164">
        <f t="shared" si="3"/>
        <v>42412</v>
      </c>
      <c r="R106" s="164">
        <f t="shared" si="3"/>
        <v>42413</v>
      </c>
      <c r="S106" s="164">
        <f t="shared" si="3"/>
        <v>42414</v>
      </c>
      <c r="T106" s="164">
        <f t="shared" si="3"/>
        <v>42415</v>
      </c>
      <c r="U106" s="164">
        <f t="shared" si="3"/>
        <v>42416</v>
      </c>
      <c r="V106" s="164">
        <f t="shared" si="3"/>
        <v>42417</v>
      </c>
      <c r="W106" s="164">
        <f t="shared" si="3"/>
        <v>42418</v>
      </c>
      <c r="X106" s="164">
        <f t="shared" si="3"/>
        <v>42419</v>
      </c>
      <c r="Y106" s="164">
        <f t="shared" si="3"/>
        <v>42420</v>
      </c>
      <c r="Z106" s="164">
        <f t="shared" si="3"/>
        <v>42421</v>
      </c>
      <c r="AA106" s="164">
        <f t="shared" si="3"/>
        <v>42422</v>
      </c>
      <c r="AB106" s="164">
        <f t="shared" si="3"/>
        <v>42423</v>
      </c>
      <c r="AC106" s="164">
        <f t="shared" si="3"/>
        <v>42424</v>
      </c>
      <c r="AD106" s="164">
        <f t="shared" si="3"/>
        <v>42425</v>
      </c>
      <c r="AE106" s="164">
        <f t="shared" si="3"/>
        <v>42426</v>
      </c>
      <c r="AF106" s="164">
        <f t="shared" si="3"/>
        <v>42427</v>
      </c>
      <c r="AG106" s="164">
        <f t="shared" si="3"/>
        <v>42428</v>
      </c>
      <c r="AH106" s="164">
        <f>AG106+1</f>
        <v>42429</v>
      </c>
      <c r="AI106" s="323"/>
      <c r="AJ106" s="323"/>
      <c r="AK106" s="397" t="s">
        <v>15</v>
      </c>
      <c r="AL106" s="398"/>
      <c r="AM106" s="399"/>
      <c r="AN106" s="388" t="s">
        <v>45</v>
      </c>
      <c r="AO106" s="388" t="s">
        <v>41</v>
      </c>
      <c r="AP106" s="388" t="s">
        <v>42</v>
      </c>
      <c r="AQ106" s="388" t="s">
        <v>43</v>
      </c>
      <c r="AR106" s="388" t="s">
        <v>44</v>
      </c>
      <c r="AS106" s="390" t="s">
        <v>0</v>
      </c>
      <c r="AT106" s="383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4.25" customHeight="1">
      <c r="A107" s="395"/>
      <c r="B107" s="395"/>
      <c r="C107" s="395"/>
      <c r="D107" s="395"/>
      <c r="E107" s="395"/>
      <c r="F107" s="166" t="str">
        <f>CHOOSE(WEEKDAY(F106),"C.Nhật","T.Hai","T.Ba","T.Tư","T.Năm","T.Sáu","T.Bảy")</f>
        <v>T.Hai</v>
      </c>
      <c r="G107" s="166" t="str">
        <f t="shared" ref="G107:AH107" si="4">CHOOSE(WEEKDAY(G106),"C.Nhật","T.Hai","T.Ba","T.Tư","T.Năm","T.Sáu","T.Bảy")</f>
        <v>T.Ba</v>
      </c>
      <c r="H107" s="166" t="str">
        <f t="shared" si="4"/>
        <v>T.Tư</v>
      </c>
      <c r="I107" s="166" t="str">
        <f t="shared" si="4"/>
        <v>T.Năm</v>
      </c>
      <c r="J107" s="166" t="str">
        <f t="shared" si="4"/>
        <v>T.Sáu</v>
      </c>
      <c r="K107" s="166" t="str">
        <f t="shared" si="4"/>
        <v>T.Bảy</v>
      </c>
      <c r="L107" s="166" t="str">
        <f t="shared" si="4"/>
        <v>C.Nhật</v>
      </c>
      <c r="M107" s="166" t="str">
        <f t="shared" si="4"/>
        <v>T.Hai</v>
      </c>
      <c r="N107" s="166" t="str">
        <f t="shared" si="4"/>
        <v>T.Ba</v>
      </c>
      <c r="O107" s="166" t="str">
        <f t="shared" si="4"/>
        <v>T.Tư</v>
      </c>
      <c r="P107" s="166" t="str">
        <f t="shared" si="4"/>
        <v>T.Năm</v>
      </c>
      <c r="Q107" s="166" t="str">
        <f t="shared" si="4"/>
        <v>T.Sáu</v>
      </c>
      <c r="R107" s="166" t="str">
        <f t="shared" si="4"/>
        <v>T.Bảy</v>
      </c>
      <c r="S107" s="166" t="str">
        <f t="shared" si="4"/>
        <v>C.Nhật</v>
      </c>
      <c r="T107" s="166" t="str">
        <f t="shared" si="4"/>
        <v>T.Hai</v>
      </c>
      <c r="U107" s="166" t="str">
        <f t="shared" si="4"/>
        <v>T.Ba</v>
      </c>
      <c r="V107" s="166" t="str">
        <f t="shared" si="4"/>
        <v>T.Tư</v>
      </c>
      <c r="W107" s="166" t="str">
        <f t="shared" si="4"/>
        <v>T.Năm</v>
      </c>
      <c r="X107" s="166" t="str">
        <f t="shared" si="4"/>
        <v>T.Sáu</v>
      </c>
      <c r="Y107" s="166" t="str">
        <f t="shared" si="4"/>
        <v>T.Bảy</v>
      </c>
      <c r="Z107" s="166" t="str">
        <f t="shared" si="4"/>
        <v>C.Nhật</v>
      </c>
      <c r="AA107" s="166" t="str">
        <f t="shared" si="4"/>
        <v>T.Hai</v>
      </c>
      <c r="AB107" s="166" t="str">
        <f t="shared" si="4"/>
        <v>T.Ba</v>
      </c>
      <c r="AC107" s="166" t="str">
        <f t="shared" si="4"/>
        <v>T.Tư</v>
      </c>
      <c r="AD107" s="166" t="str">
        <f t="shared" si="4"/>
        <v>T.Năm</v>
      </c>
      <c r="AE107" s="166" t="str">
        <f t="shared" si="4"/>
        <v>T.Sáu</v>
      </c>
      <c r="AF107" s="166" t="str">
        <f t="shared" si="4"/>
        <v>T.Bảy</v>
      </c>
      <c r="AG107" s="166" t="str">
        <f t="shared" si="4"/>
        <v>C.Nhật</v>
      </c>
      <c r="AH107" s="166" t="str">
        <f t="shared" si="4"/>
        <v>T.Hai</v>
      </c>
      <c r="AI107" s="166"/>
      <c r="AJ107" s="166"/>
      <c r="AK107" s="167" t="s">
        <v>16</v>
      </c>
      <c r="AL107" s="167" t="s">
        <v>31</v>
      </c>
      <c r="AM107" s="168" t="s">
        <v>17</v>
      </c>
      <c r="AN107" s="389"/>
      <c r="AO107" s="389"/>
      <c r="AP107" s="389"/>
      <c r="AQ107" s="389"/>
      <c r="AR107" s="389"/>
      <c r="AS107" s="391"/>
      <c r="AT107" s="383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169">
        <v>6</v>
      </c>
      <c r="G108" s="169">
        <v>7</v>
      </c>
      <c r="H108" s="169">
        <v>8</v>
      </c>
      <c r="I108" s="169">
        <v>9</v>
      </c>
      <c r="J108" s="169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/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81">
        <v>1</v>
      </c>
      <c r="B109" s="381" t="s">
        <v>68</v>
      </c>
      <c r="C109" s="369" t="str">
        <f>VLOOKUP(B109,DS,2,0)</f>
        <v>Nguyễn Thiện Duy</v>
      </c>
      <c r="D109" s="371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>
        <v>8</v>
      </c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/>
      <c r="AA109" s="171">
        <v>8</v>
      </c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/>
      <c r="AH109" s="171">
        <v>8</v>
      </c>
      <c r="AI109" s="321"/>
      <c r="AJ109" s="321"/>
      <c r="AK109" s="373">
        <f>((SUM(F109:AH109))/8)-(SUMIF($F$6:$AH$6,"C.Nhật",F109:AH109)/8)</f>
        <v>17</v>
      </c>
      <c r="AL109" s="373">
        <f>SUM(F110:AH110)/8*1.5</f>
        <v>0</v>
      </c>
      <c r="AM109" s="375">
        <f>SUMIF($F$6:$AH$6,"C.Nhật",$F109:$AH110)/8*2</f>
        <v>0</v>
      </c>
      <c r="AN109" s="363">
        <f>SUM(AK109:AM110)</f>
        <v>17</v>
      </c>
      <c r="AO109" s="379">
        <v>0</v>
      </c>
      <c r="AP109" s="384"/>
      <c r="AQ109" s="384"/>
      <c r="AR109" s="384"/>
      <c r="AS109" s="386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82"/>
      <c r="B110" s="382"/>
      <c r="C110" s="370"/>
      <c r="D110" s="372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74"/>
      <c r="AL110" s="374"/>
      <c r="AM110" s="376"/>
      <c r="AN110" s="364"/>
      <c r="AO110" s="380"/>
      <c r="AP110" s="385"/>
      <c r="AQ110" s="385"/>
      <c r="AR110" s="385"/>
      <c r="AS110" s="387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81">
        <f>A109+1</f>
        <v>2</v>
      </c>
      <c r="B111" s="381" t="s">
        <v>70</v>
      </c>
      <c r="C111" s="369" t="str">
        <f>VLOOKUP(B111,DS,2,0)</f>
        <v>Nguyễn Văn Sẽ</v>
      </c>
      <c r="D111" s="371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/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/>
      <c r="AH111" s="171">
        <v>8</v>
      </c>
      <c r="AI111" s="321"/>
      <c r="AJ111" s="321"/>
      <c r="AK111" s="373">
        <f>((SUM(F111:AH111))/8)-(SUMIF($F$6:$AH$6,"C.Nhật",F111:AH111)/8)</f>
        <v>17</v>
      </c>
      <c r="AL111" s="373">
        <f>SUM(F112:AH112)/8*1.5</f>
        <v>0</v>
      </c>
      <c r="AM111" s="375">
        <f>SUMIF($F$6:$AH$6,"C.Nhật",$F111:$AH112)/8*2</f>
        <v>0</v>
      </c>
      <c r="AN111" s="363">
        <f>SUM(AK111:AM112)</f>
        <v>17</v>
      </c>
      <c r="AO111" s="379">
        <v>0</v>
      </c>
      <c r="AP111" s="384"/>
      <c r="AQ111" s="384"/>
      <c r="AR111" s="384"/>
      <c r="AS111" s="386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82"/>
      <c r="B112" s="382"/>
      <c r="C112" s="370"/>
      <c r="D112" s="37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74"/>
      <c r="AL112" s="374"/>
      <c r="AM112" s="376"/>
      <c r="AN112" s="364"/>
      <c r="AO112" s="380"/>
      <c r="AP112" s="385"/>
      <c r="AQ112" s="385"/>
      <c r="AR112" s="385"/>
      <c r="AS112" s="387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81">
        <f>A111+1</f>
        <v>3</v>
      </c>
      <c r="B113" s="381" t="s">
        <v>72</v>
      </c>
      <c r="C113" s="369" t="str">
        <f>VLOOKUP(B113,DS,2,0)</f>
        <v>Võ Uyên Phương</v>
      </c>
      <c r="D113" s="371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/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/>
      <c r="AH113" s="171">
        <v>8</v>
      </c>
      <c r="AI113" s="321"/>
      <c r="AJ113" s="321"/>
      <c r="AK113" s="373">
        <f>((SUM(F113:AH113))/8)-(SUMIF($F$6:$AH$6,"C.Nhật",F113:AH113)/8)</f>
        <v>17</v>
      </c>
      <c r="AL113" s="373">
        <f>SUM(F114:AH114)/8*1.5</f>
        <v>0</v>
      </c>
      <c r="AM113" s="375">
        <f>SUMIF($F$6:$AH$6,"C.Nhật",$F113:$AH114)/8*2</f>
        <v>0</v>
      </c>
      <c r="AN113" s="363">
        <f>SUM(AK113:AM114)</f>
        <v>17</v>
      </c>
      <c r="AO113" s="379">
        <v>0</v>
      </c>
      <c r="AP113" s="384"/>
      <c r="AQ113" s="384"/>
      <c r="AR113" s="384"/>
      <c r="AS113" s="386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82"/>
      <c r="B114" s="382"/>
      <c r="C114" s="370"/>
      <c r="D114" s="37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74"/>
      <c r="AL114" s="374"/>
      <c r="AM114" s="376"/>
      <c r="AN114" s="364"/>
      <c r="AO114" s="380"/>
      <c r="AP114" s="385"/>
      <c r="AQ114" s="385"/>
      <c r="AR114" s="385"/>
      <c r="AS114" s="387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81">
        <f>A113+1</f>
        <v>4</v>
      </c>
      <c r="B115" s="381" t="s">
        <v>75</v>
      </c>
      <c r="C115" s="369" t="str">
        <f>VLOOKUP(B115,DS,2,0)</f>
        <v>Lê Nguyễn Huy Cường</v>
      </c>
      <c r="D115" s="371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>
        <v>8</v>
      </c>
      <c r="K115" s="171"/>
      <c r="L115" s="171"/>
      <c r="M115" s="171"/>
      <c r="N115" s="171"/>
      <c r="O115" s="171"/>
      <c r="P115" s="171"/>
      <c r="Q115" s="171"/>
      <c r="R115" s="171"/>
      <c r="S115" s="171"/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/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/>
      <c r="AH115" s="171">
        <v>8</v>
      </c>
      <c r="AI115" s="321"/>
      <c r="AJ115" s="321"/>
      <c r="AK115" s="373">
        <f>((SUM(F115:AH115))/8)-(SUMIF($F$6:$AH$6,"C.Nhật",F115:AH115)/8)</f>
        <v>18</v>
      </c>
      <c r="AL115" s="373">
        <f>SUM(F116:AH116)/8*1.5</f>
        <v>0</v>
      </c>
      <c r="AM115" s="375">
        <f>SUMIF($F$6:$AH$6,"C.Nhật",$F115:$AH116)/8*2</f>
        <v>0</v>
      </c>
      <c r="AN115" s="363">
        <f>SUM(AK115:AM116)</f>
        <v>18</v>
      </c>
      <c r="AO115" s="379">
        <v>0</v>
      </c>
      <c r="AP115" s="384"/>
      <c r="AQ115" s="384"/>
      <c r="AR115" s="384"/>
      <c r="AS115" s="386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82"/>
      <c r="B116" s="382"/>
      <c r="C116" s="370"/>
      <c r="D116" s="37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74"/>
      <c r="AL116" s="374"/>
      <c r="AM116" s="376"/>
      <c r="AN116" s="364"/>
      <c r="AO116" s="380"/>
      <c r="AP116" s="385"/>
      <c r="AQ116" s="385"/>
      <c r="AR116" s="385"/>
      <c r="AS116" s="387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81">
        <f>A115+1</f>
        <v>5</v>
      </c>
      <c r="B117" s="381" t="s">
        <v>77</v>
      </c>
      <c r="C117" s="369" t="str">
        <f>VLOOKUP(B117,DS,2,0)</f>
        <v>Nguyễn Văn Bé Tư</v>
      </c>
      <c r="D117" s="371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/>
      <c r="AH117" s="171">
        <v>8</v>
      </c>
      <c r="AI117" s="321"/>
      <c r="AJ117" s="321"/>
      <c r="AK117" s="373">
        <f>((SUM(F117:AH117))/8)-(SUMIF($F$6:$AH$6,"C.Nhật",F117:AH117)/8)</f>
        <v>17</v>
      </c>
      <c r="AL117" s="373">
        <f>SUM(F118:AH118)/8*1.5</f>
        <v>0</v>
      </c>
      <c r="AM117" s="375">
        <f>SUMIF($F$6:$AH$6,"C.Nhật",$F117:$AH118)/8*2</f>
        <v>0</v>
      </c>
      <c r="AN117" s="363">
        <f>SUM(AK117:AM118)</f>
        <v>17</v>
      </c>
      <c r="AO117" s="379">
        <v>0</v>
      </c>
      <c r="AP117" s="384"/>
      <c r="AQ117" s="384"/>
      <c r="AR117" s="384"/>
      <c r="AS117" s="386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82"/>
      <c r="B118" s="382"/>
      <c r="C118" s="370"/>
      <c r="D118" s="37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74"/>
      <c r="AL118" s="374"/>
      <c r="AM118" s="376"/>
      <c r="AN118" s="364"/>
      <c r="AO118" s="380"/>
      <c r="AP118" s="385"/>
      <c r="AQ118" s="385"/>
      <c r="AR118" s="385"/>
      <c r="AS118" s="387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81">
        <f>A117+1</f>
        <v>6</v>
      </c>
      <c r="B119" s="381" t="s">
        <v>78</v>
      </c>
      <c r="C119" s="369" t="str">
        <f>VLOOKUP(B119,DS,2,0)</f>
        <v>Dương Thanh Tuấn</v>
      </c>
      <c r="D119" s="371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>
        <v>8</v>
      </c>
      <c r="V119" s="171">
        <v>8</v>
      </c>
      <c r="W119" s="171">
        <v>8</v>
      </c>
      <c r="X119" s="171">
        <v>8</v>
      </c>
      <c r="Y119" s="171">
        <v>8</v>
      </c>
      <c r="Z119" s="171"/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>
        <v>8</v>
      </c>
      <c r="AG119" s="171"/>
      <c r="AH119" s="171">
        <v>8</v>
      </c>
      <c r="AI119" s="321"/>
      <c r="AJ119" s="321"/>
      <c r="AK119" s="373">
        <f>((SUM(F119:AH119))/8)-(SUMIF($F$6:$AH$6,"C.Nhật",F119:AH119)/8)</f>
        <v>16</v>
      </c>
      <c r="AL119" s="373">
        <f>SUM(F120:AH120)/8*1.5</f>
        <v>0</v>
      </c>
      <c r="AM119" s="375">
        <f>SUMIF($F$6:$AH$6,"C.Nhật",$F119:$AH120)/8*2</f>
        <v>0</v>
      </c>
      <c r="AN119" s="363">
        <f>SUM(AK119:AM120)</f>
        <v>16</v>
      </c>
      <c r="AO119" s="379">
        <v>0</v>
      </c>
      <c r="AP119" s="384"/>
      <c r="AQ119" s="384"/>
      <c r="AR119" s="384"/>
      <c r="AS119" s="386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82"/>
      <c r="B120" s="382"/>
      <c r="C120" s="370"/>
      <c r="D120" s="372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74"/>
      <c r="AL120" s="374"/>
      <c r="AM120" s="376"/>
      <c r="AN120" s="364"/>
      <c r="AO120" s="380"/>
      <c r="AP120" s="385"/>
      <c r="AQ120" s="385"/>
      <c r="AR120" s="385"/>
      <c r="AS120" s="387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81">
        <f>A119+1</f>
        <v>7</v>
      </c>
      <c r="B121" s="381" t="s">
        <v>81</v>
      </c>
      <c r="C121" s="369" t="str">
        <f>VLOOKUP(B121,DS,2,0)</f>
        <v>Nguyễn Thiện Duyệt</v>
      </c>
      <c r="D121" s="371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>
        <v>8</v>
      </c>
      <c r="V121" s="171">
        <v>8</v>
      </c>
      <c r="W121" s="171">
        <v>8</v>
      </c>
      <c r="X121" s="171">
        <v>8</v>
      </c>
      <c r="Y121" s="171">
        <v>8</v>
      </c>
      <c r="Z121" s="171"/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>
        <v>8</v>
      </c>
      <c r="AG121" s="171"/>
      <c r="AH121" s="171">
        <v>8</v>
      </c>
      <c r="AI121" s="321"/>
      <c r="AJ121" s="321"/>
      <c r="AK121" s="373">
        <f>((SUM(F121:AH121))/8)-(SUMIF($F$6:$AH$6,"C.Nhật",F121:AH121)/8)</f>
        <v>16</v>
      </c>
      <c r="AL121" s="373">
        <f>SUM(F122:AH122)/8*1.5</f>
        <v>0</v>
      </c>
      <c r="AM121" s="375">
        <f>SUMIF($F$6:$AH$6,"C.Nhật",$F121:$AH122)/8*2</f>
        <v>0</v>
      </c>
      <c r="AN121" s="363">
        <f>SUM(AK121:AM122)</f>
        <v>16</v>
      </c>
      <c r="AO121" s="379">
        <v>0</v>
      </c>
      <c r="AP121" s="384"/>
      <c r="AQ121" s="384"/>
      <c r="AR121" s="384"/>
      <c r="AS121" s="386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82"/>
      <c r="B122" s="382"/>
      <c r="C122" s="370"/>
      <c r="D122" s="372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74"/>
      <c r="AL122" s="374"/>
      <c r="AM122" s="376"/>
      <c r="AN122" s="364"/>
      <c r="AO122" s="380"/>
      <c r="AP122" s="385"/>
      <c r="AQ122" s="385"/>
      <c r="AR122" s="385"/>
      <c r="AS122" s="387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6:AJ107 F9:AJ12 F55:AJ74 F109:AJ122 F5:AJ6 F14:AJ53">
    <cfRule type="expression" dxfId="6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O60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12" sqref="E1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43" t="str">
        <f>"BẢNG THANH TOÁN LƯƠNG THÁNG"&amp;" "&amp;TEXT($E$4,"mm")&amp;" / "&amp;TEXT($E$4,"yyyy")</f>
        <v>BẢNG THANH TOÁN LƯƠNG THÁNG 02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47" t="s">
        <v>179</v>
      </c>
      <c r="S1" s="448"/>
      <c r="T1" s="4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21</v>
      </c>
      <c r="V2" s="111">
        <v>29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- 02'!$E$4</f>
        <v>42401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56" t="s">
        <v>1</v>
      </c>
      <c r="D5" s="356" t="s">
        <v>2</v>
      </c>
      <c r="E5" s="351" t="s">
        <v>56</v>
      </c>
      <c r="F5" s="437" t="s">
        <v>26</v>
      </c>
      <c r="G5" s="438"/>
      <c r="H5" s="438"/>
      <c r="I5" s="438"/>
      <c r="J5" s="438"/>
      <c r="K5" s="439"/>
      <c r="L5" s="414" t="s">
        <v>57</v>
      </c>
      <c r="M5" s="414" t="s">
        <v>5</v>
      </c>
      <c r="N5" s="356" t="s">
        <v>6</v>
      </c>
      <c r="O5" s="356"/>
      <c r="P5" s="356"/>
      <c r="Q5" s="414" t="s">
        <v>7</v>
      </c>
      <c r="R5" s="414" t="s">
        <v>8</v>
      </c>
      <c r="S5" s="414" t="s">
        <v>9</v>
      </c>
      <c r="T5" s="35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56"/>
      <c r="D6" s="356"/>
      <c r="E6" s="351"/>
      <c r="F6" s="437" t="s">
        <v>59</v>
      </c>
      <c r="G6" s="439"/>
      <c r="H6" s="437" t="s">
        <v>189</v>
      </c>
      <c r="I6" s="438"/>
      <c r="J6" s="440" t="s">
        <v>27</v>
      </c>
      <c r="K6" s="414" t="s">
        <v>4</v>
      </c>
      <c r="L6" s="415"/>
      <c r="M6" s="415"/>
      <c r="N6" s="450" t="s">
        <v>12</v>
      </c>
      <c r="O6" s="414" t="s">
        <v>13</v>
      </c>
      <c r="P6" s="414" t="s">
        <v>34</v>
      </c>
      <c r="Q6" s="415"/>
      <c r="R6" s="415"/>
      <c r="S6" s="415"/>
      <c r="T6" s="35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14"/>
      <c r="D7" s="414"/>
      <c r="E7" s="351"/>
      <c r="F7" s="299" t="s">
        <v>40</v>
      </c>
      <c r="G7" s="296" t="s">
        <v>18</v>
      </c>
      <c r="H7" s="299" t="s">
        <v>40</v>
      </c>
      <c r="I7" s="303" t="s">
        <v>18</v>
      </c>
      <c r="J7" s="441"/>
      <c r="K7" s="415"/>
      <c r="L7" s="416"/>
      <c r="M7" s="416"/>
      <c r="N7" s="451"/>
      <c r="O7" s="415"/>
      <c r="P7" s="415"/>
      <c r="Q7" s="415"/>
      <c r="R7" s="415"/>
      <c r="S7" s="415"/>
      <c r="T7" s="35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- 02'!$B$8:$AS$74,36,0)</f>
        <v>16</v>
      </c>
      <c r="G10" s="220">
        <f>ROUND(E10/$U$2*F10,0)</f>
        <v>3303619</v>
      </c>
      <c r="H10" s="92">
        <f>(VLOOKUP(B10,'CC - 02'!$B$8:$AS$74,37,0)+VLOOKUP(B10,'CC - 02'!$B$8:$AS$74,38,0))</f>
        <v>0</v>
      </c>
      <c r="I10" s="220">
        <f>ROUND(E10/$U$2*H10,0)</f>
        <v>0</v>
      </c>
      <c r="J10" s="93">
        <f>F10+H10</f>
        <v>16</v>
      </c>
      <c r="K10" s="39">
        <f>G10+I10</f>
        <v>3303619</v>
      </c>
      <c r="L10" s="90">
        <f>+F10*15000</f>
        <v>240000</v>
      </c>
      <c r="M10" s="40">
        <f>K10+L10</f>
        <v>3543619</v>
      </c>
      <c r="N10" s="40">
        <f>IF(VLOOKUP(B10,DS,10,0)="x",E10*$N$4,0)</f>
        <v>346880</v>
      </c>
      <c r="O10" s="40">
        <f>IF(VLOOKUP(B10,DS,10,0)="x",E10*$O$4,0)</f>
        <v>65040</v>
      </c>
      <c r="P10" s="40">
        <f>IF(VLOOKUP(B10,DS,10,0)="x",E10*$P$4,0)</f>
        <v>43360</v>
      </c>
      <c r="Q10" s="39">
        <f>M10-SUM(N10:P10)</f>
        <v>3088339</v>
      </c>
      <c r="R10" s="39">
        <f>VLOOKUP(B10,DS,23,0)</f>
        <v>0</v>
      </c>
      <c r="S10" s="45">
        <f>Q10-R10</f>
        <v>3088339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- 02'!$B$8:$AS$74,36,0)</f>
        <v>16</v>
      </c>
      <c r="G11" s="220">
        <f>ROUND(E11/$U$2*F11,0)</f>
        <v>3090286</v>
      </c>
      <c r="H11" s="92">
        <f>(VLOOKUP(B11,'CC - 02'!$B$8:$AS$74,37,0)+VLOOKUP(B11,'CC - 02'!$B$8:$AS$74,38,0))</f>
        <v>0</v>
      </c>
      <c r="I11" s="220">
        <f>ROUND(E11/$U$2*H11,0)</f>
        <v>0</v>
      </c>
      <c r="J11" s="93">
        <f>F11+H11</f>
        <v>16</v>
      </c>
      <c r="K11" s="39">
        <f>G11+I11</f>
        <v>3090286</v>
      </c>
      <c r="L11" s="90">
        <f>+F11*15000</f>
        <v>240000</v>
      </c>
      <c r="M11" s="40">
        <f>K11+L11</f>
        <v>3330286</v>
      </c>
      <c r="N11" s="40">
        <f>IF(VLOOKUP(B11,DS,10,0)="x",E11*$N$4,0)</f>
        <v>324480</v>
      </c>
      <c r="O11" s="40">
        <f>IF(VLOOKUP(B11,DS,10,0)="x",E11*$O$4,0)</f>
        <v>60840</v>
      </c>
      <c r="P11" s="40">
        <f>IF(VLOOKUP(B11,DS,10,0)="x",E11*$P$4,0)</f>
        <v>40560</v>
      </c>
      <c r="Q11" s="39">
        <f>M11-SUM(N11:P11)</f>
        <v>2904406</v>
      </c>
      <c r="R11" s="39">
        <f>VLOOKUP(B11,DS,23,0)</f>
        <v>0</v>
      </c>
      <c r="S11" s="45">
        <f>Q11-R11</f>
        <v>2904406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 t="s">
        <v>194</v>
      </c>
      <c r="F12" s="317"/>
      <c r="G12" s="317"/>
      <c r="H12" s="317"/>
      <c r="I12" s="317"/>
      <c r="J12" s="317"/>
      <c r="K12" s="317" t="s">
        <v>194</v>
      </c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- 02'!$B$8:$AS$74,36,0)</f>
        <v>18</v>
      </c>
      <c r="G13" s="220">
        <f t="shared" ref="G13:G43" si="3">ROUND(E13/$U$2*F13,0)</f>
        <v>3042000</v>
      </c>
      <c r="H13" s="92">
        <f>(VLOOKUP(B13,'CC - 02'!$B$8:$AS$74,37,0)+VLOOKUP(B13,'CC - 02'!$B$8:$AS$74,38,0))</f>
        <v>0</v>
      </c>
      <c r="I13" s="220">
        <f t="shared" ref="I13:I43" si="4">ROUND(E13/$U$2*H13,0)</f>
        <v>0</v>
      </c>
      <c r="J13" s="221">
        <f t="shared" ref="J13:K27" si="5">F13+H13</f>
        <v>18</v>
      </c>
      <c r="K13" s="39">
        <f t="shared" si="5"/>
        <v>3042000</v>
      </c>
      <c r="L13" s="90">
        <f t="shared" ref="L13:L43" si="6">+F13*15000</f>
        <v>270000</v>
      </c>
      <c r="M13" s="40">
        <f t="shared" ref="M13:M43" si="7">K13+L13</f>
        <v>3312000</v>
      </c>
      <c r="N13" s="40">
        <f t="shared" ref="N13:N32" si="8">IF(VLOOKUP(B13,DS,10,0)="x",E13*$N$4,0)</f>
        <v>283920</v>
      </c>
      <c r="O13" s="40">
        <f t="shared" ref="O13:O32" si="9">IF(VLOOKUP(B13,DS,10,0)="x",E13*$O$4,0)</f>
        <v>53235</v>
      </c>
      <c r="P13" s="40">
        <f t="shared" ref="P13:P32" si="10">IF(VLOOKUP(B13,DS,10,0)="x",E13*$P$4,0)</f>
        <v>35490</v>
      </c>
      <c r="Q13" s="39">
        <f>M13-SUM(N13:P13)</f>
        <v>2939355</v>
      </c>
      <c r="R13" s="39">
        <f t="shared" ref="R13:R43" si="11">VLOOKUP(B13,DS,23,0)</f>
        <v>0</v>
      </c>
      <c r="S13" s="45">
        <f>Q13-R13</f>
        <v>2939355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- 02'!$B$8:$AS$74,36,0)</f>
        <v>18</v>
      </c>
      <c r="G14" s="220">
        <f t="shared" si="3"/>
        <v>2843143</v>
      </c>
      <c r="H14" s="92">
        <f>(VLOOKUP(B14,'CC - 02'!$B$8:$AS$74,37,0)+VLOOKUP(B14,'CC - 02'!$B$8:$AS$74,38,0))</f>
        <v>0</v>
      </c>
      <c r="I14" s="220">
        <f t="shared" si="4"/>
        <v>0</v>
      </c>
      <c r="J14" s="221">
        <f t="shared" si="5"/>
        <v>18</v>
      </c>
      <c r="K14" s="39">
        <f t="shared" si="5"/>
        <v>2843143</v>
      </c>
      <c r="L14" s="90">
        <f t="shared" si="6"/>
        <v>270000</v>
      </c>
      <c r="M14" s="40">
        <f t="shared" si="7"/>
        <v>3113143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2764858</v>
      </c>
      <c r="R14" s="39">
        <f t="shared" si="11"/>
        <v>0</v>
      </c>
      <c r="S14" s="45">
        <f t="shared" ref="S14:S43" si="13">Q14-R14</f>
        <v>2764858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- 02'!$B$8:$AS$74,36,0)</f>
        <v>18</v>
      </c>
      <c r="G15" s="220">
        <f t="shared" si="3"/>
        <v>2843143</v>
      </c>
      <c r="H15" s="92">
        <f>(VLOOKUP(B15,'CC - 02'!$B$8:$AS$74,37,0)+VLOOKUP(B15,'CC - 02'!$B$8:$AS$74,38,0))</f>
        <v>0</v>
      </c>
      <c r="I15" s="220">
        <f t="shared" si="4"/>
        <v>0</v>
      </c>
      <c r="J15" s="221">
        <f t="shared" si="5"/>
        <v>18</v>
      </c>
      <c r="K15" s="39">
        <f t="shared" si="5"/>
        <v>2843143</v>
      </c>
      <c r="L15" s="90">
        <f t="shared" si="6"/>
        <v>270000</v>
      </c>
      <c r="M15" s="40">
        <f t="shared" si="7"/>
        <v>3113143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2764858</v>
      </c>
      <c r="R15" s="39">
        <f t="shared" si="11"/>
        <v>0</v>
      </c>
      <c r="S15" s="45">
        <f t="shared" si="13"/>
        <v>2764858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- 02'!$B$8:$AS$74,36,0)</f>
        <v>16</v>
      </c>
      <c r="G16" s="220">
        <f t="shared" si="3"/>
        <v>2527238</v>
      </c>
      <c r="H16" s="92">
        <f>(VLOOKUP(B16,'CC - 02'!$B$8:$AS$74,37,0)+VLOOKUP(B16,'CC - 02'!$B$8:$AS$74,38,0))</f>
        <v>0</v>
      </c>
      <c r="I16" s="220">
        <f t="shared" si="4"/>
        <v>0</v>
      </c>
      <c r="J16" s="221">
        <f t="shared" si="5"/>
        <v>16</v>
      </c>
      <c r="K16" s="39">
        <f t="shared" si="5"/>
        <v>2527238</v>
      </c>
      <c r="L16" s="90">
        <f t="shared" si="6"/>
        <v>240000</v>
      </c>
      <c r="M16" s="40">
        <f t="shared" si="7"/>
        <v>2767238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2418953</v>
      </c>
      <c r="R16" s="39">
        <f t="shared" si="11"/>
        <v>0</v>
      </c>
      <c r="S16" s="45">
        <f t="shared" si="13"/>
        <v>2418953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- 02'!$B$8:$AS$74,36,0)</f>
        <v>17</v>
      </c>
      <c r="G17" s="220">
        <f t="shared" si="3"/>
        <v>2685190</v>
      </c>
      <c r="H17" s="92">
        <f>(VLOOKUP(B17,'CC - 02'!$B$8:$AS$74,37,0)+VLOOKUP(B17,'CC - 02'!$B$8:$AS$74,38,0))</f>
        <v>0</v>
      </c>
      <c r="I17" s="220">
        <f t="shared" si="4"/>
        <v>0</v>
      </c>
      <c r="J17" s="221">
        <f t="shared" si="5"/>
        <v>17</v>
      </c>
      <c r="K17" s="39">
        <f t="shared" si="5"/>
        <v>2685190</v>
      </c>
      <c r="L17" s="90">
        <f t="shared" si="6"/>
        <v>255000</v>
      </c>
      <c r="M17" s="40">
        <f t="shared" si="7"/>
        <v>2940190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2591905</v>
      </c>
      <c r="R17" s="39">
        <f t="shared" si="11"/>
        <v>0</v>
      </c>
      <c r="S17" s="45">
        <f t="shared" si="13"/>
        <v>2591905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- 02'!$B$8:$AS$74,36,0)</f>
        <v>18</v>
      </c>
      <c r="G18" s="220">
        <f t="shared" si="3"/>
        <v>2843143</v>
      </c>
      <c r="H18" s="92">
        <f>(VLOOKUP(B18,'CC - 02'!$B$8:$AS$74,37,0)+VLOOKUP(B18,'CC - 02'!$B$8:$AS$74,38,0))</f>
        <v>0</v>
      </c>
      <c r="I18" s="220">
        <f t="shared" si="4"/>
        <v>0</v>
      </c>
      <c r="J18" s="221">
        <f t="shared" si="5"/>
        <v>18</v>
      </c>
      <c r="K18" s="39">
        <f t="shared" si="5"/>
        <v>2843143</v>
      </c>
      <c r="L18" s="90">
        <f t="shared" si="6"/>
        <v>270000</v>
      </c>
      <c r="M18" s="40">
        <f t="shared" si="7"/>
        <v>3113143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2764858</v>
      </c>
      <c r="R18" s="39">
        <f t="shared" si="11"/>
        <v>0</v>
      </c>
      <c r="S18" s="45">
        <f t="shared" si="13"/>
        <v>2764858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- 02'!$B$8:$AS$74,36,0)</f>
        <v>16</v>
      </c>
      <c r="G19" s="220">
        <f t="shared" si="3"/>
        <v>2527238</v>
      </c>
      <c r="H19" s="92">
        <f>(VLOOKUP(B19,'CC - 02'!$B$8:$AS$74,37,0)+VLOOKUP(B19,'CC - 02'!$B$8:$AS$74,38,0))</f>
        <v>0</v>
      </c>
      <c r="I19" s="220">
        <f t="shared" si="4"/>
        <v>0</v>
      </c>
      <c r="J19" s="221">
        <f t="shared" si="5"/>
        <v>16</v>
      </c>
      <c r="K19" s="39">
        <f t="shared" si="5"/>
        <v>2527238</v>
      </c>
      <c r="L19" s="90">
        <f t="shared" si="6"/>
        <v>240000</v>
      </c>
      <c r="M19" s="40">
        <f t="shared" si="7"/>
        <v>2767238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2418953</v>
      </c>
      <c r="R19" s="39">
        <f t="shared" si="11"/>
        <v>0</v>
      </c>
      <c r="S19" s="45">
        <f t="shared" si="13"/>
        <v>2418953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- 02'!$B$8:$AS$74,36,0)</f>
        <v>18</v>
      </c>
      <c r="G20" s="220">
        <f t="shared" si="3"/>
        <v>2843143</v>
      </c>
      <c r="H20" s="92">
        <f>(VLOOKUP(B20,'CC - 02'!$B$8:$AS$74,37,0)+VLOOKUP(B20,'CC - 02'!$B$8:$AS$74,38,0))</f>
        <v>0</v>
      </c>
      <c r="I20" s="220">
        <f t="shared" si="4"/>
        <v>0</v>
      </c>
      <c r="J20" s="221">
        <f t="shared" si="5"/>
        <v>18</v>
      </c>
      <c r="K20" s="39">
        <f t="shared" si="5"/>
        <v>2843143</v>
      </c>
      <c r="L20" s="90">
        <f t="shared" si="6"/>
        <v>270000</v>
      </c>
      <c r="M20" s="40">
        <f t="shared" si="7"/>
        <v>3113143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2764858</v>
      </c>
      <c r="R20" s="39">
        <f t="shared" si="11"/>
        <v>0</v>
      </c>
      <c r="S20" s="45">
        <f t="shared" si="13"/>
        <v>2764858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- 02'!$B$8:$AS$74,36,0)</f>
        <v>18</v>
      </c>
      <c r="G21" s="220">
        <f t="shared" si="3"/>
        <v>2843143</v>
      </c>
      <c r="H21" s="92">
        <f>(VLOOKUP(B21,'CC - 02'!$B$8:$AS$74,37,0)+VLOOKUP(B21,'CC - 02'!$B$8:$AS$74,38,0))</f>
        <v>0</v>
      </c>
      <c r="I21" s="220">
        <f t="shared" si="4"/>
        <v>0</v>
      </c>
      <c r="J21" s="221">
        <f t="shared" si="5"/>
        <v>18</v>
      </c>
      <c r="K21" s="39">
        <f t="shared" si="5"/>
        <v>2843143</v>
      </c>
      <c r="L21" s="90">
        <f t="shared" si="6"/>
        <v>270000</v>
      </c>
      <c r="M21" s="40">
        <f t="shared" si="7"/>
        <v>3113143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2764858</v>
      </c>
      <c r="R21" s="39">
        <f t="shared" si="11"/>
        <v>0</v>
      </c>
      <c r="S21" s="45">
        <f t="shared" si="13"/>
        <v>2764858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- 02'!$B$8:$AS$74,36,0)</f>
        <v>18</v>
      </c>
      <c r="G22" s="220">
        <f t="shared" si="3"/>
        <v>2843143</v>
      </c>
      <c r="H22" s="92">
        <f>(VLOOKUP(B22,'CC - 02'!$B$8:$AS$74,37,0)+VLOOKUP(B22,'CC - 02'!$B$8:$AS$74,38,0))</f>
        <v>0</v>
      </c>
      <c r="I22" s="220">
        <f t="shared" si="4"/>
        <v>0</v>
      </c>
      <c r="J22" s="221">
        <f t="shared" si="5"/>
        <v>18</v>
      </c>
      <c r="K22" s="39">
        <f t="shared" si="5"/>
        <v>2843143</v>
      </c>
      <c r="L22" s="90">
        <f t="shared" si="6"/>
        <v>270000</v>
      </c>
      <c r="M22" s="40">
        <f t="shared" si="7"/>
        <v>3113143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2764858</v>
      </c>
      <c r="R22" s="39">
        <f t="shared" si="11"/>
        <v>0</v>
      </c>
      <c r="S22" s="45">
        <f t="shared" si="13"/>
        <v>2764858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- 02'!$B$8:$AS$74,36,0)</f>
        <v>17</v>
      </c>
      <c r="G23" s="220">
        <f t="shared" si="3"/>
        <v>2685190</v>
      </c>
      <c r="H23" s="92">
        <f>(VLOOKUP(B23,'CC - 02'!$B$8:$AS$74,37,0)+VLOOKUP(B23,'CC - 02'!$B$8:$AS$74,38,0))</f>
        <v>0</v>
      </c>
      <c r="I23" s="220">
        <f t="shared" si="4"/>
        <v>0</v>
      </c>
      <c r="J23" s="221">
        <f t="shared" si="5"/>
        <v>17</v>
      </c>
      <c r="K23" s="39">
        <f t="shared" si="5"/>
        <v>2685190</v>
      </c>
      <c r="L23" s="90">
        <f t="shared" si="6"/>
        <v>255000</v>
      </c>
      <c r="M23" s="40">
        <f t="shared" si="7"/>
        <v>2940190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2591905</v>
      </c>
      <c r="R23" s="39">
        <f t="shared" si="11"/>
        <v>0</v>
      </c>
      <c r="S23" s="45">
        <f t="shared" si="13"/>
        <v>2591905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- 02'!$B$8:$AS$74,36,0)</f>
        <v>16</v>
      </c>
      <c r="G24" s="220">
        <f t="shared" si="3"/>
        <v>2527238</v>
      </c>
      <c r="H24" s="92">
        <f>(VLOOKUP(B24,'CC - 02'!$B$8:$AS$74,37,0)+VLOOKUP(B24,'CC - 02'!$B$8:$AS$74,38,0))</f>
        <v>0</v>
      </c>
      <c r="I24" s="220">
        <f t="shared" si="4"/>
        <v>0</v>
      </c>
      <c r="J24" s="221">
        <f t="shared" si="5"/>
        <v>16</v>
      </c>
      <c r="K24" s="39">
        <f t="shared" si="5"/>
        <v>2527238</v>
      </c>
      <c r="L24" s="90">
        <f t="shared" si="6"/>
        <v>240000</v>
      </c>
      <c r="M24" s="40">
        <f t="shared" si="7"/>
        <v>2767238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2418953</v>
      </c>
      <c r="R24" s="39">
        <f t="shared" si="11"/>
        <v>0</v>
      </c>
      <c r="S24" s="45">
        <f t="shared" si="13"/>
        <v>2418953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- 02'!$B$8:$AS$74,36,0)</f>
        <v>18</v>
      </c>
      <c r="G25" s="220">
        <f t="shared" si="3"/>
        <v>2843143</v>
      </c>
      <c r="H25" s="92">
        <f>(VLOOKUP(B25,'CC - 02'!$B$8:$AS$74,37,0)+VLOOKUP(B25,'CC - 02'!$B$8:$AS$74,38,0))</f>
        <v>0</v>
      </c>
      <c r="I25" s="220">
        <f t="shared" si="4"/>
        <v>0</v>
      </c>
      <c r="J25" s="221">
        <f t="shared" si="5"/>
        <v>18</v>
      </c>
      <c r="K25" s="39">
        <f t="shared" si="5"/>
        <v>2843143</v>
      </c>
      <c r="L25" s="90">
        <f t="shared" si="6"/>
        <v>270000</v>
      </c>
      <c r="M25" s="40">
        <f t="shared" si="7"/>
        <v>3113143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2764858</v>
      </c>
      <c r="R25" s="39">
        <f t="shared" si="11"/>
        <v>0</v>
      </c>
      <c r="S25" s="45">
        <f t="shared" si="13"/>
        <v>2764858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- 02'!$B$8:$AS$74,36,0)</f>
        <v>18</v>
      </c>
      <c r="G26" s="220">
        <f t="shared" si="3"/>
        <v>2843143</v>
      </c>
      <c r="H26" s="92">
        <f>(VLOOKUP(B26,'CC - 02'!$B$8:$AS$74,37,0)+VLOOKUP(B26,'CC - 02'!$B$8:$AS$74,38,0))</f>
        <v>0</v>
      </c>
      <c r="I26" s="220">
        <f t="shared" si="4"/>
        <v>0</v>
      </c>
      <c r="J26" s="221">
        <f t="shared" si="5"/>
        <v>18</v>
      </c>
      <c r="K26" s="39">
        <f t="shared" si="5"/>
        <v>2843143</v>
      </c>
      <c r="L26" s="90">
        <f t="shared" si="6"/>
        <v>270000</v>
      </c>
      <c r="M26" s="40">
        <f t="shared" si="7"/>
        <v>3113143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2764858</v>
      </c>
      <c r="R26" s="39">
        <f t="shared" si="11"/>
        <v>0</v>
      </c>
      <c r="S26" s="45">
        <f t="shared" si="13"/>
        <v>2764858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- 02'!$B$8:$AS$74,36,0)</f>
        <v>18</v>
      </c>
      <c r="G27" s="220">
        <f t="shared" si="3"/>
        <v>2843143</v>
      </c>
      <c r="H27" s="92">
        <f>(VLOOKUP(B27,'CC - 02'!$B$8:$AS$74,37,0)+VLOOKUP(B27,'CC - 02'!$B$8:$AS$74,38,0))</f>
        <v>0</v>
      </c>
      <c r="I27" s="220">
        <f t="shared" si="4"/>
        <v>0</v>
      </c>
      <c r="J27" s="221">
        <f t="shared" si="5"/>
        <v>18</v>
      </c>
      <c r="K27" s="39">
        <f t="shared" si="5"/>
        <v>2843143</v>
      </c>
      <c r="L27" s="90">
        <f t="shared" si="6"/>
        <v>270000</v>
      </c>
      <c r="M27" s="40">
        <f t="shared" si="7"/>
        <v>3113143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2764858</v>
      </c>
      <c r="R27" s="39">
        <f t="shared" si="11"/>
        <v>0</v>
      </c>
      <c r="S27" s="45">
        <f t="shared" si="13"/>
        <v>2764858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- 02'!$B$8:$AS$74,36,0)</f>
        <v>18</v>
      </c>
      <c r="G28" s="220">
        <f t="shared" si="3"/>
        <v>2843143</v>
      </c>
      <c r="H28" s="92">
        <f>(VLOOKUP(B28,'CC - 02'!$B$8:$AS$74,37,0)+VLOOKUP(B28,'CC - 02'!$B$8:$AS$74,38,0))</f>
        <v>0</v>
      </c>
      <c r="I28" s="220">
        <f t="shared" si="4"/>
        <v>0</v>
      </c>
      <c r="J28" s="221">
        <f t="shared" ref="J28:K43" si="14">F28+H28</f>
        <v>18</v>
      </c>
      <c r="K28" s="39">
        <f t="shared" si="14"/>
        <v>2843143</v>
      </c>
      <c r="L28" s="90">
        <f t="shared" si="6"/>
        <v>270000</v>
      </c>
      <c r="M28" s="40">
        <f t="shared" si="7"/>
        <v>3113143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2764858</v>
      </c>
      <c r="R28" s="39">
        <f t="shared" si="11"/>
        <v>0</v>
      </c>
      <c r="S28" s="45">
        <f t="shared" si="13"/>
        <v>2764858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- 02'!$B$8:$AS$74,36,0)</f>
        <v>14</v>
      </c>
      <c r="G29" s="220">
        <f t="shared" si="3"/>
        <v>2211333</v>
      </c>
      <c r="H29" s="92">
        <f>(VLOOKUP(B29,'CC - 02'!$B$8:$AS$74,37,0)+VLOOKUP(B29,'CC - 02'!$B$8:$AS$74,38,0))</f>
        <v>0</v>
      </c>
      <c r="I29" s="220">
        <f t="shared" si="4"/>
        <v>0</v>
      </c>
      <c r="J29" s="221">
        <f t="shared" si="14"/>
        <v>14</v>
      </c>
      <c r="K29" s="39">
        <f t="shared" si="14"/>
        <v>2211333</v>
      </c>
      <c r="L29" s="90">
        <f t="shared" si="6"/>
        <v>210000</v>
      </c>
      <c r="M29" s="40">
        <f t="shared" si="7"/>
        <v>2421333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2073048</v>
      </c>
      <c r="R29" s="39">
        <f t="shared" si="11"/>
        <v>0</v>
      </c>
      <c r="S29" s="45">
        <f t="shared" si="13"/>
        <v>2073048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- 02'!$B$8:$AS$74,36,0)</f>
        <v>18</v>
      </c>
      <c r="G30" s="220">
        <f t="shared" si="3"/>
        <v>2843143</v>
      </c>
      <c r="H30" s="92">
        <f>(VLOOKUP(B30,'CC - 02'!$B$8:$AS$74,37,0)+VLOOKUP(B30,'CC - 02'!$B$8:$AS$74,38,0))</f>
        <v>0</v>
      </c>
      <c r="I30" s="220">
        <f t="shared" si="4"/>
        <v>0</v>
      </c>
      <c r="J30" s="221">
        <f t="shared" si="14"/>
        <v>18</v>
      </c>
      <c r="K30" s="39">
        <f t="shared" si="14"/>
        <v>2843143</v>
      </c>
      <c r="L30" s="90">
        <f t="shared" si="6"/>
        <v>270000</v>
      </c>
      <c r="M30" s="40">
        <f t="shared" si="7"/>
        <v>3113143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2764858</v>
      </c>
      <c r="R30" s="39">
        <f t="shared" si="11"/>
        <v>0</v>
      </c>
      <c r="S30" s="45">
        <f t="shared" si="13"/>
        <v>2764858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- 02'!$B$8:$AS$74,36,0)</f>
        <v>18</v>
      </c>
      <c r="G31" s="220">
        <f t="shared" si="3"/>
        <v>2843143</v>
      </c>
      <c r="H31" s="92">
        <f>(VLOOKUP(B31,'CC - 02'!$B$8:$AS$74,37,0)+VLOOKUP(B31,'CC - 02'!$B$8:$AS$74,38,0))</f>
        <v>0</v>
      </c>
      <c r="I31" s="220">
        <f t="shared" si="4"/>
        <v>0</v>
      </c>
      <c r="J31" s="221">
        <f t="shared" si="14"/>
        <v>18</v>
      </c>
      <c r="K31" s="39">
        <f t="shared" si="14"/>
        <v>2843143</v>
      </c>
      <c r="L31" s="90">
        <f t="shared" si="6"/>
        <v>270000</v>
      </c>
      <c r="M31" s="40">
        <f t="shared" si="7"/>
        <v>3113143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2764858</v>
      </c>
      <c r="R31" s="39">
        <f t="shared" si="11"/>
        <v>0</v>
      </c>
      <c r="S31" s="45">
        <f t="shared" si="13"/>
        <v>2764858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- 02'!$B$8:$AS$74,36,0)</f>
        <v>18</v>
      </c>
      <c r="G32" s="220">
        <f t="shared" si="3"/>
        <v>2843143</v>
      </c>
      <c r="H32" s="92">
        <f>(VLOOKUP(B32,'CC - 02'!$B$8:$AS$74,37,0)+VLOOKUP(B32,'CC - 02'!$B$8:$AS$74,38,0))</f>
        <v>0</v>
      </c>
      <c r="I32" s="220">
        <f t="shared" si="4"/>
        <v>0</v>
      </c>
      <c r="J32" s="221">
        <f t="shared" si="14"/>
        <v>18</v>
      </c>
      <c r="K32" s="39">
        <f t="shared" si="14"/>
        <v>2843143</v>
      </c>
      <c r="L32" s="90">
        <f t="shared" si="6"/>
        <v>270000</v>
      </c>
      <c r="M32" s="40">
        <f t="shared" si="7"/>
        <v>3113143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2764858</v>
      </c>
      <c r="R32" s="39">
        <f t="shared" si="11"/>
        <v>0</v>
      </c>
      <c r="S32" s="45">
        <f t="shared" si="13"/>
        <v>2764858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- 02'!$B$8:$AS$74,36,0)</f>
        <v>18</v>
      </c>
      <c r="G34" s="220">
        <f t="shared" si="3"/>
        <v>3042000</v>
      </c>
      <c r="H34" s="92">
        <f>(VLOOKUP(B34,'CC - 02'!$B$8:$AS$74,37,0)+VLOOKUP(B34,'CC - 02'!$B$8:$AS$74,38,0))</f>
        <v>0</v>
      </c>
      <c r="I34" s="220">
        <f t="shared" si="4"/>
        <v>0</v>
      </c>
      <c r="J34" s="221">
        <f t="shared" si="14"/>
        <v>18</v>
      </c>
      <c r="K34" s="39">
        <f t="shared" si="14"/>
        <v>3042000</v>
      </c>
      <c r="L34" s="90">
        <f t="shared" si="6"/>
        <v>270000</v>
      </c>
      <c r="M34" s="40">
        <f t="shared" si="7"/>
        <v>3312000</v>
      </c>
      <c r="N34" s="40">
        <f t="shared" ref="N34:N43" si="15">IF(VLOOKUP(B34,DS,10,0)="x",E34*$N$4,0)</f>
        <v>283920</v>
      </c>
      <c r="O34" s="40">
        <f t="shared" ref="O34:O43" si="16">IF(VLOOKUP(B34,DS,10,0)="x",E34*$O$4,0)</f>
        <v>53235</v>
      </c>
      <c r="P34" s="40">
        <f t="shared" ref="P34:P43" si="17">IF(VLOOKUP(B34,DS,10,0)="x",E34*$P$4,0)</f>
        <v>35490</v>
      </c>
      <c r="Q34" s="39">
        <f t="shared" si="12"/>
        <v>2939355</v>
      </c>
      <c r="R34" s="39">
        <f t="shared" si="11"/>
        <v>0</v>
      </c>
      <c r="S34" s="45">
        <f t="shared" si="13"/>
        <v>2939355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- 02'!$B$8:$AS$74,36,0)</f>
        <v>18</v>
      </c>
      <c r="G35" s="220">
        <f t="shared" si="3"/>
        <v>2843143</v>
      </c>
      <c r="H35" s="92">
        <f>(VLOOKUP(B35,'CC - 02'!$B$8:$AS$74,37,0)+VLOOKUP(B35,'CC - 02'!$B$8:$AS$74,38,0))</f>
        <v>0</v>
      </c>
      <c r="I35" s="220">
        <f t="shared" si="4"/>
        <v>0</v>
      </c>
      <c r="J35" s="221">
        <f t="shared" si="14"/>
        <v>18</v>
      </c>
      <c r="K35" s="39">
        <f t="shared" si="14"/>
        <v>2843143</v>
      </c>
      <c r="L35" s="90">
        <f t="shared" si="6"/>
        <v>270000</v>
      </c>
      <c r="M35" s="40">
        <f t="shared" si="7"/>
        <v>3113143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2764858</v>
      </c>
      <c r="R35" s="39">
        <f t="shared" si="11"/>
        <v>0</v>
      </c>
      <c r="S35" s="45">
        <f t="shared" si="13"/>
        <v>2764858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- 02'!$B$8:$AS$74,36,0)</f>
        <v>17</v>
      </c>
      <c r="G36" s="220">
        <f t="shared" si="3"/>
        <v>2685190</v>
      </c>
      <c r="H36" s="92">
        <f>(VLOOKUP(B36,'CC - 02'!$B$8:$AS$74,37,0)+VLOOKUP(B36,'CC - 02'!$B$8:$AS$74,38,0))</f>
        <v>0</v>
      </c>
      <c r="I36" s="220">
        <f t="shared" si="4"/>
        <v>0</v>
      </c>
      <c r="J36" s="221">
        <f t="shared" si="14"/>
        <v>17</v>
      </c>
      <c r="K36" s="39">
        <f t="shared" si="14"/>
        <v>2685190</v>
      </c>
      <c r="L36" s="90">
        <f t="shared" si="6"/>
        <v>255000</v>
      </c>
      <c r="M36" s="40">
        <f t="shared" si="7"/>
        <v>2940190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2591905</v>
      </c>
      <c r="R36" s="39">
        <f t="shared" si="11"/>
        <v>0</v>
      </c>
      <c r="S36" s="45">
        <f t="shared" si="13"/>
        <v>2591905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- 02'!$B$8:$AS$74,36,0)</f>
        <v>18</v>
      </c>
      <c r="G37" s="220">
        <f t="shared" si="3"/>
        <v>2843143</v>
      </c>
      <c r="H37" s="92">
        <f>(VLOOKUP(B37,'CC - 02'!$B$8:$AS$74,37,0)+VLOOKUP(B37,'CC - 02'!$B$8:$AS$74,38,0))</f>
        <v>0</v>
      </c>
      <c r="I37" s="220">
        <f t="shared" si="4"/>
        <v>0</v>
      </c>
      <c r="J37" s="221">
        <f t="shared" si="14"/>
        <v>18</v>
      </c>
      <c r="K37" s="39">
        <f t="shared" si="14"/>
        <v>2843143</v>
      </c>
      <c r="L37" s="90">
        <f t="shared" si="6"/>
        <v>270000</v>
      </c>
      <c r="M37" s="40">
        <f t="shared" si="7"/>
        <v>3113143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2764858</v>
      </c>
      <c r="R37" s="39">
        <f t="shared" si="11"/>
        <v>0</v>
      </c>
      <c r="S37" s="45">
        <f t="shared" si="13"/>
        <v>2764858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- 02'!$B$8:$AS$74,36,0)</f>
        <v>17</v>
      </c>
      <c r="G38" s="220">
        <f t="shared" si="3"/>
        <v>2685190</v>
      </c>
      <c r="H38" s="92">
        <f>(VLOOKUP(B38,'CC - 02'!$B$8:$AS$74,37,0)+VLOOKUP(B38,'CC - 02'!$B$8:$AS$74,38,0))</f>
        <v>0</v>
      </c>
      <c r="I38" s="220">
        <f t="shared" si="4"/>
        <v>0</v>
      </c>
      <c r="J38" s="221">
        <f t="shared" si="14"/>
        <v>17</v>
      </c>
      <c r="K38" s="39">
        <f t="shared" si="14"/>
        <v>2685190</v>
      </c>
      <c r="L38" s="90">
        <f t="shared" si="6"/>
        <v>255000</v>
      </c>
      <c r="M38" s="40">
        <f t="shared" si="7"/>
        <v>2940190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2591905</v>
      </c>
      <c r="R38" s="39">
        <f t="shared" si="11"/>
        <v>0</v>
      </c>
      <c r="S38" s="45">
        <f t="shared" si="13"/>
        <v>2591905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- 02'!$B$8:$AS$74,36,0)</f>
        <v>18</v>
      </c>
      <c r="G39" s="220">
        <f t="shared" si="3"/>
        <v>2843143</v>
      </c>
      <c r="H39" s="92">
        <f>(VLOOKUP(B39,'CC - 02'!$B$8:$AS$74,37,0)+VLOOKUP(B39,'CC - 02'!$B$8:$AS$74,38,0))</f>
        <v>0</v>
      </c>
      <c r="I39" s="220">
        <f t="shared" si="4"/>
        <v>0</v>
      </c>
      <c r="J39" s="221">
        <f t="shared" si="14"/>
        <v>18</v>
      </c>
      <c r="K39" s="39">
        <f t="shared" si="14"/>
        <v>2843143</v>
      </c>
      <c r="L39" s="90">
        <f t="shared" si="6"/>
        <v>270000</v>
      </c>
      <c r="M39" s="40">
        <f t="shared" si="7"/>
        <v>3113143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2764858</v>
      </c>
      <c r="R39" s="39">
        <f t="shared" si="11"/>
        <v>0</v>
      </c>
      <c r="S39" s="45">
        <f t="shared" si="13"/>
        <v>2764858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- 02'!$B$8:$AS$74,36,0)</f>
        <v>17</v>
      </c>
      <c r="G40" s="220">
        <f t="shared" si="3"/>
        <v>2685190</v>
      </c>
      <c r="H40" s="92">
        <f>(VLOOKUP(B40,'CC - 02'!$B$8:$AS$74,37,0)+VLOOKUP(B40,'CC - 02'!$B$8:$AS$74,38,0))</f>
        <v>0</v>
      </c>
      <c r="I40" s="220">
        <f t="shared" si="4"/>
        <v>0</v>
      </c>
      <c r="J40" s="221">
        <f t="shared" si="14"/>
        <v>17</v>
      </c>
      <c r="K40" s="39">
        <f t="shared" si="14"/>
        <v>2685190</v>
      </c>
      <c r="L40" s="90">
        <f t="shared" si="6"/>
        <v>255000</v>
      </c>
      <c r="M40" s="40">
        <f t="shared" si="7"/>
        <v>2940190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2591905</v>
      </c>
      <c r="R40" s="39">
        <f t="shared" si="11"/>
        <v>0</v>
      </c>
      <c r="S40" s="45">
        <f t="shared" si="13"/>
        <v>2591905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- 02'!$B$8:$AS$74,36,0)</f>
        <v>17</v>
      </c>
      <c r="G41" s="220">
        <f t="shared" si="3"/>
        <v>2685190</v>
      </c>
      <c r="H41" s="92">
        <f>(VLOOKUP(B41,'CC - 02'!$B$8:$AS$74,37,0)+VLOOKUP(B41,'CC - 02'!$B$8:$AS$74,38,0))</f>
        <v>0</v>
      </c>
      <c r="I41" s="220">
        <f t="shared" si="4"/>
        <v>0</v>
      </c>
      <c r="J41" s="221">
        <f t="shared" si="14"/>
        <v>17</v>
      </c>
      <c r="K41" s="39">
        <f t="shared" si="14"/>
        <v>2685190</v>
      </c>
      <c r="L41" s="90">
        <f t="shared" si="6"/>
        <v>255000</v>
      </c>
      <c r="M41" s="40">
        <f t="shared" si="7"/>
        <v>2940190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2591905</v>
      </c>
      <c r="R41" s="39">
        <f t="shared" si="11"/>
        <v>0</v>
      </c>
      <c r="S41" s="45">
        <f t="shared" si="13"/>
        <v>2591905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- 02'!$B$8:$AS$74,36,0)</f>
        <v>17</v>
      </c>
      <c r="G42" s="220">
        <f t="shared" si="3"/>
        <v>2685190</v>
      </c>
      <c r="H42" s="92">
        <f>(VLOOKUP(B42,'CC - 02'!$B$8:$AS$74,37,0)+VLOOKUP(B42,'CC - 02'!$B$8:$AS$74,38,0))</f>
        <v>0</v>
      </c>
      <c r="I42" s="220">
        <f t="shared" si="4"/>
        <v>0</v>
      </c>
      <c r="J42" s="221">
        <f t="shared" si="14"/>
        <v>17</v>
      </c>
      <c r="K42" s="39">
        <f t="shared" si="14"/>
        <v>2685190</v>
      </c>
      <c r="L42" s="90">
        <f t="shared" si="6"/>
        <v>255000</v>
      </c>
      <c r="M42" s="40">
        <f t="shared" si="7"/>
        <v>2940190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2591905</v>
      </c>
      <c r="R42" s="39">
        <f t="shared" si="11"/>
        <v>0</v>
      </c>
      <c r="S42" s="45">
        <f t="shared" si="13"/>
        <v>2591905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- 02'!$B$8:$AS$74,36,0)</f>
        <v>17</v>
      </c>
      <c r="G43" s="220">
        <f t="shared" si="3"/>
        <v>2685190</v>
      </c>
      <c r="H43" s="92">
        <f>(VLOOKUP(B43,'CC - 02'!$B$8:$AS$74,37,0)+VLOOKUP(B43,'CC - 02'!$B$8:$AS$74,38,0))</f>
        <v>0</v>
      </c>
      <c r="I43" s="220">
        <f t="shared" si="4"/>
        <v>0</v>
      </c>
      <c r="J43" s="221">
        <f t="shared" si="14"/>
        <v>17</v>
      </c>
      <c r="K43" s="39">
        <f t="shared" si="14"/>
        <v>2685190</v>
      </c>
      <c r="L43" s="90">
        <f t="shared" si="6"/>
        <v>255000</v>
      </c>
      <c r="M43" s="40">
        <f t="shared" si="7"/>
        <v>2940190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2591905</v>
      </c>
      <c r="R43" s="39">
        <f t="shared" si="11"/>
        <v>0</v>
      </c>
      <c r="S43" s="45">
        <f t="shared" si="13"/>
        <v>2591905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42" t="s">
        <v>25</v>
      </c>
      <c r="B45" s="442"/>
      <c r="C45" s="442"/>
      <c r="D45" s="442"/>
      <c r="E45" s="140">
        <f>SUM(E10:E44)</f>
        <v>108366000</v>
      </c>
      <c r="F45" s="140"/>
      <c r="G45" s="140">
        <f>SUM(G10:G44)</f>
        <v>89242760</v>
      </c>
      <c r="H45" s="140"/>
      <c r="I45" s="140">
        <f>SUM(I10:I44)</f>
        <v>0</v>
      </c>
      <c r="J45" s="26"/>
      <c r="K45" s="26">
        <f t="shared" ref="K45:S45" si="19">SUM(K10:K44)</f>
        <v>89242760</v>
      </c>
      <c r="L45" s="26">
        <f t="shared" si="19"/>
        <v>8310000</v>
      </c>
      <c r="M45" s="26">
        <f t="shared" si="19"/>
        <v>97552760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86174330</v>
      </c>
      <c r="R45" s="26">
        <f t="shared" si="19"/>
        <v>0</v>
      </c>
      <c r="S45" s="26">
        <f t="shared" si="19"/>
        <v>86174330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29   tháng   02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23" t="str">
        <f>D1</f>
        <v>BẢNG THANH TOÁN LƯƠNG THÁNG 02 / 2016</v>
      </c>
      <c r="E58" s="423"/>
      <c r="F58" s="423"/>
      <c r="G58" s="423"/>
      <c r="H58" s="423"/>
      <c r="I58" s="423"/>
      <c r="J58" s="423"/>
      <c r="K58" s="423"/>
      <c r="L58" s="423"/>
      <c r="M58" s="423"/>
      <c r="N58" s="423"/>
      <c r="O58" s="423"/>
      <c r="P58" s="423"/>
      <c r="Q58" s="424"/>
      <c r="R58" s="425" t="s">
        <v>112</v>
      </c>
      <c r="S58" s="426"/>
      <c r="T58" s="427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28" t="s">
        <v>19</v>
      </c>
      <c r="B62" s="428" t="s">
        <v>20</v>
      </c>
      <c r="C62" s="430" t="s">
        <v>1</v>
      </c>
      <c r="D62" s="430" t="s">
        <v>2</v>
      </c>
      <c r="E62" s="431" t="s">
        <v>56</v>
      </c>
      <c r="F62" s="432" t="s">
        <v>26</v>
      </c>
      <c r="G62" s="433"/>
      <c r="H62" s="433"/>
      <c r="I62" s="433"/>
      <c r="J62" s="433"/>
      <c r="K62" s="434"/>
      <c r="L62" s="414" t="s">
        <v>57</v>
      </c>
      <c r="M62" s="414" t="s">
        <v>5</v>
      </c>
      <c r="N62" s="430" t="s">
        <v>6</v>
      </c>
      <c r="O62" s="430"/>
      <c r="P62" s="430"/>
      <c r="Q62" s="417" t="s">
        <v>7</v>
      </c>
      <c r="R62" s="417" t="s">
        <v>8</v>
      </c>
      <c r="S62" s="417" t="s">
        <v>9</v>
      </c>
      <c r="T62" s="435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29"/>
      <c r="B63" s="429"/>
      <c r="C63" s="430"/>
      <c r="D63" s="430"/>
      <c r="E63" s="431"/>
      <c r="F63" s="432" t="s">
        <v>59</v>
      </c>
      <c r="G63" s="434"/>
      <c r="H63" s="437" t="s">
        <v>189</v>
      </c>
      <c r="I63" s="438"/>
      <c r="J63" s="419" t="s">
        <v>27</v>
      </c>
      <c r="K63" s="417" t="s">
        <v>4</v>
      </c>
      <c r="L63" s="415"/>
      <c r="M63" s="415"/>
      <c r="N63" s="421" t="s">
        <v>12</v>
      </c>
      <c r="O63" s="417" t="s">
        <v>13</v>
      </c>
      <c r="P63" s="417" t="s">
        <v>34</v>
      </c>
      <c r="Q63" s="418"/>
      <c r="R63" s="418"/>
      <c r="S63" s="418"/>
      <c r="T63" s="436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29"/>
      <c r="B64" s="429"/>
      <c r="C64" s="417"/>
      <c r="D64" s="417"/>
      <c r="E64" s="431"/>
      <c r="F64" s="302" t="s">
        <v>40</v>
      </c>
      <c r="G64" s="303" t="s">
        <v>18</v>
      </c>
      <c r="H64" s="299" t="s">
        <v>40</v>
      </c>
      <c r="I64" s="303" t="s">
        <v>18</v>
      </c>
      <c r="J64" s="420"/>
      <c r="K64" s="418"/>
      <c r="L64" s="416"/>
      <c r="M64" s="416"/>
      <c r="N64" s="422"/>
      <c r="O64" s="418"/>
      <c r="P64" s="418"/>
      <c r="Q64" s="418"/>
      <c r="R64" s="418"/>
      <c r="S64" s="418"/>
      <c r="T64" s="436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>VLOOKUP(B66,'CC - 02'!$B$109:$AN$122,36,0)</f>
        <v>17</v>
      </c>
      <c r="G66" s="220">
        <f t="shared" ref="G66:G72" si="23">ROUND(E66/$U$2*F66,0)</f>
        <v>8784143</v>
      </c>
      <c r="H66" s="92">
        <f>(VLOOKUP(B66,'CC - 02'!B$109:AS$122,37,0)+VLOOKUP(B66,'CC - 02'!B$109:AS$122,38,0))</f>
        <v>0</v>
      </c>
      <c r="I66" s="220">
        <f t="shared" ref="I66:I72" si="24">ROUND(E66/$U$2*H66,0)</f>
        <v>0</v>
      </c>
      <c r="J66" s="221">
        <f t="shared" ref="J66:K72" si="25">F66+H66</f>
        <v>17</v>
      </c>
      <c r="K66" s="39">
        <f t="shared" si="25"/>
        <v>8784143</v>
      </c>
      <c r="L66" s="90">
        <f>+F66*15000</f>
        <v>255000</v>
      </c>
      <c r="M66" s="222">
        <f t="shared" ref="M66:M72" si="26">K66+SUM(L66:L66)</f>
        <v>9039143</v>
      </c>
      <c r="N66" s="40">
        <f t="shared" ref="N66:N72" si="27">IF(VLOOKUP(B66,DS,10,0)="x",E66*$N$4,0)</f>
        <v>868080</v>
      </c>
      <c r="O66" s="40">
        <f t="shared" ref="O66:O72" si="28">IF(VLOOKUP(B66,DS,10,0)="x",E66*$O$4,0)</f>
        <v>162765</v>
      </c>
      <c r="P66" s="40">
        <f t="shared" ref="P66:P72" si="29">IF(VLOOKUP(B66,DS,10,0)="x",E66*$P$4,0)</f>
        <v>108510</v>
      </c>
      <c r="Q66" s="220">
        <f t="shared" ref="Q66:Q72" si="30">M66-SUM(N66:P66)</f>
        <v>7899788</v>
      </c>
      <c r="R66" s="220">
        <f t="shared" ref="R66:R72" si="31">VLOOKUP(B66,DS,23,0)</f>
        <v>0</v>
      </c>
      <c r="S66" s="223">
        <f>Q66-R66</f>
        <v>7899788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>VLOOKUP(B67,'CC - 02'!$B$109:$AN$122,36,0)</f>
        <v>17</v>
      </c>
      <c r="G67" s="220">
        <f t="shared" si="23"/>
        <v>3962619</v>
      </c>
      <c r="H67" s="92">
        <f>(VLOOKUP(B67,'CC - 02'!B$109:AS$122,37,0)+VLOOKUP(B67,'CC - 02'!B$109:AS$122,38,0))</f>
        <v>0</v>
      </c>
      <c r="I67" s="220">
        <f t="shared" si="24"/>
        <v>0</v>
      </c>
      <c r="J67" s="221">
        <f t="shared" si="25"/>
        <v>17</v>
      </c>
      <c r="K67" s="39">
        <f t="shared" si="25"/>
        <v>3962619</v>
      </c>
      <c r="L67" s="90">
        <f t="shared" ref="L67:L72" si="32">+F67*15000</f>
        <v>255000</v>
      </c>
      <c r="M67" s="222">
        <f t="shared" si="26"/>
        <v>4217619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3703644</v>
      </c>
      <c r="R67" s="220">
        <f t="shared" si="31"/>
        <v>0</v>
      </c>
      <c r="S67" s="223">
        <f t="shared" ref="S67:S72" si="33">Q67-R67</f>
        <v>3703644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>VLOOKUP(B68,'CC - 02'!$B$109:$AN$122,36,0)</f>
        <v>17</v>
      </c>
      <c r="G68" s="220">
        <f t="shared" si="23"/>
        <v>3962619</v>
      </c>
      <c r="H68" s="92">
        <f>(VLOOKUP(B68,'CC - 02'!B$109:AS$122,37,0)+VLOOKUP(B68,'CC - 02'!B$109:AS$122,38,0))</f>
        <v>0</v>
      </c>
      <c r="I68" s="220">
        <f t="shared" si="24"/>
        <v>0</v>
      </c>
      <c r="J68" s="221">
        <f t="shared" si="25"/>
        <v>17</v>
      </c>
      <c r="K68" s="39">
        <f t="shared" si="25"/>
        <v>3962619</v>
      </c>
      <c r="L68" s="90">
        <f t="shared" si="32"/>
        <v>255000</v>
      </c>
      <c r="M68" s="222">
        <f t="shared" si="26"/>
        <v>4217619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si="30"/>
        <v>3703644</v>
      </c>
      <c r="R68" s="220">
        <f t="shared" si="31"/>
        <v>0</v>
      </c>
      <c r="S68" s="223">
        <f t="shared" si="33"/>
        <v>3703644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>VLOOKUP(B69,'CC - 02'!$B$109:$AN$122,36,0)</f>
        <v>18</v>
      </c>
      <c r="G69" s="220">
        <f t="shared" si="23"/>
        <v>3716571</v>
      </c>
      <c r="H69" s="92">
        <f>(VLOOKUP(B69,'CC - 02'!B$109:AS$122,37,0)+VLOOKUP(B69,'CC - 02'!B$109:AS$122,38,0))</f>
        <v>0</v>
      </c>
      <c r="I69" s="220">
        <f t="shared" si="24"/>
        <v>0</v>
      </c>
      <c r="J69" s="221">
        <f t="shared" si="25"/>
        <v>18</v>
      </c>
      <c r="K69" s="39">
        <f t="shared" si="25"/>
        <v>3716571</v>
      </c>
      <c r="L69" s="90">
        <f t="shared" si="32"/>
        <v>270000</v>
      </c>
      <c r="M69" s="222">
        <f t="shared" si="26"/>
        <v>3986571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si="30"/>
        <v>3531291</v>
      </c>
      <c r="R69" s="220">
        <f t="shared" si="31"/>
        <v>0</v>
      </c>
      <c r="S69" s="223">
        <f t="shared" si="33"/>
        <v>3531291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>VLOOKUP(B70,'CC - 02'!$B$109:$AN$122,36,0)</f>
        <v>17</v>
      </c>
      <c r="G70" s="220">
        <f t="shared" si="23"/>
        <v>2830095</v>
      </c>
      <c r="H70" s="92">
        <f>(VLOOKUP(B70,'CC - 02'!B$109:AS$122,37,0)+VLOOKUP(B70,'CC - 02'!B$109:AS$122,38,0))</f>
        <v>0</v>
      </c>
      <c r="I70" s="220">
        <f t="shared" si="24"/>
        <v>0</v>
      </c>
      <c r="J70" s="221">
        <f t="shared" si="25"/>
        <v>17</v>
      </c>
      <c r="K70" s="39">
        <f t="shared" si="25"/>
        <v>2830095</v>
      </c>
      <c r="L70" s="90">
        <f t="shared" si="32"/>
        <v>255000</v>
      </c>
      <c r="M70" s="222">
        <f t="shared" si="26"/>
        <v>3085095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si="30"/>
        <v>2718015</v>
      </c>
      <c r="R70" s="220">
        <f t="shared" si="31"/>
        <v>0</v>
      </c>
      <c r="S70" s="223">
        <f t="shared" si="33"/>
        <v>2718015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>VLOOKUP(B71,'CC - 02'!$B$109:$AN$122,36,0)</f>
        <v>16</v>
      </c>
      <c r="G71" s="220">
        <f t="shared" si="23"/>
        <v>3090286</v>
      </c>
      <c r="H71" s="92">
        <f>(VLOOKUP(B71,'CC - 02'!B$109:AS$122,37,0)+VLOOKUP(B71,'CC - 02'!B$109:AS$122,38,0))</f>
        <v>0</v>
      </c>
      <c r="I71" s="220">
        <f t="shared" si="24"/>
        <v>0</v>
      </c>
      <c r="J71" s="221">
        <f t="shared" si="25"/>
        <v>16</v>
      </c>
      <c r="K71" s="39">
        <f t="shared" si="25"/>
        <v>3090286</v>
      </c>
      <c r="L71" s="90">
        <f t="shared" si="32"/>
        <v>240000</v>
      </c>
      <c r="M71" s="222">
        <f t="shared" si="26"/>
        <v>3330286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si="30"/>
        <v>2904406</v>
      </c>
      <c r="R71" s="220">
        <f t="shared" si="31"/>
        <v>0</v>
      </c>
      <c r="S71" s="223">
        <f t="shared" si="33"/>
        <v>2904406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>VLOOKUP(B72,'CC - 02'!$B$109:$AN$122,36,0)</f>
        <v>16</v>
      </c>
      <c r="G72" s="220">
        <f t="shared" si="23"/>
        <v>3687619</v>
      </c>
      <c r="H72" s="92">
        <f>(VLOOKUP(B72,'CC - 02'!B$109:AS$122,37,0)+VLOOKUP(B72,'CC - 02'!B$109:AS$122,38,0))</f>
        <v>0</v>
      </c>
      <c r="I72" s="220">
        <f t="shared" si="24"/>
        <v>0</v>
      </c>
      <c r="J72" s="221">
        <f t="shared" si="25"/>
        <v>16</v>
      </c>
      <c r="K72" s="39">
        <f t="shared" si="25"/>
        <v>3687619</v>
      </c>
      <c r="L72" s="90">
        <f t="shared" si="32"/>
        <v>240000</v>
      </c>
      <c r="M72" s="222">
        <f t="shared" si="26"/>
        <v>3927619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si="30"/>
        <v>3419419</v>
      </c>
      <c r="R72" s="220">
        <f t="shared" si="31"/>
        <v>0</v>
      </c>
      <c r="S72" s="223">
        <f t="shared" si="33"/>
        <v>3419419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12" t="s">
        <v>25</v>
      </c>
      <c r="B74" s="413"/>
      <c r="C74" s="413"/>
      <c r="D74" s="413"/>
      <c r="E74" s="231">
        <f>SUM(E66:E73)</f>
        <v>37369000</v>
      </c>
      <c r="F74" s="231"/>
      <c r="G74" s="231">
        <f t="shared" ref="G74:S74" si="34">SUM(G66:G73)</f>
        <v>30033952</v>
      </c>
      <c r="H74" s="231">
        <f t="shared" si="34"/>
        <v>0</v>
      </c>
      <c r="I74" s="231">
        <f t="shared" si="34"/>
        <v>0</v>
      </c>
      <c r="J74" s="231">
        <f t="shared" si="34"/>
        <v>118</v>
      </c>
      <c r="K74" s="232">
        <f t="shared" si="34"/>
        <v>30033952</v>
      </c>
      <c r="L74" s="232">
        <f t="shared" si="34"/>
        <v>1770000</v>
      </c>
      <c r="M74" s="232">
        <f t="shared" si="34"/>
        <v>31803952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si="34"/>
        <v>27880207</v>
      </c>
      <c r="R74" s="232">
        <f t="shared" si="34"/>
        <v>0</v>
      </c>
      <c r="S74" s="232">
        <f t="shared" si="34"/>
        <v>27880207</v>
      </c>
      <c r="T74" s="232"/>
      <c r="U74" s="182"/>
      <c r="V74" s="233">
        <f>S74+S45</f>
        <v>114054537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29   tháng   02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W34:W43 Q34:S43 Q13:S32 W13:W32 AF13:IK32 A13:B32 A34:B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6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F83" sqref="F8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92" t="s">
        <v>180</v>
      </c>
      <c r="AN1" s="393"/>
      <c r="AO1" s="393"/>
      <c r="AP1" s="393"/>
      <c r="AQ1" s="393"/>
      <c r="AR1" s="393"/>
      <c r="AS1" s="394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00" t="s">
        <v>28</v>
      </c>
      <c r="B5" s="400" t="s">
        <v>3</v>
      </c>
      <c r="C5" s="400" t="s">
        <v>1</v>
      </c>
      <c r="D5" s="402" t="s">
        <v>29</v>
      </c>
      <c r="E5" s="400" t="s">
        <v>30</v>
      </c>
      <c r="F5" s="118">
        <f>+E4</f>
        <v>42430</v>
      </c>
      <c r="G5" s="118">
        <f t="shared" ref="G5:AG5" si="0">F5+1</f>
        <v>42431</v>
      </c>
      <c r="H5" s="118">
        <f t="shared" si="0"/>
        <v>42432</v>
      </c>
      <c r="I5" s="118">
        <f t="shared" si="0"/>
        <v>42433</v>
      </c>
      <c r="J5" s="118">
        <f t="shared" si="0"/>
        <v>42434</v>
      </c>
      <c r="K5" s="118">
        <f t="shared" si="0"/>
        <v>42435</v>
      </c>
      <c r="L5" s="118">
        <f t="shared" si="0"/>
        <v>42436</v>
      </c>
      <c r="M5" s="118">
        <f t="shared" si="0"/>
        <v>42437</v>
      </c>
      <c r="N5" s="118">
        <f t="shared" si="0"/>
        <v>42438</v>
      </c>
      <c r="O5" s="118">
        <f t="shared" si="0"/>
        <v>42439</v>
      </c>
      <c r="P5" s="118">
        <f t="shared" si="0"/>
        <v>42440</v>
      </c>
      <c r="Q5" s="118">
        <f t="shared" si="0"/>
        <v>42441</v>
      </c>
      <c r="R5" s="118">
        <f t="shared" si="0"/>
        <v>42442</v>
      </c>
      <c r="S5" s="118">
        <f t="shared" si="0"/>
        <v>42443</v>
      </c>
      <c r="T5" s="118">
        <f t="shared" si="0"/>
        <v>42444</v>
      </c>
      <c r="U5" s="118">
        <f t="shared" si="0"/>
        <v>42445</v>
      </c>
      <c r="V5" s="118">
        <f t="shared" si="0"/>
        <v>42446</v>
      </c>
      <c r="W5" s="118">
        <f t="shared" si="0"/>
        <v>42447</v>
      </c>
      <c r="X5" s="118">
        <f t="shared" si="0"/>
        <v>42448</v>
      </c>
      <c r="Y5" s="118">
        <f t="shared" si="0"/>
        <v>42449</v>
      </c>
      <c r="Z5" s="118">
        <f t="shared" si="0"/>
        <v>42450</v>
      </c>
      <c r="AA5" s="118">
        <f t="shared" si="0"/>
        <v>42451</v>
      </c>
      <c r="AB5" s="118">
        <f t="shared" si="0"/>
        <v>42452</v>
      </c>
      <c r="AC5" s="118">
        <f t="shared" si="0"/>
        <v>42453</v>
      </c>
      <c r="AD5" s="118">
        <f t="shared" si="0"/>
        <v>42454</v>
      </c>
      <c r="AE5" s="118">
        <f t="shared" si="0"/>
        <v>42455</v>
      </c>
      <c r="AF5" s="118">
        <f t="shared" si="0"/>
        <v>42456</v>
      </c>
      <c r="AG5" s="118">
        <f t="shared" si="0"/>
        <v>42457</v>
      </c>
      <c r="AH5" s="118">
        <f>AG5+1</f>
        <v>42458</v>
      </c>
      <c r="AI5" s="118">
        <f>AH5+1</f>
        <v>42459</v>
      </c>
      <c r="AJ5" s="118">
        <f>AI5+1</f>
        <v>42460</v>
      </c>
      <c r="AK5" s="405" t="s">
        <v>15</v>
      </c>
      <c r="AL5" s="406"/>
      <c r="AM5" s="407"/>
      <c r="AN5" s="403" t="s">
        <v>45</v>
      </c>
      <c r="AO5" s="403" t="s">
        <v>41</v>
      </c>
      <c r="AP5" s="403" t="s">
        <v>42</v>
      </c>
      <c r="AQ5" s="403" t="s">
        <v>43</v>
      </c>
      <c r="AR5" s="403" t="s">
        <v>44</v>
      </c>
      <c r="AS5" s="402" t="s">
        <v>0</v>
      </c>
      <c r="AT5" s="40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01"/>
      <c r="B6" s="401"/>
      <c r="C6" s="401"/>
      <c r="D6" s="401"/>
      <c r="E6" s="401"/>
      <c r="F6" s="304" t="str">
        <f>CHOOSE(WEEKDAY(F5),"C.Nhật","T.Hai","T.Ba","T.Tư","T.Năm","T.Sáu","T.Bảy")</f>
        <v>T.Ba</v>
      </c>
      <c r="G6" s="304" t="str">
        <f t="shared" ref="G6:AJ6" si="1">CHOOSE(WEEKDAY(G5),"C.Nhật","T.Hai","T.Ba","T.Tư","T.Năm","T.Sáu","T.Bảy")</f>
        <v>T.Tư</v>
      </c>
      <c r="H6" s="304" t="str">
        <f t="shared" si="1"/>
        <v>T.Năm</v>
      </c>
      <c r="I6" s="304" t="str">
        <f t="shared" si="1"/>
        <v>T.Sáu</v>
      </c>
      <c r="J6" s="304" t="str">
        <f t="shared" si="1"/>
        <v>T.Bảy</v>
      </c>
      <c r="K6" s="304" t="str">
        <f t="shared" si="1"/>
        <v>C.Nhật</v>
      </c>
      <c r="L6" s="304" t="str">
        <f t="shared" si="1"/>
        <v>T.Hai</v>
      </c>
      <c r="M6" s="304" t="str">
        <f t="shared" si="1"/>
        <v>T.Ba</v>
      </c>
      <c r="N6" s="304" t="str">
        <f t="shared" si="1"/>
        <v>T.Tư</v>
      </c>
      <c r="O6" s="304" t="str">
        <f t="shared" si="1"/>
        <v>T.Năm</v>
      </c>
      <c r="P6" s="304" t="str">
        <f t="shared" si="1"/>
        <v>T.Sáu</v>
      </c>
      <c r="Q6" s="304" t="str">
        <f t="shared" si="1"/>
        <v>T.Bảy</v>
      </c>
      <c r="R6" s="304" t="str">
        <f t="shared" si="1"/>
        <v>C.Nhật</v>
      </c>
      <c r="S6" s="304" t="str">
        <f t="shared" si="1"/>
        <v>T.Hai</v>
      </c>
      <c r="T6" s="304" t="str">
        <f t="shared" si="1"/>
        <v>T.Ba</v>
      </c>
      <c r="U6" s="304" t="str">
        <f t="shared" si="1"/>
        <v>T.Tư</v>
      </c>
      <c r="V6" s="304" t="str">
        <f t="shared" si="1"/>
        <v>T.Năm</v>
      </c>
      <c r="W6" s="304" t="str">
        <f t="shared" si="1"/>
        <v>T.Sáu</v>
      </c>
      <c r="X6" s="304" t="str">
        <f t="shared" si="1"/>
        <v>T.Bảy</v>
      </c>
      <c r="Y6" s="304" t="str">
        <f t="shared" si="1"/>
        <v>C.Nhật</v>
      </c>
      <c r="Z6" s="304" t="str">
        <f t="shared" si="1"/>
        <v>T.Hai</v>
      </c>
      <c r="AA6" s="304" t="str">
        <f t="shared" si="1"/>
        <v>T.Ba</v>
      </c>
      <c r="AB6" s="304" t="str">
        <f t="shared" si="1"/>
        <v>T.Tư</v>
      </c>
      <c r="AC6" s="304" t="str">
        <f t="shared" si="1"/>
        <v>T.Năm</v>
      </c>
      <c r="AD6" s="304" t="str">
        <f t="shared" si="1"/>
        <v>T.Sáu</v>
      </c>
      <c r="AE6" s="304" t="str">
        <f t="shared" si="1"/>
        <v>T.Bảy</v>
      </c>
      <c r="AF6" s="304" t="str">
        <f t="shared" si="1"/>
        <v>C.Nhật</v>
      </c>
      <c r="AG6" s="304" t="str">
        <f t="shared" si="1"/>
        <v>T.Hai</v>
      </c>
      <c r="AH6" s="304" t="str">
        <f t="shared" si="1"/>
        <v>T.Ba</v>
      </c>
      <c r="AI6" s="304" t="str">
        <f t="shared" si="1"/>
        <v>T.Tư</v>
      </c>
      <c r="AJ6" s="304" t="str">
        <f t="shared" si="1"/>
        <v>T.Năm</v>
      </c>
      <c r="AK6" s="305" t="s">
        <v>16</v>
      </c>
      <c r="AL6" s="305" t="s">
        <v>31</v>
      </c>
      <c r="AM6" s="306" t="s">
        <v>17</v>
      </c>
      <c r="AN6" s="404"/>
      <c r="AO6" s="404"/>
      <c r="AP6" s="404"/>
      <c r="AQ6" s="404"/>
      <c r="AR6" s="404"/>
      <c r="AS6" s="401"/>
      <c r="AT6" s="40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7">
        <v>1</v>
      </c>
      <c r="B9" s="367" t="s">
        <v>61</v>
      </c>
      <c r="C9" s="369" t="str">
        <f>VLOOKUP(B9,DS,2,0)</f>
        <v>Mai Út Hiền</v>
      </c>
      <c r="D9" s="371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>
        <v>8</v>
      </c>
      <c r="AK9" s="373">
        <f>((SUM(F9:AJ9))/8)-(SUMIF($F$6:$AJ$6,"C.Nhật",F9:AJ9)/8)</f>
        <v>26</v>
      </c>
      <c r="AL9" s="373">
        <f>SUM(F10:AJ10)/8*1.5</f>
        <v>0</v>
      </c>
      <c r="AM9" s="375">
        <f>SUMIF($F$6:$AJ$6,"C.Nhật",$F9:$AJ10)/8*2</f>
        <v>0</v>
      </c>
      <c r="AN9" s="363">
        <f>SUM(AK9:AM10)</f>
        <v>26</v>
      </c>
      <c r="AO9" s="377">
        <v>0</v>
      </c>
      <c r="AP9" s="363"/>
      <c r="AQ9" s="363"/>
      <c r="AR9" s="363"/>
      <c r="AS9" s="365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8"/>
      <c r="B10" s="368"/>
      <c r="C10" s="370"/>
      <c r="D10" s="37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74"/>
      <c r="AL10" s="374"/>
      <c r="AM10" s="376"/>
      <c r="AN10" s="364"/>
      <c r="AO10" s="378"/>
      <c r="AP10" s="364"/>
      <c r="AQ10" s="364"/>
      <c r="AR10" s="364"/>
      <c r="AS10" s="366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7">
        <f>A9+1</f>
        <v>2</v>
      </c>
      <c r="B11" s="367" t="s">
        <v>62</v>
      </c>
      <c r="C11" s="369" t="str">
        <f>VLOOKUP(B11,DS,2,0)</f>
        <v>Nguyễn Thị Xuân Thảo</v>
      </c>
      <c r="D11" s="371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>
        <v>8</v>
      </c>
      <c r="AK11" s="373">
        <f>((SUM(F11:AJ11))/8)-(SUMIF($F$6:$AJ$6,"C.Nhật",F11:AJ11)/8)</f>
        <v>25</v>
      </c>
      <c r="AL11" s="373">
        <f>SUM(F12:AJ12)/8*1.5</f>
        <v>0</v>
      </c>
      <c r="AM11" s="375">
        <f>SUMIF($F$6:$AJ$6,"C.Nhật",$F11:$AJ12)/8*2</f>
        <v>0</v>
      </c>
      <c r="AN11" s="363">
        <f>SUM(AK11:AM12)</f>
        <v>25</v>
      </c>
      <c r="AO11" s="377">
        <v>1</v>
      </c>
      <c r="AP11" s="363"/>
      <c r="AQ11" s="363"/>
      <c r="AR11" s="363"/>
      <c r="AS11" s="365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8"/>
      <c r="B12" s="368"/>
      <c r="C12" s="370"/>
      <c r="D12" s="37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74"/>
      <c r="AL12" s="374"/>
      <c r="AM12" s="376"/>
      <c r="AN12" s="364"/>
      <c r="AO12" s="378"/>
      <c r="AP12" s="364"/>
      <c r="AQ12" s="364"/>
      <c r="AR12" s="364"/>
      <c r="AS12" s="366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7">
        <v>1</v>
      </c>
      <c r="B14" s="367" t="s">
        <v>84</v>
      </c>
      <c r="C14" s="369" t="str">
        <f>VLOOKUP(B14,DS,2,0)</f>
        <v xml:space="preserve"> Lâm Thị Mộng Kiều </v>
      </c>
      <c r="D14" s="371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>
        <v>8</v>
      </c>
      <c r="AK14" s="373">
        <f>((SUM(F14:AJ14))/8)-(SUMIF($F$6:$AJ$6,"C.Nhật",F14:AJ14)/8)</f>
        <v>27</v>
      </c>
      <c r="AL14" s="373">
        <f>SUM(F15:AJ15)/8*1.5</f>
        <v>0</v>
      </c>
      <c r="AM14" s="375">
        <f>SUMIF($F$6:$AJ$6,"C.Nhật",$F14:$AJ15)/8*2</f>
        <v>0</v>
      </c>
      <c r="AN14" s="363">
        <f>SUM(AK14:AM15)</f>
        <v>27</v>
      </c>
      <c r="AO14" s="377">
        <v>1</v>
      </c>
      <c r="AP14" s="363"/>
      <c r="AQ14" s="363"/>
      <c r="AR14" s="363"/>
      <c r="AS14" s="365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8"/>
      <c r="B15" s="368"/>
      <c r="C15" s="370"/>
      <c r="D15" s="37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74"/>
      <c r="AL15" s="374"/>
      <c r="AM15" s="376"/>
      <c r="AN15" s="364"/>
      <c r="AO15" s="378"/>
      <c r="AP15" s="364"/>
      <c r="AQ15" s="364"/>
      <c r="AR15" s="364"/>
      <c r="AS15" s="366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7">
        <f>A14+1</f>
        <v>2</v>
      </c>
      <c r="B16" s="367" t="s">
        <v>85</v>
      </c>
      <c r="C16" s="369" t="str">
        <f>VLOOKUP(B16,DS,2,0)</f>
        <v>Huỳnh Thị Hường</v>
      </c>
      <c r="D16" s="371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>
        <v>8</v>
      </c>
      <c r="AK16" s="373">
        <f>((SUM(F16:AJ16))/8)-(SUMIF($F$6:$AJ$6,"C.Nhật",F16:AJ16)/8)</f>
        <v>27</v>
      </c>
      <c r="AL16" s="373">
        <f>SUM(F17:AJ17)/8*1.5</f>
        <v>0</v>
      </c>
      <c r="AM16" s="375">
        <f>SUMIF($F$6:$AJ$6,"C.Nhật",$F16:$AJ17)/8*2</f>
        <v>0</v>
      </c>
      <c r="AN16" s="363">
        <f>SUM(AK16:AM17)</f>
        <v>27</v>
      </c>
      <c r="AO16" s="377">
        <v>2</v>
      </c>
      <c r="AP16" s="363"/>
      <c r="AQ16" s="363"/>
      <c r="AR16" s="363"/>
      <c r="AS16" s="365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8"/>
      <c r="B17" s="368"/>
      <c r="C17" s="370"/>
      <c r="D17" s="37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74"/>
      <c r="AL17" s="374"/>
      <c r="AM17" s="376"/>
      <c r="AN17" s="364"/>
      <c r="AO17" s="378"/>
      <c r="AP17" s="364"/>
      <c r="AQ17" s="364"/>
      <c r="AR17" s="364"/>
      <c r="AS17" s="366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7">
        <f>A16+1</f>
        <v>3</v>
      </c>
      <c r="B18" s="367" t="s">
        <v>86</v>
      </c>
      <c r="C18" s="369" t="str">
        <f>VLOOKUP(B18,DS,2,0)</f>
        <v>Nguyễn Thị Rong</v>
      </c>
      <c r="D18" s="371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>
        <v>8</v>
      </c>
      <c r="AK18" s="373">
        <f>((SUM(F18:AJ18))/8)-(SUMIF($F$6:$AJ$6,"C.Nhật",F18:AJ18)/8)</f>
        <v>27</v>
      </c>
      <c r="AL18" s="373">
        <f>SUM(F19:AJ19)/8*1.5</f>
        <v>0</v>
      </c>
      <c r="AM18" s="375">
        <f>SUMIF($F$6:$AJ$6,"C.Nhật",$F18:$AJ19)/8*2</f>
        <v>0</v>
      </c>
      <c r="AN18" s="363">
        <f>SUM(AK18:AM19)</f>
        <v>27</v>
      </c>
      <c r="AO18" s="377">
        <v>3</v>
      </c>
      <c r="AP18" s="363"/>
      <c r="AQ18" s="363"/>
      <c r="AR18" s="363"/>
      <c r="AS18" s="365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8"/>
      <c r="B19" s="368"/>
      <c r="C19" s="370"/>
      <c r="D19" s="37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74"/>
      <c r="AL19" s="374"/>
      <c r="AM19" s="376"/>
      <c r="AN19" s="364"/>
      <c r="AO19" s="378"/>
      <c r="AP19" s="364"/>
      <c r="AQ19" s="364"/>
      <c r="AR19" s="364"/>
      <c r="AS19" s="366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7">
        <f>A18+1</f>
        <v>4</v>
      </c>
      <c r="B20" s="367" t="s">
        <v>87</v>
      </c>
      <c r="C20" s="369" t="str">
        <f>VLOOKUP(B20,DS,2,0)</f>
        <v>Sơn Thị Nil</v>
      </c>
      <c r="D20" s="371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>
        <v>8</v>
      </c>
      <c r="AK20" s="373">
        <f>((SUM(F20:AJ20))/8)-(SUMIF($F$6:$AJ$6,"C.Nhật",F20:AJ20)/8)</f>
        <v>26</v>
      </c>
      <c r="AL20" s="373">
        <f>SUM(F21:AJ21)/8*1.5</f>
        <v>0</v>
      </c>
      <c r="AM20" s="375">
        <f>SUMIF($F$6:$AJ$6,"C.Nhật",$F20:$AJ21)/8*2</f>
        <v>0</v>
      </c>
      <c r="AN20" s="363">
        <f>SUM(AK20:AM21)</f>
        <v>26</v>
      </c>
      <c r="AO20" s="377">
        <v>4</v>
      </c>
      <c r="AP20" s="363"/>
      <c r="AQ20" s="363"/>
      <c r="AR20" s="363"/>
      <c r="AS20" s="365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8"/>
      <c r="B21" s="368"/>
      <c r="C21" s="370"/>
      <c r="D21" s="37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74"/>
      <c r="AL21" s="374"/>
      <c r="AM21" s="376"/>
      <c r="AN21" s="364"/>
      <c r="AO21" s="378"/>
      <c r="AP21" s="364"/>
      <c r="AQ21" s="364"/>
      <c r="AR21" s="364"/>
      <c r="AS21" s="366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7">
        <f t="shared" ref="A22:A28" si="2">A20+1</f>
        <v>5</v>
      </c>
      <c r="B22" s="367" t="s">
        <v>88</v>
      </c>
      <c r="C22" s="369" t="str">
        <f>VLOOKUP(B22,DS,2,0)</f>
        <v>Huỳnh Thị Bé Tha</v>
      </c>
      <c r="D22" s="371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>
        <v>8</v>
      </c>
      <c r="AK22" s="373">
        <f>((SUM(F22:AJ22))/8)-(SUMIF($F$6:$AJ$6,"C.Nhật",F22:AJ22)/8)</f>
        <v>26</v>
      </c>
      <c r="AL22" s="373">
        <f>SUM(F23:AJ23)/8*1.5</f>
        <v>0</v>
      </c>
      <c r="AM22" s="375">
        <f>SUMIF($F$6:$AJ$6,"C.Nhật",$F22:$AJ23)/8*2</f>
        <v>0</v>
      </c>
      <c r="AN22" s="363">
        <f>SUM(AK22:AM23)</f>
        <v>26</v>
      </c>
      <c r="AO22" s="377">
        <v>5</v>
      </c>
      <c r="AP22" s="363"/>
      <c r="AQ22" s="363"/>
      <c r="AR22" s="363"/>
      <c r="AS22" s="365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8"/>
      <c r="B23" s="368"/>
      <c r="C23" s="370"/>
      <c r="D23" s="37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74"/>
      <c r="AL23" s="374"/>
      <c r="AM23" s="376"/>
      <c r="AN23" s="364"/>
      <c r="AO23" s="378"/>
      <c r="AP23" s="364"/>
      <c r="AQ23" s="364"/>
      <c r="AR23" s="364"/>
      <c r="AS23" s="366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7">
        <f t="shared" si="2"/>
        <v>6</v>
      </c>
      <c r="B24" s="367" t="s">
        <v>90</v>
      </c>
      <c r="C24" s="369" t="str">
        <f>VLOOKUP(B24,DS,2,0)</f>
        <v>Nguyễn Thị Kim Hồng</v>
      </c>
      <c r="D24" s="371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>
        <v>8</v>
      </c>
      <c r="AK24" s="373">
        <f>((SUM(F24:AJ24))/8)-(SUMIF($F$6:$AJ$6,"C.Nhật",F24:AJ24)/8)</f>
        <v>27</v>
      </c>
      <c r="AL24" s="373">
        <f>SUM(F25:AJ25)/8*1.5</f>
        <v>0</v>
      </c>
      <c r="AM24" s="375">
        <f>SUMIF($F$6:$AJ$6,"C.Nhật",$F24:$AJ25)/8*2</f>
        <v>0</v>
      </c>
      <c r="AN24" s="363">
        <f>SUM(AK24:AM25)</f>
        <v>27</v>
      </c>
      <c r="AO24" s="377">
        <v>6</v>
      </c>
      <c r="AP24" s="363"/>
      <c r="AQ24" s="363"/>
      <c r="AR24" s="363"/>
      <c r="AS24" s="365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8"/>
      <c r="B25" s="368"/>
      <c r="C25" s="370"/>
      <c r="D25" s="37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74"/>
      <c r="AL25" s="374"/>
      <c r="AM25" s="376"/>
      <c r="AN25" s="364"/>
      <c r="AO25" s="378"/>
      <c r="AP25" s="364"/>
      <c r="AQ25" s="364"/>
      <c r="AR25" s="364"/>
      <c r="AS25" s="366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7">
        <f t="shared" si="2"/>
        <v>7</v>
      </c>
      <c r="B26" s="367" t="s">
        <v>91</v>
      </c>
      <c r="C26" s="369" t="str">
        <f>VLOOKUP(B26,DS,2,0)</f>
        <v>Nguyễn Thị Lựu</v>
      </c>
      <c r="D26" s="371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>
        <v>8</v>
      </c>
      <c r="AK26" s="373">
        <f>((SUM(F26:AJ26))/8)-(SUMIF($F$6:$AJ$6,"C.Nhật",F26:AJ26)/8)</f>
        <v>26</v>
      </c>
      <c r="AL26" s="373">
        <f>SUM(F27:AJ27)/8*1.5</f>
        <v>0</v>
      </c>
      <c r="AM26" s="375">
        <f>SUMIF($F$6:$AJ$6,"C.Nhật",$F26:$AJ27)/8*2</f>
        <v>0</v>
      </c>
      <c r="AN26" s="363">
        <f>SUM(AK26:AM27)</f>
        <v>26</v>
      </c>
      <c r="AO26" s="377">
        <v>7</v>
      </c>
      <c r="AP26" s="363"/>
      <c r="AQ26" s="363"/>
      <c r="AR26" s="363"/>
      <c r="AS26" s="365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8"/>
      <c r="B27" s="368"/>
      <c r="C27" s="370"/>
      <c r="D27" s="37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74"/>
      <c r="AL27" s="374"/>
      <c r="AM27" s="376"/>
      <c r="AN27" s="364"/>
      <c r="AO27" s="378"/>
      <c r="AP27" s="364"/>
      <c r="AQ27" s="364"/>
      <c r="AR27" s="364"/>
      <c r="AS27" s="366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7">
        <f t="shared" si="2"/>
        <v>8</v>
      </c>
      <c r="B28" s="367" t="s">
        <v>92</v>
      </c>
      <c r="C28" s="369" t="str">
        <f>VLOOKUP(B28,DS,2,0)</f>
        <v>Lý Thị Được</v>
      </c>
      <c r="D28" s="371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/>
      <c r="AI28" s="171">
        <v>8</v>
      </c>
      <c r="AJ28" s="171">
        <v>8</v>
      </c>
      <c r="AK28" s="373">
        <f>((SUM(F28:AJ28))/8)-(SUMIF($F$6:$AJ$6,"C.Nhật",F28:AJ28)/8)</f>
        <v>25</v>
      </c>
      <c r="AL28" s="373">
        <f>SUM(F29:AJ29)/8*1.5</f>
        <v>0</v>
      </c>
      <c r="AM28" s="375">
        <f>SUMIF($F$6:$AJ$6,"C.Nhật",$F28:$AJ29)/8*2</f>
        <v>0</v>
      </c>
      <c r="AN28" s="363">
        <f>SUM(AK28:AM29)</f>
        <v>25</v>
      </c>
      <c r="AO28" s="377">
        <v>8</v>
      </c>
      <c r="AP28" s="363"/>
      <c r="AQ28" s="363"/>
      <c r="AR28" s="363"/>
      <c r="AS28" s="365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8"/>
      <c r="B29" s="368"/>
      <c r="C29" s="370"/>
      <c r="D29" s="37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74"/>
      <c r="AL29" s="374"/>
      <c r="AM29" s="376"/>
      <c r="AN29" s="364"/>
      <c r="AO29" s="378"/>
      <c r="AP29" s="364"/>
      <c r="AQ29" s="364"/>
      <c r="AR29" s="364"/>
      <c r="AS29" s="366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7">
        <f>A28+1</f>
        <v>9</v>
      </c>
      <c r="B30" s="367" t="s">
        <v>93</v>
      </c>
      <c r="C30" s="369" t="str">
        <f>VLOOKUP(B30,DS,2,0)</f>
        <v>Lý La Quan</v>
      </c>
      <c r="D30" s="371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>
        <v>8</v>
      </c>
      <c r="AK30" s="373">
        <f>((SUM(F30:AJ30))/8)-(SUMIF($F$6:$AJ$6,"C.Nhật",F30:AJ30)/8)</f>
        <v>27</v>
      </c>
      <c r="AL30" s="373">
        <f>SUM(F31:AJ31)/8*1.5</f>
        <v>0</v>
      </c>
      <c r="AM30" s="375">
        <f>SUMIF($F$6:$AJ$6,"C.Nhật",$F30:$AJ31)/8*2</f>
        <v>0</v>
      </c>
      <c r="AN30" s="363">
        <f>SUM(AK30:AM31)</f>
        <v>27</v>
      </c>
      <c r="AO30" s="377">
        <v>9</v>
      </c>
      <c r="AP30" s="363"/>
      <c r="AQ30" s="363"/>
      <c r="AR30" s="363"/>
      <c r="AS30" s="365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8"/>
      <c r="B31" s="368"/>
      <c r="C31" s="370"/>
      <c r="D31" s="37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74"/>
      <c r="AL31" s="374"/>
      <c r="AM31" s="376"/>
      <c r="AN31" s="364"/>
      <c r="AO31" s="378"/>
      <c r="AP31" s="364"/>
      <c r="AQ31" s="364"/>
      <c r="AR31" s="364"/>
      <c r="AS31" s="366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7">
        <f>A30+1</f>
        <v>10</v>
      </c>
      <c r="B32" s="367" t="s">
        <v>94</v>
      </c>
      <c r="C32" s="369" t="str">
        <f>VLOOKUP(B32,DS,2,0)</f>
        <v>Trà Thị Soi</v>
      </c>
      <c r="D32" s="371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/>
      <c r="AH32" s="171">
        <v>8</v>
      </c>
      <c r="AI32" s="171">
        <v>8</v>
      </c>
      <c r="AJ32" s="171">
        <v>8</v>
      </c>
      <c r="AK32" s="373">
        <f>((SUM(F32:AJ32))/8)-(SUMIF($F$6:$AJ$6,"C.Nhật",F32:AJ32)/8)</f>
        <v>25</v>
      </c>
      <c r="AL32" s="373">
        <f>SUM(F33:AJ33)/8*1.5</f>
        <v>0</v>
      </c>
      <c r="AM32" s="375">
        <f>SUMIF($F$6:$AJ$6,"C.Nhật",$F32:$AJ33)/8*2</f>
        <v>0</v>
      </c>
      <c r="AN32" s="363">
        <f>SUM(AK32:AM33)</f>
        <v>25</v>
      </c>
      <c r="AO32" s="377">
        <v>10</v>
      </c>
      <c r="AP32" s="363"/>
      <c r="AQ32" s="363"/>
      <c r="AR32" s="363"/>
      <c r="AS32" s="365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8"/>
      <c r="B33" s="368"/>
      <c r="C33" s="370"/>
      <c r="D33" s="37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74"/>
      <c r="AL33" s="374"/>
      <c r="AM33" s="376"/>
      <c r="AN33" s="364"/>
      <c r="AO33" s="378"/>
      <c r="AP33" s="364"/>
      <c r="AQ33" s="364"/>
      <c r="AR33" s="364"/>
      <c r="AS33" s="366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7">
        <f>A32+1</f>
        <v>11</v>
      </c>
      <c r="B34" s="367" t="s">
        <v>95</v>
      </c>
      <c r="C34" s="369" t="str">
        <f>VLOOKUP(B34,DS,2,0)</f>
        <v>Sơn Thị Muỗi Tron</v>
      </c>
      <c r="D34" s="371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>
        <v>8</v>
      </c>
      <c r="AK34" s="373">
        <f>((SUM(F34:AJ34))/8)-(SUMIF($F$6:$AJ$6,"C.Nhật",F34:AJ34)/8)</f>
        <v>27</v>
      </c>
      <c r="AL34" s="373">
        <f>SUM(F35:AJ35)/8*1.5</f>
        <v>0</v>
      </c>
      <c r="AM34" s="375">
        <f>SUMIF($F$6:$AJ$6,"C.Nhật",$F34:$AJ35)/8*2</f>
        <v>0</v>
      </c>
      <c r="AN34" s="363">
        <f>SUM(AK34:AM35)</f>
        <v>27</v>
      </c>
      <c r="AO34" s="377">
        <v>11</v>
      </c>
      <c r="AP34" s="363"/>
      <c r="AQ34" s="363"/>
      <c r="AR34" s="363"/>
      <c r="AS34" s="365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8"/>
      <c r="B35" s="368"/>
      <c r="C35" s="370"/>
      <c r="D35" s="37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74"/>
      <c r="AL35" s="374"/>
      <c r="AM35" s="376"/>
      <c r="AN35" s="364"/>
      <c r="AO35" s="378"/>
      <c r="AP35" s="364"/>
      <c r="AQ35" s="364"/>
      <c r="AR35" s="364"/>
      <c r="AS35" s="366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7">
        <f>A34+1</f>
        <v>12</v>
      </c>
      <c r="B36" s="367" t="s">
        <v>96</v>
      </c>
      <c r="C36" s="369" t="str">
        <f>VLOOKUP(B36,DS,2,0)</f>
        <v>Sơn Thị Thương</v>
      </c>
      <c r="D36" s="371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>
        <v>8</v>
      </c>
      <c r="K36" s="171"/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>
        <v>8</v>
      </c>
      <c r="R36" s="171"/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>
        <v>8</v>
      </c>
      <c r="Y36" s="171"/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/>
      <c r="AG36" s="171">
        <v>8</v>
      </c>
      <c r="AH36" s="171">
        <v>8</v>
      </c>
      <c r="AI36" s="171">
        <v>8</v>
      </c>
      <c r="AJ36" s="171">
        <v>8</v>
      </c>
      <c r="AK36" s="373">
        <f>((SUM(F36:AJ36))/8)-(SUMIF($F$6:$AJ$6,"C.Nhật",F36:AJ36)/8)</f>
        <v>27</v>
      </c>
      <c r="AL36" s="373">
        <f>SUM(F37:AJ37)/8*1.5</f>
        <v>0</v>
      </c>
      <c r="AM36" s="375">
        <f>SUMIF($F$6:$AJ$6,"C.Nhật",$F36:$AJ37)/8*2</f>
        <v>0</v>
      </c>
      <c r="AN36" s="363">
        <f>SUM(AK36:AM37)</f>
        <v>27</v>
      </c>
      <c r="AO36" s="377">
        <v>12</v>
      </c>
      <c r="AP36" s="363"/>
      <c r="AQ36" s="363"/>
      <c r="AR36" s="363"/>
      <c r="AS36" s="365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8"/>
      <c r="B37" s="368"/>
      <c r="C37" s="370"/>
      <c r="D37" s="37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74"/>
      <c r="AL37" s="374"/>
      <c r="AM37" s="376"/>
      <c r="AN37" s="364"/>
      <c r="AO37" s="378"/>
      <c r="AP37" s="364"/>
      <c r="AQ37" s="364"/>
      <c r="AR37" s="364"/>
      <c r="AS37" s="366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7">
        <f>A36+1</f>
        <v>13</v>
      </c>
      <c r="B38" s="367" t="s">
        <v>97</v>
      </c>
      <c r="C38" s="369" t="str">
        <f>VLOOKUP(B38,DS,2,0)</f>
        <v>Thạch Thị Som Ươne</v>
      </c>
      <c r="D38" s="371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>
        <v>8</v>
      </c>
      <c r="R38" s="171"/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/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/>
      <c r="AG38" s="171">
        <v>8</v>
      </c>
      <c r="AH38" s="171">
        <v>8</v>
      </c>
      <c r="AI38" s="171">
        <v>8</v>
      </c>
      <c r="AJ38" s="171">
        <v>8</v>
      </c>
      <c r="AK38" s="373">
        <f>((SUM(F38:AJ38))/8)-(SUMIF($F$6:$AJ$6,"C.Nhật",F38:AJ38)/8)</f>
        <v>27</v>
      </c>
      <c r="AL38" s="373">
        <f>SUM(F39:AJ39)/8*1.5</f>
        <v>0</v>
      </c>
      <c r="AM38" s="375">
        <f>SUMIF($F$6:$AJ$6,"C.Nhật",$F38:$AJ39)/8*2</f>
        <v>0</v>
      </c>
      <c r="AN38" s="363">
        <f>SUM(AK38:AM39)</f>
        <v>27</v>
      </c>
      <c r="AO38" s="377">
        <v>13</v>
      </c>
      <c r="AP38" s="363"/>
      <c r="AQ38" s="363"/>
      <c r="AR38" s="363"/>
      <c r="AS38" s="365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8"/>
      <c r="B39" s="368"/>
      <c r="C39" s="370"/>
      <c r="D39" s="37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74"/>
      <c r="AL39" s="374"/>
      <c r="AM39" s="376"/>
      <c r="AN39" s="364"/>
      <c r="AO39" s="378"/>
      <c r="AP39" s="364"/>
      <c r="AQ39" s="364"/>
      <c r="AR39" s="364"/>
      <c r="AS39" s="366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7">
        <f>A38+1</f>
        <v>14</v>
      </c>
      <c r="B40" s="367" t="s">
        <v>98</v>
      </c>
      <c r="C40" s="369" t="str">
        <f>VLOOKUP(B40,DS,2,0)</f>
        <v>Huỳnh Thị Như</v>
      </c>
      <c r="D40" s="371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>
        <v>8</v>
      </c>
      <c r="R40" s="171"/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/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/>
      <c r="AG40" s="171">
        <v>8</v>
      </c>
      <c r="AH40" s="171">
        <v>8</v>
      </c>
      <c r="AI40" s="171">
        <v>8</v>
      </c>
      <c r="AJ40" s="171">
        <v>8</v>
      </c>
      <c r="AK40" s="373">
        <f>((SUM(F40:AJ40))/8)-(SUMIF($F$6:$AJ$6,"C.Nhật",F40:AJ40)/8)</f>
        <v>27</v>
      </c>
      <c r="AL40" s="373">
        <f>SUM(F41:AJ41)/8*1.5</f>
        <v>0</v>
      </c>
      <c r="AM40" s="375">
        <f>SUMIF($F$6:$AJ$6,"C.Nhật",$F40:$AJ41)/8*2</f>
        <v>0</v>
      </c>
      <c r="AN40" s="363">
        <f>SUM(AK40:AM41)</f>
        <v>27</v>
      </c>
      <c r="AO40" s="377">
        <v>14</v>
      </c>
      <c r="AP40" s="363"/>
      <c r="AQ40" s="363"/>
      <c r="AR40" s="363"/>
      <c r="AS40" s="365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8"/>
      <c r="B41" s="368"/>
      <c r="C41" s="370"/>
      <c r="D41" s="37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74"/>
      <c r="AL41" s="374"/>
      <c r="AM41" s="376"/>
      <c r="AN41" s="364"/>
      <c r="AO41" s="378"/>
      <c r="AP41" s="364"/>
      <c r="AQ41" s="364"/>
      <c r="AR41" s="364"/>
      <c r="AS41" s="366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7">
        <f>A40+1</f>
        <v>15</v>
      </c>
      <c r="B42" s="367" t="s">
        <v>99</v>
      </c>
      <c r="C42" s="369" t="str">
        <f>VLOOKUP(B42,DS,2,0)</f>
        <v>Sơn Thị Chành Ny</v>
      </c>
      <c r="D42" s="371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>
        <v>8</v>
      </c>
      <c r="M42" s="171">
        <v>8</v>
      </c>
      <c r="N42" s="171"/>
      <c r="O42" s="171">
        <v>8</v>
      </c>
      <c r="P42" s="171">
        <v>8</v>
      </c>
      <c r="Q42" s="171">
        <v>8</v>
      </c>
      <c r="R42" s="171"/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/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/>
      <c r="AG42" s="171">
        <v>8</v>
      </c>
      <c r="AH42" s="171"/>
      <c r="AI42" s="171">
        <v>8</v>
      </c>
      <c r="AJ42" s="171">
        <v>8</v>
      </c>
      <c r="AK42" s="373">
        <f>((SUM(F42:AJ42))/8)-(SUMIF($F$6:$AJ$6,"C.Nhật",F42:AJ42)/8)</f>
        <v>25</v>
      </c>
      <c r="AL42" s="373">
        <f>SUM(F43:AJ43)/8*1.5</f>
        <v>0</v>
      </c>
      <c r="AM42" s="375">
        <f>SUMIF($F$6:$AJ$6,"C.Nhật",$F42:$AJ43)/8*2</f>
        <v>0</v>
      </c>
      <c r="AN42" s="363">
        <f>SUM(AK42:AM43)</f>
        <v>25</v>
      </c>
      <c r="AO42" s="377">
        <v>15</v>
      </c>
      <c r="AP42" s="363"/>
      <c r="AQ42" s="363"/>
      <c r="AR42" s="363"/>
      <c r="AS42" s="365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8"/>
      <c r="B43" s="368"/>
      <c r="C43" s="370"/>
      <c r="D43" s="37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74"/>
      <c r="AL43" s="374"/>
      <c r="AM43" s="376"/>
      <c r="AN43" s="364"/>
      <c r="AO43" s="378"/>
      <c r="AP43" s="364"/>
      <c r="AQ43" s="364"/>
      <c r="AR43" s="364"/>
      <c r="AS43" s="366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7">
        <f>A42+1</f>
        <v>16</v>
      </c>
      <c r="B44" s="367" t="s">
        <v>100</v>
      </c>
      <c r="C44" s="369" t="str">
        <f>VLOOKUP(B44,DS,2,0)</f>
        <v>Sơn Thị Chành Đa</v>
      </c>
      <c r="D44" s="371" t="str">
        <f>VLOOKUP(B44,DS,3,0)</f>
        <v>Công nhân</v>
      </c>
      <c r="E44" s="68" t="s">
        <v>32</v>
      </c>
      <c r="F44" s="171"/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>
        <v>8</v>
      </c>
      <c r="N44" s="171">
        <v>8</v>
      </c>
      <c r="O44" s="171">
        <v>8</v>
      </c>
      <c r="P44" s="171">
        <v>8</v>
      </c>
      <c r="Q44" s="171">
        <v>8</v>
      </c>
      <c r="R44" s="171"/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/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/>
      <c r="AG44" s="171">
        <v>8</v>
      </c>
      <c r="AH44" s="171">
        <v>8</v>
      </c>
      <c r="AI44" s="171">
        <v>8</v>
      </c>
      <c r="AJ44" s="171">
        <v>8</v>
      </c>
      <c r="AK44" s="373">
        <f>((SUM(F44:AJ44))/8)-(SUMIF($F$6:$AJ$6,"C.Nhật",F44:AJ44)/8)</f>
        <v>25</v>
      </c>
      <c r="AL44" s="373">
        <f>SUM(F45:AJ45)/8*1.5</f>
        <v>0</v>
      </c>
      <c r="AM44" s="375">
        <f>SUMIF($F$6:$AJ$6,"C.Nhật",$F44:$AJ45)/8*2</f>
        <v>0</v>
      </c>
      <c r="AN44" s="363">
        <f>SUM(AK44:AM45)</f>
        <v>25</v>
      </c>
      <c r="AO44" s="377">
        <v>16</v>
      </c>
      <c r="AP44" s="363"/>
      <c r="AQ44" s="363"/>
      <c r="AR44" s="363"/>
      <c r="AS44" s="365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8"/>
      <c r="B45" s="368"/>
      <c r="C45" s="370"/>
      <c r="D45" s="37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74"/>
      <c r="AL45" s="374"/>
      <c r="AM45" s="376"/>
      <c r="AN45" s="364"/>
      <c r="AO45" s="378"/>
      <c r="AP45" s="364"/>
      <c r="AQ45" s="364"/>
      <c r="AR45" s="364"/>
      <c r="AS45" s="366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7">
        <f>A44+1</f>
        <v>17</v>
      </c>
      <c r="B46" s="367" t="s">
        <v>101</v>
      </c>
      <c r="C46" s="369" t="str">
        <f>VLOOKUP(B46,DS,2,0)</f>
        <v>Trần Thị Bích Phượng</v>
      </c>
      <c r="D46" s="371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>
        <v>8</v>
      </c>
      <c r="R46" s="171"/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>
        <v>8</v>
      </c>
      <c r="Y46" s="171"/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/>
      <c r="AG46" s="171">
        <v>8</v>
      </c>
      <c r="AH46" s="171">
        <v>8</v>
      </c>
      <c r="AI46" s="171">
        <v>8</v>
      </c>
      <c r="AJ46" s="171">
        <v>8</v>
      </c>
      <c r="AK46" s="373">
        <f>((SUM(F46:AJ46))/8)-(SUMIF($F$6:$AJ$6,"C.Nhật",F46:AJ46)/8)</f>
        <v>27</v>
      </c>
      <c r="AL46" s="373">
        <f>SUM(F47:AJ47)/8*1.5</f>
        <v>0</v>
      </c>
      <c r="AM46" s="375">
        <f>SUMIF($F$6:$AJ$6,"C.Nhật",$F46:$AJ47)/8*2</f>
        <v>0</v>
      </c>
      <c r="AN46" s="363">
        <f>SUM(AK46:AM47)</f>
        <v>27</v>
      </c>
      <c r="AO46" s="377">
        <v>17</v>
      </c>
      <c r="AP46" s="363"/>
      <c r="AQ46" s="363"/>
      <c r="AR46" s="363"/>
      <c r="AS46" s="365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8"/>
      <c r="B47" s="368"/>
      <c r="C47" s="370"/>
      <c r="D47" s="37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74"/>
      <c r="AL47" s="374"/>
      <c r="AM47" s="376"/>
      <c r="AN47" s="364"/>
      <c r="AO47" s="378"/>
      <c r="AP47" s="364"/>
      <c r="AQ47" s="364"/>
      <c r="AR47" s="364"/>
      <c r="AS47" s="366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7">
        <f>A46+1</f>
        <v>18</v>
      </c>
      <c r="B48" s="367" t="s">
        <v>102</v>
      </c>
      <c r="C48" s="369" t="str">
        <f>VLOOKUP(B48,DS,2,0)</f>
        <v>Sơn Thị Trường Sa</v>
      </c>
      <c r="D48" s="371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>
        <v>8</v>
      </c>
      <c r="R48" s="171"/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/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/>
      <c r="AG48" s="171">
        <v>8</v>
      </c>
      <c r="AH48" s="171">
        <v>8</v>
      </c>
      <c r="AI48" s="171">
        <v>8</v>
      </c>
      <c r="AJ48" s="171">
        <v>8</v>
      </c>
      <c r="AK48" s="373">
        <f>((SUM(F48:AJ48))/8)-(SUMIF($F$6:$AJ$6,"C.Nhật",F48:AJ48)/8)</f>
        <v>27</v>
      </c>
      <c r="AL48" s="373">
        <f>SUM(F49:AJ49)/8*1.5</f>
        <v>0</v>
      </c>
      <c r="AM48" s="375">
        <f>SUMIF($F$6:$AJ$6,"C.Nhật",$F48:$AJ49)/8*2</f>
        <v>0</v>
      </c>
      <c r="AN48" s="363">
        <f>SUM(AK48:AM49)</f>
        <v>27</v>
      </c>
      <c r="AO48" s="377">
        <v>18</v>
      </c>
      <c r="AP48" s="363"/>
      <c r="AQ48" s="363"/>
      <c r="AR48" s="363"/>
      <c r="AS48" s="365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8"/>
      <c r="B49" s="368"/>
      <c r="C49" s="370"/>
      <c r="D49" s="37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74"/>
      <c r="AL49" s="374"/>
      <c r="AM49" s="376"/>
      <c r="AN49" s="364"/>
      <c r="AO49" s="378"/>
      <c r="AP49" s="364"/>
      <c r="AQ49" s="364"/>
      <c r="AR49" s="364"/>
      <c r="AS49" s="366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7">
        <f>A48+1</f>
        <v>19</v>
      </c>
      <c r="B50" s="367" t="s">
        <v>103</v>
      </c>
      <c r="C50" s="369" t="str">
        <f>VLOOKUP(B50,DS,2,0)</f>
        <v>Lý Thị Sà Kha</v>
      </c>
      <c r="D50" s="371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>
        <v>8</v>
      </c>
      <c r="N50" s="171">
        <v>8</v>
      </c>
      <c r="O50" s="171">
        <v>8</v>
      </c>
      <c r="P50" s="171">
        <v>8</v>
      </c>
      <c r="Q50" s="171">
        <v>8</v>
      </c>
      <c r="R50" s="171"/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/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/>
      <c r="AG50" s="171"/>
      <c r="AH50" s="171">
        <v>8</v>
      </c>
      <c r="AI50" s="171">
        <v>8</v>
      </c>
      <c r="AJ50" s="171">
        <v>8</v>
      </c>
      <c r="AK50" s="373">
        <f>((SUM(F50:AJ50))/8)-(SUMIF($F$6:$AJ$6,"C.Nhật",F50:AJ50)/8)</f>
        <v>25</v>
      </c>
      <c r="AL50" s="373">
        <f>SUM(F51:AJ51)/8*1.5</f>
        <v>0</v>
      </c>
      <c r="AM50" s="375">
        <f>SUMIF($F$6:$AJ$6,"C.Nhật",$F50:$AJ51)/8*2</f>
        <v>0</v>
      </c>
      <c r="AN50" s="363">
        <f>SUM(AK50:AM51)</f>
        <v>25</v>
      </c>
      <c r="AO50" s="377">
        <v>19</v>
      </c>
      <c r="AP50" s="363"/>
      <c r="AQ50" s="363"/>
      <c r="AR50" s="363"/>
      <c r="AS50" s="365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8"/>
      <c r="B51" s="368"/>
      <c r="C51" s="370"/>
      <c r="D51" s="37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74"/>
      <c r="AL51" s="374"/>
      <c r="AM51" s="376"/>
      <c r="AN51" s="364"/>
      <c r="AO51" s="378"/>
      <c r="AP51" s="364"/>
      <c r="AQ51" s="364"/>
      <c r="AR51" s="364"/>
      <c r="AS51" s="366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67">
        <f>A50+1</f>
        <v>20</v>
      </c>
      <c r="B52" s="367" t="s">
        <v>104</v>
      </c>
      <c r="C52" s="369" t="str">
        <f>VLOOKUP(B52,DS,2,0)</f>
        <v xml:space="preserve"> Lâm Thị Mộng Thường</v>
      </c>
      <c r="D52" s="371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>
        <v>8</v>
      </c>
      <c r="R52" s="171"/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/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/>
      <c r="AG52" s="171">
        <v>8</v>
      </c>
      <c r="AH52" s="171">
        <v>8</v>
      </c>
      <c r="AI52" s="171">
        <v>8</v>
      </c>
      <c r="AJ52" s="171">
        <v>8</v>
      </c>
      <c r="AK52" s="373">
        <f>((SUM(F52:AJ52))/8)-(SUMIF($F$6:$AJ$6,"C.Nhật",F52:AJ52)/8)</f>
        <v>27</v>
      </c>
      <c r="AL52" s="373">
        <f>SUM(F53:AJ53)/8*1.5</f>
        <v>0</v>
      </c>
      <c r="AM52" s="375">
        <f>SUMIF($F$6:$AJ$6,"C.Nhật",$F52:$AJ53)/8*2</f>
        <v>0</v>
      </c>
      <c r="AN52" s="363">
        <f>SUM(AK52:AM53)</f>
        <v>27</v>
      </c>
      <c r="AO52" s="377">
        <v>20</v>
      </c>
      <c r="AP52" s="363"/>
      <c r="AQ52" s="363"/>
      <c r="AR52" s="363"/>
      <c r="AS52" s="365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68"/>
      <c r="B53" s="368"/>
      <c r="C53" s="370"/>
      <c r="D53" s="372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74"/>
      <c r="AL53" s="374"/>
      <c r="AM53" s="376"/>
      <c r="AN53" s="364"/>
      <c r="AO53" s="378"/>
      <c r="AP53" s="364"/>
      <c r="AQ53" s="364"/>
      <c r="AR53" s="364"/>
      <c r="AS53" s="366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67">
        <f>A52+1</f>
        <v>21</v>
      </c>
      <c r="B55" s="367" t="s">
        <v>113</v>
      </c>
      <c r="C55" s="369" t="str">
        <f>VLOOKUP(B55,DS,2,0)</f>
        <v>Nguyễn Văn Bé Hai</v>
      </c>
      <c r="D55" s="371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>
        <v>8</v>
      </c>
      <c r="R55" s="171"/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/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/>
      <c r="AG55" s="171">
        <v>8</v>
      </c>
      <c r="AH55" s="171">
        <v>8</v>
      </c>
      <c r="AI55" s="171">
        <v>8</v>
      </c>
      <c r="AJ55" s="171">
        <v>8</v>
      </c>
      <c r="AK55" s="373">
        <f>((SUM(F55:AJ55))/8)-(SUMIF($F$6:$AJ$6,"C.Nhật",F55:AJ55)/8)</f>
        <v>27</v>
      </c>
      <c r="AL55" s="373">
        <f>SUM(F56:AJ56)/8*1.5</f>
        <v>0</v>
      </c>
      <c r="AM55" s="375">
        <f>SUMIF($F$6:$AJ$6,"C.Nhật",$F55:$AJ56)/8*2</f>
        <v>0</v>
      </c>
      <c r="AN55" s="363">
        <f>SUM(AK55:AM56)</f>
        <v>27</v>
      </c>
      <c r="AO55" s="377">
        <v>20</v>
      </c>
      <c r="AP55" s="363"/>
      <c r="AQ55" s="363"/>
      <c r="AR55" s="363"/>
      <c r="AS55" s="365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68"/>
      <c r="B56" s="368"/>
      <c r="C56" s="370"/>
      <c r="D56" s="372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74"/>
      <c r="AL56" s="374"/>
      <c r="AM56" s="376"/>
      <c r="AN56" s="364"/>
      <c r="AO56" s="378"/>
      <c r="AP56" s="364"/>
      <c r="AQ56" s="364"/>
      <c r="AR56" s="364"/>
      <c r="AS56" s="366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67">
        <f>A55+1</f>
        <v>22</v>
      </c>
      <c r="B57" s="367" t="s">
        <v>114</v>
      </c>
      <c r="C57" s="369" t="str">
        <f>VLOOKUP(B57,DS,2,0)</f>
        <v>Thạch Tiền</v>
      </c>
      <c r="D57" s="371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>
        <v>8</v>
      </c>
      <c r="R57" s="171"/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/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/>
      <c r="AG57" s="171">
        <v>8</v>
      </c>
      <c r="AH57" s="171">
        <v>8</v>
      </c>
      <c r="AI57" s="171">
        <v>8</v>
      </c>
      <c r="AJ57" s="171">
        <v>8</v>
      </c>
      <c r="AK57" s="373">
        <f>((SUM(F57:AJ57))/8)-(SUMIF($F$6:$AJ$6,"C.Nhật",F57:AJ57)/8)</f>
        <v>27</v>
      </c>
      <c r="AL57" s="373">
        <f>SUM(F58:AJ58)/8*1.5</f>
        <v>0</v>
      </c>
      <c r="AM57" s="375">
        <f>SUMIF($F$6:$AJ$6,"C.Nhật",$F57:$AJ58)/8*2</f>
        <v>0</v>
      </c>
      <c r="AN57" s="363">
        <f>SUM(AK57:AM58)</f>
        <v>27</v>
      </c>
      <c r="AO57" s="377">
        <v>21</v>
      </c>
      <c r="AP57" s="363"/>
      <c r="AQ57" s="363"/>
      <c r="AR57" s="363"/>
      <c r="AS57" s="365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8"/>
      <c r="B58" s="368"/>
      <c r="C58" s="370"/>
      <c r="D58" s="37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74"/>
      <c r="AL58" s="374"/>
      <c r="AM58" s="376"/>
      <c r="AN58" s="364"/>
      <c r="AO58" s="378"/>
      <c r="AP58" s="364"/>
      <c r="AQ58" s="364"/>
      <c r="AR58" s="364"/>
      <c r="AS58" s="366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7">
        <f>A57+1</f>
        <v>23</v>
      </c>
      <c r="B59" s="367" t="s">
        <v>115</v>
      </c>
      <c r="C59" s="369" t="str">
        <f>VLOOKUP(B59,DS,2,0)</f>
        <v>Hứa Hậu</v>
      </c>
      <c r="D59" s="371" t="str">
        <f>VLOOKUP(B59,DS,3,0)</f>
        <v>Công nhân</v>
      </c>
      <c r="E59" s="68" t="s">
        <v>32</v>
      </c>
      <c r="F59" s="171"/>
      <c r="G59" s="171">
        <v>8</v>
      </c>
      <c r="H59" s="171">
        <v>8</v>
      </c>
      <c r="I59" s="171">
        <v>8</v>
      </c>
      <c r="J59" s="171">
        <v>8</v>
      </c>
      <c r="K59" s="171"/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/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/>
      <c r="AG59" s="171">
        <v>8</v>
      </c>
      <c r="AH59" s="171">
        <v>8</v>
      </c>
      <c r="AI59" s="171">
        <v>8</v>
      </c>
      <c r="AJ59" s="171">
        <v>8</v>
      </c>
      <c r="AK59" s="373">
        <f>((SUM(F59:AJ59))/8)-(SUMIF($F$6:$AJ$6,"C.Nhật",F59:AJ59)/8)</f>
        <v>25</v>
      </c>
      <c r="AL59" s="373">
        <f>SUM(F60:AJ60)/8*1.5</f>
        <v>0</v>
      </c>
      <c r="AM59" s="375">
        <f>SUMIF($F$6:$AJ$6,"C.Nhật",$F59:$AJ60)/8*2</f>
        <v>0</v>
      </c>
      <c r="AN59" s="363">
        <f>SUM(AK59:AM60)</f>
        <v>25</v>
      </c>
      <c r="AO59" s="377">
        <v>22</v>
      </c>
      <c r="AP59" s="363"/>
      <c r="AQ59" s="363"/>
      <c r="AR59" s="363"/>
      <c r="AS59" s="365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8"/>
      <c r="B60" s="368"/>
      <c r="C60" s="370"/>
      <c r="D60" s="37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74"/>
      <c r="AL60" s="374"/>
      <c r="AM60" s="376"/>
      <c r="AN60" s="364"/>
      <c r="AO60" s="378"/>
      <c r="AP60" s="364"/>
      <c r="AQ60" s="364"/>
      <c r="AR60" s="364"/>
      <c r="AS60" s="366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7">
        <f>A59+1</f>
        <v>24</v>
      </c>
      <c r="B61" s="367" t="s">
        <v>116</v>
      </c>
      <c r="C61" s="369" t="str">
        <f>VLOOKUP(B61,DS,2,0)</f>
        <v>Sơn Pép</v>
      </c>
      <c r="D61" s="371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>
        <v>8</v>
      </c>
      <c r="R61" s="171"/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/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/>
      <c r="AG61" s="171">
        <v>8</v>
      </c>
      <c r="AH61" s="171">
        <v>8</v>
      </c>
      <c r="AI61" s="171">
        <v>8</v>
      </c>
      <c r="AJ61" s="171">
        <v>8</v>
      </c>
      <c r="AK61" s="373">
        <f>((SUM(F61:AJ61))/8)-(SUMIF($F$6:$AJ$6,"C.Nhật",F61:AJ61)/8)</f>
        <v>27</v>
      </c>
      <c r="AL61" s="373">
        <f>SUM(F62:AJ62)/8*1.5</f>
        <v>0</v>
      </c>
      <c r="AM61" s="375">
        <f>SUMIF($F$6:$AJ$6,"C.Nhật",$F61:$AJ62)/8*2</f>
        <v>0</v>
      </c>
      <c r="AN61" s="363">
        <f>SUM(AK61:AM62)</f>
        <v>27</v>
      </c>
      <c r="AO61" s="377">
        <v>23</v>
      </c>
      <c r="AP61" s="363"/>
      <c r="AQ61" s="363"/>
      <c r="AR61" s="363"/>
      <c r="AS61" s="365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8"/>
      <c r="B62" s="368"/>
      <c r="C62" s="370"/>
      <c r="D62" s="37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74"/>
      <c r="AL62" s="374"/>
      <c r="AM62" s="376"/>
      <c r="AN62" s="364"/>
      <c r="AO62" s="378"/>
      <c r="AP62" s="364"/>
      <c r="AQ62" s="364"/>
      <c r="AR62" s="364"/>
      <c r="AS62" s="366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7">
        <f>A61+1</f>
        <v>25</v>
      </c>
      <c r="B63" s="367" t="s">
        <v>117</v>
      </c>
      <c r="C63" s="369" t="str">
        <f>VLOOKUP(B63,DS,2,0)</f>
        <v>Sơn Lét</v>
      </c>
      <c r="D63" s="371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>
        <v>8</v>
      </c>
      <c r="R63" s="171"/>
      <c r="S63" s="171"/>
      <c r="T63" s="171">
        <v>8</v>
      </c>
      <c r="U63" s="171">
        <v>8</v>
      </c>
      <c r="V63" s="171">
        <v>8</v>
      </c>
      <c r="W63" s="171">
        <v>8</v>
      </c>
      <c r="X63" s="171">
        <v>8</v>
      </c>
      <c r="Y63" s="171"/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/>
      <c r="AG63" s="171">
        <v>8</v>
      </c>
      <c r="AH63" s="171">
        <v>8</v>
      </c>
      <c r="AI63" s="171">
        <v>8</v>
      </c>
      <c r="AJ63" s="171">
        <v>8</v>
      </c>
      <c r="AK63" s="373">
        <f>((SUM(F63:AJ63))/8)-(SUMIF($F$6:$AJ$6,"C.Nhật",F63:AJ63)/8)</f>
        <v>26</v>
      </c>
      <c r="AL63" s="373">
        <f>SUM(F64:AJ64)/8*1.5</f>
        <v>0</v>
      </c>
      <c r="AM63" s="375">
        <f>SUMIF($F$6:$AJ$6,"C.Nhật",$F63:$AJ64)/8*2</f>
        <v>0</v>
      </c>
      <c r="AN63" s="363">
        <f>SUM(AK63:AM64)</f>
        <v>26</v>
      </c>
      <c r="AO63" s="377">
        <v>24</v>
      </c>
      <c r="AP63" s="363"/>
      <c r="AQ63" s="363"/>
      <c r="AR63" s="363"/>
      <c r="AS63" s="365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8"/>
      <c r="B64" s="368"/>
      <c r="C64" s="370"/>
      <c r="D64" s="37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74"/>
      <c r="AL64" s="374"/>
      <c r="AM64" s="376"/>
      <c r="AN64" s="364"/>
      <c r="AO64" s="378"/>
      <c r="AP64" s="364"/>
      <c r="AQ64" s="364"/>
      <c r="AR64" s="364"/>
      <c r="AS64" s="366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7">
        <f>A63+1</f>
        <v>26</v>
      </c>
      <c r="B65" s="367" t="s">
        <v>118</v>
      </c>
      <c r="C65" s="369" t="str">
        <f>VLOOKUP(B65,DS,2,0)</f>
        <v>Trần Nhiên</v>
      </c>
      <c r="D65" s="371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/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/>
      <c r="AG65" s="171">
        <v>8</v>
      </c>
      <c r="AH65" s="171">
        <v>8</v>
      </c>
      <c r="AI65" s="171">
        <v>8</v>
      </c>
      <c r="AJ65" s="171">
        <v>8</v>
      </c>
      <c r="AK65" s="373">
        <f>((SUM(F65:AJ65))/8)-(SUMIF($F$6:$AJ$6,"C.Nhật",F65:AJ65)/8)</f>
        <v>27</v>
      </c>
      <c r="AL65" s="373">
        <f>SUM(F66:AJ66)/8*1.5</f>
        <v>0</v>
      </c>
      <c r="AM65" s="375">
        <f>SUMIF($F$6:$AJ$6,"C.Nhật",$F65:$AJ66)/8*2</f>
        <v>0</v>
      </c>
      <c r="AN65" s="363">
        <f>SUM(AK65:AM66)</f>
        <v>27</v>
      </c>
      <c r="AO65" s="377">
        <v>25</v>
      </c>
      <c r="AP65" s="363"/>
      <c r="AQ65" s="363"/>
      <c r="AR65" s="363"/>
      <c r="AS65" s="365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8"/>
      <c r="B66" s="368"/>
      <c r="C66" s="370"/>
      <c r="D66" s="37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74"/>
      <c r="AL66" s="374"/>
      <c r="AM66" s="376"/>
      <c r="AN66" s="364"/>
      <c r="AO66" s="378"/>
      <c r="AP66" s="364"/>
      <c r="AQ66" s="364"/>
      <c r="AR66" s="364"/>
      <c r="AS66" s="366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7">
        <f>A65+1</f>
        <v>27</v>
      </c>
      <c r="B67" s="367" t="s">
        <v>119</v>
      </c>
      <c r="C67" s="369" t="str">
        <f>VLOOKUP(B67,DS,2,0)</f>
        <v>Thạch Giang</v>
      </c>
      <c r="D67" s="371" t="str">
        <f>VLOOKUP(B67,DS,3,0)</f>
        <v>Công nhân</v>
      </c>
      <c r="E67" s="68" t="s">
        <v>32</v>
      </c>
      <c r="F67" s="171"/>
      <c r="G67" s="171">
        <v>8</v>
      </c>
      <c r="H67" s="171">
        <v>8</v>
      </c>
      <c r="I67" s="171">
        <v>8</v>
      </c>
      <c r="J67" s="171">
        <v>8</v>
      </c>
      <c r="K67" s="171"/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>
        <v>8</v>
      </c>
      <c r="R67" s="171"/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>
        <v>8</v>
      </c>
      <c r="Y67" s="171"/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/>
      <c r="AG67" s="171">
        <v>8</v>
      </c>
      <c r="AH67" s="171">
        <v>8</v>
      </c>
      <c r="AI67" s="171">
        <v>8</v>
      </c>
      <c r="AJ67" s="171">
        <v>8</v>
      </c>
      <c r="AK67" s="373">
        <f>((SUM(F67:AJ67))/8)-(SUMIF($F$6:$AJ$6,"C.Nhật",F67:AJ67)/8)</f>
        <v>25</v>
      </c>
      <c r="AL67" s="373">
        <f>SUM(F68:AJ68)/8*1.5</f>
        <v>0</v>
      </c>
      <c r="AM67" s="375">
        <f>SUMIF($F$6:$AJ$6,"C.Nhật",$F67:$AJ68)/8*2</f>
        <v>0</v>
      </c>
      <c r="AN67" s="363">
        <f>SUM(AK67:AM68)</f>
        <v>25</v>
      </c>
      <c r="AO67" s="377">
        <v>26</v>
      </c>
      <c r="AP67" s="363"/>
      <c r="AQ67" s="363"/>
      <c r="AR67" s="363"/>
      <c r="AS67" s="365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8"/>
      <c r="B68" s="368"/>
      <c r="C68" s="370"/>
      <c r="D68" s="37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74"/>
      <c r="AL68" s="374"/>
      <c r="AM68" s="376"/>
      <c r="AN68" s="364"/>
      <c r="AO68" s="378"/>
      <c r="AP68" s="364"/>
      <c r="AQ68" s="364"/>
      <c r="AR68" s="364"/>
      <c r="AS68" s="366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7">
        <f>A67+1</f>
        <v>28</v>
      </c>
      <c r="B69" s="367" t="s">
        <v>120</v>
      </c>
      <c r="C69" s="369" t="str">
        <f>VLOOKUP(B69,DS,2,0)</f>
        <v>Thạch Quyền</v>
      </c>
      <c r="D69" s="371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>
        <v>8</v>
      </c>
      <c r="K69" s="171"/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>
        <v>8</v>
      </c>
      <c r="R69" s="171"/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/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/>
      <c r="AG69" s="171">
        <v>8</v>
      </c>
      <c r="AH69" s="171">
        <v>8</v>
      </c>
      <c r="AI69" s="171">
        <v>8</v>
      </c>
      <c r="AJ69" s="171">
        <v>8</v>
      </c>
      <c r="AK69" s="373">
        <f>((SUM(F69:AJ69))/8)-(SUMIF($F$6:$AJ$6,"C.Nhật",F69:AJ69)/8)</f>
        <v>27</v>
      </c>
      <c r="AL69" s="373">
        <f>SUM(F70:AJ70)/8*1.5</f>
        <v>0</v>
      </c>
      <c r="AM69" s="375">
        <f>SUMIF($F$6:$AJ$6,"C.Nhật",$F69:$AJ70)/8*2</f>
        <v>0</v>
      </c>
      <c r="AN69" s="363">
        <f>SUM(AK69:AM70)</f>
        <v>27</v>
      </c>
      <c r="AO69" s="377">
        <v>27</v>
      </c>
      <c r="AP69" s="363"/>
      <c r="AQ69" s="363"/>
      <c r="AR69" s="363"/>
      <c r="AS69" s="365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8"/>
      <c r="B70" s="368"/>
      <c r="C70" s="370"/>
      <c r="D70" s="372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74"/>
      <c r="AL70" s="374"/>
      <c r="AM70" s="376"/>
      <c r="AN70" s="364"/>
      <c r="AO70" s="378"/>
      <c r="AP70" s="364"/>
      <c r="AQ70" s="364"/>
      <c r="AR70" s="364"/>
      <c r="AS70" s="366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7">
        <f>A69+1</f>
        <v>29</v>
      </c>
      <c r="B71" s="367" t="s">
        <v>121</v>
      </c>
      <c r="C71" s="369" t="str">
        <f>VLOOKUP(B71,DS,2,0)</f>
        <v>Lâm Lin</v>
      </c>
      <c r="D71" s="371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>
        <v>8</v>
      </c>
      <c r="K71" s="171"/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>
        <v>8</v>
      </c>
      <c r="R71" s="171"/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/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/>
      <c r="AG71" s="171">
        <v>8</v>
      </c>
      <c r="AH71" s="171">
        <v>8</v>
      </c>
      <c r="AI71" s="171">
        <v>8</v>
      </c>
      <c r="AJ71" s="171">
        <v>8</v>
      </c>
      <c r="AK71" s="373">
        <f>((SUM(F71:AJ71))/8)-(SUMIF($F$6:$AJ$6,"C.Nhật",F71:AJ71)/8)</f>
        <v>27</v>
      </c>
      <c r="AL71" s="373">
        <f>SUM(F72:AJ72)/8*1.5</f>
        <v>0</v>
      </c>
      <c r="AM71" s="375">
        <f>SUMIF($F$6:$AJ$6,"C.Nhật",$F71:$AJ72)/8*2</f>
        <v>0</v>
      </c>
      <c r="AN71" s="363">
        <f>SUM(AK71:AM72)</f>
        <v>27</v>
      </c>
      <c r="AO71" s="377">
        <v>28</v>
      </c>
      <c r="AP71" s="363"/>
      <c r="AQ71" s="363"/>
      <c r="AR71" s="363"/>
      <c r="AS71" s="365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8"/>
      <c r="B72" s="368"/>
      <c r="C72" s="370"/>
      <c r="D72" s="372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74"/>
      <c r="AL72" s="374"/>
      <c r="AM72" s="376"/>
      <c r="AN72" s="364"/>
      <c r="AO72" s="378"/>
      <c r="AP72" s="364"/>
      <c r="AQ72" s="364"/>
      <c r="AR72" s="364"/>
      <c r="AS72" s="366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67">
        <f>A71+1</f>
        <v>30</v>
      </c>
      <c r="B73" s="367" t="s">
        <v>122</v>
      </c>
      <c r="C73" s="369" t="str">
        <f>VLOOKUP(B73,DS,2,0)</f>
        <v>Lâm Chanh Đa Ra</v>
      </c>
      <c r="D73" s="371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>
        <v>8</v>
      </c>
      <c r="K73" s="171"/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>
        <v>8</v>
      </c>
      <c r="R73" s="171"/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/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/>
      <c r="AG73" s="171">
        <v>8</v>
      </c>
      <c r="AH73" s="171">
        <v>8</v>
      </c>
      <c r="AI73" s="171">
        <v>8</v>
      </c>
      <c r="AJ73" s="171">
        <v>8</v>
      </c>
      <c r="AK73" s="373">
        <f>((SUM(F73:AJ73))/8)-(SUMIF($F$6:$AJ$6,"C.Nhật",F73:AJ73)/8)</f>
        <v>27</v>
      </c>
      <c r="AL73" s="373">
        <f>SUM(F74:AJ74)/8*1.5</f>
        <v>0</v>
      </c>
      <c r="AM73" s="375">
        <f>SUMIF($F$6:$AJ$6,"C.Nhật",$F73:$AJ74)/8*2</f>
        <v>0</v>
      </c>
      <c r="AN73" s="363">
        <f>SUM(AK73:AM74)</f>
        <v>27</v>
      </c>
      <c r="AO73" s="377">
        <v>29</v>
      </c>
      <c r="AP73" s="363"/>
      <c r="AQ73" s="363"/>
      <c r="AR73" s="363"/>
      <c r="AS73" s="365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68"/>
      <c r="B74" s="368"/>
      <c r="C74" s="370"/>
      <c r="D74" s="372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74"/>
      <c r="AL74" s="374"/>
      <c r="AM74" s="376"/>
      <c r="AN74" s="364"/>
      <c r="AO74" s="378"/>
      <c r="AP74" s="364"/>
      <c r="AQ74" s="364"/>
      <c r="AR74" s="364"/>
      <c r="AS74" s="366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03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09" t="s">
        <v>112</v>
      </c>
      <c r="AN102" s="410"/>
      <c r="AO102" s="410"/>
      <c r="AP102" s="410"/>
      <c r="AQ102" s="410"/>
      <c r="AR102" s="410"/>
      <c r="AS102" s="411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42430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52" t="s">
        <v>28</v>
      </c>
      <c r="B106" s="452" t="s">
        <v>3</v>
      </c>
      <c r="C106" s="452" t="s">
        <v>1</v>
      </c>
      <c r="D106" s="390" t="s">
        <v>29</v>
      </c>
      <c r="E106" s="452" t="s">
        <v>30</v>
      </c>
      <c r="F106" s="164">
        <f>+E105</f>
        <v>42430</v>
      </c>
      <c r="G106" s="164">
        <f t="shared" ref="G106:AG106" si="3">F106+1</f>
        <v>42431</v>
      </c>
      <c r="H106" s="164">
        <f t="shared" si="3"/>
        <v>42432</v>
      </c>
      <c r="I106" s="164">
        <f t="shared" si="3"/>
        <v>42433</v>
      </c>
      <c r="J106" s="164">
        <f t="shared" si="3"/>
        <v>42434</v>
      </c>
      <c r="K106" s="164">
        <f t="shared" si="3"/>
        <v>42435</v>
      </c>
      <c r="L106" s="164">
        <f t="shared" si="3"/>
        <v>42436</v>
      </c>
      <c r="M106" s="164">
        <f t="shared" si="3"/>
        <v>42437</v>
      </c>
      <c r="N106" s="164">
        <f t="shared" si="3"/>
        <v>42438</v>
      </c>
      <c r="O106" s="164">
        <f t="shared" si="3"/>
        <v>42439</v>
      </c>
      <c r="P106" s="164">
        <f t="shared" si="3"/>
        <v>42440</v>
      </c>
      <c r="Q106" s="164">
        <f t="shared" si="3"/>
        <v>42441</v>
      </c>
      <c r="R106" s="164">
        <f t="shared" si="3"/>
        <v>42442</v>
      </c>
      <c r="S106" s="164">
        <f t="shared" si="3"/>
        <v>42443</v>
      </c>
      <c r="T106" s="164">
        <f t="shared" si="3"/>
        <v>42444</v>
      </c>
      <c r="U106" s="164">
        <f t="shared" si="3"/>
        <v>42445</v>
      </c>
      <c r="V106" s="164">
        <f t="shared" si="3"/>
        <v>42446</v>
      </c>
      <c r="W106" s="164">
        <f t="shared" si="3"/>
        <v>42447</v>
      </c>
      <c r="X106" s="164">
        <f t="shared" si="3"/>
        <v>42448</v>
      </c>
      <c r="Y106" s="164">
        <f t="shared" si="3"/>
        <v>42449</v>
      </c>
      <c r="Z106" s="164">
        <f t="shared" si="3"/>
        <v>42450</v>
      </c>
      <c r="AA106" s="164">
        <f t="shared" si="3"/>
        <v>42451</v>
      </c>
      <c r="AB106" s="164">
        <f t="shared" si="3"/>
        <v>42452</v>
      </c>
      <c r="AC106" s="164">
        <f t="shared" si="3"/>
        <v>42453</v>
      </c>
      <c r="AD106" s="164">
        <f t="shared" si="3"/>
        <v>42454</v>
      </c>
      <c r="AE106" s="164">
        <f t="shared" si="3"/>
        <v>42455</v>
      </c>
      <c r="AF106" s="164">
        <f t="shared" si="3"/>
        <v>42456</v>
      </c>
      <c r="AG106" s="164">
        <f t="shared" si="3"/>
        <v>42457</v>
      </c>
      <c r="AH106" s="164">
        <f>AG106+1</f>
        <v>42458</v>
      </c>
      <c r="AI106" s="164">
        <f>AH106+1</f>
        <v>42459</v>
      </c>
      <c r="AJ106" s="164">
        <f>AI106+1</f>
        <v>42460</v>
      </c>
      <c r="AK106" s="397" t="s">
        <v>15</v>
      </c>
      <c r="AL106" s="398"/>
      <c r="AM106" s="399"/>
      <c r="AN106" s="388" t="s">
        <v>45</v>
      </c>
      <c r="AO106" s="388" t="s">
        <v>41</v>
      </c>
      <c r="AP106" s="388" t="s">
        <v>42</v>
      </c>
      <c r="AQ106" s="388" t="s">
        <v>43</v>
      </c>
      <c r="AR106" s="388" t="s">
        <v>44</v>
      </c>
      <c r="AS106" s="390" t="s">
        <v>0</v>
      </c>
      <c r="AT106" s="383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91"/>
      <c r="B107" s="391"/>
      <c r="C107" s="391"/>
      <c r="D107" s="391"/>
      <c r="E107" s="391"/>
      <c r="F107" s="324" t="str">
        <f>CHOOSE(WEEKDAY(F106),"C.Nhật","T.Hai","T.Ba","T.Tư","T.Năm","T.Sáu","T.Bảy")</f>
        <v>T.Ba</v>
      </c>
      <c r="G107" s="324" t="str">
        <f t="shared" ref="G107:AH107" si="4">CHOOSE(WEEKDAY(G106),"C.Nhật","T.Hai","T.Ba","T.Tư","T.Năm","T.Sáu","T.Bảy")</f>
        <v>T.Tư</v>
      </c>
      <c r="H107" s="324" t="str">
        <f t="shared" si="4"/>
        <v>T.Năm</v>
      </c>
      <c r="I107" s="324" t="str">
        <f t="shared" si="4"/>
        <v>T.Sáu</v>
      </c>
      <c r="J107" s="324" t="str">
        <f t="shared" si="4"/>
        <v>T.Bảy</v>
      </c>
      <c r="K107" s="166" t="str">
        <f t="shared" si="4"/>
        <v>C.Nhật</v>
      </c>
      <c r="L107" s="166" t="str">
        <f t="shared" si="4"/>
        <v>T.Hai</v>
      </c>
      <c r="M107" s="166" t="str">
        <f t="shared" si="4"/>
        <v>T.Ba</v>
      </c>
      <c r="N107" s="166" t="str">
        <f t="shared" si="4"/>
        <v>T.Tư</v>
      </c>
      <c r="O107" s="166" t="str">
        <f t="shared" si="4"/>
        <v>T.Năm</v>
      </c>
      <c r="P107" s="166" t="str">
        <f t="shared" si="4"/>
        <v>T.Sáu</v>
      </c>
      <c r="Q107" s="166" t="str">
        <f t="shared" si="4"/>
        <v>T.Bảy</v>
      </c>
      <c r="R107" s="166" t="str">
        <f t="shared" si="4"/>
        <v>C.Nhật</v>
      </c>
      <c r="S107" s="166" t="str">
        <f t="shared" si="4"/>
        <v>T.Hai</v>
      </c>
      <c r="T107" s="166" t="str">
        <f t="shared" si="4"/>
        <v>T.Ba</v>
      </c>
      <c r="U107" s="166" t="str">
        <f t="shared" si="4"/>
        <v>T.Tư</v>
      </c>
      <c r="V107" s="166" t="str">
        <f t="shared" si="4"/>
        <v>T.Năm</v>
      </c>
      <c r="W107" s="166" t="str">
        <f t="shared" si="4"/>
        <v>T.Sáu</v>
      </c>
      <c r="X107" s="166" t="str">
        <f t="shared" si="4"/>
        <v>T.Bảy</v>
      </c>
      <c r="Y107" s="166" t="str">
        <f t="shared" si="4"/>
        <v>C.Nhật</v>
      </c>
      <c r="Z107" s="166" t="str">
        <f t="shared" si="4"/>
        <v>T.Hai</v>
      </c>
      <c r="AA107" s="166" t="str">
        <f t="shared" si="4"/>
        <v>T.Ba</v>
      </c>
      <c r="AB107" s="166" t="str">
        <f t="shared" si="4"/>
        <v>T.Tư</v>
      </c>
      <c r="AC107" s="166" t="str">
        <f t="shared" si="4"/>
        <v>T.Năm</v>
      </c>
      <c r="AD107" s="166" t="str">
        <f t="shared" si="4"/>
        <v>T.Sáu</v>
      </c>
      <c r="AE107" s="166" t="str">
        <f t="shared" si="4"/>
        <v>T.Bảy</v>
      </c>
      <c r="AF107" s="166" t="str">
        <f t="shared" si="4"/>
        <v>C.Nhật</v>
      </c>
      <c r="AG107" s="166" t="str">
        <f t="shared" si="4"/>
        <v>T.Hai</v>
      </c>
      <c r="AH107" s="166" t="str">
        <f t="shared" si="4"/>
        <v>T.Ba</v>
      </c>
      <c r="AI107" s="166" t="str">
        <f>CHOOSE(WEEKDAY(AI106),"C.Nhật","T.Hai","T.Ba","T.Tư","T.Năm","T.Sáu","T.Bảy")</f>
        <v>T.Tư</v>
      </c>
      <c r="AJ107" s="166" t="str">
        <f>CHOOSE(WEEKDAY(AJ106),"C.Nhật","T.Hai","T.Ba","T.Tư","T.Năm","T.Sáu","T.Bảy")</f>
        <v>T.Năm</v>
      </c>
      <c r="AK107" s="167" t="s">
        <v>16</v>
      </c>
      <c r="AL107" s="167" t="s">
        <v>31</v>
      </c>
      <c r="AM107" s="168" t="s">
        <v>17</v>
      </c>
      <c r="AN107" s="389"/>
      <c r="AO107" s="389"/>
      <c r="AP107" s="389"/>
      <c r="AQ107" s="389"/>
      <c r="AR107" s="389"/>
      <c r="AS107" s="391"/>
      <c r="AT107" s="383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>
        <v>36</v>
      </c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81">
        <v>1</v>
      </c>
      <c r="B109" s="381" t="s">
        <v>68</v>
      </c>
      <c r="C109" s="369" t="str">
        <f>VLOOKUP(B109,DS,2,0)</f>
        <v>Nguyễn Thiện Duy</v>
      </c>
      <c r="D109" s="371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>
        <v>8</v>
      </c>
      <c r="M109" s="171">
        <v>8</v>
      </c>
      <c r="N109" s="171">
        <v>8</v>
      </c>
      <c r="O109" s="171">
        <v>8</v>
      </c>
      <c r="P109" s="171">
        <v>8</v>
      </c>
      <c r="Q109" s="171"/>
      <c r="R109" s="171"/>
      <c r="S109" s="171">
        <v>8</v>
      </c>
      <c r="T109" s="171">
        <v>8</v>
      </c>
      <c r="U109" s="171">
        <v>8</v>
      </c>
      <c r="V109" s="171">
        <v>8</v>
      </c>
      <c r="W109" s="171">
        <v>8</v>
      </c>
      <c r="X109" s="171"/>
      <c r="Y109" s="171"/>
      <c r="Z109" s="171">
        <v>8</v>
      </c>
      <c r="AA109" s="171">
        <v>8</v>
      </c>
      <c r="AB109" s="171">
        <v>8</v>
      </c>
      <c r="AC109" s="171">
        <v>8</v>
      </c>
      <c r="AD109" s="171">
        <v>8</v>
      </c>
      <c r="AE109" s="171"/>
      <c r="AF109" s="171"/>
      <c r="AG109" s="171">
        <v>8</v>
      </c>
      <c r="AH109" s="171">
        <v>8</v>
      </c>
      <c r="AI109" s="171">
        <v>8</v>
      </c>
      <c r="AJ109" s="171">
        <v>8</v>
      </c>
      <c r="AK109" s="373">
        <f ca="1">((SUM(F109:AJ109))/8)-(SUMIF($F$6:$AJ$6,"C.Nhật",F109:AH109)/8)</f>
        <v>23</v>
      </c>
      <c r="AL109" s="373">
        <f>SUM(F110:AJ110)/8*1.5</f>
        <v>0</v>
      </c>
      <c r="AM109" s="375">
        <f>SUMIF($F$6:$AJ$6,"C.Nhật",$F109:$AJ110)/8*2</f>
        <v>0</v>
      </c>
      <c r="AN109" s="363">
        <f ca="1">SUM(AK109:AM110)</f>
        <v>23</v>
      </c>
      <c r="AO109" s="379">
        <v>0</v>
      </c>
      <c r="AP109" s="384"/>
      <c r="AQ109" s="384"/>
      <c r="AR109" s="384"/>
      <c r="AS109" s="386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82"/>
      <c r="B110" s="382"/>
      <c r="C110" s="370"/>
      <c r="D110" s="372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74"/>
      <c r="AL110" s="374"/>
      <c r="AM110" s="376"/>
      <c r="AN110" s="364"/>
      <c r="AO110" s="380"/>
      <c r="AP110" s="385"/>
      <c r="AQ110" s="385"/>
      <c r="AR110" s="385"/>
      <c r="AS110" s="387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81">
        <f>A109+1</f>
        <v>2</v>
      </c>
      <c r="B111" s="381" t="s">
        <v>70</v>
      </c>
      <c r="C111" s="369" t="str">
        <f>VLOOKUP(B111,DS,2,0)</f>
        <v>Nguyễn Văn Sẽ</v>
      </c>
      <c r="D111" s="371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>
        <v>8</v>
      </c>
      <c r="R111" s="171"/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>
        <v>8</v>
      </c>
      <c r="Y111" s="171"/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/>
      <c r="AG111" s="171">
        <v>8</v>
      </c>
      <c r="AH111" s="171">
        <v>8</v>
      </c>
      <c r="AI111" s="171">
        <v>8</v>
      </c>
      <c r="AJ111" s="171">
        <v>8</v>
      </c>
      <c r="AK111" s="373">
        <f ca="1">((SUM(F111:AJ111))/8)-(SUMIF($F$6:$AJ$6,"C.Nhật",F111:AH111)/8)</f>
        <v>27</v>
      </c>
      <c r="AL111" s="373">
        <f>SUM(F112:AJ112)/8*1.5</f>
        <v>0</v>
      </c>
      <c r="AM111" s="375">
        <f>SUMIF($F$6:$AJ$6,"C.Nhật",$F111:$AJ112)/8*2</f>
        <v>0</v>
      </c>
      <c r="AN111" s="363">
        <f ca="1">SUM(AK111:AM112)</f>
        <v>27</v>
      </c>
      <c r="AO111" s="379">
        <v>0</v>
      </c>
      <c r="AP111" s="384"/>
      <c r="AQ111" s="384"/>
      <c r="AR111" s="384"/>
      <c r="AS111" s="386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82"/>
      <c r="B112" s="382"/>
      <c r="C112" s="370"/>
      <c r="D112" s="37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74"/>
      <c r="AL112" s="374"/>
      <c r="AM112" s="376"/>
      <c r="AN112" s="364"/>
      <c r="AO112" s="380"/>
      <c r="AP112" s="385"/>
      <c r="AQ112" s="385"/>
      <c r="AR112" s="385"/>
      <c r="AS112" s="387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81">
        <f>A111+1</f>
        <v>3</v>
      </c>
      <c r="B113" s="381" t="s">
        <v>72</v>
      </c>
      <c r="C113" s="369" t="str">
        <f>VLOOKUP(B113,DS,2,0)</f>
        <v>Võ Uyên Phương</v>
      </c>
      <c r="D113" s="371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>
        <v>8</v>
      </c>
      <c r="K113" s="171"/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>
        <v>8</v>
      </c>
      <c r="R113" s="171"/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/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/>
      <c r="AG113" s="171">
        <v>8</v>
      </c>
      <c r="AH113" s="171">
        <v>8</v>
      </c>
      <c r="AI113" s="171">
        <v>8</v>
      </c>
      <c r="AJ113" s="171">
        <v>8</v>
      </c>
      <c r="AK113" s="373">
        <f ca="1">((SUM(F113:AJ113))/8)-(SUMIF($F$6:$AJ$6,"C.Nhật",F113:AH113)/8)</f>
        <v>27</v>
      </c>
      <c r="AL113" s="373">
        <f>SUM(F114:AJ114)/8*1.5</f>
        <v>0</v>
      </c>
      <c r="AM113" s="375">
        <f>SUMIF($F$6:$AJ$6,"C.Nhật",$F113:$AJ114)/8*2</f>
        <v>0</v>
      </c>
      <c r="AN113" s="363">
        <f ca="1">SUM(AK113:AM114)</f>
        <v>27</v>
      </c>
      <c r="AO113" s="379">
        <v>0</v>
      </c>
      <c r="AP113" s="384"/>
      <c r="AQ113" s="384"/>
      <c r="AR113" s="384"/>
      <c r="AS113" s="386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82"/>
      <c r="B114" s="382"/>
      <c r="C114" s="370"/>
      <c r="D114" s="37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74"/>
      <c r="AL114" s="374"/>
      <c r="AM114" s="376"/>
      <c r="AN114" s="364"/>
      <c r="AO114" s="380"/>
      <c r="AP114" s="385"/>
      <c r="AQ114" s="385"/>
      <c r="AR114" s="385"/>
      <c r="AS114" s="387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81">
        <f>A113+1</f>
        <v>4</v>
      </c>
      <c r="B115" s="381" t="s">
        <v>75</v>
      </c>
      <c r="C115" s="369" t="str">
        <f>VLOOKUP(B115,DS,2,0)</f>
        <v>Lê Nguyễn Huy Cường</v>
      </c>
      <c r="D115" s="371" t="str">
        <f>VLOOKUP(B115,DS,3,0)</f>
        <v>XNK</v>
      </c>
      <c r="E115" s="68" t="s">
        <v>32</v>
      </c>
      <c r="F115" s="171"/>
      <c r="G115" s="171">
        <v>8</v>
      </c>
      <c r="H115" s="171">
        <v>8</v>
      </c>
      <c r="I115" s="171">
        <v>8</v>
      </c>
      <c r="J115" s="171">
        <v>8</v>
      </c>
      <c r="K115" s="171"/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>
        <v>8</v>
      </c>
      <c r="R115" s="171"/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/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/>
      <c r="AG115" s="171">
        <v>8</v>
      </c>
      <c r="AH115" s="171">
        <v>8</v>
      </c>
      <c r="AI115" s="171">
        <v>8</v>
      </c>
      <c r="AJ115" s="171">
        <v>8</v>
      </c>
      <c r="AK115" s="373">
        <f ca="1">((SUM(F115:AJ115))/8)-(SUMIF($F$6:$AJ$6,"C.Nhật",F115:AH115)/8)</f>
        <v>26</v>
      </c>
      <c r="AL115" s="373">
        <f>SUM(F116:AJ116)/8*1.5</f>
        <v>0</v>
      </c>
      <c r="AM115" s="375">
        <f>SUMIF($F$6:$AJ$6,"C.Nhật",$F115:$AJ116)/8*2</f>
        <v>0</v>
      </c>
      <c r="AN115" s="363">
        <f ca="1">SUM(AK115:AM116)</f>
        <v>26</v>
      </c>
      <c r="AO115" s="379">
        <v>0</v>
      </c>
      <c r="AP115" s="384"/>
      <c r="AQ115" s="384"/>
      <c r="AR115" s="384"/>
      <c r="AS115" s="386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82"/>
      <c r="B116" s="382"/>
      <c r="C116" s="370"/>
      <c r="D116" s="37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74"/>
      <c r="AL116" s="374"/>
      <c r="AM116" s="376"/>
      <c r="AN116" s="364"/>
      <c r="AO116" s="380"/>
      <c r="AP116" s="385"/>
      <c r="AQ116" s="385"/>
      <c r="AR116" s="385"/>
      <c r="AS116" s="387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81">
        <f>A115+1</f>
        <v>5</v>
      </c>
      <c r="B117" s="381" t="s">
        <v>77</v>
      </c>
      <c r="C117" s="369" t="str">
        <f>VLOOKUP(B117,DS,2,0)</f>
        <v>Nguyễn Văn Bé Tư</v>
      </c>
      <c r="D117" s="371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>
        <v>8</v>
      </c>
      <c r="R117" s="171"/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>
        <v>8</v>
      </c>
      <c r="Y117" s="171"/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/>
      <c r="AG117" s="171">
        <v>8</v>
      </c>
      <c r="AH117" s="171">
        <v>8</v>
      </c>
      <c r="AI117" s="171">
        <v>8</v>
      </c>
      <c r="AJ117" s="171">
        <v>8</v>
      </c>
      <c r="AK117" s="373">
        <f ca="1">((SUM(F117:AJ117))/8)-(SUMIF($F$6:$AJ$6,"C.Nhật",F117:AH117)/8)</f>
        <v>26</v>
      </c>
      <c r="AL117" s="373">
        <f>SUM(F118:AJ118)/8*1.5</f>
        <v>0</v>
      </c>
      <c r="AM117" s="375">
        <f>SUMIF($F$6:$AJ$6,"C.Nhật",$F117:$AJ118)/8*2</f>
        <v>0</v>
      </c>
      <c r="AN117" s="363">
        <f ca="1">SUM(AK117:AM118)</f>
        <v>26</v>
      </c>
      <c r="AO117" s="379">
        <v>0</v>
      </c>
      <c r="AP117" s="384"/>
      <c r="AQ117" s="384"/>
      <c r="AR117" s="384"/>
      <c r="AS117" s="386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82"/>
      <c r="B118" s="382"/>
      <c r="C118" s="370"/>
      <c r="D118" s="37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74"/>
      <c r="AL118" s="374"/>
      <c r="AM118" s="376"/>
      <c r="AN118" s="364"/>
      <c r="AO118" s="380"/>
      <c r="AP118" s="385"/>
      <c r="AQ118" s="385"/>
      <c r="AR118" s="385"/>
      <c r="AS118" s="387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81">
        <f>A117+1</f>
        <v>6</v>
      </c>
      <c r="B119" s="381" t="s">
        <v>78</v>
      </c>
      <c r="C119" s="369" t="str">
        <f>VLOOKUP(B119,DS,2,0)</f>
        <v>Dương Thanh Tuấn</v>
      </c>
      <c r="D119" s="371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>
        <v>8</v>
      </c>
      <c r="K119" s="171"/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/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>
        <v>8</v>
      </c>
      <c r="Y119" s="171"/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/>
      <c r="AG119" s="171"/>
      <c r="AH119" s="171">
        <v>8</v>
      </c>
      <c r="AI119" s="171">
        <v>8</v>
      </c>
      <c r="AJ119" s="171">
        <v>8</v>
      </c>
      <c r="AK119" s="373">
        <f ca="1">((SUM(F119:AJ119))/8)-(SUMIF($F$6:$AJ$6,"C.Nhật",F119:AH119)/8)</f>
        <v>25</v>
      </c>
      <c r="AL119" s="373">
        <f>SUM(F120:AJ120)/8*1.5</f>
        <v>0</v>
      </c>
      <c r="AM119" s="375">
        <f>SUMIF($F$6:$AJ$6,"C.Nhật",$F119:$AJ120)/8*2</f>
        <v>0</v>
      </c>
      <c r="AN119" s="363">
        <f ca="1">SUM(AK119:AM120)</f>
        <v>25</v>
      </c>
      <c r="AO119" s="379">
        <v>0</v>
      </c>
      <c r="AP119" s="384"/>
      <c r="AQ119" s="384"/>
      <c r="AR119" s="384"/>
      <c r="AS119" s="386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82"/>
      <c r="B120" s="382"/>
      <c r="C120" s="370"/>
      <c r="D120" s="372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74"/>
      <c r="AL120" s="374"/>
      <c r="AM120" s="376"/>
      <c r="AN120" s="364"/>
      <c r="AO120" s="380"/>
      <c r="AP120" s="385"/>
      <c r="AQ120" s="385"/>
      <c r="AR120" s="385"/>
      <c r="AS120" s="387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81">
        <f>A119+1</f>
        <v>7</v>
      </c>
      <c r="B121" s="381" t="s">
        <v>81</v>
      </c>
      <c r="C121" s="369" t="str">
        <f>VLOOKUP(B121,DS,2,0)</f>
        <v>Nguyễn Thiện Duyệt</v>
      </c>
      <c r="D121" s="371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>
        <v>8</v>
      </c>
      <c r="K121" s="171"/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/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>
        <v>8</v>
      </c>
      <c r="Y121" s="171"/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/>
      <c r="AG121" s="171">
        <v>8</v>
      </c>
      <c r="AH121" s="171">
        <v>8</v>
      </c>
      <c r="AI121" s="171">
        <v>8</v>
      </c>
      <c r="AJ121" s="171">
        <v>8</v>
      </c>
      <c r="AK121" s="373">
        <f ca="1">((SUM(F121:AJ121))/8)-(SUMIF($F$6:$AJ$6,"C.Nhật",F121:AH121)/8)</f>
        <v>26</v>
      </c>
      <c r="AL121" s="373">
        <f>SUM(F122:AJ122)/8*1.5</f>
        <v>0</v>
      </c>
      <c r="AM121" s="375">
        <f>SUMIF($F$6:$AJ$6,"C.Nhật",$F121:$AJ122)/8*2</f>
        <v>0</v>
      </c>
      <c r="AN121" s="363">
        <f ca="1">SUM(AK121:AM122)</f>
        <v>26</v>
      </c>
      <c r="AO121" s="379">
        <v>0</v>
      </c>
      <c r="AP121" s="384"/>
      <c r="AQ121" s="384"/>
      <c r="AR121" s="384"/>
      <c r="AS121" s="386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82"/>
      <c r="B122" s="382"/>
      <c r="C122" s="370"/>
      <c r="D122" s="372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74"/>
      <c r="AL122" s="374"/>
      <c r="AM122" s="376"/>
      <c r="AN122" s="364"/>
      <c r="AO122" s="380"/>
      <c r="AP122" s="385"/>
      <c r="AQ122" s="385"/>
      <c r="AR122" s="385"/>
      <c r="AS122" s="387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 F55:AJ74 F109:AJ122 F106:AJ107 F14:AJ53">
    <cfRule type="expression" dxfId="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J69" activePane="bottomRight" state="frozen"/>
      <selection activeCell="Y128" sqref="Y128"/>
      <selection pane="topRight" activeCell="Y128" sqref="Y128"/>
      <selection pane="bottomLeft" activeCell="Y128" sqref="Y128"/>
      <selection pane="bottomRight" activeCell="S86" sqref="S86:S8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43" t="str">
        <f>"BẢNG THANH TOÁN LƯƠNG THÁNG"&amp;" "&amp;TEXT($E$4,"mm")&amp;" / "&amp;TEXT($E$4,"yyyy")</f>
        <v>BẢNG THANH TOÁN LƯƠNG THÁNG 03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47" t="s">
        <v>179</v>
      </c>
      <c r="S1" s="448"/>
      <c r="T1" s="4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- 03'!$E$4</f>
        <v>42430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56" t="s">
        <v>1</v>
      </c>
      <c r="D5" s="356" t="s">
        <v>2</v>
      </c>
      <c r="E5" s="351" t="s">
        <v>56</v>
      </c>
      <c r="F5" s="437" t="s">
        <v>26</v>
      </c>
      <c r="G5" s="438"/>
      <c r="H5" s="438"/>
      <c r="I5" s="438"/>
      <c r="J5" s="438"/>
      <c r="K5" s="439"/>
      <c r="L5" s="414" t="s">
        <v>57</v>
      </c>
      <c r="M5" s="414" t="s">
        <v>5</v>
      </c>
      <c r="N5" s="356" t="s">
        <v>6</v>
      </c>
      <c r="O5" s="356"/>
      <c r="P5" s="356"/>
      <c r="Q5" s="414" t="s">
        <v>7</v>
      </c>
      <c r="R5" s="414" t="s">
        <v>8</v>
      </c>
      <c r="S5" s="414" t="s">
        <v>9</v>
      </c>
      <c r="T5" s="35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56"/>
      <c r="D6" s="356"/>
      <c r="E6" s="351"/>
      <c r="F6" s="437" t="s">
        <v>59</v>
      </c>
      <c r="G6" s="439"/>
      <c r="H6" s="437" t="s">
        <v>189</v>
      </c>
      <c r="I6" s="438"/>
      <c r="J6" s="440" t="s">
        <v>27</v>
      </c>
      <c r="K6" s="414" t="s">
        <v>4</v>
      </c>
      <c r="L6" s="415"/>
      <c r="M6" s="415"/>
      <c r="N6" s="450" t="s">
        <v>12</v>
      </c>
      <c r="O6" s="414" t="s">
        <v>13</v>
      </c>
      <c r="P6" s="414" t="s">
        <v>34</v>
      </c>
      <c r="Q6" s="415"/>
      <c r="R6" s="415"/>
      <c r="S6" s="415"/>
      <c r="T6" s="35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14"/>
      <c r="D7" s="414"/>
      <c r="E7" s="351"/>
      <c r="F7" s="299" t="s">
        <v>40</v>
      </c>
      <c r="G7" s="296" t="s">
        <v>18</v>
      </c>
      <c r="H7" s="299" t="s">
        <v>40</v>
      </c>
      <c r="I7" s="303" t="s">
        <v>18</v>
      </c>
      <c r="J7" s="441"/>
      <c r="K7" s="415"/>
      <c r="L7" s="416"/>
      <c r="M7" s="416"/>
      <c r="N7" s="451"/>
      <c r="O7" s="415"/>
      <c r="P7" s="415"/>
      <c r="Q7" s="415"/>
      <c r="R7" s="415"/>
      <c r="S7" s="415"/>
      <c r="T7" s="35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- 03'!$B$8:$AS$74,36,0)</f>
        <v>26</v>
      </c>
      <c r="G10" s="220">
        <f>ROUND(E10/$U$2*F10,0)</f>
        <v>4175407</v>
      </c>
      <c r="H10" s="92">
        <f>(VLOOKUP(B10,'CC - 03'!$B$8:$AS$74,37,0)+VLOOKUP(B10,'CC - 03'!$B$8:$AS$74,38,0))</f>
        <v>0</v>
      </c>
      <c r="I10" s="220">
        <f>ROUND(E10/$U$2*H10,0)</f>
        <v>0</v>
      </c>
      <c r="J10" s="93">
        <f>F10+H10</f>
        <v>26</v>
      </c>
      <c r="K10" s="39">
        <f>G10+I10</f>
        <v>4175407</v>
      </c>
      <c r="L10" s="90">
        <f>+F10*15000</f>
        <v>390000</v>
      </c>
      <c r="M10" s="40">
        <f>K10+L10</f>
        <v>4565407</v>
      </c>
      <c r="N10" s="40">
        <f>IF(VLOOKUP(B10,DS,11,0)="x",E10*$N$4,0)</f>
        <v>346880</v>
      </c>
      <c r="O10" s="40">
        <f>IF(VLOOKUP(B10,DS,11,0)="x",E10*$O$4,0)</f>
        <v>65040</v>
      </c>
      <c r="P10" s="40">
        <f>IF(VLOOKUP(B10,DS,11,0)="x",E10*$P$4,0)</f>
        <v>43360</v>
      </c>
      <c r="Q10" s="39">
        <f>M10-SUM(N10:P10)</f>
        <v>4110127</v>
      </c>
      <c r="R10" s="39">
        <f>VLOOKUP(B10,DS,23,0)</f>
        <v>0</v>
      </c>
      <c r="S10" s="45">
        <f>Q10-R10</f>
        <v>4110127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- 03'!$B$8:$AS$74,36,0)</f>
        <v>25</v>
      </c>
      <c r="G11" s="220">
        <f>ROUND(E11/$U$2*F11,0)</f>
        <v>3755556</v>
      </c>
      <c r="H11" s="92">
        <f>(VLOOKUP(B11,'CC - 03'!$B$8:$AS$74,37,0)+VLOOKUP(B11,'CC - 03'!$B$8:$AS$74,38,0))</f>
        <v>0</v>
      </c>
      <c r="I11" s="220">
        <f>ROUND(E11/$U$2*H11,0)</f>
        <v>0</v>
      </c>
      <c r="J11" s="93">
        <f>F11+H11</f>
        <v>25</v>
      </c>
      <c r="K11" s="39">
        <f>G11+I11</f>
        <v>3755556</v>
      </c>
      <c r="L11" s="90">
        <f>+F11*15000</f>
        <v>375000</v>
      </c>
      <c r="M11" s="40">
        <f>K11+L11</f>
        <v>4130556</v>
      </c>
      <c r="N11" s="40">
        <f>IF(VLOOKUP(B11,DS,11,0)="x",E11*$N$4,0)</f>
        <v>324480</v>
      </c>
      <c r="O11" s="40">
        <f>IF(VLOOKUP(B11,DS,11,0)="x",E11*$O$4,0)</f>
        <v>60840</v>
      </c>
      <c r="P11" s="40">
        <f>IF(VLOOKUP(B11,DS,11,0)="x",E11*$P$4,0)</f>
        <v>40560</v>
      </c>
      <c r="Q11" s="39">
        <f>M11-SUM(N11:P11)</f>
        <v>3704676</v>
      </c>
      <c r="R11" s="39">
        <f>VLOOKUP(B11,DS,23,0)</f>
        <v>0</v>
      </c>
      <c r="S11" s="45">
        <f>Q11-R11</f>
        <v>3704676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- 03'!$B$8:$AS$74,36,0)</f>
        <v>27</v>
      </c>
      <c r="G13" s="220">
        <f t="shared" ref="G13:G43" si="3">ROUND(E13/$U$2*F13,0)</f>
        <v>3549000</v>
      </c>
      <c r="H13" s="92">
        <f>(VLOOKUP(B13,'CC - 03'!$B$8:$AS$74,37,0)+VLOOKUP(B13,'CC - 03'!$B$8:$AS$74,38,0))</f>
        <v>0</v>
      </c>
      <c r="I13" s="220">
        <f t="shared" ref="I13:I43" si="4">ROUND(E13/$U$2*H13,0)</f>
        <v>0</v>
      </c>
      <c r="J13" s="221">
        <f t="shared" ref="J13:K27" si="5">F13+H13</f>
        <v>27</v>
      </c>
      <c r="K13" s="39">
        <f t="shared" si="5"/>
        <v>3549000</v>
      </c>
      <c r="L13" s="90">
        <f t="shared" ref="L13:L43" si="6">+F13*15000</f>
        <v>405000</v>
      </c>
      <c r="M13" s="40">
        <f t="shared" ref="M13:M43" si="7">K13+L13</f>
        <v>3954000</v>
      </c>
      <c r="N13" s="40">
        <f t="shared" ref="N13:N32" si="8">IF(VLOOKUP(B13,DS,11,0)="x",E13*$N$4,0)</f>
        <v>283920</v>
      </c>
      <c r="O13" s="40">
        <f t="shared" ref="O13:O32" si="9">IF(VLOOKUP(B13,DS,11,0)="x",E13*$O$4,0)</f>
        <v>53235</v>
      </c>
      <c r="P13" s="40">
        <f t="shared" ref="P13:P32" si="10">IF(VLOOKUP(B13,DS,11,0)="x",E13*$P$4,0)</f>
        <v>35490</v>
      </c>
      <c r="Q13" s="39">
        <f>M13-SUM(N13:P13)</f>
        <v>3581355</v>
      </c>
      <c r="R13" s="39">
        <f t="shared" ref="R13:R43" si="11">VLOOKUP(B13,DS,23,0)</f>
        <v>0</v>
      </c>
      <c r="S13" s="45">
        <f>Q13-R13</f>
        <v>3581355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- 03'!$B$8:$AS$74,36,0)</f>
        <v>27</v>
      </c>
      <c r="G14" s="220">
        <f t="shared" si="3"/>
        <v>3317000</v>
      </c>
      <c r="H14" s="92">
        <f>(VLOOKUP(B14,'CC - 03'!$B$8:$AS$74,37,0)+VLOOKUP(B14,'CC - 03'!$B$8:$AS$74,38,0))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3373715</v>
      </c>
      <c r="R14" s="39">
        <f t="shared" si="11"/>
        <v>0</v>
      </c>
      <c r="S14" s="45">
        <f t="shared" ref="S14:S43" si="13">Q14-R14</f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- 03'!$B$8:$AS$74,36,0)</f>
        <v>27</v>
      </c>
      <c r="G15" s="220">
        <f t="shared" si="3"/>
        <v>3317000</v>
      </c>
      <c r="H15" s="92">
        <f>(VLOOKUP(B15,'CC - 03'!$B$8:$AS$74,37,0)+VLOOKUP(B15,'CC - 03'!$B$8:$AS$74,38,0))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3373715</v>
      </c>
      <c r="R15" s="39">
        <f t="shared" si="11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- 03'!$B$8:$AS$74,36,0)</f>
        <v>26</v>
      </c>
      <c r="G16" s="220">
        <f t="shared" si="3"/>
        <v>3194148</v>
      </c>
      <c r="H16" s="92">
        <f>(VLOOKUP(B16,'CC - 03'!$B$8:$AS$74,37,0)+VLOOKUP(B16,'CC - 03'!$B$8:$AS$74,38,0))</f>
        <v>0</v>
      </c>
      <c r="I16" s="220">
        <f t="shared" si="4"/>
        <v>0</v>
      </c>
      <c r="J16" s="221">
        <f t="shared" si="5"/>
        <v>26</v>
      </c>
      <c r="K16" s="39">
        <f t="shared" si="5"/>
        <v>3194148</v>
      </c>
      <c r="L16" s="90">
        <f t="shared" si="6"/>
        <v>390000</v>
      </c>
      <c r="M16" s="40">
        <f t="shared" si="7"/>
        <v>3584148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3235863</v>
      </c>
      <c r="R16" s="39">
        <f t="shared" si="11"/>
        <v>0</v>
      </c>
      <c r="S16" s="45">
        <f t="shared" si="13"/>
        <v>3235863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- 03'!$B$8:$AS$74,36,0)</f>
        <v>26</v>
      </c>
      <c r="G17" s="220">
        <f t="shared" si="3"/>
        <v>3194148</v>
      </c>
      <c r="H17" s="92">
        <f>(VLOOKUP(B17,'CC - 03'!$B$8:$AS$74,37,0)+VLOOKUP(B17,'CC - 03'!$B$8:$AS$74,38,0))</f>
        <v>0</v>
      </c>
      <c r="I17" s="220">
        <f t="shared" si="4"/>
        <v>0</v>
      </c>
      <c r="J17" s="221">
        <f t="shared" si="5"/>
        <v>26</v>
      </c>
      <c r="K17" s="39">
        <f t="shared" si="5"/>
        <v>3194148</v>
      </c>
      <c r="L17" s="90">
        <f t="shared" si="6"/>
        <v>390000</v>
      </c>
      <c r="M17" s="40">
        <f t="shared" si="7"/>
        <v>3584148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3235863</v>
      </c>
      <c r="R17" s="39">
        <f t="shared" si="11"/>
        <v>0</v>
      </c>
      <c r="S17" s="45">
        <f t="shared" si="13"/>
        <v>3235863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- 03'!$B$8:$AS$74,36,0)</f>
        <v>27</v>
      </c>
      <c r="G18" s="220">
        <f t="shared" si="3"/>
        <v>3317000</v>
      </c>
      <c r="H18" s="92">
        <f>(VLOOKUP(B18,'CC - 03'!$B$8:$AS$74,37,0)+VLOOKUP(B18,'CC - 03'!$B$8:$AS$74,38,0))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3373715</v>
      </c>
      <c r="R18" s="39">
        <f t="shared" si="11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- 03'!$B$8:$AS$74,36,0)</f>
        <v>26</v>
      </c>
      <c r="G19" s="220">
        <f t="shared" si="3"/>
        <v>3194148</v>
      </c>
      <c r="H19" s="92">
        <f>(VLOOKUP(B19,'CC - 03'!$B$8:$AS$74,37,0)+VLOOKUP(B19,'CC - 03'!$B$8:$AS$74,38,0))</f>
        <v>0</v>
      </c>
      <c r="I19" s="220">
        <f t="shared" si="4"/>
        <v>0</v>
      </c>
      <c r="J19" s="221">
        <f t="shared" si="5"/>
        <v>26</v>
      </c>
      <c r="K19" s="39">
        <f t="shared" si="5"/>
        <v>3194148</v>
      </c>
      <c r="L19" s="90">
        <f t="shared" si="6"/>
        <v>390000</v>
      </c>
      <c r="M19" s="40">
        <f t="shared" si="7"/>
        <v>3584148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3235863</v>
      </c>
      <c r="R19" s="39">
        <f t="shared" si="11"/>
        <v>0</v>
      </c>
      <c r="S19" s="45">
        <f t="shared" si="13"/>
        <v>3235863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- 03'!$B$8:$AS$74,36,0)</f>
        <v>25</v>
      </c>
      <c r="G20" s="220">
        <f t="shared" si="3"/>
        <v>3071296</v>
      </c>
      <c r="H20" s="92">
        <f>(VLOOKUP(B20,'CC - 03'!$B$8:$AS$74,37,0)+VLOOKUP(B20,'CC - 03'!$B$8:$AS$74,38,0))</f>
        <v>0</v>
      </c>
      <c r="I20" s="220">
        <f t="shared" si="4"/>
        <v>0</v>
      </c>
      <c r="J20" s="221">
        <f t="shared" si="5"/>
        <v>25</v>
      </c>
      <c r="K20" s="39">
        <f t="shared" si="5"/>
        <v>3071296</v>
      </c>
      <c r="L20" s="90">
        <f t="shared" si="6"/>
        <v>375000</v>
      </c>
      <c r="M20" s="40">
        <f t="shared" si="7"/>
        <v>3446296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3098011</v>
      </c>
      <c r="R20" s="39">
        <f t="shared" si="11"/>
        <v>0</v>
      </c>
      <c r="S20" s="45">
        <f t="shared" si="13"/>
        <v>3098011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- 03'!$B$8:$AS$74,36,0)</f>
        <v>27</v>
      </c>
      <c r="G21" s="220">
        <f t="shared" si="3"/>
        <v>3317000</v>
      </c>
      <c r="H21" s="92">
        <f>(VLOOKUP(B21,'CC - 03'!$B$8:$AS$74,37,0)+VLOOKUP(B21,'CC - 03'!$B$8:$AS$74,38,0))</f>
        <v>0</v>
      </c>
      <c r="I21" s="220">
        <f t="shared" si="4"/>
        <v>0</v>
      </c>
      <c r="J21" s="221">
        <f t="shared" si="5"/>
        <v>27</v>
      </c>
      <c r="K21" s="39">
        <f t="shared" si="5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3373715</v>
      </c>
      <c r="R21" s="39">
        <f t="shared" si="11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- 03'!$B$8:$AS$74,36,0)</f>
        <v>25</v>
      </c>
      <c r="G22" s="220">
        <f t="shared" si="3"/>
        <v>3071296</v>
      </c>
      <c r="H22" s="92">
        <f>(VLOOKUP(B22,'CC - 03'!$B$8:$AS$74,37,0)+VLOOKUP(B22,'CC - 03'!$B$8:$AS$74,38,0))</f>
        <v>0</v>
      </c>
      <c r="I22" s="220">
        <f t="shared" si="4"/>
        <v>0</v>
      </c>
      <c r="J22" s="221">
        <f t="shared" si="5"/>
        <v>25</v>
      </c>
      <c r="K22" s="39">
        <f t="shared" si="5"/>
        <v>3071296</v>
      </c>
      <c r="L22" s="90">
        <f t="shared" si="6"/>
        <v>375000</v>
      </c>
      <c r="M22" s="40">
        <f t="shared" si="7"/>
        <v>3446296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3098011</v>
      </c>
      <c r="R22" s="39">
        <f t="shared" si="11"/>
        <v>0</v>
      </c>
      <c r="S22" s="45">
        <f t="shared" si="13"/>
        <v>3098011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- 03'!$B$8:$AS$74,36,0)</f>
        <v>27</v>
      </c>
      <c r="G23" s="220">
        <f t="shared" si="3"/>
        <v>3317000</v>
      </c>
      <c r="H23" s="92">
        <f>(VLOOKUP(B23,'CC - 03'!$B$8:$AS$74,37,0)+VLOOKUP(B23,'CC - 03'!$B$8:$AS$74,38,0))</f>
        <v>0</v>
      </c>
      <c r="I23" s="220">
        <f t="shared" si="4"/>
        <v>0</v>
      </c>
      <c r="J23" s="221">
        <f t="shared" si="5"/>
        <v>27</v>
      </c>
      <c r="K23" s="39">
        <f t="shared" si="5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3373715</v>
      </c>
      <c r="R23" s="39">
        <f t="shared" si="11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- 03'!$B$8:$AS$74,36,0)</f>
        <v>27</v>
      </c>
      <c r="G24" s="220">
        <f t="shared" si="3"/>
        <v>3317000</v>
      </c>
      <c r="H24" s="92">
        <f>(VLOOKUP(B24,'CC - 03'!$B$8:$AS$74,37,0)+VLOOKUP(B24,'CC - 03'!$B$8:$AS$74,38,0))</f>
        <v>0</v>
      </c>
      <c r="I24" s="220">
        <f t="shared" si="4"/>
        <v>0</v>
      </c>
      <c r="J24" s="221">
        <f t="shared" si="5"/>
        <v>27</v>
      </c>
      <c r="K24" s="39">
        <f t="shared" si="5"/>
        <v>3317000</v>
      </c>
      <c r="L24" s="90">
        <f t="shared" si="6"/>
        <v>405000</v>
      </c>
      <c r="M24" s="40">
        <f t="shared" si="7"/>
        <v>3722000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3373715</v>
      </c>
      <c r="R24" s="39">
        <f t="shared" si="11"/>
        <v>0</v>
      </c>
      <c r="S24" s="45">
        <f t="shared" si="13"/>
        <v>3373715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- 03'!$B$8:$AS$74,36,0)</f>
        <v>27</v>
      </c>
      <c r="G25" s="220">
        <f t="shared" si="3"/>
        <v>3317000</v>
      </c>
      <c r="H25" s="92">
        <f>(VLOOKUP(B25,'CC - 03'!$B$8:$AS$74,37,0)+VLOOKUP(B25,'CC - 03'!$B$8:$AS$74,38,0))</f>
        <v>0</v>
      </c>
      <c r="I25" s="220">
        <f t="shared" si="4"/>
        <v>0</v>
      </c>
      <c r="J25" s="221">
        <f t="shared" si="5"/>
        <v>27</v>
      </c>
      <c r="K25" s="39">
        <f t="shared" si="5"/>
        <v>3317000</v>
      </c>
      <c r="L25" s="90">
        <f t="shared" si="6"/>
        <v>405000</v>
      </c>
      <c r="M25" s="40">
        <f t="shared" si="7"/>
        <v>3722000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3373715</v>
      </c>
      <c r="R25" s="39">
        <f t="shared" si="11"/>
        <v>0</v>
      </c>
      <c r="S25" s="45">
        <f t="shared" si="13"/>
        <v>3373715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- 03'!$B$8:$AS$74,36,0)</f>
        <v>27</v>
      </c>
      <c r="G26" s="220">
        <f t="shared" si="3"/>
        <v>3317000</v>
      </c>
      <c r="H26" s="92">
        <f>(VLOOKUP(B26,'CC - 03'!$B$8:$AS$74,37,0)+VLOOKUP(B26,'CC - 03'!$B$8:$AS$74,38,0))</f>
        <v>0</v>
      </c>
      <c r="I26" s="220">
        <f t="shared" si="4"/>
        <v>0</v>
      </c>
      <c r="J26" s="221">
        <f t="shared" si="5"/>
        <v>27</v>
      </c>
      <c r="K26" s="39">
        <f t="shared" si="5"/>
        <v>3317000</v>
      </c>
      <c r="L26" s="90">
        <f t="shared" si="6"/>
        <v>405000</v>
      </c>
      <c r="M26" s="40">
        <f t="shared" si="7"/>
        <v>3722000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3373715</v>
      </c>
      <c r="R26" s="39">
        <f t="shared" si="11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- 03'!$B$8:$AS$74,36,0)</f>
        <v>25</v>
      </c>
      <c r="G27" s="220">
        <f t="shared" si="3"/>
        <v>3071296</v>
      </c>
      <c r="H27" s="92">
        <f>(VLOOKUP(B27,'CC - 03'!$B$8:$AS$74,37,0)+VLOOKUP(B27,'CC - 03'!$B$8:$AS$74,38,0))</f>
        <v>0</v>
      </c>
      <c r="I27" s="220">
        <f t="shared" si="4"/>
        <v>0</v>
      </c>
      <c r="J27" s="221">
        <f t="shared" si="5"/>
        <v>25</v>
      </c>
      <c r="K27" s="39">
        <f t="shared" si="5"/>
        <v>3071296</v>
      </c>
      <c r="L27" s="90">
        <f t="shared" si="6"/>
        <v>375000</v>
      </c>
      <c r="M27" s="40">
        <f t="shared" si="7"/>
        <v>3446296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3098011</v>
      </c>
      <c r="R27" s="39">
        <f t="shared" si="11"/>
        <v>0</v>
      </c>
      <c r="S27" s="45">
        <f t="shared" si="13"/>
        <v>3098011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- 03'!$B$8:$AS$74,36,0)</f>
        <v>25</v>
      </c>
      <c r="G28" s="220">
        <f t="shared" si="3"/>
        <v>3071296</v>
      </c>
      <c r="H28" s="92">
        <f>(VLOOKUP(B28,'CC - 03'!$B$8:$AS$74,37,0)+VLOOKUP(B28,'CC - 03'!$B$8:$AS$74,38,0))</f>
        <v>0</v>
      </c>
      <c r="I28" s="220">
        <f t="shared" si="4"/>
        <v>0</v>
      </c>
      <c r="J28" s="221">
        <f t="shared" ref="J28:K43" si="14">F28+H28</f>
        <v>25</v>
      </c>
      <c r="K28" s="39">
        <f t="shared" si="14"/>
        <v>3071296</v>
      </c>
      <c r="L28" s="90">
        <f t="shared" si="6"/>
        <v>375000</v>
      </c>
      <c r="M28" s="40">
        <f t="shared" si="7"/>
        <v>3446296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3098011</v>
      </c>
      <c r="R28" s="39">
        <f t="shared" si="11"/>
        <v>0</v>
      </c>
      <c r="S28" s="45">
        <f t="shared" si="13"/>
        <v>3098011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- 03'!$B$8:$AS$74,36,0)</f>
        <v>27</v>
      </c>
      <c r="G29" s="220">
        <f t="shared" si="3"/>
        <v>3317000</v>
      </c>
      <c r="H29" s="92">
        <f>(VLOOKUP(B29,'CC - 03'!$B$8:$AS$74,37,0)+VLOOKUP(B29,'CC - 03'!$B$8:$AS$74,38,0))</f>
        <v>0</v>
      </c>
      <c r="I29" s="220">
        <f t="shared" si="4"/>
        <v>0</v>
      </c>
      <c r="J29" s="221">
        <f t="shared" si="14"/>
        <v>27</v>
      </c>
      <c r="K29" s="39">
        <f t="shared" si="14"/>
        <v>3317000</v>
      </c>
      <c r="L29" s="90">
        <f t="shared" si="6"/>
        <v>405000</v>
      </c>
      <c r="M29" s="40">
        <f t="shared" si="7"/>
        <v>3722000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3373715</v>
      </c>
      <c r="R29" s="39">
        <f t="shared" si="11"/>
        <v>0</v>
      </c>
      <c r="S29" s="45">
        <f t="shared" si="1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- 03'!$B$8:$AS$74,36,0)</f>
        <v>27</v>
      </c>
      <c r="G30" s="220">
        <f t="shared" si="3"/>
        <v>3317000</v>
      </c>
      <c r="H30" s="92">
        <f>(VLOOKUP(B30,'CC - 03'!$B$8:$AS$74,37,0)+VLOOKUP(B30,'CC - 03'!$B$8:$AS$74,38,0))</f>
        <v>0</v>
      </c>
      <c r="I30" s="220">
        <f t="shared" si="4"/>
        <v>0</v>
      </c>
      <c r="J30" s="221">
        <f t="shared" si="14"/>
        <v>27</v>
      </c>
      <c r="K30" s="39">
        <f t="shared" si="14"/>
        <v>3317000</v>
      </c>
      <c r="L30" s="90">
        <f t="shared" si="6"/>
        <v>405000</v>
      </c>
      <c r="M30" s="40">
        <f t="shared" si="7"/>
        <v>3722000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3373715</v>
      </c>
      <c r="R30" s="39">
        <f t="shared" si="11"/>
        <v>0</v>
      </c>
      <c r="S30" s="45">
        <f t="shared" si="1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- 03'!$B$8:$AS$74,36,0)</f>
        <v>25</v>
      </c>
      <c r="G31" s="220">
        <f t="shared" si="3"/>
        <v>3071296</v>
      </c>
      <c r="H31" s="92">
        <f>(VLOOKUP(B31,'CC - 03'!$B$8:$AS$74,37,0)+VLOOKUP(B31,'CC - 03'!$B$8:$AS$74,38,0))</f>
        <v>0</v>
      </c>
      <c r="I31" s="220">
        <f t="shared" si="4"/>
        <v>0</v>
      </c>
      <c r="J31" s="221">
        <f t="shared" si="14"/>
        <v>25</v>
      </c>
      <c r="K31" s="39">
        <f t="shared" si="14"/>
        <v>3071296</v>
      </c>
      <c r="L31" s="90">
        <f t="shared" si="6"/>
        <v>375000</v>
      </c>
      <c r="M31" s="40">
        <f t="shared" si="7"/>
        <v>3446296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3098011</v>
      </c>
      <c r="R31" s="39">
        <f t="shared" si="11"/>
        <v>0</v>
      </c>
      <c r="S31" s="45">
        <f t="shared" si="13"/>
        <v>3098011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- 03'!$B$8:$AS$74,36,0)</f>
        <v>27</v>
      </c>
      <c r="G32" s="220">
        <f t="shared" si="3"/>
        <v>3317000</v>
      </c>
      <c r="H32" s="92">
        <f>(VLOOKUP(B32,'CC - 03'!$B$8:$AS$74,37,0)+VLOOKUP(B32,'CC - 03'!$B$8:$AS$74,38,0))</f>
        <v>0</v>
      </c>
      <c r="I32" s="220">
        <f t="shared" si="4"/>
        <v>0</v>
      </c>
      <c r="J32" s="221">
        <f t="shared" si="14"/>
        <v>27</v>
      </c>
      <c r="K32" s="39">
        <f t="shared" si="14"/>
        <v>3317000</v>
      </c>
      <c r="L32" s="90">
        <f t="shared" si="6"/>
        <v>405000</v>
      </c>
      <c r="M32" s="40">
        <f t="shared" si="7"/>
        <v>3722000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3373715</v>
      </c>
      <c r="R32" s="39">
        <f t="shared" si="11"/>
        <v>0</v>
      </c>
      <c r="S32" s="45">
        <f t="shared" si="13"/>
        <v>3373715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- 03'!$B$8:$AS$74,36,0)</f>
        <v>27</v>
      </c>
      <c r="G34" s="220">
        <f t="shared" si="3"/>
        <v>3549000</v>
      </c>
      <c r="H34" s="92">
        <f>(VLOOKUP(B34,'CC - 03'!$B$8:$AS$74,37,0)+VLOOKUP(B34,'CC - 03'!$B$8:$AS$74,38,0))</f>
        <v>0</v>
      </c>
      <c r="I34" s="220">
        <f t="shared" si="4"/>
        <v>0</v>
      </c>
      <c r="J34" s="221">
        <f t="shared" si="14"/>
        <v>27</v>
      </c>
      <c r="K34" s="39">
        <f t="shared" si="14"/>
        <v>3549000</v>
      </c>
      <c r="L34" s="90">
        <f t="shared" si="6"/>
        <v>405000</v>
      </c>
      <c r="M34" s="40">
        <f t="shared" si="7"/>
        <v>3954000</v>
      </c>
      <c r="N34" s="40">
        <f t="shared" ref="N34:N43" si="15">IF(VLOOKUP(B34,DS,11,0)="x",E34*$N$4,0)</f>
        <v>283920</v>
      </c>
      <c r="O34" s="40">
        <f t="shared" ref="O34:O43" si="16">IF(VLOOKUP(B34,DS,11,0)="x",E34*$O$4,0)</f>
        <v>53235</v>
      </c>
      <c r="P34" s="40">
        <f t="shared" ref="P34:P43" si="17">IF(VLOOKUP(B34,DS,11,0)="x",E34*$P$4,0)</f>
        <v>35490</v>
      </c>
      <c r="Q34" s="39">
        <f t="shared" si="12"/>
        <v>3581355</v>
      </c>
      <c r="R34" s="39">
        <f t="shared" si="11"/>
        <v>0</v>
      </c>
      <c r="S34" s="45">
        <f t="shared" si="13"/>
        <v>3581355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- 03'!$B$8:$AS$74,36,0)</f>
        <v>27</v>
      </c>
      <c r="G35" s="220">
        <f t="shared" si="3"/>
        <v>3317000</v>
      </c>
      <c r="H35" s="92">
        <f>(VLOOKUP(B35,'CC - 03'!$B$8:$AS$74,37,0)+VLOOKUP(B35,'CC - 03'!$B$8:$AS$74,38,0))</f>
        <v>0</v>
      </c>
      <c r="I35" s="220">
        <f t="shared" si="4"/>
        <v>0</v>
      </c>
      <c r="J35" s="221">
        <f t="shared" si="14"/>
        <v>27</v>
      </c>
      <c r="K35" s="39">
        <f t="shared" si="14"/>
        <v>3317000</v>
      </c>
      <c r="L35" s="90">
        <f t="shared" si="6"/>
        <v>405000</v>
      </c>
      <c r="M35" s="40">
        <f t="shared" si="7"/>
        <v>3722000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3373715</v>
      </c>
      <c r="R35" s="39">
        <f t="shared" si="11"/>
        <v>0</v>
      </c>
      <c r="S35" s="45">
        <f t="shared" si="13"/>
        <v>3373715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- 03'!$B$8:$AS$74,36,0)</f>
        <v>25</v>
      </c>
      <c r="G36" s="220">
        <f t="shared" si="3"/>
        <v>3071296</v>
      </c>
      <c r="H36" s="92">
        <f>(VLOOKUP(B36,'CC - 03'!$B$8:$AS$74,37,0)+VLOOKUP(B36,'CC - 03'!$B$8:$AS$74,38,0))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3071296</v>
      </c>
      <c r="L36" s="90">
        <f t="shared" si="6"/>
        <v>375000</v>
      </c>
      <c r="M36" s="40">
        <f t="shared" si="7"/>
        <v>3446296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3098011</v>
      </c>
      <c r="R36" s="39">
        <f t="shared" si="11"/>
        <v>0</v>
      </c>
      <c r="S36" s="45">
        <f t="shared" si="13"/>
        <v>3098011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- 03'!$B$8:$AS$74,36,0)</f>
        <v>27</v>
      </c>
      <c r="G37" s="220">
        <f t="shared" si="3"/>
        <v>3317000</v>
      </c>
      <c r="H37" s="92">
        <f>(VLOOKUP(B37,'CC - 03'!$B$8:$AS$74,37,0)+VLOOKUP(B37,'CC - 03'!$B$8:$AS$74,38,0))</f>
        <v>0</v>
      </c>
      <c r="I37" s="220">
        <f t="shared" si="4"/>
        <v>0</v>
      </c>
      <c r="J37" s="221">
        <f t="shared" si="14"/>
        <v>27</v>
      </c>
      <c r="K37" s="39">
        <f t="shared" si="14"/>
        <v>3317000</v>
      </c>
      <c r="L37" s="90">
        <f t="shared" si="6"/>
        <v>405000</v>
      </c>
      <c r="M37" s="40">
        <f t="shared" si="7"/>
        <v>3722000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3373715</v>
      </c>
      <c r="R37" s="39">
        <f t="shared" si="11"/>
        <v>0</v>
      </c>
      <c r="S37" s="45">
        <f t="shared" si="13"/>
        <v>3373715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- 03'!$B$8:$AS$74,36,0)</f>
        <v>26</v>
      </c>
      <c r="G38" s="220">
        <f t="shared" si="3"/>
        <v>3194148</v>
      </c>
      <c r="H38" s="92">
        <f>(VLOOKUP(B38,'CC - 03'!$B$8:$AS$74,37,0)+VLOOKUP(B38,'CC - 03'!$B$8:$AS$74,38,0))</f>
        <v>0</v>
      </c>
      <c r="I38" s="220">
        <f t="shared" si="4"/>
        <v>0</v>
      </c>
      <c r="J38" s="221">
        <f t="shared" si="14"/>
        <v>26</v>
      </c>
      <c r="K38" s="39">
        <f t="shared" si="14"/>
        <v>3194148</v>
      </c>
      <c r="L38" s="90">
        <f t="shared" si="6"/>
        <v>390000</v>
      </c>
      <c r="M38" s="40">
        <f t="shared" si="7"/>
        <v>3584148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3235863</v>
      </c>
      <c r="R38" s="39">
        <f t="shared" si="11"/>
        <v>0</v>
      </c>
      <c r="S38" s="45">
        <f t="shared" si="13"/>
        <v>3235863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- 03'!$B$8:$AS$74,36,0)</f>
        <v>27</v>
      </c>
      <c r="G39" s="220">
        <f t="shared" si="3"/>
        <v>3317000</v>
      </c>
      <c r="H39" s="92">
        <f>(VLOOKUP(B39,'CC - 03'!$B$8:$AS$74,37,0)+VLOOKUP(B39,'CC - 03'!$B$8:$AS$74,38,0))</f>
        <v>0</v>
      </c>
      <c r="I39" s="220">
        <f t="shared" si="4"/>
        <v>0</v>
      </c>
      <c r="J39" s="221">
        <f t="shared" si="14"/>
        <v>27</v>
      </c>
      <c r="K39" s="39">
        <f t="shared" si="14"/>
        <v>3317000</v>
      </c>
      <c r="L39" s="90">
        <f t="shared" si="6"/>
        <v>405000</v>
      </c>
      <c r="M39" s="40">
        <f t="shared" si="7"/>
        <v>3722000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3373715</v>
      </c>
      <c r="R39" s="39">
        <f t="shared" si="11"/>
        <v>0</v>
      </c>
      <c r="S39" s="45">
        <f t="shared" si="13"/>
        <v>3373715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- 03'!$B$8:$AS$74,36,0)</f>
        <v>25</v>
      </c>
      <c r="G40" s="220">
        <f t="shared" si="3"/>
        <v>3071296</v>
      </c>
      <c r="H40" s="92">
        <f>(VLOOKUP(B40,'CC - 03'!$B$8:$AS$74,37,0)+VLOOKUP(B40,'CC - 03'!$B$8:$AS$74,38,0))</f>
        <v>0</v>
      </c>
      <c r="I40" s="220">
        <f t="shared" si="4"/>
        <v>0</v>
      </c>
      <c r="J40" s="221">
        <f t="shared" si="14"/>
        <v>25</v>
      </c>
      <c r="K40" s="39">
        <f t="shared" si="14"/>
        <v>3071296</v>
      </c>
      <c r="L40" s="90">
        <f t="shared" si="6"/>
        <v>375000</v>
      </c>
      <c r="M40" s="40">
        <f t="shared" si="7"/>
        <v>3446296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3098011</v>
      </c>
      <c r="R40" s="39">
        <f t="shared" si="11"/>
        <v>0</v>
      </c>
      <c r="S40" s="45">
        <f t="shared" si="13"/>
        <v>3098011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- 03'!$B$8:$AS$74,36,0)</f>
        <v>27</v>
      </c>
      <c r="G41" s="220">
        <f t="shared" si="3"/>
        <v>3317000</v>
      </c>
      <c r="H41" s="92">
        <f>(VLOOKUP(B41,'CC - 03'!$B$8:$AS$74,37,0)+VLOOKUP(B41,'CC - 03'!$B$8:$AS$74,38,0))</f>
        <v>0</v>
      </c>
      <c r="I41" s="220">
        <f t="shared" si="4"/>
        <v>0</v>
      </c>
      <c r="J41" s="221">
        <f t="shared" si="14"/>
        <v>27</v>
      </c>
      <c r="K41" s="39">
        <f t="shared" si="14"/>
        <v>3317000</v>
      </c>
      <c r="L41" s="90">
        <f t="shared" si="6"/>
        <v>405000</v>
      </c>
      <c r="M41" s="40">
        <f t="shared" si="7"/>
        <v>3722000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3373715</v>
      </c>
      <c r="R41" s="39">
        <f t="shared" si="11"/>
        <v>0</v>
      </c>
      <c r="S41" s="45">
        <f t="shared" si="13"/>
        <v>3373715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- 03'!$B$8:$AS$74,36,0)</f>
        <v>27</v>
      </c>
      <c r="G42" s="220">
        <f t="shared" si="3"/>
        <v>3317000</v>
      </c>
      <c r="H42" s="92">
        <f>(VLOOKUP(B42,'CC - 03'!$B$8:$AS$74,37,0)+VLOOKUP(B42,'CC - 03'!$B$8:$AS$74,38,0))</f>
        <v>0</v>
      </c>
      <c r="I42" s="220">
        <f t="shared" si="4"/>
        <v>0</v>
      </c>
      <c r="J42" s="221">
        <f t="shared" si="14"/>
        <v>27</v>
      </c>
      <c r="K42" s="39">
        <f t="shared" si="14"/>
        <v>3317000</v>
      </c>
      <c r="L42" s="90">
        <f t="shared" si="6"/>
        <v>405000</v>
      </c>
      <c r="M42" s="40">
        <f t="shared" si="7"/>
        <v>3722000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3373715</v>
      </c>
      <c r="R42" s="39">
        <f t="shared" si="11"/>
        <v>0</v>
      </c>
      <c r="S42" s="45">
        <f t="shared" si="13"/>
        <v>3373715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- 03'!$B$8:$AS$74,36,0)</f>
        <v>27</v>
      </c>
      <c r="G43" s="220">
        <f t="shared" si="3"/>
        <v>3317000</v>
      </c>
      <c r="H43" s="92">
        <f>(VLOOKUP(B43,'CC - 03'!$B$8:$AS$74,37,0)+VLOOKUP(B43,'CC - 03'!$B$8:$AS$74,38,0))</f>
        <v>0</v>
      </c>
      <c r="I43" s="220">
        <f t="shared" si="4"/>
        <v>0</v>
      </c>
      <c r="J43" s="221">
        <f t="shared" si="14"/>
        <v>27</v>
      </c>
      <c r="K43" s="39">
        <f t="shared" si="14"/>
        <v>3317000</v>
      </c>
      <c r="L43" s="90">
        <f t="shared" si="6"/>
        <v>405000</v>
      </c>
      <c r="M43" s="40">
        <f t="shared" si="7"/>
        <v>3722000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3373715</v>
      </c>
      <c r="R43" s="39">
        <f t="shared" si="11"/>
        <v>0</v>
      </c>
      <c r="S43" s="45">
        <f t="shared" si="13"/>
        <v>3373715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42" t="s">
        <v>25</v>
      </c>
      <c r="B45" s="442"/>
      <c r="C45" s="442"/>
      <c r="D45" s="442"/>
      <c r="E45" s="140">
        <f>SUM(E10:E44)</f>
        <v>108366000</v>
      </c>
      <c r="F45" s="140"/>
      <c r="G45" s="140">
        <f>SUM(G10:G44)</f>
        <v>105693627</v>
      </c>
      <c r="H45" s="140"/>
      <c r="I45" s="140">
        <f>SUM(I10:I44)</f>
        <v>0</v>
      </c>
      <c r="J45" s="26"/>
      <c r="K45" s="26">
        <f t="shared" ref="K45:S45" si="19">SUM(K10:K44)</f>
        <v>105693627</v>
      </c>
      <c r="L45" s="26">
        <f t="shared" si="19"/>
        <v>12645000</v>
      </c>
      <c r="M45" s="26">
        <f t="shared" si="19"/>
        <v>118338627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106960197</v>
      </c>
      <c r="R45" s="26">
        <f t="shared" si="19"/>
        <v>0</v>
      </c>
      <c r="S45" s="26">
        <f t="shared" si="19"/>
        <v>106960197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03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23" t="str">
        <f>D1</f>
        <v>BẢNG THANH TOÁN LƯƠNG THÁNG 03 / 2016</v>
      </c>
      <c r="E58" s="423"/>
      <c r="F58" s="423"/>
      <c r="G58" s="423"/>
      <c r="H58" s="423"/>
      <c r="I58" s="423"/>
      <c r="J58" s="423"/>
      <c r="K58" s="423"/>
      <c r="L58" s="423"/>
      <c r="M58" s="423"/>
      <c r="N58" s="423"/>
      <c r="O58" s="423"/>
      <c r="P58" s="423"/>
      <c r="Q58" s="424"/>
      <c r="R58" s="425" t="s">
        <v>112</v>
      </c>
      <c r="S58" s="426"/>
      <c r="T58" s="427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28" t="s">
        <v>19</v>
      </c>
      <c r="B62" s="428" t="s">
        <v>20</v>
      </c>
      <c r="C62" s="430" t="s">
        <v>1</v>
      </c>
      <c r="D62" s="430" t="s">
        <v>2</v>
      </c>
      <c r="E62" s="431" t="s">
        <v>56</v>
      </c>
      <c r="F62" s="432" t="s">
        <v>26</v>
      </c>
      <c r="G62" s="433"/>
      <c r="H62" s="433"/>
      <c r="I62" s="433"/>
      <c r="J62" s="433"/>
      <c r="K62" s="434"/>
      <c r="L62" s="414" t="s">
        <v>57</v>
      </c>
      <c r="M62" s="414" t="s">
        <v>5</v>
      </c>
      <c r="N62" s="430" t="s">
        <v>6</v>
      </c>
      <c r="O62" s="430"/>
      <c r="P62" s="430"/>
      <c r="Q62" s="417" t="s">
        <v>7</v>
      </c>
      <c r="R62" s="417" t="s">
        <v>8</v>
      </c>
      <c r="S62" s="417" t="s">
        <v>9</v>
      </c>
      <c r="T62" s="435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29"/>
      <c r="B63" s="429"/>
      <c r="C63" s="430"/>
      <c r="D63" s="430"/>
      <c r="E63" s="431"/>
      <c r="F63" s="432" t="s">
        <v>59</v>
      </c>
      <c r="G63" s="434"/>
      <c r="H63" s="437" t="s">
        <v>189</v>
      </c>
      <c r="I63" s="438"/>
      <c r="J63" s="419" t="s">
        <v>27</v>
      </c>
      <c r="K63" s="417" t="s">
        <v>4</v>
      </c>
      <c r="L63" s="415"/>
      <c r="M63" s="415"/>
      <c r="N63" s="421" t="s">
        <v>12</v>
      </c>
      <c r="O63" s="417" t="s">
        <v>13</v>
      </c>
      <c r="P63" s="417" t="s">
        <v>34</v>
      </c>
      <c r="Q63" s="418"/>
      <c r="R63" s="418"/>
      <c r="S63" s="418"/>
      <c r="T63" s="436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29"/>
      <c r="B64" s="429"/>
      <c r="C64" s="417"/>
      <c r="D64" s="417"/>
      <c r="E64" s="431"/>
      <c r="F64" s="302" t="s">
        <v>40</v>
      </c>
      <c r="G64" s="303" t="s">
        <v>18</v>
      </c>
      <c r="H64" s="299" t="s">
        <v>40</v>
      </c>
      <c r="I64" s="303" t="s">
        <v>18</v>
      </c>
      <c r="J64" s="420"/>
      <c r="K64" s="418"/>
      <c r="L64" s="416"/>
      <c r="M64" s="416"/>
      <c r="N64" s="422"/>
      <c r="O64" s="418"/>
      <c r="P64" s="418"/>
      <c r="Q64" s="418"/>
      <c r="R64" s="418"/>
      <c r="S64" s="418"/>
      <c r="T64" s="436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 ca="1">VLOOKUP(B66,'CC - 03'!$B$109:$AN$122,36,0)</f>
        <v>23</v>
      </c>
      <c r="G66" s="220">
        <f t="shared" ref="G66:G72" ca="1" si="23">ROUND(E66/$U$2*F66,0)</f>
        <v>9243444</v>
      </c>
      <c r="H66" s="92">
        <f>(VLOOKUP(B66,'CC - 03'!B$109:AS$122,37,0)+VLOOKUP(B66,'CC - 03'!B$109:AS$122,38,0))</f>
        <v>0</v>
      </c>
      <c r="I66" s="220">
        <f t="shared" ref="I66:I72" si="24">ROUND(E66/$U$2*H66,0)</f>
        <v>0</v>
      </c>
      <c r="J66" s="221">
        <f t="shared" ref="J66:K72" ca="1" si="25">F66+H66</f>
        <v>23</v>
      </c>
      <c r="K66" s="39">
        <f t="shared" ca="1" si="25"/>
        <v>9243444</v>
      </c>
      <c r="L66" s="90">
        <f ca="1">+F66*15000</f>
        <v>345000</v>
      </c>
      <c r="M66" s="222">
        <f t="shared" ref="M66:M72" ca="1" si="26">K66+SUM(L66:L66)</f>
        <v>9588444</v>
      </c>
      <c r="N66" s="40">
        <f t="shared" ref="N66:N72" si="27">IF(VLOOKUP(B66,DS,11,0)="x",E66*$N$4,0)</f>
        <v>868080</v>
      </c>
      <c r="O66" s="40">
        <f t="shared" ref="O66:O72" si="28">IF(VLOOKUP(B66,DS,11,0)="x",E66*$O$4,0)</f>
        <v>162765</v>
      </c>
      <c r="P66" s="40">
        <f t="shared" ref="P66:P72" si="29">IF(VLOOKUP(B66,DS,11,0)="x",E66*$P$4,0)</f>
        <v>108510</v>
      </c>
      <c r="Q66" s="220">
        <f t="shared" ref="Q66:Q72" ca="1" si="30">M66-SUM(N66:P66)</f>
        <v>8449089</v>
      </c>
      <c r="R66" s="220">
        <f t="shared" ref="R66:R72" si="31">VLOOKUP(B66,DS,23,0)</f>
        <v>0</v>
      </c>
      <c r="S66" s="223">
        <f ca="1">Q66-R66</f>
        <v>8449089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 ca="1">VLOOKUP(B67,'CC - 03'!$B$109:$AN$122,36,0)</f>
        <v>27</v>
      </c>
      <c r="G67" s="220">
        <f t="shared" ca="1" si="23"/>
        <v>4895000</v>
      </c>
      <c r="H67" s="92">
        <f>(VLOOKUP(B67,'CC - 03'!B$109:AS$122,37,0)+VLOOKUP(B67,'CC - 03'!B$109:AS$122,38,0))</f>
        <v>0</v>
      </c>
      <c r="I67" s="220">
        <f t="shared" si="24"/>
        <v>0</v>
      </c>
      <c r="J67" s="221">
        <f t="shared" ca="1" si="25"/>
        <v>27</v>
      </c>
      <c r="K67" s="39">
        <f t="shared" ca="1" si="25"/>
        <v>4895000</v>
      </c>
      <c r="L67" s="90">
        <f t="shared" ref="L67:L72" ca="1" si="32">+F67*15000</f>
        <v>405000</v>
      </c>
      <c r="M67" s="222">
        <f t="shared" ca="1" si="26"/>
        <v>5300000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ca="1" si="30"/>
        <v>4786025</v>
      </c>
      <c r="R67" s="220">
        <f t="shared" si="31"/>
        <v>0</v>
      </c>
      <c r="S67" s="223">
        <f t="shared" ref="S67:S72" ca="1" si="33">Q67-R67</f>
        <v>4786025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 ca="1">VLOOKUP(B68,'CC - 03'!$B$109:$AN$122,36,0)</f>
        <v>27</v>
      </c>
      <c r="G68" s="220">
        <f t="shared" ca="1" si="23"/>
        <v>4895000</v>
      </c>
      <c r="H68" s="92">
        <f>(VLOOKUP(B68,'CC - 03'!B$109:AS$122,37,0)+VLOOKUP(B68,'CC - 03'!B$109:AS$122,38,0))</f>
        <v>0</v>
      </c>
      <c r="I68" s="220">
        <f t="shared" si="24"/>
        <v>0</v>
      </c>
      <c r="J68" s="221">
        <f t="shared" ca="1" si="25"/>
        <v>27</v>
      </c>
      <c r="K68" s="39">
        <f t="shared" ca="1" si="25"/>
        <v>4895000</v>
      </c>
      <c r="L68" s="90">
        <f t="shared" ca="1" si="32"/>
        <v>405000</v>
      </c>
      <c r="M68" s="222">
        <f t="shared" ca="1" si="26"/>
        <v>5300000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ca="1" si="30"/>
        <v>4786025</v>
      </c>
      <c r="R68" s="220">
        <f t="shared" si="31"/>
        <v>0</v>
      </c>
      <c r="S68" s="223">
        <f t="shared" ca="1" si="33"/>
        <v>4786025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 ca="1">VLOOKUP(B69,'CC - 03'!$B$109:$AN$122,36,0)</f>
        <v>26</v>
      </c>
      <c r="G69" s="220">
        <f t="shared" ca="1" si="23"/>
        <v>4175407</v>
      </c>
      <c r="H69" s="92">
        <f>(VLOOKUP(B69,'CC - 03'!B$109:AS$122,37,0)+VLOOKUP(B69,'CC - 03'!B$109:AS$122,38,0))</f>
        <v>0</v>
      </c>
      <c r="I69" s="220">
        <f t="shared" si="24"/>
        <v>0</v>
      </c>
      <c r="J69" s="221">
        <f t="shared" ca="1" si="25"/>
        <v>26</v>
      </c>
      <c r="K69" s="39">
        <f t="shared" ca="1" si="25"/>
        <v>4175407</v>
      </c>
      <c r="L69" s="90">
        <f t="shared" ca="1" si="32"/>
        <v>390000</v>
      </c>
      <c r="M69" s="222">
        <f t="shared" ca="1" si="26"/>
        <v>4565407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ca="1" si="30"/>
        <v>4110127</v>
      </c>
      <c r="R69" s="220">
        <f t="shared" si="31"/>
        <v>0</v>
      </c>
      <c r="S69" s="223">
        <f t="shared" ca="1" si="33"/>
        <v>4110127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 ca="1">VLOOKUP(B70,'CC - 03'!$B$109:$AN$122,36,0)</f>
        <v>26</v>
      </c>
      <c r="G70" s="220">
        <f t="shared" ca="1" si="23"/>
        <v>3366519</v>
      </c>
      <c r="H70" s="92">
        <f>(VLOOKUP(B70,'CC - 03'!B$109:AS$122,37,0)+VLOOKUP(B70,'CC - 03'!B$109:AS$122,38,0))</f>
        <v>0</v>
      </c>
      <c r="I70" s="220">
        <f t="shared" si="24"/>
        <v>0</v>
      </c>
      <c r="J70" s="221">
        <f t="shared" ca="1" si="25"/>
        <v>26</v>
      </c>
      <c r="K70" s="39">
        <f t="shared" ca="1" si="25"/>
        <v>3366519</v>
      </c>
      <c r="L70" s="90">
        <f t="shared" ca="1" si="32"/>
        <v>390000</v>
      </c>
      <c r="M70" s="222">
        <f t="shared" ca="1" si="26"/>
        <v>3756519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ca="1" si="30"/>
        <v>3389439</v>
      </c>
      <c r="R70" s="220">
        <f t="shared" si="31"/>
        <v>0</v>
      </c>
      <c r="S70" s="223">
        <f t="shared" ca="1" si="33"/>
        <v>3389439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 ca="1">VLOOKUP(B71,'CC - 03'!$B$109:$AN$122,36,0)</f>
        <v>25</v>
      </c>
      <c r="G71" s="220">
        <f t="shared" ca="1" si="23"/>
        <v>3755556</v>
      </c>
      <c r="H71" s="92">
        <f>(VLOOKUP(B71,'CC - 03'!B$109:AS$122,37,0)+VLOOKUP(B71,'CC - 03'!B$109:AS$122,38,0))</f>
        <v>0</v>
      </c>
      <c r="I71" s="220">
        <f t="shared" si="24"/>
        <v>0</v>
      </c>
      <c r="J71" s="221">
        <f t="shared" ca="1" si="25"/>
        <v>25</v>
      </c>
      <c r="K71" s="39">
        <f t="shared" ca="1" si="25"/>
        <v>3755556</v>
      </c>
      <c r="L71" s="90">
        <f t="shared" ca="1" si="32"/>
        <v>375000</v>
      </c>
      <c r="M71" s="222">
        <f t="shared" ca="1" si="26"/>
        <v>4130556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ca="1" si="30"/>
        <v>3704676</v>
      </c>
      <c r="R71" s="220">
        <f t="shared" si="31"/>
        <v>0</v>
      </c>
      <c r="S71" s="223">
        <f t="shared" ca="1" si="33"/>
        <v>3704676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 ca="1">VLOOKUP(B72,'CC - 03'!$B$109:$AN$122,36,0)</f>
        <v>26</v>
      </c>
      <c r="G72" s="220">
        <f t="shared" ca="1" si="23"/>
        <v>4660741</v>
      </c>
      <c r="H72" s="92">
        <f>(VLOOKUP(B72,'CC - 03'!B$109:AS$122,37,0)+VLOOKUP(B72,'CC - 03'!B$109:AS$122,38,0))</f>
        <v>0</v>
      </c>
      <c r="I72" s="220">
        <f t="shared" si="24"/>
        <v>0</v>
      </c>
      <c r="J72" s="221">
        <f t="shared" ca="1" si="25"/>
        <v>26</v>
      </c>
      <c r="K72" s="39">
        <f t="shared" ca="1" si="25"/>
        <v>4660741</v>
      </c>
      <c r="L72" s="90">
        <f t="shared" ca="1" si="32"/>
        <v>390000</v>
      </c>
      <c r="M72" s="222">
        <f t="shared" ca="1" si="26"/>
        <v>5050741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ca="1" si="30"/>
        <v>4542541</v>
      </c>
      <c r="R72" s="220">
        <f t="shared" si="31"/>
        <v>0</v>
      </c>
      <c r="S72" s="223">
        <f t="shared" ca="1" si="33"/>
        <v>4542541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12" t="s">
        <v>25</v>
      </c>
      <c r="B74" s="413"/>
      <c r="C74" s="413"/>
      <c r="D74" s="413"/>
      <c r="E74" s="231">
        <f>SUM(E66:E73)</f>
        <v>37369000</v>
      </c>
      <c r="F74" s="231"/>
      <c r="G74" s="231">
        <f t="shared" ref="G74:S74" ca="1" si="34">SUM(G66:G73)</f>
        <v>34991667</v>
      </c>
      <c r="H74" s="231">
        <f t="shared" si="34"/>
        <v>0</v>
      </c>
      <c r="I74" s="231">
        <f t="shared" si="34"/>
        <v>0</v>
      </c>
      <c r="J74" s="231">
        <f t="shared" ca="1" si="34"/>
        <v>180</v>
      </c>
      <c r="K74" s="232">
        <f t="shared" ca="1" si="34"/>
        <v>34991667</v>
      </c>
      <c r="L74" s="232">
        <f t="shared" ca="1" si="34"/>
        <v>2700000</v>
      </c>
      <c r="M74" s="232">
        <f t="shared" ca="1" si="34"/>
        <v>37691667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ca="1" si="34"/>
        <v>33767922</v>
      </c>
      <c r="R74" s="232">
        <f t="shared" si="34"/>
        <v>0</v>
      </c>
      <c r="S74" s="232">
        <f t="shared" ca="1" si="34"/>
        <v>33767922</v>
      </c>
      <c r="T74" s="232"/>
      <c r="U74" s="182"/>
      <c r="V74" s="233">
        <f ca="1">S74+S45</f>
        <v>140728119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03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7"/>
  <sheetViews>
    <sheetView zoomScaleNormal="115" workbookViewId="0">
      <pane xSplit="3" ySplit="6" topLeftCell="D100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G107" sqref="G10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92" t="s">
        <v>180</v>
      </c>
      <c r="AN1" s="393"/>
      <c r="AO1" s="393"/>
      <c r="AP1" s="393"/>
      <c r="AQ1" s="393"/>
      <c r="AR1" s="393"/>
      <c r="AS1" s="394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00" t="s">
        <v>28</v>
      </c>
      <c r="B5" s="400" t="s">
        <v>3</v>
      </c>
      <c r="C5" s="400" t="s">
        <v>1</v>
      </c>
      <c r="D5" s="402" t="s">
        <v>29</v>
      </c>
      <c r="E5" s="400" t="s">
        <v>30</v>
      </c>
      <c r="F5" s="118">
        <f>+E4</f>
        <v>42461</v>
      </c>
      <c r="G5" s="118">
        <f t="shared" ref="G5:AG5" si="0">F5+1</f>
        <v>42462</v>
      </c>
      <c r="H5" s="118">
        <f t="shared" si="0"/>
        <v>42463</v>
      </c>
      <c r="I5" s="118">
        <f t="shared" si="0"/>
        <v>42464</v>
      </c>
      <c r="J5" s="118">
        <f t="shared" si="0"/>
        <v>42465</v>
      </c>
      <c r="K5" s="118">
        <f t="shared" si="0"/>
        <v>42466</v>
      </c>
      <c r="L5" s="118">
        <f t="shared" si="0"/>
        <v>42467</v>
      </c>
      <c r="M5" s="118">
        <f t="shared" si="0"/>
        <v>42468</v>
      </c>
      <c r="N5" s="118">
        <f t="shared" si="0"/>
        <v>42469</v>
      </c>
      <c r="O5" s="118">
        <f t="shared" si="0"/>
        <v>42470</v>
      </c>
      <c r="P5" s="118">
        <f t="shared" si="0"/>
        <v>42471</v>
      </c>
      <c r="Q5" s="118">
        <f t="shared" si="0"/>
        <v>42472</v>
      </c>
      <c r="R5" s="118">
        <f t="shared" si="0"/>
        <v>42473</v>
      </c>
      <c r="S5" s="118">
        <f t="shared" si="0"/>
        <v>42474</v>
      </c>
      <c r="T5" s="118">
        <f t="shared" si="0"/>
        <v>42475</v>
      </c>
      <c r="U5" s="118">
        <f t="shared" si="0"/>
        <v>42476</v>
      </c>
      <c r="V5" s="118">
        <f t="shared" si="0"/>
        <v>42477</v>
      </c>
      <c r="W5" s="118">
        <f t="shared" si="0"/>
        <v>42478</v>
      </c>
      <c r="X5" s="118">
        <f t="shared" si="0"/>
        <v>42479</v>
      </c>
      <c r="Y5" s="118">
        <f t="shared" si="0"/>
        <v>42480</v>
      </c>
      <c r="Z5" s="118">
        <f t="shared" si="0"/>
        <v>42481</v>
      </c>
      <c r="AA5" s="118">
        <f t="shared" si="0"/>
        <v>42482</v>
      </c>
      <c r="AB5" s="118">
        <f t="shared" si="0"/>
        <v>42483</v>
      </c>
      <c r="AC5" s="118">
        <f t="shared" si="0"/>
        <v>42484</v>
      </c>
      <c r="AD5" s="118">
        <f t="shared" si="0"/>
        <v>42485</v>
      </c>
      <c r="AE5" s="118">
        <f t="shared" si="0"/>
        <v>42486</v>
      </c>
      <c r="AF5" s="118">
        <f t="shared" si="0"/>
        <v>42487</v>
      </c>
      <c r="AG5" s="118">
        <f t="shared" si="0"/>
        <v>42488</v>
      </c>
      <c r="AH5" s="118">
        <f>AG5+1</f>
        <v>42489</v>
      </c>
      <c r="AI5" s="118">
        <f>AH5+1</f>
        <v>42490</v>
      </c>
      <c r="AJ5" s="118"/>
      <c r="AK5" s="405" t="s">
        <v>15</v>
      </c>
      <c r="AL5" s="406"/>
      <c r="AM5" s="407"/>
      <c r="AN5" s="403" t="s">
        <v>45</v>
      </c>
      <c r="AO5" s="403" t="s">
        <v>41</v>
      </c>
      <c r="AP5" s="403" t="s">
        <v>42</v>
      </c>
      <c r="AQ5" s="403" t="s">
        <v>43</v>
      </c>
      <c r="AR5" s="403" t="s">
        <v>44</v>
      </c>
      <c r="AS5" s="402" t="s">
        <v>0</v>
      </c>
      <c r="AT5" s="40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01"/>
      <c r="B6" s="401"/>
      <c r="C6" s="401"/>
      <c r="D6" s="401"/>
      <c r="E6" s="401"/>
      <c r="F6" s="304" t="str">
        <f>CHOOSE(WEEKDAY(F5),"C.Nhật","T.Hai","T.Ba","T.Tư","T.Năm","T.Sáu","T.Bảy")</f>
        <v>T.Sáu</v>
      </c>
      <c r="G6" s="304" t="str">
        <f t="shared" ref="G6:AI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/>
      <c r="AK6" s="305" t="s">
        <v>16</v>
      </c>
      <c r="AL6" s="305" t="s">
        <v>31</v>
      </c>
      <c r="AM6" s="306" t="s">
        <v>17</v>
      </c>
      <c r="AN6" s="404"/>
      <c r="AO6" s="404"/>
      <c r="AP6" s="404"/>
      <c r="AQ6" s="404"/>
      <c r="AR6" s="404"/>
      <c r="AS6" s="401"/>
      <c r="AT6" s="40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7">
        <v>1</v>
      </c>
      <c r="B9" s="367" t="s">
        <v>61</v>
      </c>
      <c r="C9" s="369" t="str">
        <f>VLOOKUP(B9,DS,2,0)</f>
        <v>Mai Út Hiền</v>
      </c>
      <c r="D9" s="371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/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/>
      <c r="AK9" s="373">
        <f>((SUM(F9:AJ9))/8)-(SUMIF($F$6:$AI$6,"C.Nhật",F9:AJ9)/8)</f>
        <v>23</v>
      </c>
      <c r="AL9" s="373">
        <f>SUM(F10:AJ10)/8*1.5</f>
        <v>0</v>
      </c>
      <c r="AM9" s="375">
        <f>SUMIF($F$6:$AI$6,"C.Nhật",$F9:$AI10)/8*2</f>
        <v>0</v>
      </c>
      <c r="AN9" s="363">
        <f>SUM(AK9:AM10)</f>
        <v>23</v>
      </c>
      <c r="AO9" s="377">
        <v>0</v>
      </c>
      <c r="AP9" s="363"/>
      <c r="AQ9" s="363"/>
      <c r="AR9" s="363"/>
      <c r="AS9" s="365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8"/>
      <c r="B10" s="368"/>
      <c r="C10" s="370"/>
      <c r="D10" s="37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74"/>
      <c r="AL10" s="374"/>
      <c r="AM10" s="376"/>
      <c r="AN10" s="364"/>
      <c r="AO10" s="378"/>
      <c r="AP10" s="364"/>
      <c r="AQ10" s="364"/>
      <c r="AR10" s="364"/>
      <c r="AS10" s="366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7">
        <f>A9+1</f>
        <v>2</v>
      </c>
      <c r="B11" s="367" t="s">
        <v>62</v>
      </c>
      <c r="C11" s="369" t="str">
        <f>VLOOKUP(B11,DS,2,0)</f>
        <v>Nguyễn Thị Xuân Thảo</v>
      </c>
      <c r="D11" s="371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/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373">
        <f>((SUM(F11:AJ11))/8)-(SUMIF($F$6:$AI$6,"C.Nhật",F11:AJ11)/8)</f>
        <v>23</v>
      </c>
      <c r="AL11" s="373">
        <f>SUM(F12:AJ12)/8*1.5</f>
        <v>0</v>
      </c>
      <c r="AM11" s="375">
        <f>SUMIF($F$6:$AI$6,"C.Nhật",$F11:$AI12)/8*2</f>
        <v>0</v>
      </c>
      <c r="AN11" s="363">
        <f>SUM(AK11:AM12)</f>
        <v>23</v>
      </c>
      <c r="AO11" s="377">
        <v>1</v>
      </c>
      <c r="AP11" s="363"/>
      <c r="AQ11" s="363"/>
      <c r="AR11" s="363"/>
      <c r="AS11" s="365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8"/>
      <c r="B12" s="368"/>
      <c r="C12" s="370"/>
      <c r="D12" s="37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74"/>
      <c r="AL12" s="374"/>
      <c r="AM12" s="376"/>
      <c r="AN12" s="364"/>
      <c r="AO12" s="378"/>
      <c r="AP12" s="364"/>
      <c r="AQ12" s="364"/>
      <c r="AR12" s="364"/>
      <c r="AS12" s="366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7">
        <v>1</v>
      </c>
      <c r="B14" s="367" t="s">
        <v>84</v>
      </c>
      <c r="C14" s="369" t="str">
        <f>VLOOKUP(B14,DS,2,0)</f>
        <v xml:space="preserve"> Lâm Thị Mộng Kiều </v>
      </c>
      <c r="D14" s="371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/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/>
      <c r="AK14" s="373">
        <f>((SUM(F14:AJ14))/8)-(SUMIF($F$6:$AI$6,"C.Nhật",F14:AJ14)/8)</f>
        <v>23</v>
      </c>
      <c r="AL14" s="373">
        <f>SUM(F15:AJ15)/8*1.5</f>
        <v>0</v>
      </c>
      <c r="AM14" s="375">
        <f>SUMIF($F$6:$AI$6,"C.Nhật",$F14:$AI15)/8*2</f>
        <v>0</v>
      </c>
      <c r="AN14" s="363">
        <f>SUM(AK14:AM15)</f>
        <v>23</v>
      </c>
      <c r="AO14" s="377">
        <v>1</v>
      </c>
      <c r="AP14" s="363"/>
      <c r="AQ14" s="363"/>
      <c r="AR14" s="363"/>
      <c r="AS14" s="365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8"/>
      <c r="B15" s="368"/>
      <c r="C15" s="370"/>
      <c r="D15" s="37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74"/>
      <c r="AL15" s="374"/>
      <c r="AM15" s="376"/>
      <c r="AN15" s="364"/>
      <c r="AO15" s="378"/>
      <c r="AP15" s="364"/>
      <c r="AQ15" s="364"/>
      <c r="AR15" s="364"/>
      <c r="AS15" s="366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7">
        <f>A14+1</f>
        <v>2</v>
      </c>
      <c r="B16" s="367" t="s">
        <v>85</v>
      </c>
      <c r="C16" s="369" t="str">
        <f>VLOOKUP(B16,DS,2,0)</f>
        <v>Huỳnh Thị Hường</v>
      </c>
      <c r="D16" s="371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/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/>
      <c r="AK16" s="373">
        <f>((SUM(F16:AJ16))/8)-(SUMIF($F$6:$AI$6,"C.Nhật",F16:AJ16)/8)</f>
        <v>23</v>
      </c>
      <c r="AL16" s="373">
        <f>SUM(F17:AJ17)/8*1.5</f>
        <v>0</v>
      </c>
      <c r="AM16" s="375">
        <f>SUMIF($F$6:$AI$6,"C.Nhật",$F16:$AI17)/8*2</f>
        <v>0</v>
      </c>
      <c r="AN16" s="363">
        <f>SUM(AK16:AM17)</f>
        <v>23</v>
      </c>
      <c r="AO16" s="377">
        <v>2</v>
      </c>
      <c r="AP16" s="363"/>
      <c r="AQ16" s="363"/>
      <c r="AR16" s="363"/>
      <c r="AS16" s="365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8"/>
      <c r="B17" s="368"/>
      <c r="C17" s="370"/>
      <c r="D17" s="37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74"/>
      <c r="AL17" s="374"/>
      <c r="AM17" s="376"/>
      <c r="AN17" s="364"/>
      <c r="AO17" s="378"/>
      <c r="AP17" s="364"/>
      <c r="AQ17" s="364"/>
      <c r="AR17" s="364"/>
      <c r="AS17" s="366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7">
        <f>A16+1</f>
        <v>3</v>
      </c>
      <c r="B18" s="367" t="s">
        <v>86</v>
      </c>
      <c r="C18" s="369" t="str">
        <f>VLOOKUP(B18,DS,2,0)</f>
        <v>Nguyễn Thị Rong</v>
      </c>
      <c r="D18" s="371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/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/>
      <c r="AK18" s="373">
        <f>((SUM(F18:AJ18))/8)-(SUMIF($F$6:$AI$6,"C.Nhật",F18:AJ18)/8)</f>
        <v>23</v>
      </c>
      <c r="AL18" s="373">
        <f>SUM(F19:AJ19)/8*1.5</f>
        <v>0</v>
      </c>
      <c r="AM18" s="375">
        <f>SUMIF($F$6:$AI$6,"C.Nhật",$F18:$AI19)/8*2</f>
        <v>0</v>
      </c>
      <c r="AN18" s="363">
        <f>SUM(AK18:AM19)</f>
        <v>23</v>
      </c>
      <c r="AO18" s="377">
        <v>3</v>
      </c>
      <c r="AP18" s="363"/>
      <c r="AQ18" s="363"/>
      <c r="AR18" s="363"/>
      <c r="AS18" s="365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8"/>
      <c r="B19" s="368"/>
      <c r="C19" s="370"/>
      <c r="D19" s="37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74"/>
      <c r="AL19" s="374"/>
      <c r="AM19" s="376"/>
      <c r="AN19" s="364"/>
      <c r="AO19" s="378"/>
      <c r="AP19" s="364"/>
      <c r="AQ19" s="364"/>
      <c r="AR19" s="364"/>
      <c r="AS19" s="366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7">
        <f t="shared" ref="A20:A30" si="2">A18+1</f>
        <v>4</v>
      </c>
      <c r="B20" s="367" t="s">
        <v>87</v>
      </c>
      <c r="C20" s="369" t="str">
        <f>VLOOKUP(B20,DS,2,0)</f>
        <v>Sơn Thị Nil</v>
      </c>
      <c r="D20" s="371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/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/>
      <c r="AK20" s="373">
        <f>((SUM(F20:AJ20))/8)-(SUMIF($F$6:$AI$6,"C.Nhật",F20:AJ20)/8)</f>
        <v>23</v>
      </c>
      <c r="AL20" s="373">
        <f>SUM(F21:AJ21)/8*1.5</f>
        <v>0</v>
      </c>
      <c r="AM20" s="375">
        <f>SUMIF($F$6:$AI$6,"C.Nhật",$F20:$AI21)/8*2</f>
        <v>0</v>
      </c>
      <c r="AN20" s="363">
        <f>SUM(AK20:AM21)</f>
        <v>23</v>
      </c>
      <c r="AO20" s="377">
        <v>4</v>
      </c>
      <c r="AP20" s="363"/>
      <c r="AQ20" s="363"/>
      <c r="AR20" s="363"/>
      <c r="AS20" s="365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8"/>
      <c r="B21" s="368"/>
      <c r="C21" s="370"/>
      <c r="D21" s="37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74"/>
      <c r="AL21" s="374"/>
      <c r="AM21" s="376"/>
      <c r="AN21" s="364"/>
      <c r="AO21" s="378"/>
      <c r="AP21" s="364"/>
      <c r="AQ21" s="364"/>
      <c r="AR21" s="364"/>
      <c r="AS21" s="366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7">
        <f t="shared" si="2"/>
        <v>5</v>
      </c>
      <c r="B22" s="367" t="s">
        <v>88</v>
      </c>
      <c r="C22" s="369" t="str">
        <f>VLOOKUP(B22,DS,2,0)</f>
        <v>Huỳnh Thị Bé Tha</v>
      </c>
      <c r="D22" s="371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/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/>
      <c r="AK22" s="373">
        <f>((SUM(F22:AJ22))/8)-(SUMIF($F$6:$AI$6,"C.Nhật",F22:AJ22)/8)</f>
        <v>23</v>
      </c>
      <c r="AL22" s="373">
        <f>SUM(F23:AJ23)/8*1.5</f>
        <v>0</v>
      </c>
      <c r="AM22" s="375">
        <f>SUMIF($F$6:$AI$6,"C.Nhật",$F22:$AI23)/8*2</f>
        <v>0</v>
      </c>
      <c r="AN22" s="363">
        <f>SUM(AK22:AM23)</f>
        <v>23</v>
      </c>
      <c r="AO22" s="377">
        <v>5</v>
      </c>
      <c r="AP22" s="363"/>
      <c r="AQ22" s="363"/>
      <c r="AR22" s="363"/>
      <c r="AS22" s="365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8"/>
      <c r="B23" s="368"/>
      <c r="C23" s="370"/>
      <c r="D23" s="37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74"/>
      <c r="AL23" s="374"/>
      <c r="AM23" s="376"/>
      <c r="AN23" s="364"/>
      <c r="AO23" s="378"/>
      <c r="AP23" s="364"/>
      <c r="AQ23" s="364"/>
      <c r="AR23" s="364"/>
      <c r="AS23" s="366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7">
        <f t="shared" si="2"/>
        <v>6</v>
      </c>
      <c r="B24" s="367" t="s">
        <v>90</v>
      </c>
      <c r="C24" s="369" t="str">
        <f>VLOOKUP(B24,DS,2,0)</f>
        <v>Nguyễn Thị Kim Hồng</v>
      </c>
      <c r="D24" s="371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/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/>
      <c r="AK24" s="373">
        <f>((SUM(F24:AJ24))/8)-(SUMIF($F$6:$AI$6,"C.Nhật",F24:AJ24)/8)</f>
        <v>23</v>
      </c>
      <c r="AL24" s="373">
        <f>SUM(F25:AJ25)/8*1.5</f>
        <v>0</v>
      </c>
      <c r="AM24" s="375">
        <f>SUMIF($F$6:$AI$6,"C.Nhật",$F24:$AI25)/8*2</f>
        <v>0</v>
      </c>
      <c r="AN24" s="363">
        <f>SUM(AK24:AM25)</f>
        <v>23</v>
      </c>
      <c r="AO24" s="377">
        <v>6</v>
      </c>
      <c r="AP24" s="363"/>
      <c r="AQ24" s="363"/>
      <c r="AR24" s="363"/>
      <c r="AS24" s="365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8"/>
      <c r="B25" s="368"/>
      <c r="C25" s="370"/>
      <c r="D25" s="37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74"/>
      <c r="AL25" s="374"/>
      <c r="AM25" s="376"/>
      <c r="AN25" s="364"/>
      <c r="AO25" s="378"/>
      <c r="AP25" s="364"/>
      <c r="AQ25" s="364"/>
      <c r="AR25" s="364"/>
      <c r="AS25" s="366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7">
        <f t="shared" si="2"/>
        <v>7</v>
      </c>
      <c r="B26" s="367" t="s">
        <v>91</v>
      </c>
      <c r="C26" s="369" t="str">
        <f>VLOOKUP(B26,DS,2,0)</f>
        <v>Nguyễn Thị Lựu</v>
      </c>
      <c r="D26" s="371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/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/>
      <c r="AK26" s="373">
        <f>((SUM(F26:AJ26))/8)-(SUMIF($F$6:$AI$6,"C.Nhật",F26:AJ26)/8)</f>
        <v>23</v>
      </c>
      <c r="AL26" s="373">
        <f>SUM(F27:AJ27)/8*1.5</f>
        <v>0</v>
      </c>
      <c r="AM26" s="375">
        <f>SUMIF($F$6:$AI$6,"C.Nhật",$F26:$AI27)/8*2</f>
        <v>0</v>
      </c>
      <c r="AN26" s="363">
        <f>SUM(AK26:AM27)</f>
        <v>23</v>
      </c>
      <c r="AO26" s="377">
        <v>7</v>
      </c>
      <c r="AP26" s="363"/>
      <c r="AQ26" s="363"/>
      <c r="AR26" s="363"/>
      <c r="AS26" s="365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8"/>
      <c r="B27" s="368"/>
      <c r="C27" s="370"/>
      <c r="D27" s="37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74"/>
      <c r="AL27" s="374"/>
      <c r="AM27" s="376"/>
      <c r="AN27" s="364"/>
      <c r="AO27" s="378"/>
      <c r="AP27" s="364"/>
      <c r="AQ27" s="364"/>
      <c r="AR27" s="364"/>
      <c r="AS27" s="366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7">
        <f t="shared" si="2"/>
        <v>8</v>
      </c>
      <c r="B28" s="367" t="s">
        <v>92</v>
      </c>
      <c r="C28" s="369" t="str">
        <f>VLOOKUP(B28,DS,2,0)</f>
        <v>Lý Thị Được</v>
      </c>
      <c r="D28" s="371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/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/>
      <c r="AK28" s="373">
        <f>((SUM(F28:AJ28))/8)-(SUMIF($F$6:$AI$6,"C.Nhật",F28:AJ28)/8)</f>
        <v>23</v>
      </c>
      <c r="AL28" s="373">
        <f>SUM(F29:AJ29)/8*1.5</f>
        <v>0</v>
      </c>
      <c r="AM28" s="375">
        <f>SUMIF($F$6:$AI$6,"C.Nhật",$F28:$AI29)/8*2</f>
        <v>0</v>
      </c>
      <c r="AN28" s="363">
        <f>SUM(AK28:AM29)</f>
        <v>23</v>
      </c>
      <c r="AO28" s="377">
        <v>8</v>
      </c>
      <c r="AP28" s="363"/>
      <c r="AQ28" s="363"/>
      <c r="AR28" s="363"/>
      <c r="AS28" s="365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8"/>
      <c r="B29" s="368"/>
      <c r="C29" s="370"/>
      <c r="D29" s="37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74"/>
      <c r="AL29" s="374"/>
      <c r="AM29" s="376"/>
      <c r="AN29" s="364"/>
      <c r="AO29" s="378"/>
      <c r="AP29" s="364"/>
      <c r="AQ29" s="364"/>
      <c r="AR29" s="364"/>
      <c r="AS29" s="366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7">
        <f t="shared" si="2"/>
        <v>9</v>
      </c>
      <c r="B30" s="367" t="s">
        <v>93</v>
      </c>
      <c r="C30" s="369" t="str">
        <f>VLOOKUP(B30,DS,2,0)</f>
        <v>Lý La Quan</v>
      </c>
      <c r="D30" s="371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/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/>
      <c r="AK30" s="373">
        <f>((SUM(F30:AJ30))/8)-(SUMIF($F$6:$AI$6,"C.Nhật",F30:AJ30)/8)</f>
        <v>23</v>
      </c>
      <c r="AL30" s="373">
        <f>SUM(F31:AJ31)/8*1.5</f>
        <v>0</v>
      </c>
      <c r="AM30" s="375">
        <f>SUMIF($F$6:$AI$6,"C.Nhật",$F30:$AI31)/8*2</f>
        <v>0</v>
      </c>
      <c r="AN30" s="363">
        <f>SUM(AK30:AM31)</f>
        <v>23</v>
      </c>
      <c r="AO30" s="377">
        <v>9</v>
      </c>
      <c r="AP30" s="363"/>
      <c r="AQ30" s="363"/>
      <c r="AR30" s="363"/>
      <c r="AS30" s="365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8"/>
      <c r="B31" s="368"/>
      <c r="C31" s="370"/>
      <c r="D31" s="37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74"/>
      <c r="AL31" s="374"/>
      <c r="AM31" s="376"/>
      <c r="AN31" s="364"/>
      <c r="AO31" s="378"/>
      <c r="AP31" s="364"/>
      <c r="AQ31" s="364"/>
      <c r="AR31" s="364"/>
      <c r="AS31" s="366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7">
        <f>A30+1</f>
        <v>10</v>
      </c>
      <c r="B32" s="367" t="s">
        <v>94</v>
      </c>
      <c r="C32" s="369" t="str">
        <f>VLOOKUP(B32,DS,2,0)</f>
        <v>Trà Thị Soi</v>
      </c>
      <c r="D32" s="371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/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/>
      <c r="AK32" s="373">
        <f>((SUM(F32:AJ32))/8)-(SUMIF($F$6:$AI$6,"C.Nhật",F32:AJ32)/8)</f>
        <v>23</v>
      </c>
      <c r="AL32" s="373">
        <f>SUM(F33:AJ33)/8*1.5</f>
        <v>0</v>
      </c>
      <c r="AM32" s="375">
        <f>SUMIF($F$6:$AI$6,"C.Nhật",$F32:$AI33)/8*2</f>
        <v>0</v>
      </c>
      <c r="AN32" s="363">
        <f>SUM(AK32:AM33)</f>
        <v>23</v>
      </c>
      <c r="AO32" s="377">
        <v>10</v>
      </c>
      <c r="AP32" s="363"/>
      <c r="AQ32" s="363"/>
      <c r="AR32" s="363"/>
      <c r="AS32" s="365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8"/>
      <c r="B33" s="368"/>
      <c r="C33" s="370"/>
      <c r="D33" s="37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74"/>
      <c r="AL33" s="374"/>
      <c r="AM33" s="376"/>
      <c r="AN33" s="364"/>
      <c r="AO33" s="378"/>
      <c r="AP33" s="364"/>
      <c r="AQ33" s="364"/>
      <c r="AR33" s="364"/>
      <c r="AS33" s="366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7">
        <f>A32+1</f>
        <v>11</v>
      </c>
      <c r="B34" s="367" t="s">
        <v>95</v>
      </c>
      <c r="C34" s="369" t="str">
        <f>VLOOKUP(B34,DS,2,0)</f>
        <v>Sơn Thị Muỗi Tron</v>
      </c>
      <c r="D34" s="371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/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/>
      <c r="AK34" s="373">
        <f>((SUM(F34:AJ34))/8)-(SUMIF($F$6:$AI$6,"C.Nhật",F34:AJ34)/8)</f>
        <v>23</v>
      </c>
      <c r="AL34" s="373">
        <f>SUM(F35:AJ35)/8*1.5</f>
        <v>0</v>
      </c>
      <c r="AM34" s="375">
        <f>SUMIF($F$6:$AI$6,"C.Nhật",$F34:$AI35)/8*2</f>
        <v>0</v>
      </c>
      <c r="AN34" s="363">
        <f>SUM(AK34:AM35)</f>
        <v>23</v>
      </c>
      <c r="AO34" s="377">
        <v>11</v>
      </c>
      <c r="AP34" s="363"/>
      <c r="AQ34" s="363"/>
      <c r="AR34" s="363"/>
      <c r="AS34" s="365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8"/>
      <c r="B35" s="368"/>
      <c r="C35" s="370"/>
      <c r="D35" s="37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74"/>
      <c r="AL35" s="374"/>
      <c r="AM35" s="376"/>
      <c r="AN35" s="364"/>
      <c r="AO35" s="378"/>
      <c r="AP35" s="364"/>
      <c r="AQ35" s="364"/>
      <c r="AR35" s="364"/>
      <c r="AS35" s="366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7">
        <f>A34+1</f>
        <v>12</v>
      </c>
      <c r="B36" s="367" t="s">
        <v>96</v>
      </c>
      <c r="C36" s="369" t="str">
        <f>VLOOKUP(B36,DS,2,0)</f>
        <v>Sơn Thị Thương</v>
      </c>
      <c r="D36" s="371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/>
      <c r="V36" s="171"/>
      <c r="W36" s="171"/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/>
      <c r="AJ36" s="171"/>
      <c r="AK36" s="373">
        <f>((SUM(F36:AJ36))/8)-(SUMIF($F$6:$AI$6,"C.Nhật",F36:AJ36)/8)</f>
        <v>23</v>
      </c>
      <c r="AL36" s="373">
        <f>SUM(F37:AJ37)/8*1.5</f>
        <v>0</v>
      </c>
      <c r="AM36" s="375">
        <f>SUMIF($F$6:$AI$6,"C.Nhật",$F36:$AI37)/8*2</f>
        <v>0</v>
      </c>
      <c r="AN36" s="363">
        <f>SUM(AK36:AM37)</f>
        <v>23</v>
      </c>
      <c r="AO36" s="377">
        <v>12</v>
      </c>
      <c r="AP36" s="363"/>
      <c r="AQ36" s="363"/>
      <c r="AR36" s="363"/>
      <c r="AS36" s="365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8"/>
      <c r="B37" s="368"/>
      <c r="C37" s="370"/>
      <c r="D37" s="37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74"/>
      <c r="AL37" s="374"/>
      <c r="AM37" s="376"/>
      <c r="AN37" s="364"/>
      <c r="AO37" s="378"/>
      <c r="AP37" s="364"/>
      <c r="AQ37" s="364"/>
      <c r="AR37" s="364"/>
      <c r="AS37" s="366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7">
        <f>A36+1</f>
        <v>13</v>
      </c>
      <c r="B38" s="367" t="s">
        <v>97</v>
      </c>
      <c r="C38" s="369" t="str">
        <f>VLOOKUP(B38,DS,2,0)</f>
        <v>Thạch Thị Som Ươne</v>
      </c>
      <c r="D38" s="371" t="str">
        <f>VLOOKUP(B38,DS,3,0)</f>
        <v>Công nhân</v>
      </c>
      <c r="E38" s="68" t="s">
        <v>32</v>
      </c>
      <c r="F38" s="171">
        <v>8</v>
      </c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/>
      <c r="V38" s="171"/>
      <c r="W38" s="171"/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/>
      <c r="AJ38" s="171"/>
      <c r="AK38" s="373">
        <f>((SUM(F38:AJ38))/8)-(SUMIF($F$6:$AI$6,"C.Nhật",F38:AJ38)/8)</f>
        <v>23</v>
      </c>
      <c r="AL38" s="373">
        <f>SUM(F39:AJ39)/8*1.5</f>
        <v>0</v>
      </c>
      <c r="AM38" s="375">
        <f>SUMIF($F$6:$AI$6,"C.Nhật",$F38:$AI39)/8*2</f>
        <v>0</v>
      </c>
      <c r="AN38" s="363">
        <f>SUM(AK38:AM39)</f>
        <v>23</v>
      </c>
      <c r="AO38" s="377">
        <v>13</v>
      </c>
      <c r="AP38" s="363"/>
      <c r="AQ38" s="363"/>
      <c r="AR38" s="363"/>
      <c r="AS38" s="365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8"/>
      <c r="B39" s="368"/>
      <c r="C39" s="370"/>
      <c r="D39" s="37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74"/>
      <c r="AL39" s="374"/>
      <c r="AM39" s="376"/>
      <c r="AN39" s="364"/>
      <c r="AO39" s="378"/>
      <c r="AP39" s="364"/>
      <c r="AQ39" s="364"/>
      <c r="AR39" s="364"/>
      <c r="AS39" s="366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7">
        <f>A38+1</f>
        <v>14</v>
      </c>
      <c r="B40" s="367" t="s">
        <v>99</v>
      </c>
      <c r="C40" s="369" t="str">
        <f>VLOOKUP(B40,DS,2,0)</f>
        <v>Sơn Thị Chành Ny</v>
      </c>
      <c r="D40" s="371" t="str">
        <f>VLOOKUP(B40,DS,3,0)</f>
        <v>Công nhân</v>
      </c>
      <c r="E40" s="68" t="s">
        <v>32</v>
      </c>
      <c r="F40" s="171">
        <v>8</v>
      </c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/>
      <c r="V40" s="171"/>
      <c r="W40" s="171"/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/>
      <c r="AJ40" s="171"/>
      <c r="AK40" s="373">
        <f>((SUM(F40:AJ40))/8)-(SUMIF($F$6:$AI$6,"C.Nhật",F40:AJ40)/8)</f>
        <v>23</v>
      </c>
      <c r="AL40" s="373">
        <f>SUM(F41:AJ41)/8*1.5</f>
        <v>0</v>
      </c>
      <c r="AM40" s="375">
        <f>SUMIF($F$6:$AI$6,"C.Nhật",$F40:$AI41)/8*2</f>
        <v>0</v>
      </c>
      <c r="AN40" s="363">
        <f>SUM(AK40:AM41)</f>
        <v>23</v>
      </c>
      <c r="AO40" s="377">
        <v>15</v>
      </c>
      <c r="AP40" s="363"/>
      <c r="AQ40" s="363"/>
      <c r="AR40" s="363"/>
      <c r="AS40" s="365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8"/>
      <c r="B41" s="368"/>
      <c r="C41" s="370"/>
      <c r="D41" s="37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74"/>
      <c r="AL41" s="374"/>
      <c r="AM41" s="376"/>
      <c r="AN41" s="364"/>
      <c r="AO41" s="378"/>
      <c r="AP41" s="364"/>
      <c r="AQ41" s="364"/>
      <c r="AR41" s="364"/>
      <c r="AS41" s="366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7">
        <f>A40+1</f>
        <v>15</v>
      </c>
      <c r="B42" s="367" t="s">
        <v>100</v>
      </c>
      <c r="C42" s="369" t="str">
        <f>VLOOKUP(B42,DS,2,0)</f>
        <v>Sơn Thị Chành Đa</v>
      </c>
      <c r="D42" s="371" t="str">
        <f>VLOOKUP(B42,DS,3,0)</f>
        <v>Công nhân</v>
      </c>
      <c r="E42" s="68" t="s">
        <v>32</v>
      </c>
      <c r="F42" s="171">
        <v>8</v>
      </c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/>
      <c r="V42" s="171"/>
      <c r="W42" s="171"/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>
        <v>8</v>
      </c>
      <c r="AH42" s="171">
        <v>8</v>
      </c>
      <c r="AI42" s="171"/>
      <c r="AJ42" s="171"/>
      <c r="AK42" s="373">
        <f>((SUM(F42:AJ42))/8)-(SUMIF($F$6:$AI$6,"C.Nhật",F42:AJ42)/8)</f>
        <v>23</v>
      </c>
      <c r="AL42" s="373">
        <f>SUM(F43:AJ43)/8*1.5</f>
        <v>0</v>
      </c>
      <c r="AM42" s="375">
        <f>SUMIF($F$6:$AI$6,"C.Nhật",$F42:$AI43)/8*2</f>
        <v>0</v>
      </c>
      <c r="AN42" s="363">
        <f>SUM(AK42:AM43)</f>
        <v>23</v>
      </c>
      <c r="AO42" s="377">
        <v>16</v>
      </c>
      <c r="AP42" s="363"/>
      <c r="AQ42" s="363"/>
      <c r="AR42" s="363"/>
      <c r="AS42" s="365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8"/>
      <c r="B43" s="368"/>
      <c r="C43" s="370"/>
      <c r="D43" s="37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74"/>
      <c r="AL43" s="374"/>
      <c r="AM43" s="376"/>
      <c r="AN43" s="364"/>
      <c r="AO43" s="378"/>
      <c r="AP43" s="364"/>
      <c r="AQ43" s="364"/>
      <c r="AR43" s="364"/>
      <c r="AS43" s="366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7">
        <f>A42+1</f>
        <v>16</v>
      </c>
      <c r="B44" s="367" t="s">
        <v>101</v>
      </c>
      <c r="C44" s="369" t="str">
        <f>VLOOKUP(B44,DS,2,0)</f>
        <v>Trần Thị Bích Phượng</v>
      </c>
      <c r="D44" s="371" t="str">
        <f>VLOOKUP(B44,DS,3,0)</f>
        <v>Công nhân</v>
      </c>
      <c r="E44" s="68" t="s">
        <v>32</v>
      </c>
      <c r="F44" s="171">
        <v>8</v>
      </c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/>
      <c r="V44" s="171"/>
      <c r="W44" s="171"/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/>
      <c r="AJ44" s="171"/>
      <c r="AK44" s="373">
        <f>((SUM(F44:AJ44))/8)-(SUMIF($F$6:$AI$6,"C.Nhật",F44:AJ44)/8)</f>
        <v>23</v>
      </c>
      <c r="AL44" s="373">
        <f>SUM(F45:AJ45)/8*1.5</f>
        <v>0</v>
      </c>
      <c r="AM44" s="375">
        <f>SUMIF($F$6:$AI$6,"C.Nhật",$F44:$AI45)/8*2</f>
        <v>0</v>
      </c>
      <c r="AN44" s="363">
        <f>SUM(AK44:AM45)</f>
        <v>23</v>
      </c>
      <c r="AO44" s="377">
        <v>17</v>
      </c>
      <c r="AP44" s="363"/>
      <c r="AQ44" s="363"/>
      <c r="AR44" s="363"/>
      <c r="AS44" s="365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8"/>
      <c r="B45" s="368"/>
      <c r="C45" s="370"/>
      <c r="D45" s="37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74"/>
      <c r="AL45" s="374"/>
      <c r="AM45" s="376"/>
      <c r="AN45" s="364"/>
      <c r="AO45" s="378"/>
      <c r="AP45" s="364"/>
      <c r="AQ45" s="364"/>
      <c r="AR45" s="364"/>
      <c r="AS45" s="366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7">
        <f>A44+1</f>
        <v>17</v>
      </c>
      <c r="B46" s="367" t="s">
        <v>102</v>
      </c>
      <c r="C46" s="369" t="str">
        <f>VLOOKUP(B46,DS,2,0)</f>
        <v>Sơn Thị Trường Sa</v>
      </c>
      <c r="D46" s="371" t="str">
        <f>VLOOKUP(B46,DS,3,0)</f>
        <v>Công nhân</v>
      </c>
      <c r="E46" s="68" t="s">
        <v>32</v>
      </c>
      <c r="F46" s="171">
        <v>8</v>
      </c>
      <c r="G46" s="171">
        <v>8</v>
      </c>
      <c r="H46" s="171"/>
      <c r="I46" s="171">
        <v>8</v>
      </c>
      <c r="J46" s="171">
        <v>8</v>
      </c>
      <c r="K46" s="171">
        <v>8</v>
      </c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/>
      <c r="V46" s="171"/>
      <c r="W46" s="171"/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/>
      <c r="AJ46" s="171"/>
      <c r="AK46" s="373">
        <f>((SUM(F46:AJ46))/8)-(SUMIF($F$6:$AI$6,"C.Nhật",F46:AJ46)/8)</f>
        <v>23</v>
      </c>
      <c r="AL46" s="373">
        <f>SUM(F47:AJ47)/8*1.5</f>
        <v>0</v>
      </c>
      <c r="AM46" s="375">
        <f>SUMIF($F$6:$AI$6,"C.Nhật",$F46:$AI47)/8*2</f>
        <v>0</v>
      </c>
      <c r="AN46" s="363">
        <f>SUM(AK46:AM47)</f>
        <v>23</v>
      </c>
      <c r="AO46" s="377">
        <v>18</v>
      </c>
      <c r="AP46" s="363"/>
      <c r="AQ46" s="363"/>
      <c r="AR46" s="363"/>
      <c r="AS46" s="365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8"/>
      <c r="B47" s="368"/>
      <c r="C47" s="370"/>
      <c r="D47" s="37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74"/>
      <c r="AL47" s="374"/>
      <c r="AM47" s="376"/>
      <c r="AN47" s="364"/>
      <c r="AO47" s="378"/>
      <c r="AP47" s="364"/>
      <c r="AQ47" s="364"/>
      <c r="AR47" s="364"/>
      <c r="AS47" s="366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7">
        <f>A46+1</f>
        <v>18</v>
      </c>
      <c r="B48" s="367" t="s">
        <v>103</v>
      </c>
      <c r="C48" s="369" t="str">
        <f>VLOOKUP(B48,DS,2,0)</f>
        <v>Lý Thị Sà Kha</v>
      </c>
      <c r="D48" s="371" t="str">
        <f>VLOOKUP(B48,DS,3,0)</f>
        <v>Công nhân</v>
      </c>
      <c r="E48" s="68" t="s">
        <v>32</v>
      </c>
      <c r="F48" s="171">
        <v>8</v>
      </c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/>
      <c r="V48" s="171"/>
      <c r="W48" s="171"/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>
        <v>8</v>
      </c>
      <c r="AF48" s="171">
        <v>8</v>
      </c>
      <c r="AG48" s="171">
        <v>8</v>
      </c>
      <c r="AH48" s="171">
        <v>8</v>
      </c>
      <c r="AI48" s="171"/>
      <c r="AJ48" s="171"/>
      <c r="AK48" s="373">
        <f>((SUM(F48:AJ48))/8)-(SUMIF($F$6:$AI$6,"C.Nhật",F48:AJ48)/8)</f>
        <v>23</v>
      </c>
      <c r="AL48" s="373">
        <f>SUM(F49:AJ49)/8*1.5</f>
        <v>0</v>
      </c>
      <c r="AM48" s="375">
        <f>SUMIF($F$6:$AI$6,"C.Nhật",$F48:$AI49)/8*2</f>
        <v>0</v>
      </c>
      <c r="AN48" s="363">
        <f>SUM(AK48:AM49)</f>
        <v>23</v>
      </c>
      <c r="AO48" s="377">
        <v>19</v>
      </c>
      <c r="AP48" s="363"/>
      <c r="AQ48" s="363"/>
      <c r="AR48" s="363"/>
      <c r="AS48" s="365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8"/>
      <c r="B49" s="368"/>
      <c r="C49" s="370"/>
      <c r="D49" s="37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74"/>
      <c r="AL49" s="374"/>
      <c r="AM49" s="376"/>
      <c r="AN49" s="364"/>
      <c r="AO49" s="378"/>
      <c r="AP49" s="364"/>
      <c r="AQ49" s="364"/>
      <c r="AR49" s="364"/>
      <c r="AS49" s="366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7">
        <f>A48+1</f>
        <v>19</v>
      </c>
      <c r="B50" s="367" t="s">
        <v>104</v>
      </c>
      <c r="C50" s="369" t="str">
        <f>VLOOKUP(B50,DS,2,0)</f>
        <v xml:space="preserve"> Lâm Thị Mộng Thường</v>
      </c>
      <c r="D50" s="371" t="str">
        <f>VLOOKUP(B50,DS,3,0)</f>
        <v>Công nhân</v>
      </c>
      <c r="E50" s="68" t="s">
        <v>32</v>
      </c>
      <c r="F50" s="171">
        <v>8</v>
      </c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/>
      <c r="V50" s="171"/>
      <c r="W50" s="171"/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/>
      <c r="AJ50" s="171"/>
      <c r="AK50" s="373">
        <f>((SUM(F50:AJ50))/8)-(SUMIF($F$6:$AI$6,"C.Nhật",F50:AJ50)/8)</f>
        <v>23</v>
      </c>
      <c r="AL50" s="373">
        <f>SUM(F51:AJ51)/8*1.5</f>
        <v>0</v>
      </c>
      <c r="AM50" s="375">
        <f>SUMIF($F$6:$AI$6,"C.Nhật",$F50:$AI51)/8*2</f>
        <v>0</v>
      </c>
      <c r="AN50" s="363">
        <f>SUM(AK50:AM51)</f>
        <v>23</v>
      </c>
      <c r="AO50" s="377">
        <v>20</v>
      </c>
      <c r="AP50" s="363"/>
      <c r="AQ50" s="363"/>
      <c r="AR50" s="363"/>
      <c r="AS50" s="365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8"/>
      <c r="B51" s="368"/>
      <c r="C51" s="370"/>
      <c r="D51" s="37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74"/>
      <c r="AL51" s="374"/>
      <c r="AM51" s="376"/>
      <c r="AN51" s="364"/>
      <c r="AO51" s="378"/>
      <c r="AP51" s="364"/>
      <c r="AQ51" s="364"/>
      <c r="AR51" s="364"/>
      <c r="AS51" s="366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10" customFormat="1" ht="21" customHeight="1">
      <c r="A52" s="308" t="s">
        <v>187</v>
      </c>
      <c r="B52" s="311" t="s">
        <v>188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AS52" s="313"/>
      <c r="AT52" s="309"/>
    </row>
    <row r="53" spans="1:90" s="67" customFormat="1" ht="18" customHeight="1">
      <c r="A53" s="367">
        <f>A50+1</f>
        <v>20</v>
      </c>
      <c r="B53" s="367" t="s">
        <v>113</v>
      </c>
      <c r="C53" s="369" t="str">
        <f>VLOOKUP(B53,DS,2,0)</f>
        <v>Nguyễn Văn Bé Hai</v>
      </c>
      <c r="D53" s="371" t="str">
        <f>VLOOKUP(B53,DS,3,0)</f>
        <v>Công nhân</v>
      </c>
      <c r="E53" s="68" t="s">
        <v>32</v>
      </c>
      <c r="F53" s="171">
        <v>8</v>
      </c>
      <c r="G53" s="171">
        <v>8</v>
      </c>
      <c r="H53" s="171"/>
      <c r="I53" s="171">
        <v>8</v>
      </c>
      <c r="J53" s="171">
        <v>8</v>
      </c>
      <c r="K53" s="171">
        <v>8</v>
      </c>
      <c r="L53" s="171">
        <v>8</v>
      </c>
      <c r="M53" s="171">
        <v>8</v>
      </c>
      <c r="N53" s="171">
        <v>8</v>
      </c>
      <c r="O53" s="171"/>
      <c r="P53" s="171">
        <v>8</v>
      </c>
      <c r="Q53" s="171">
        <v>8</v>
      </c>
      <c r="R53" s="171">
        <v>8</v>
      </c>
      <c r="S53" s="171">
        <v>8</v>
      </c>
      <c r="T53" s="171">
        <v>8</v>
      </c>
      <c r="U53" s="171"/>
      <c r="V53" s="171"/>
      <c r="W53" s="171"/>
      <c r="X53" s="171">
        <v>8</v>
      </c>
      <c r="Y53" s="171">
        <v>8</v>
      </c>
      <c r="Z53" s="171">
        <v>8</v>
      </c>
      <c r="AA53" s="171">
        <v>8</v>
      </c>
      <c r="AB53" s="171">
        <v>8</v>
      </c>
      <c r="AC53" s="171"/>
      <c r="AD53" s="171">
        <v>8</v>
      </c>
      <c r="AE53" s="171">
        <v>8</v>
      </c>
      <c r="AF53" s="171">
        <v>8</v>
      </c>
      <c r="AG53" s="171">
        <v>8</v>
      </c>
      <c r="AH53" s="171">
        <v>8</v>
      </c>
      <c r="AI53" s="171"/>
      <c r="AJ53" s="171"/>
      <c r="AK53" s="373">
        <f>((SUM(F53:AJ53))/8)-(SUMIF($F$6:$AI$6,"C.Nhật",F53:AJ53)/8)</f>
        <v>23</v>
      </c>
      <c r="AL53" s="373">
        <f>SUM(F54:AJ54)/8*1.5</f>
        <v>0</v>
      </c>
      <c r="AM53" s="375">
        <f>SUMIF($F$6:$AI$6,"C.Nhật",$F53:$AI54)/8*2</f>
        <v>0</v>
      </c>
      <c r="AN53" s="363">
        <f>SUM(AK53:AM54)</f>
        <v>23</v>
      </c>
      <c r="AO53" s="377">
        <v>20</v>
      </c>
      <c r="AP53" s="363"/>
      <c r="AQ53" s="363"/>
      <c r="AR53" s="363"/>
      <c r="AS53" s="365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68"/>
      <c r="B54" s="368"/>
      <c r="C54" s="370"/>
      <c r="D54" s="372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374"/>
      <c r="AL54" s="374"/>
      <c r="AM54" s="376"/>
      <c r="AN54" s="364"/>
      <c r="AO54" s="378"/>
      <c r="AP54" s="364"/>
      <c r="AQ54" s="364"/>
      <c r="AR54" s="364"/>
      <c r="AS54" s="366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67">
        <f>A53+1</f>
        <v>21</v>
      </c>
      <c r="B55" s="367" t="s">
        <v>114</v>
      </c>
      <c r="C55" s="369" t="str">
        <f>VLOOKUP(B55,DS,2,0)</f>
        <v>Thạch Tiền</v>
      </c>
      <c r="D55" s="371" t="str">
        <f>VLOOKUP(B55,DS,3,0)</f>
        <v>Công nhân</v>
      </c>
      <c r="E55" s="68" t="s">
        <v>32</v>
      </c>
      <c r="F55" s="171">
        <v>8</v>
      </c>
      <c r="G55" s="171">
        <v>8</v>
      </c>
      <c r="H55" s="171"/>
      <c r="I55" s="171">
        <v>8</v>
      </c>
      <c r="J55" s="171">
        <v>8</v>
      </c>
      <c r="K55" s="171">
        <v>8</v>
      </c>
      <c r="L55" s="171">
        <v>8</v>
      </c>
      <c r="M55" s="171">
        <v>8</v>
      </c>
      <c r="N55" s="171">
        <v>8</v>
      </c>
      <c r="O55" s="171"/>
      <c r="P55" s="171">
        <v>8</v>
      </c>
      <c r="Q55" s="171">
        <v>8</v>
      </c>
      <c r="R55" s="171">
        <v>8</v>
      </c>
      <c r="S55" s="171">
        <v>8</v>
      </c>
      <c r="T55" s="171">
        <v>8</v>
      </c>
      <c r="U55" s="171"/>
      <c r="V55" s="171"/>
      <c r="W55" s="171"/>
      <c r="X55" s="171">
        <v>8</v>
      </c>
      <c r="Y55" s="171">
        <v>8</v>
      </c>
      <c r="Z55" s="171">
        <v>8</v>
      </c>
      <c r="AA55" s="171">
        <v>8</v>
      </c>
      <c r="AB55" s="171">
        <v>8</v>
      </c>
      <c r="AC55" s="171"/>
      <c r="AD55" s="171">
        <v>8</v>
      </c>
      <c r="AE55" s="171">
        <v>8</v>
      </c>
      <c r="AF55" s="171">
        <v>8</v>
      </c>
      <c r="AG55" s="171">
        <v>8</v>
      </c>
      <c r="AH55" s="171">
        <v>8</v>
      </c>
      <c r="AI55" s="171"/>
      <c r="AJ55" s="171"/>
      <c r="AK55" s="373">
        <f>((SUM(F55:AJ55))/8)-(SUMIF($F$6:$AI$6,"C.Nhật",F55:AJ55)/8)</f>
        <v>23</v>
      </c>
      <c r="AL55" s="373">
        <f>SUM(F56:AJ56)/8*1.5</f>
        <v>0</v>
      </c>
      <c r="AM55" s="375">
        <f>SUMIF($F$6:$AI$6,"C.Nhật",$F55:$AI56)/8*2</f>
        <v>0</v>
      </c>
      <c r="AN55" s="363">
        <f>SUM(AK55:AM56)</f>
        <v>23</v>
      </c>
      <c r="AO55" s="377">
        <v>21</v>
      </c>
      <c r="AP55" s="363"/>
      <c r="AQ55" s="363"/>
      <c r="AR55" s="363"/>
      <c r="AS55" s="365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68"/>
      <c r="B56" s="368"/>
      <c r="C56" s="370"/>
      <c r="D56" s="372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74"/>
      <c r="AL56" s="374"/>
      <c r="AM56" s="376"/>
      <c r="AN56" s="364"/>
      <c r="AO56" s="378"/>
      <c r="AP56" s="364"/>
      <c r="AQ56" s="364"/>
      <c r="AR56" s="364"/>
      <c r="AS56" s="366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67">
        <f>A55+1</f>
        <v>22</v>
      </c>
      <c r="B57" s="367" t="s">
        <v>115</v>
      </c>
      <c r="C57" s="369" t="str">
        <f>VLOOKUP(B57,DS,2,0)</f>
        <v>Hứa Hậu</v>
      </c>
      <c r="D57" s="371" t="str">
        <f>VLOOKUP(B57,DS,3,0)</f>
        <v>Công nhân</v>
      </c>
      <c r="E57" s="68" t="s">
        <v>32</v>
      </c>
      <c r="F57" s="171">
        <v>8</v>
      </c>
      <c r="G57" s="171">
        <v>8</v>
      </c>
      <c r="H57" s="171"/>
      <c r="I57" s="171">
        <v>8</v>
      </c>
      <c r="J57" s="171">
        <v>8</v>
      </c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/>
      <c r="V57" s="171"/>
      <c r="W57" s="171"/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/>
      <c r="AJ57" s="171"/>
      <c r="AK57" s="373">
        <f>((SUM(F57:AJ57))/8)-(SUMIF($F$6:$AI$6,"C.Nhật",F57:AJ57)/8)</f>
        <v>23</v>
      </c>
      <c r="AL57" s="373">
        <f>SUM(F58:AJ58)/8*1.5</f>
        <v>0</v>
      </c>
      <c r="AM57" s="375">
        <f>SUMIF($F$6:$AI$6,"C.Nhật",$F57:$AI58)/8*2</f>
        <v>0</v>
      </c>
      <c r="AN57" s="363">
        <f>SUM(AK57:AM58)</f>
        <v>23</v>
      </c>
      <c r="AO57" s="377">
        <v>22</v>
      </c>
      <c r="AP57" s="363"/>
      <c r="AQ57" s="363"/>
      <c r="AR57" s="363"/>
      <c r="AS57" s="365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8"/>
      <c r="B58" s="368"/>
      <c r="C58" s="370"/>
      <c r="D58" s="37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74"/>
      <c r="AL58" s="374"/>
      <c r="AM58" s="376"/>
      <c r="AN58" s="364"/>
      <c r="AO58" s="378"/>
      <c r="AP58" s="364"/>
      <c r="AQ58" s="364"/>
      <c r="AR58" s="364"/>
      <c r="AS58" s="366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7">
        <f>A57+1</f>
        <v>23</v>
      </c>
      <c r="B59" s="367" t="s">
        <v>116</v>
      </c>
      <c r="C59" s="369" t="str">
        <f>VLOOKUP(B59,DS,2,0)</f>
        <v>Sơn Pép</v>
      </c>
      <c r="D59" s="371" t="str">
        <f>VLOOKUP(B59,DS,3,0)</f>
        <v>Công nhân</v>
      </c>
      <c r="E59" s="68" t="s">
        <v>32</v>
      </c>
      <c r="F59" s="171">
        <v>8</v>
      </c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>
        <v>8</v>
      </c>
      <c r="S59" s="171">
        <v>8</v>
      </c>
      <c r="T59" s="171">
        <v>8</v>
      </c>
      <c r="U59" s="171"/>
      <c r="V59" s="171"/>
      <c r="W59" s="171"/>
      <c r="X59" s="171">
        <v>8</v>
      </c>
      <c r="Y59" s="171">
        <v>8</v>
      </c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/>
      <c r="AJ59" s="171"/>
      <c r="AK59" s="373">
        <f>((SUM(F59:AJ59))/8)-(SUMIF($F$6:$AI$6,"C.Nhật",F59:AJ59)/8)</f>
        <v>23</v>
      </c>
      <c r="AL59" s="373">
        <f>SUM(F60:AJ60)/8*1.5</f>
        <v>0</v>
      </c>
      <c r="AM59" s="375">
        <f>SUMIF($F$6:$AI$6,"C.Nhật",$F59:$AI60)/8*2</f>
        <v>0</v>
      </c>
      <c r="AN59" s="363">
        <f>SUM(AK59:AM60)</f>
        <v>23</v>
      </c>
      <c r="AO59" s="377">
        <v>23</v>
      </c>
      <c r="AP59" s="363"/>
      <c r="AQ59" s="363"/>
      <c r="AR59" s="363"/>
      <c r="AS59" s="365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8"/>
      <c r="B60" s="368"/>
      <c r="C60" s="370"/>
      <c r="D60" s="37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74"/>
      <c r="AL60" s="374"/>
      <c r="AM60" s="376"/>
      <c r="AN60" s="364"/>
      <c r="AO60" s="378"/>
      <c r="AP60" s="364"/>
      <c r="AQ60" s="364"/>
      <c r="AR60" s="364"/>
      <c r="AS60" s="366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7">
        <f>A59+1</f>
        <v>24</v>
      </c>
      <c r="B61" s="367" t="s">
        <v>117</v>
      </c>
      <c r="C61" s="369" t="str">
        <f>VLOOKUP(B61,DS,2,0)</f>
        <v>Sơn Lét</v>
      </c>
      <c r="D61" s="371" t="str">
        <f>VLOOKUP(B61,DS,3,0)</f>
        <v>Công nhân</v>
      </c>
      <c r="E61" s="68" t="s">
        <v>32</v>
      </c>
      <c r="F61" s="171">
        <v>8</v>
      </c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/>
      <c r="V61" s="171"/>
      <c r="W61" s="171"/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/>
      <c r="AJ61" s="171"/>
      <c r="AK61" s="373">
        <f>((SUM(F61:AJ61))/8)-(SUMIF($F$6:$AI$6,"C.Nhật",F61:AJ61)/8)</f>
        <v>23</v>
      </c>
      <c r="AL61" s="373">
        <f>SUM(F62:AJ62)/8*1.5</f>
        <v>0</v>
      </c>
      <c r="AM61" s="375">
        <f>SUMIF($F$6:$AI$6,"C.Nhật",$F61:$AI62)/8*2</f>
        <v>0</v>
      </c>
      <c r="AN61" s="363">
        <f>SUM(AK61:AM62)</f>
        <v>23</v>
      </c>
      <c r="AO61" s="377">
        <v>24</v>
      </c>
      <c r="AP61" s="363"/>
      <c r="AQ61" s="363"/>
      <c r="AR61" s="363"/>
      <c r="AS61" s="365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8"/>
      <c r="B62" s="368"/>
      <c r="C62" s="370"/>
      <c r="D62" s="37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74"/>
      <c r="AL62" s="374"/>
      <c r="AM62" s="376"/>
      <c r="AN62" s="364"/>
      <c r="AO62" s="378"/>
      <c r="AP62" s="364"/>
      <c r="AQ62" s="364"/>
      <c r="AR62" s="364"/>
      <c r="AS62" s="366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7">
        <f>A61+1</f>
        <v>25</v>
      </c>
      <c r="B63" s="367" t="s">
        <v>118</v>
      </c>
      <c r="C63" s="369" t="str">
        <f>VLOOKUP(B63,DS,2,0)</f>
        <v>Trần Nhiên</v>
      </c>
      <c r="D63" s="371" t="str">
        <f>VLOOKUP(B63,DS,3,0)</f>
        <v>Công nhân</v>
      </c>
      <c r="E63" s="68" t="s">
        <v>32</v>
      </c>
      <c r="F63" s="171">
        <v>8</v>
      </c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/>
      <c r="V63" s="171"/>
      <c r="W63" s="171"/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/>
      <c r="AJ63" s="171"/>
      <c r="AK63" s="373">
        <f>((SUM(F63:AJ63))/8)-(SUMIF($F$6:$AI$6,"C.Nhật",F63:AJ63)/8)</f>
        <v>23</v>
      </c>
      <c r="AL63" s="373">
        <f>SUM(F64:AJ64)/8*1.5</f>
        <v>0</v>
      </c>
      <c r="AM63" s="375">
        <f>SUMIF($F$6:$AI$6,"C.Nhật",$F63:$AI64)/8*2</f>
        <v>0</v>
      </c>
      <c r="AN63" s="363">
        <f>SUM(AK63:AM64)</f>
        <v>23</v>
      </c>
      <c r="AO63" s="377">
        <v>25</v>
      </c>
      <c r="AP63" s="363"/>
      <c r="AQ63" s="363"/>
      <c r="AR63" s="363"/>
      <c r="AS63" s="365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8"/>
      <c r="B64" s="368"/>
      <c r="C64" s="370"/>
      <c r="D64" s="37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74"/>
      <c r="AL64" s="374"/>
      <c r="AM64" s="376"/>
      <c r="AN64" s="364"/>
      <c r="AO64" s="378"/>
      <c r="AP64" s="364"/>
      <c r="AQ64" s="364"/>
      <c r="AR64" s="364"/>
      <c r="AS64" s="366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7">
        <f>A63+1</f>
        <v>26</v>
      </c>
      <c r="B65" s="367" t="s">
        <v>119</v>
      </c>
      <c r="C65" s="369" t="str">
        <f>VLOOKUP(B65,DS,2,0)</f>
        <v>Thạch Giang</v>
      </c>
      <c r="D65" s="371" t="str">
        <f>VLOOKUP(B65,DS,3,0)</f>
        <v>Công nhân</v>
      </c>
      <c r="E65" s="68" t="s">
        <v>32</v>
      </c>
      <c r="F65" s="171">
        <v>8</v>
      </c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>
        <v>8</v>
      </c>
      <c r="S65" s="171">
        <v>8</v>
      </c>
      <c r="T65" s="171">
        <v>8</v>
      </c>
      <c r="U65" s="171"/>
      <c r="V65" s="171"/>
      <c r="W65" s="171"/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/>
      <c r="AJ65" s="171"/>
      <c r="AK65" s="373">
        <f>((SUM(F65:AJ65))/8)-(SUMIF($F$6:$AI$6,"C.Nhật",F65:AJ65)/8)</f>
        <v>23</v>
      </c>
      <c r="AL65" s="373">
        <f>SUM(F66:AJ66)/8*1.5</f>
        <v>0</v>
      </c>
      <c r="AM65" s="375">
        <f>SUMIF($F$6:$AI$6,"C.Nhật",$F65:$AI66)/8*2</f>
        <v>0</v>
      </c>
      <c r="AN65" s="363">
        <f>SUM(AK65:AM66)</f>
        <v>23</v>
      </c>
      <c r="AO65" s="377">
        <v>26</v>
      </c>
      <c r="AP65" s="363"/>
      <c r="AQ65" s="363"/>
      <c r="AR65" s="363"/>
      <c r="AS65" s="365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8"/>
      <c r="B66" s="368"/>
      <c r="C66" s="370"/>
      <c r="D66" s="37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74"/>
      <c r="AL66" s="374"/>
      <c r="AM66" s="376"/>
      <c r="AN66" s="364"/>
      <c r="AO66" s="378"/>
      <c r="AP66" s="364"/>
      <c r="AQ66" s="364"/>
      <c r="AR66" s="364"/>
      <c r="AS66" s="366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7">
        <f>A65+1</f>
        <v>27</v>
      </c>
      <c r="B67" s="367" t="s">
        <v>120</v>
      </c>
      <c r="C67" s="369" t="str">
        <f>VLOOKUP(B67,DS,2,0)</f>
        <v>Thạch Quyền</v>
      </c>
      <c r="D67" s="371" t="str">
        <f>VLOOKUP(B67,DS,3,0)</f>
        <v>Công nhân</v>
      </c>
      <c r="E67" s="68" t="s">
        <v>32</v>
      </c>
      <c r="F67" s="171">
        <v>8</v>
      </c>
      <c r="G67" s="171">
        <v>8</v>
      </c>
      <c r="H67" s="171"/>
      <c r="I67" s="171">
        <v>8</v>
      </c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/>
      <c r="V67" s="171"/>
      <c r="W67" s="171"/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373">
        <f>((SUM(F67:AJ67))/8)-(SUMIF($F$6:$AI$6,"C.Nhật",F67:AJ67)/8)</f>
        <v>23</v>
      </c>
      <c r="AL67" s="373">
        <f>SUM(F68:AJ68)/8*1.5</f>
        <v>0</v>
      </c>
      <c r="AM67" s="375">
        <f>SUMIF($F$6:$AI$6,"C.Nhật",$F67:$AI68)/8*2</f>
        <v>0</v>
      </c>
      <c r="AN67" s="363">
        <f>SUM(AK67:AM68)</f>
        <v>23</v>
      </c>
      <c r="AO67" s="377">
        <v>27</v>
      </c>
      <c r="AP67" s="363"/>
      <c r="AQ67" s="363"/>
      <c r="AR67" s="363"/>
      <c r="AS67" s="365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8"/>
      <c r="B68" s="368"/>
      <c r="C68" s="370"/>
      <c r="D68" s="37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74"/>
      <c r="AL68" s="374"/>
      <c r="AM68" s="376"/>
      <c r="AN68" s="364"/>
      <c r="AO68" s="378"/>
      <c r="AP68" s="364"/>
      <c r="AQ68" s="364"/>
      <c r="AR68" s="364"/>
      <c r="AS68" s="366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7">
        <f>A67+1</f>
        <v>28</v>
      </c>
      <c r="B69" s="367" t="s">
        <v>121</v>
      </c>
      <c r="C69" s="369" t="str">
        <f>VLOOKUP(B69,DS,2,0)</f>
        <v>Lâm Lin</v>
      </c>
      <c r="D69" s="371" t="str">
        <f>VLOOKUP(B69,DS,3,0)</f>
        <v>Công nhân</v>
      </c>
      <c r="E69" s="68" t="s">
        <v>32</v>
      </c>
      <c r="F69" s="171">
        <v>8</v>
      </c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/>
      <c r="V69" s="171"/>
      <c r="W69" s="171"/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/>
      <c r="AJ69" s="171"/>
      <c r="AK69" s="373">
        <f>((SUM(F69:AJ69))/8)-(SUMIF($F$6:$AI$6,"C.Nhật",F69:AJ69)/8)</f>
        <v>23</v>
      </c>
      <c r="AL69" s="373">
        <f>SUM(F70:AJ70)/8*1.5</f>
        <v>0</v>
      </c>
      <c r="AM69" s="375">
        <f>SUMIF($F$6:$AI$6,"C.Nhật",$F69:$AI70)/8*2</f>
        <v>0</v>
      </c>
      <c r="AN69" s="363">
        <f>SUM(AK69:AM70)</f>
        <v>23</v>
      </c>
      <c r="AO69" s="377">
        <v>28</v>
      </c>
      <c r="AP69" s="363"/>
      <c r="AQ69" s="363"/>
      <c r="AR69" s="363"/>
      <c r="AS69" s="365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8"/>
      <c r="B70" s="368"/>
      <c r="C70" s="370"/>
      <c r="D70" s="372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74"/>
      <c r="AL70" s="374"/>
      <c r="AM70" s="376"/>
      <c r="AN70" s="364"/>
      <c r="AO70" s="378"/>
      <c r="AP70" s="364"/>
      <c r="AQ70" s="364"/>
      <c r="AR70" s="364"/>
      <c r="AS70" s="366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7">
        <f>A69+1</f>
        <v>29</v>
      </c>
      <c r="B71" s="367" t="s">
        <v>122</v>
      </c>
      <c r="C71" s="369" t="str">
        <f>VLOOKUP(B71,DS,2,0)</f>
        <v>Lâm Chanh Đa Ra</v>
      </c>
      <c r="D71" s="371" t="str">
        <f>VLOOKUP(B71,DS,3,0)</f>
        <v>Công nhân</v>
      </c>
      <c r="E71" s="68" t="s">
        <v>32</v>
      </c>
      <c r="F71" s="171">
        <v>8</v>
      </c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/>
      <c r="V71" s="171"/>
      <c r="W71" s="171"/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/>
      <c r="AJ71" s="171"/>
      <c r="AK71" s="373">
        <f>((SUM(F71:AJ71))/8)-(SUMIF($F$6:$AI$6,"C.Nhật",F71:AJ71)/8)</f>
        <v>23</v>
      </c>
      <c r="AL71" s="373">
        <f>SUM(F72:AJ72)/8*1.5</f>
        <v>0</v>
      </c>
      <c r="AM71" s="375">
        <f>SUMIF($F$6:$AI$6,"C.Nhật",$F71:$AI72)/8*2</f>
        <v>0</v>
      </c>
      <c r="AN71" s="363">
        <f>SUM(AK71:AM72)</f>
        <v>23</v>
      </c>
      <c r="AO71" s="377">
        <v>29</v>
      </c>
      <c r="AP71" s="363"/>
      <c r="AQ71" s="363"/>
      <c r="AR71" s="363"/>
      <c r="AS71" s="365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8"/>
      <c r="B72" s="368"/>
      <c r="C72" s="370"/>
      <c r="D72" s="372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74"/>
      <c r="AL72" s="374"/>
      <c r="AM72" s="376"/>
      <c r="AN72" s="364"/>
      <c r="AO72" s="378"/>
      <c r="AP72" s="364"/>
      <c r="AQ72" s="364"/>
      <c r="AR72" s="364"/>
      <c r="AS72" s="366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70" customFormat="1" ht="12.75">
      <c r="A73" s="14"/>
      <c r="B73" s="71"/>
      <c r="C73" s="4"/>
      <c r="D73" s="113"/>
      <c r="E73" s="4"/>
      <c r="F73" s="75"/>
      <c r="G73" s="75"/>
      <c r="H73" s="72"/>
      <c r="I73" s="72"/>
      <c r="J73" s="120"/>
      <c r="K73" s="75"/>
      <c r="L73" s="72"/>
      <c r="M73" s="75"/>
      <c r="N73" s="75"/>
      <c r="O73" s="75"/>
      <c r="P73" s="75"/>
      <c r="Q73" s="72"/>
      <c r="R73" s="75"/>
      <c r="S73" s="75"/>
      <c r="T73" s="120"/>
      <c r="U73" s="75"/>
      <c r="V73" s="75"/>
      <c r="W73" s="75"/>
      <c r="X73" s="71"/>
      <c r="Y73" s="75"/>
      <c r="Z73" s="75"/>
      <c r="AA73" s="75"/>
      <c r="AB73" s="75"/>
      <c r="AC73" s="75"/>
      <c r="AD73" s="72"/>
      <c r="AE73" s="75"/>
      <c r="AF73" s="75"/>
      <c r="AG73" s="75"/>
      <c r="AH73" s="75"/>
      <c r="AI73" s="75"/>
      <c r="AJ73" s="75"/>
      <c r="AK73" s="4"/>
      <c r="AL73" s="4"/>
      <c r="AM73" s="98"/>
      <c r="AN73" s="74"/>
      <c r="AO73" s="74"/>
      <c r="AP73" s="74"/>
      <c r="AQ73" s="74"/>
      <c r="AR73" s="74"/>
      <c r="AS73" s="4"/>
      <c r="AT73" s="104"/>
    </row>
    <row r="74" spans="1:90" s="70" customFormat="1" ht="12.75">
      <c r="A74" s="14"/>
      <c r="B74" s="71"/>
      <c r="C74" s="14" t="s">
        <v>14</v>
      </c>
      <c r="D74" s="113"/>
      <c r="E74" s="4"/>
      <c r="F74" s="75"/>
      <c r="G74" s="75"/>
      <c r="H74" s="72"/>
      <c r="I74" s="72"/>
      <c r="J74" s="120"/>
      <c r="K74" s="75"/>
      <c r="L74" s="72"/>
      <c r="M74" s="75"/>
      <c r="N74" s="75"/>
      <c r="O74" s="75"/>
      <c r="P74" s="75"/>
      <c r="Q74" s="72"/>
      <c r="R74" s="75"/>
      <c r="S74" s="75"/>
      <c r="T74" s="120"/>
      <c r="U74" s="75"/>
      <c r="V74" s="75"/>
      <c r="W74" s="75"/>
      <c r="X74" s="71"/>
      <c r="Y74" s="75"/>
      <c r="Z74" s="75"/>
      <c r="AA74" s="75"/>
      <c r="AB74" s="75"/>
      <c r="AC74" s="75"/>
      <c r="AD74" s="72"/>
      <c r="AE74" s="75"/>
      <c r="AF74" s="75"/>
      <c r="AG74" s="75"/>
      <c r="AH74" s="75"/>
      <c r="AI74" s="75"/>
      <c r="AJ74" s="75"/>
      <c r="AK74" s="4"/>
      <c r="AL74" s="4"/>
      <c r="AM74" s="98"/>
      <c r="AN74" s="74"/>
      <c r="AO74" s="74"/>
      <c r="AP74" s="74"/>
      <c r="AQ74" s="74"/>
      <c r="AR74" s="74"/>
      <c r="AS74" s="4"/>
      <c r="AT74" s="104"/>
    </row>
    <row r="75" spans="1:90" s="70" customFormat="1" ht="12.75">
      <c r="A75" s="12"/>
      <c r="B75" s="12"/>
      <c r="C75" s="4"/>
      <c r="D75" s="113"/>
      <c r="E75" s="4"/>
      <c r="F75" s="75"/>
      <c r="G75" s="75"/>
      <c r="H75" s="121"/>
      <c r="I75" s="121"/>
      <c r="J75" s="121"/>
      <c r="K75" s="75"/>
      <c r="L75" s="121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121"/>
      <c r="AE75" s="75"/>
      <c r="AF75" s="75"/>
      <c r="AG75" s="75"/>
      <c r="AH75" s="75"/>
      <c r="AI75" s="75"/>
      <c r="AJ75" s="75"/>
      <c r="AK75" s="4"/>
      <c r="AL75" s="4"/>
      <c r="AM75" s="98"/>
      <c r="AN75" s="76"/>
      <c r="AO75" s="76"/>
      <c r="AP75" s="76"/>
      <c r="AQ75" s="76"/>
      <c r="AR75" s="76"/>
      <c r="AS75" s="4"/>
      <c r="AT75" s="104"/>
    </row>
    <row r="76" spans="1:90" s="73" customFormat="1" ht="15" customHeight="1">
      <c r="A76" s="12"/>
      <c r="B76" s="12"/>
      <c r="C76" s="4"/>
      <c r="D76" s="113"/>
      <c r="E76" s="4"/>
      <c r="F76" s="75"/>
      <c r="G76" s="75"/>
      <c r="H76" s="121"/>
      <c r="I76" s="121"/>
      <c r="J76" s="121"/>
      <c r="K76" s="75"/>
      <c r="L76" s="121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121"/>
      <c r="AE76" s="75"/>
      <c r="AF76" s="75"/>
      <c r="AG76" s="75"/>
      <c r="AH76" s="75"/>
      <c r="AI76" s="75"/>
      <c r="AJ76" s="75"/>
      <c r="AK76" s="4"/>
      <c r="AL76" s="4"/>
      <c r="AM76" s="98"/>
      <c r="AN76" s="76"/>
      <c r="AO76" s="76"/>
      <c r="AP76" s="76"/>
      <c r="AQ76" s="76"/>
      <c r="AR76" s="76"/>
      <c r="AS76" s="4"/>
      <c r="AT76" s="4"/>
    </row>
    <row r="77" spans="1:90" s="73" customFormat="1" ht="11.2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4"/>
    </row>
    <row r="78" spans="1:90" s="73" customFormat="1" ht="11.25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0"/>
      <c r="B79" s="10"/>
      <c r="C79" s="14"/>
      <c r="D79" s="114"/>
      <c r="E79" s="77"/>
      <c r="F79" s="120"/>
      <c r="G79" s="122"/>
      <c r="H79" s="72"/>
      <c r="I79" s="72"/>
      <c r="J79" s="72"/>
      <c r="K79" s="122"/>
      <c r="L79" s="72"/>
      <c r="M79" s="122"/>
      <c r="N79" s="122"/>
      <c r="O79" s="122"/>
      <c r="P79" s="122"/>
      <c r="Q79" s="72"/>
      <c r="R79" s="120"/>
      <c r="S79" s="122"/>
      <c r="T79" s="122"/>
      <c r="U79" s="72"/>
      <c r="V79" s="122"/>
      <c r="W79" s="122"/>
      <c r="X79" s="72"/>
      <c r="Y79" s="122"/>
      <c r="Z79" s="122"/>
      <c r="AA79" s="122"/>
      <c r="AB79" s="122"/>
      <c r="AC79" s="122"/>
      <c r="AD79" s="72"/>
      <c r="AE79" s="122"/>
      <c r="AF79" s="122"/>
      <c r="AG79" s="122"/>
      <c r="AH79" s="122"/>
      <c r="AI79" s="122"/>
      <c r="AJ79" s="122"/>
      <c r="AK79" s="77"/>
      <c r="AM79" s="99"/>
      <c r="AN79" s="10"/>
      <c r="AO79" s="10"/>
      <c r="AP79" s="10"/>
      <c r="AQ79" s="10"/>
      <c r="AR79" s="10"/>
      <c r="AS79" s="14"/>
      <c r="AT79" s="4"/>
    </row>
    <row r="80" spans="1:90" s="73" customFormat="1" ht="12.75">
      <c r="A80" s="2"/>
      <c r="B80" s="2" t="s">
        <v>0</v>
      </c>
      <c r="C80" s="2"/>
      <c r="D80" s="295"/>
      <c r="E80" s="2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4"/>
      <c r="AI80" s="124"/>
      <c r="AJ80" s="124"/>
      <c r="AK80" s="2"/>
      <c r="AL80" s="2"/>
      <c r="AM80" s="100"/>
      <c r="AN80" s="2"/>
      <c r="AO80" s="2"/>
      <c r="AP80" s="2"/>
      <c r="AQ80" s="2"/>
      <c r="AR80" s="2"/>
      <c r="AS80" s="2"/>
      <c r="AT80" s="4"/>
    </row>
    <row r="81" spans="1:46" s="73" customFormat="1" ht="12.75">
      <c r="A81" s="2"/>
      <c r="B81" s="2"/>
      <c r="C81" s="2" t="s">
        <v>46</v>
      </c>
      <c r="D81" s="295"/>
      <c r="E81" s="2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4"/>
      <c r="AI81" s="124"/>
      <c r="AJ81" s="124"/>
      <c r="AK81" s="2"/>
      <c r="AL81" s="2"/>
      <c r="AM81" s="100"/>
      <c r="AN81" s="2"/>
      <c r="AO81" s="2"/>
      <c r="AP81" s="2"/>
      <c r="AQ81" s="2"/>
      <c r="AR81" s="2"/>
      <c r="AS81" s="2"/>
      <c r="AT81" s="14"/>
    </row>
    <row r="82" spans="1:46" ht="15" customHeight="1">
      <c r="C82" s="2" t="s">
        <v>47</v>
      </c>
    </row>
    <row r="83" spans="1:46" ht="15" customHeight="1">
      <c r="C83" s="2" t="s">
        <v>48</v>
      </c>
    </row>
    <row r="84" spans="1:46" ht="15" customHeight="1">
      <c r="C84" s="2" t="s">
        <v>49</v>
      </c>
    </row>
    <row r="85" spans="1:46" ht="15" customHeight="1">
      <c r="C85" s="2" t="s">
        <v>50</v>
      </c>
    </row>
    <row r="86" spans="1:46" ht="15" customHeight="1">
      <c r="C86" s="2" t="s">
        <v>51</v>
      </c>
    </row>
    <row r="87" spans="1:46" ht="15" customHeight="1">
      <c r="C87" s="2" t="s">
        <v>52</v>
      </c>
    </row>
    <row r="88" spans="1:46" ht="15" customHeight="1">
      <c r="C88" s="2" t="s">
        <v>53</v>
      </c>
    </row>
    <row r="89" spans="1:46" ht="15" customHeight="1">
      <c r="C89" s="2" t="s">
        <v>54</v>
      </c>
    </row>
    <row r="100" spans="1:91" s="149" customFormat="1" ht="20.25">
      <c r="A100" s="139"/>
      <c r="B100" s="143"/>
      <c r="C100" s="143"/>
      <c r="D100" s="144"/>
      <c r="E100" s="143"/>
      <c r="F100" s="144"/>
      <c r="G100" s="144"/>
      <c r="H100" s="144"/>
      <c r="I100" s="144"/>
      <c r="J100" s="144"/>
      <c r="K100" s="145"/>
      <c r="L100" s="145"/>
      <c r="M100" s="145"/>
      <c r="N100" s="145"/>
      <c r="O100" s="145"/>
      <c r="P100" s="145"/>
      <c r="Q100" s="145"/>
      <c r="R100" s="145"/>
      <c r="S100" s="146" t="str">
        <f>S1</f>
        <v>BẢNG CHẤM CÔNG THÁNG 04 NĂM 2016</v>
      </c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7"/>
      <c r="AL100" s="147"/>
      <c r="AM100" s="409" t="s">
        <v>112</v>
      </c>
      <c r="AN100" s="410"/>
      <c r="AO100" s="410"/>
      <c r="AP100" s="410"/>
      <c r="AQ100" s="410"/>
      <c r="AR100" s="410"/>
      <c r="AS100" s="411"/>
      <c r="AT100" s="148"/>
    </row>
    <row r="101" spans="1:91" s="149" customFormat="1" ht="20.25">
      <c r="A101" s="139" t="str">
        <f>$A$2</f>
        <v>Công ty TNHH Hải sản An Lạc</v>
      </c>
      <c r="B101" s="144"/>
      <c r="C101" s="144"/>
      <c r="D101" s="144"/>
      <c r="E101" s="144"/>
      <c r="F101" s="144"/>
      <c r="G101" s="144"/>
      <c r="H101" s="144"/>
      <c r="I101" s="144"/>
      <c r="J101" s="144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7"/>
      <c r="AL101" s="147"/>
      <c r="AM101" s="150"/>
      <c r="AN101" s="151"/>
      <c r="AO101" s="151"/>
      <c r="AP101" s="151"/>
      <c r="AQ101" s="151"/>
      <c r="AR101" s="151"/>
      <c r="AS101" s="152"/>
      <c r="AT101" s="152"/>
    </row>
    <row r="102" spans="1:91" s="149" customFormat="1" ht="21" customHeight="1">
      <c r="A102" s="139" t="str">
        <f>$A$3</f>
        <v>Địa chỉ: Lô A14, đường 4A, KCN Hải Sơn, Đức Hòa, Long An</v>
      </c>
      <c r="B102" s="153"/>
      <c r="C102" s="153"/>
      <c r="D102" s="154"/>
      <c r="E102" s="154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150"/>
      <c r="AN102" s="148"/>
      <c r="AO102" s="148"/>
      <c r="AP102" s="148"/>
      <c r="AQ102" s="148"/>
      <c r="AR102" s="148"/>
      <c r="AS102" s="155"/>
      <c r="AT102" s="155"/>
    </row>
    <row r="103" spans="1:91" s="149" customFormat="1" ht="14.25" customHeight="1">
      <c r="A103" s="156"/>
      <c r="B103" s="156"/>
      <c r="C103" s="157"/>
      <c r="D103" s="158"/>
      <c r="E103" s="159">
        <f>$E$4</f>
        <v>42461</v>
      </c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1"/>
      <c r="AI103" s="161"/>
      <c r="AJ103" s="161"/>
      <c r="AK103" s="156"/>
      <c r="AL103" s="156"/>
      <c r="AM103" s="162"/>
      <c r="AN103" s="156"/>
      <c r="AO103" s="156"/>
      <c r="AP103" s="156"/>
      <c r="AQ103" s="156"/>
      <c r="AR103" s="156"/>
      <c r="AS103" s="156"/>
      <c r="AT103" s="163"/>
    </row>
    <row r="104" spans="1:91" s="165" customFormat="1" ht="18.75" customHeight="1">
      <c r="A104" s="452" t="s">
        <v>28</v>
      </c>
      <c r="B104" s="452" t="s">
        <v>3</v>
      </c>
      <c r="C104" s="452" t="s">
        <v>1</v>
      </c>
      <c r="D104" s="390" t="s">
        <v>29</v>
      </c>
      <c r="E104" s="452" t="s">
        <v>30</v>
      </c>
      <c r="F104" s="164">
        <f>+E103</f>
        <v>42461</v>
      </c>
      <c r="G104" s="164">
        <f t="shared" ref="G104:AG104" si="3">F104+1</f>
        <v>42462</v>
      </c>
      <c r="H104" s="164">
        <f t="shared" si="3"/>
        <v>42463</v>
      </c>
      <c r="I104" s="164">
        <f t="shared" si="3"/>
        <v>42464</v>
      </c>
      <c r="J104" s="164">
        <f t="shared" si="3"/>
        <v>42465</v>
      </c>
      <c r="K104" s="164">
        <f t="shared" si="3"/>
        <v>42466</v>
      </c>
      <c r="L104" s="164">
        <f t="shared" si="3"/>
        <v>42467</v>
      </c>
      <c r="M104" s="164">
        <f t="shared" si="3"/>
        <v>42468</v>
      </c>
      <c r="N104" s="164">
        <f t="shared" si="3"/>
        <v>42469</v>
      </c>
      <c r="O104" s="164">
        <f t="shared" si="3"/>
        <v>42470</v>
      </c>
      <c r="P104" s="164">
        <f t="shared" si="3"/>
        <v>42471</v>
      </c>
      <c r="Q104" s="164">
        <f t="shared" si="3"/>
        <v>42472</v>
      </c>
      <c r="R104" s="164">
        <f t="shared" si="3"/>
        <v>42473</v>
      </c>
      <c r="S104" s="164">
        <f t="shared" si="3"/>
        <v>42474</v>
      </c>
      <c r="T104" s="164">
        <f t="shared" si="3"/>
        <v>42475</v>
      </c>
      <c r="U104" s="164">
        <f t="shared" si="3"/>
        <v>42476</v>
      </c>
      <c r="V104" s="164">
        <f t="shared" si="3"/>
        <v>42477</v>
      </c>
      <c r="W104" s="164">
        <f t="shared" si="3"/>
        <v>42478</v>
      </c>
      <c r="X104" s="164">
        <f t="shared" si="3"/>
        <v>42479</v>
      </c>
      <c r="Y104" s="164">
        <f t="shared" si="3"/>
        <v>42480</v>
      </c>
      <c r="Z104" s="164">
        <f t="shared" si="3"/>
        <v>42481</v>
      </c>
      <c r="AA104" s="164">
        <f t="shared" si="3"/>
        <v>42482</v>
      </c>
      <c r="AB104" s="164">
        <f t="shared" si="3"/>
        <v>42483</v>
      </c>
      <c r="AC104" s="164">
        <f t="shared" si="3"/>
        <v>42484</v>
      </c>
      <c r="AD104" s="164">
        <f t="shared" si="3"/>
        <v>42485</v>
      </c>
      <c r="AE104" s="164">
        <f t="shared" si="3"/>
        <v>42486</v>
      </c>
      <c r="AF104" s="164">
        <f t="shared" si="3"/>
        <v>42487</v>
      </c>
      <c r="AG104" s="164">
        <f t="shared" si="3"/>
        <v>42488</v>
      </c>
      <c r="AH104" s="164">
        <f>AG104+1</f>
        <v>42489</v>
      </c>
      <c r="AI104" s="164">
        <f>AH104+1</f>
        <v>42490</v>
      </c>
      <c r="AJ104" s="164"/>
      <c r="AK104" s="397" t="s">
        <v>15</v>
      </c>
      <c r="AL104" s="398"/>
      <c r="AM104" s="399"/>
      <c r="AN104" s="388" t="s">
        <v>45</v>
      </c>
      <c r="AO104" s="388" t="s">
        <v>41</v>
      </c>
      <c r="AP104" s="388" t="s">
        <v>42</v>
      </c>
      <c r="AQ104" s="388" t="s">
        <v>43</v>
      </c>
      <c r="AR104" s="388" t="s">
        <v>44</v>
      </c>
      <c r="AS104" s="390" t="s">
        <v>0</v>
      </c>
      <c r="AT104" s="383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43.5" customHeight="1">
      <c r="A105" s="391"/>
      <c r="B105" s="391"/>
      <c r="C105" s="391"/>
      <c r="D105" s="391"/>
      <c r="E105" s="391"/>
      <c r="F105" s="324" t="str">
        <f>CHOOSE(WEEKDAY(F104),"C.Nhật","T.Hai","T.Ba","T.Tư","T.Năm","T.Sáu","T.Bảy")</f>
        <v>T.Sáu</v>
      </c>
      <c r="G105" s="324" t="str">
        <f t="shared" ref="G105:AI105" si="4">CHOOSE(WEEKDAY(G104),"C.Nhật","T.Hai","T.Ba","T.Tư","T.Năm","T.Sáu","T.Bảy")</f>
        <v>T.Bảy</v>
      </c>
      <c r="H105" s="324" t="str">
        <f t="shared" si="4"/>
        <v>C.Nhật</v>
      </c>
      <c r="I105" s="324" t="str">
        <f t="shared" si="4"/>
        <v>T.Hai</v>
      </c>
      <c r="J105" s="324" t="str">
        <f t="shared" si="4"/>
        <v>T.Ba</v>
      </c>
      <c r="K105" s="166" t="str">
        <f t="shared" si="4"/>
        <v>T.Tư</v>
      </c>
      <c r="L105" s="166" t="str">
        <f t="shared" si="4"/>
        <v>T.Năm</v>
      </c>
      <c r="M105" s="166" t="str">
        <f t="shared" si="4"/>
        <v>T.Sáu</v>
      </c>
      <c r="N105" s="166" t="str">
        <f t="shared" si="4"/>
        <v>T.Bảy</v>
      </c>
      <c r="O105" s="166" t="str">
        <f t="shared" si="4"/>
        <v>C.Nhật</v>
      </c>
      <c r="P105" s="166" t="str">
        <f t="shared" si="4"/>
        <v>T.Hai</v>
      </c>
      <c r="Q105" s="166" t="str">
        <f t="shared" si="4"/>
        <v>T.Ba</v>
      </c>
      <c r="R105" s="166" t="str">
        <f t="shared" si="4"/>
        <v>T.Tư</v>
      </c>
      <c r="S105" s="166" t="str">
        <f t="shared" si="4"/>
        <v>T.Năm</v>
      </c>
      <c r="T105" s="166" t="str">
        <f t="shared" si="4"/>
        <v>T.Sáu</v>
      </c>
      <c r="U105" s="166" t="str">
        <f t="shared" si="4"/>
        <v>T.Bảy</v>
      </c>
      <c r="V105" s="166" t="str">
        <f t="shared" si="4"/>
        <v>C.Nhật</v>
      </c>
      <c r="W105" s="166" t="str">
        <f t="shared" si="4"/>
        <v>T.Hai</v>
      </c>
      <c r="X105" s="166" t="str">
        <f t="shared" si="4"/>
        <v>T.Ba</v>
      </c>
      <c r="Y105" s="166" t="str">
        <f t="shared" si="4"/>
        <v>T.Tư</v>
      </c>
      <c r="Z105" s="166" t="str">
        <f t="shared" si="4"/>
        <v>T.Năm</v>
      </c>
      <c r="AA105" s="166" t="str">
        <f t="shared" si="4"/>
        <v>T.Sáu</v>
      </c>
      <c r="AB105" s="166" t="str">
        <f t="shared" si="4"/>
        <v>T.Bảy</v>
      </c>
      <c r="AC105" s="166" t="str">
        <f t="shared" si="4"/>
        <v>C.Nhật</v>
      </c>
      <c r="AD105" s="166" t="str">
        <f t="shared" si="4"/>
        <v>T.Hai</v>
      </c>
      <c r="AE105" s="166" t="str">
        <f t="shared" si="4"/>
        <v>T.Ba</v>
      </c>
      <c r="AF105" s="166" t="str">
        <f t="shared" si="4"/>
        <v>T.Tư</v>
      </c>
      <c r="AG105" s="166" t="str">
        <f t="shared" si="4"/>
        <v>T.Năm</v>
      </c>
      <c r="AH105" s="166" t="str">
        <f t="shared" si="4"/>
        <v>T.Sáu</v>
      </c>
      <c r="AI105" s="166" t="str">
        <f t="shared" si="4"/>
        <v>T.Bảy</v>
      </c>
      <c r="AJ105" s="166"/>
      <c r="AK105" s="167" t="s">
        <v>16</v>
      </c>
      <c r="AL105" s="167" t="s">
        <v>31</v>
      </c>
      <c r="AM105" s="168" t="s">
        <v>17</v>
      </c>
      <c r="AN105" s="389"/>
      <c r="AO105" s="389"/>
      <c r="AP105" s="389"/>
      <c r="AQ105" s="389"/>
      <c r="AR105" s="389"/>
      <c r="AS105" s="391"/>
      <c r="AT105" s="383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2.75" customHeight="1">
      <c r="A106" s="325">
        <v>1</v>
      </c>
      <c r="B106" s="325">
        <v>2</v>
      </c>
      <c r="C106" s="325">
        <v>3</v>
      </c>
      <c r="D106" s="325">
        <v>4</v>
      </c>
      <c r="E106" s="325">
        <v>5</v>
      </c>
      <c r="F106" s="325">
        <v>6</v>
      </c>
      <c r="G106" s="325">
        <v>7</v>
      </c>
      <c r="H106" s="325">
        <v>8</v>
      </c>
      <c r="I106" s="325">
        <v>9</v>
      </c>
      <c r="J106" s="325">
        <v>10</v>
      </c>
      <c r="K106" s="169">
        <v>11</v>
      </c>
      <c r="L106" s="169">
        <v>12</v>
      </c>
      <c r="M106" s="169">
        <v>13</v>
      </c>
      <c r="N106" s="169">
        <v>14</v>
      </c>
      <c r="O106" s="169">
        <v>15</v>
      </c>
      <c r="P106" s="169">
        <v>16</v>
      </c>
      <c r="Q106" s="169">
        <v>17</v>
      </c>
      <c r="R106" s="169">
        <v>18</v>
      </c>
      <c r="S106" s="169">
        <v>19</v>
      </c>
      <c r="T106" s="169">
        <v>20</v>
      </c>
      <c r="U106" s="169">
        <v>21</v>
      </c>
      <c r="V106" s="169">
        <v>22</v>
      </c>
      <c r="W106" s="169">
        <v>23</v>
      </c>
      <c r="X106" s="169">
        <v>24</v>
      </c>
      <c r="Y106" s="169">
        <v>25</v>
      </c>
      <c r="Z106" s="169">
        <v>26</v>
      </c>
      <c r="AA106" s="169">
        <v>27</v>
      </c>
      <c r="AB106" s="169">
        <v>28</v>
      </c>
      <c r="AC106" s="169">
        <v>29</v>
      </c>
      <c r="AD106" s="169">
        <v>30</v>
      </c>
      <c r="AE106" s="169">
        <v>31</v>
      </c>
      <c r="AF106" s="169">
        <v>32</v>
      </c>
      <c r="AG106" s="169">
        <v>33</v>
      </c>
      <c r="AH106" s="169">
        <v>34</v>
      </c>
      <c r="AI106" s="169">
        <v>35</v>
      </c>
      <c r="AJ106" s="169"/>
      <c r="AK106" s="169">
        <v>37</v>
      </c>
      <c r="AL106" s="169">
        <v>38</v>
      </c>
      <c r="AM106" s="169">
        <v>39</v>
      </c>
      <c r="AN106" s="169">
        <v>40</v>
      </c>
      <c r="AO106" s="169">
        <v>41</v>
      </c>
      <c r="AP106" s="169">
        <v>42</v>
      </c>
      <c r="AQ106" s="169">
        <v>43</v>
      </c>
      <c r="AR106" s="169">
        <v>44</v>
      </c>
      <c r="AS106" s="169">
        <v>45</v>
      </c>
      <c r="AT106" s="298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381">
        <v>1</v>
      </c>
      <c r="B107" s="381" t="s">
        <v>68</v>
      </c>
      <c r="C107" s="369" t="str">
        <f>VLOOKUP(B107,DS,2,0)</f>
        <v>Nguyễn Thiện Duy</v>
      </c>
      <c r="D107" s="371" t="str">
        <f>VLOOKUP(B107,DS,3,0)</f>
        <v>Giám đốc</v>
      </c>
      <c r="E107" s="68" t="s">
        <v>32</v>
      </c>
      <c r="F107" s="171">
        <v>8</v>
      </c>
      <c r="G107" s="171"/>
      <c r="H107" s="171"/>
      <c r="I107" s="171">
        <v>8</v>
      </c>
      <c r="J107" s="171">
        <v>8</v>
      </c>
      <c r="K107" s="171">
        <v>8</v>
      </c>
      <c r="L107" s="171">
        <v>8</v>
      </c>
      <c r="M107" s="171">
        <v>8</v>
      </c>
      <c r="N107" s="171"/>
      <c r="O107" s="171"/>
      <c r="P107" s="171">
        <v>8</v>
      </c>
      <c r="Q107" s="171">
        <v>8</v>
      </c>
      <c r="R107" s="171">
        <v>8</v>
      </c>
      <c r="S107" s="171">
        <v>8</v>
      </c>
      <c r="T107" s="171">
        <v>8</v>
      </c>
      <c r="U107" s="171"/>
      <c r="V107" s="171"/>
      <c r="W107" s="171"/>
      <c r="X107" s="171">
        <v>8</v>
      </c>
      <c r="Y107" s="171">
        <v>8</v>
      </c>
      <c r="Z107" s="171">
        <v>8</v>
      </c>
      <c r="AA107" s="171">
        <v>8</v>
      </c>
      <c r="AB107" s="171">
        <v>8</v>
      </c>
      <c r="AC107" s="171"/>
      <c r="AD107" s="171">
        <v>8</v>
      </c>
      <c r="AE107" s="171">
        <v>8</v>
      </c>
      <c r="AF107" s="171">
        <v>8</v>
      </c>
      <c r="AG107" s="171">
        <v>8</v>
      </c>
      <c r="AH107" s="171">
        <v>8</v>
      </c>
      <c r="AI107" s="171"/>
      <c r="AJ107" s="171"/>
      <c r="AK107" s="373">
        <f>((SUM(F107:AJ107))/8)-(SUMIF($F$6:$AI$6,"C.Nhật",F107:AJ107)/8)</f>
        <v>21</v>
      </c>
      <c r="AL107" s="373">
        <f>SUM(F108:AJ108)/8*1.5</f>
        <v>0</v>
      </c>
      <c r="AM107" s="375">
        <f>SUMIF($F$6:$AI$6,"C.Nhật",$F107:$AI108)/8*2</f>
        <v>0</v>
      </c>
      <c r="AN107" s="363">
        <f>SUM(AK107:AM108)</f>
        <v>21</v>
      </c>
      <c r="AO107" s="377">
        <v>29</v>
      </c>
      <c r="AP107" s="363"/>
      <c r="AQ107" s="363"/>
      <c r="AR107" s="363"/>
      <c r="AS107" s="386"/>
      <c r="AT107" s="298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382"/>
      <c r="B108" s="382"/>
      <c r="C108" s="370"/>
      <c r="D108" s="372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2"/>
      <c r="AJ108" s="322"/>
      <c r="AK108" s="374"/>
      <c r="AL108" s="374"/>
      <c r="AM108" s="376"/>
      <c r="AN108" s="364"/>
      <c r="AO108" s="378"/>
      <c r="AP108" s="364"/>
      <c r="AQ108" s="364"/>
      <c r="AR108" s="364"/>
      <c r="AS108" s="387"/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81">
        <f>A107+1</f>
        <v>2</v>
      </c>
      <c r="B109" s="381" t="s">
        <v>70</v>
      </c>
      <c r="C109" s="369" t="str">
        <f>VLOOKUP(B109,DS,2,0)</f>
        <v>Nguyễn Văn Sẽ</v>
      </c>
      <c r="D109" s="371" t="str">
        <f>VLOOKUP(B109,DS,3,0)</f>
        <v>Kỹ Thuật</v>
      </c>
      <c r="E109" s="68" t="s">
        <v>32</v>
      </c>
      <c r="F109" s="171">
        <v>8</v>
      </c>
      <c r="G109" s="171">
        <v>8</v>
      </c>
      <c r="H109" s="171"/>
      <c r="I109" s="171">
        <v>8</v>
      </c>
      <c r="J109" s="171">
        <v>8</v>
      </c>
      <c r="K109" s="171">
        <v>8</v>
      </c>
      <c r="L109" s="171">
        <v>8</v>
      </c>
      <c r="M109" s="171">
        <v>8</v>
      </c>
      <c r="N109" s="171">
        <v>8</v>
      </c>
      <c r="O109" s="171"/>
      <c r="P109" s="171">
        <v>8</v>
      </c>
      <c r="Q109" s="171">
        <v>8</v>
      </c>
      <c r="R109" s="171">
        <v>8</v>
      </c>
      <c r="S109" s="171">
        <v>8</v>
      </c>
      <c r="T109" s="171">
        <v>8</v>
      </c>
      <c r="U109" s="171"/>
      <c r="V109" s="171"/>
      <c r="W109" s="171"/>
      <c r="X109" s="171">
        <v>8</v>
      </c>
      <c r="Y109" s="171">
        <v>8</v>
      </c>
      <c r="Z109" s="171">
        <v>8</v>
      </c>
      <c r="AA109" s="171">
        <v>8</v>
      </c>
      <c r="AB109" s="171">
        <v>8</v>
      </c>
      <c r="AC109" s="171"/>
      <c r="AD109" s="171">
        <v>8</v>
      </c>
      <c r="AE109" s="171">
        <v>8</v>
      </c>
      <c r="AF109" s="171">
        <v>8</v>
      </c>
      <c r="AG109" s="171">
        <v>8</v>
      </c>
      <c r="AH109" s="171">
        <v>8</v>
      </c>
      <c r="AI109" s="171"/>
      <c r="AJ109" s="171"/>
      <c r="AK109" s="373">
        <f>((SUM(F109:AJ109))/8)-(SUMIF($F$6:$AI$6,"C.Nhật",F109:AJ109)/8)</f>
        <v>23</v>
      </c>
      <c r="AL109" s="373">
        <f>SUM(F110:AJ110)/8*1.5</f>
        <v>0</v>
      </c>
      <c r="AM109" s="375">
        <f>SUMIF($F$6:$AI$6,"C.Nhật",$F109:$AI110)/8*2</f>
        <v>0</v>
      </c>
      <c r="AN109" s="363">
        <f>SUM(AK109:AM110)</f>
        <v>23</v>
      </c>
      <c r="AO109" s="377">
        <v>30</v>
      </c>
      <c r="AP109" s="363"/>
      <c r="AQ109" s="363"/>
      <c r="AR109" s="363"/>
      <c r="AS109" s="386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82"/>
      <c r="B110" s="382"/>
      <c r="C110" s="370"/>
      <c r="D110" s="372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74"/>
      <c r="AL110" s="374"/>
      <c r="AM110" s="376"/>
      <c r="AN110" s="364"/>
      <c r="AO110" s="378"/>
      <c r="AP110" s="364"/>
      <c r="AQ110" s="364"/>
      <c r="AR110" s="364"/>
      <c r="AS110" s="387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81">
        <f>A109+1</f>
        <v>3</v>
      </c>
      <c r="B111" s="381" t="s">
        <v>72</v>
      </c>
      <c r="C111" s="369" t="str">
        <f>VLOOKUP(B111,DS,2,0)</f>
        <v>Võ Uyên Phương</v>
      </c>
      <c r="D111" s="371" t="str">
        <f>VLOOKUP(B111,DS,3,0)</f>
        <v>Kế toán</v>
      </c>
      <c r="E111" s="68" t="s">
        <v>32</v>
      </c>
      <c r="F111" s="171">
        <v>8</v>
      </c>
      <c r="G111" s="171">
        <v>8</v>
      </c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>
        <v>8</v>
      </c>
      <c r="Q111" s="171">
        <v>8</v>
      </c>
      <c r="R111" s="171">
        <v>8</v>
      </c>
      <c r="S111" s="171">
        <v>8</v>
      </c>
      <c r="T111" s="171">
        <v>8</v>
      </c>
      <c r="U111" s="171"/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>
        <v>8</v>
      </c>
      <c r="AF111" s="171">
        <v>8</v>
      </c>
      <c r="AG111" s="171">
        <v>8</v>
      </c>
      <c r="AH111" s="171">
        <v>8</v>
      </c>
      <c r="AI111" s="171"/>
      <c r="AJ111" s="171"/>
      <c r="AK111" s="373">
        <f>((SUM(F111:AJ111))/8)-(SUMIF($F$6:$AI$6,"C.Nhật",F111:AJ111)/8)</f>
        <v>23</v>
      </c>
      <c r="AL111" s="373">
        <f>SUM(F112:AJ112)/8*1.5</f>
        <v>0</v>
      </c>
      <c r="AM111" s="375">
        <f>SUMIF($F$6:$AI$6,"C.Nhật",$F111:$AI112)/8*2</f>
        <v>0</v>
      </c>
      <c r="AN111" s="363">
        <f>SUM(AK111:AM112)</f>
        <v>23</v>
      </c>
      <c r="AO111" s="377">
        <v>31</v>
      </c>
      <c r="AP111" s="363"/>
      <c r="AQ111" s="363"/>
      <c r="AR111" s="363"/>
      <c r="AS111" s="386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82"/>
      <c r="B112" s="382"/>
      <c r="C112" s="370"/>
      <c r="D112" s="37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74"/>
      <c r="AL112" s="374"/>
      <c r="AM112" s="376"/>
      <c r="AN112" s="364"/>
      <c r="AO112" s="378"/>
      <c r="AP112" s="364"/>
      <c r="AQ112" s="364"/>
      <c r="AR112" s="364"/>
      <c r="AS112" s="387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81">
        <f>A111+1</f>
        <v>4</v>
      </c>
      <c r="B113" s="381" t="s">
        <v>75</v>
      </c>
      <c r="C113" s="369" t="str">
        <f>VLOOKUP(B113,DS,2,0)</f>
        <v>Lê Nguyễn Huy Cường</v>
      </c>
      <c r="D113" s="371" t="str">
        <f>VLOOKUP(B113,DS,3,0)</f>
        <v>XNK</v>
      </c>
      <c r="E113" s="68" t="s">
        <v>32</v>
      </c>
      <c r="F113" s="171">
        <v>8</v>
      </c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/>
      <c r="V113" s="171"/>
      <c r="W113" s="171"/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/>
      <c r="AJ113" s="171"/>
      <c r="AK113" s="373">
        <f>((SUM(F113:AJ113))/8)-(SUMIF($F$6:$AI$6,"C.Nhật",F113:AJ113)/8)</f>
        <v>23</v>
      </c>
      <c r="AL113" s="373">
        <f>SUM(F114:AJ114)/8*1.5</f>
        <v>0</v>
      </c>
      <c r="AM113" s="375">
        <f>SUMIF($F$6:$AI$6,"C.Nhật",$F113:$AI114)/8*2</f>
        <v>0</v>
      </c>
      <c r="AN113" s="363">
        <f>SUM(AK113:AM114)</f>
        <v>23</v>
      </c>
      <c r="AO113" s="377">
        <v>32</v>
      </c>
      <c r="AP113" s="363"/>
      <c r="AQ113" s="363"/>
      <c r="AR113" s="363"/>
      <c r="AS113" s="386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82"/>
      <c r="B114" s="382"/>
      <c r="C114" s="370"/>
      <c r="D114" s="37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74"/>
      <c r="AL114" s="374"/>
      <c r="AM114" s="376"/>
      <c r="AN114" s="364"/>
      <c r="AO114" s="378"/>
      <c r="AP114" s="364"/>
      <c r="AQ114" s="364"/>
      <c r="AR114" s="364"/>
      <c r="AS114" s="387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81">
        <f>A113+1</f>
        <v>5</v>
      </c>
      <c r="B115" s="381" t="s">
        <v>77</v>
      </c>
      <c r="C115" s="369" t="str">
        <f>VLOOKUP(B115,DS,2,0)</f>
        <v>Nguyễn Văn Bé Tư</v>
      </c>
      <c r="D115" s="371" t="str">
        <f>VLOOKUP(B115,DS,3,0)</f>
        <v>Tài xế</v>
      </c>
      <c r="E115" s="68" t="s">
        <v>32</v>
      </c>
      <c r="F115" s="171">
        <v>8</v>
      </c>
      <c r="G115" s="171">
        <v>8</v>
      </c>
      <c r="H115" s="171"/>
      <c r="I115" s="171">
        <v>8</v>
      </c>
      <c r="J115" s="171">
        <v>8</v>
      </c>
      <c r="K115" s="171">
        <v>8</v>
      </c>
      <c r="L115" s="171">
        <v>8</v>
      </c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/>
      <c r="V115" s="171"/>
      <c r="W115" s="171"/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/>
      <c r="AJ115" s="171"/>
      <c r="AK115" s="373">
        <f>((SUM(F115:AJ115))/8)-(SUMIF($F$6:$AI$6,"C.Nhật",F115:AJ115)/8)</f>
        <v>23</v>
      </c>
      <c r="AL115" s="373">
        <f>SUM(F116:AJ116)/8*1.5</f>
        <v>0</v>
      </c>
      <c r="AM115" s="375">
        <f>SUMIF($F$6:$AI$6,"C.Nhật",$F115:$AI116)/8*2</f>
        <v>0</v>
      </c>
      <c r="AN115" s="363">
        <f>SUM(AK115:AM116)</f>
        <v>23</v>
      </c>
      <c r="AO115" s="377">
        <v>33</v>
      </c>
      <c r="AP115" s="363"/>
      <c r="AQ115" s="363"/>
      <c r="AR115" s="363"/>
      <c r="AS115" s="386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82"/>
      <c r="B116" s="382"/>
      <c r="C116" s="370"/>
      <c r="D116" s="37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74"/>
      <c r="AL116" s="374"/>
      <c r="AM116" s="376"/>
      <c r="AN116" s="364"/>
      <c r="AO116" s="378"/>
      <c r="AP116" s="364"/>
      <c r="AQ116" s="364"/>
      <c r="AR116" s="364"/>
      <c r="AS116" s="387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81">
        <f>A115+1</f>
        <v>6</v>
      </c>
      <c r="B117" s="381" t="s">
        <v>78</v>
      </c>
      <c r="C117" s="369" t="str">
        <f>VLOOKUP(B117,DS,2,0)</f>
        <v>Dương Thanh Tuấn</v>
      </c>
      <c r="D117" s="371" t="str">
        <f>VLOOKUP(B117,DS,3,0)</f>
        <v>Nhân sự</v>
      </c>
      <c r="E117" s="68" t="s">
        <v>32</v>
      </c>
      <c r="F117" s="171">
        <v>8</v>
      </c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/>
      <c r="V117" s="171"/>
      <c r="W117" s="171"/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/>
      <c r="AJ117" s="171"/>
      <c r="AK117" s="373">
        <f>((SUM(F117:AJ117))/8)-(SUMIF($F$6:$AI$6,"C.Nhật",F117:AJ117)/8)</f>
        <v>23</v>
      </c>
      <c r="AL117" s="373">
        <f>SUM(F118:AJ118)/8*1.5</f>
        <v>0</v>
      </c>
      <c r="AM117" s="375">
        <f>SUMIF($F$6:$AI$6,"C.Nhật",$F117:$AI118)/8*2</f>
        <v>0</v>
      </c>
      <c r="AN117" s="363">
        <f>SUM(AK117:AM118)</f>
        <v>23</v>
      </c>
      <c r="AO117" s="377">
        <v>34</v>
      </c>
      <c r="AP117" s="363"/>
      <c r="AQ117" s="363"/>
      <c r="AR117" s="363"/>
      <c r="AS117" s="386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82"/>
      <c r="B118" s="382"/>
      <c r="C118" s="370"/>
      <c r="D118" s="37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74"/>
      <c r="AL118" s="374"/>
      <c r="AM118" s="376"/>
      <c r="AN118" s="364"/>
      <c r="AO118" s="378"/>
      <c r="AP118" s="364"/>
      <c r="AQ118" s="364"/>
      <c r="AR118" s="364"/>
      <c r="AS118" s="387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81">
        <f>A117+1</f>
        <v>7</v>
      </c>
      <c r="B119" s="381" t="s">
        <v>81</v>
      </c>
      <c r="C119" s="369" t="str">
        <f>VLOOKUP(B119,DS,2,0)</f>
        <v>Nguyễn Thiện Duyệt</v>
      </c>
      <c r="D119" s="371" t="str">
        <f>VLOOKUP(B119,DS,3,0)</f>
        <v>XNK</v>
      </c>
      <c r="E119" s="68" t="s">
        <v>32</v>
      </c>
      <c r="F119" s="171">
        <v>8</v>
      </c>
      <c r="G119" s="171">
        <v>8</v>
      </c>
      <c r="H119" s="171"/>
      <c r="I119" s="171">
        <v>8</v>
      </c>
      <c r="J119" s="171">
        <v>8</v>
      </c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/>
      <c r="V119" s="171"/>
      <c r="W119" s="171"/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>
        <v>8</v>
      </c>
      <c r="AE119" s="171">
        <v>8</v>
      </c>
      <c r="AF119" s="171">
        <v>8</v>
      </c>
      <c r="AG119" s="171">
        <v>8</v>
      </c>
      <c r="AH119" s="171">
        <v>8</v>
      </c>
      <c r="AI119" s="171"/>
      <c r="AJ119" s="171"/>
      <c r="AK119" s="373">
        <f>((SUM(F119:AJ119))/8)-(SUMIF($F$6:$AI$6,"C.Nhật",F119:AJ119)/8)</f>
        <v>23</v>
      </c>
      <c r="AL119" s="373">
        <f>SUM(F120:AJ120)/8*1.5</f>
        <v>0</v>
      </c>
      <c r="AM119" s="375">
        <f>SUMIF($F$6:$AI$6,"C.Nhật",$F119:$AI120)/8*2</f>
        <v>0</v>
      </c>
      <c r="AN119" s="363">
        <f>SUM(AK119:AM120)</f>
        <v>23</v>
      </c>
      <c r="AO119" s="377">
        <v>35</v>
      </c>
      <c r="AP119" s="363"/>
      <c r="AQ119" s="363"/>
      <c r="AR119" s="363"/>
      <c r="AS119" s="386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82"/>
      <c r="B120" s="382"/>
      <c r="C120" s="370"/>
      <c r="D120" s="372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74"/>
      <c r="AL120" s="374"/>
      <c r="AM120" s="376"/>
      <c r="AN120" s="364"/>
      <c r="AO120" s="378"/>
      <c r="AP120" s="364"/>
      <c r="AQ120" s="364"/>
      <c r="AR120" s="364"/>
      <c r="AS120" s="387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83" customFormat="1" ht="12.75">
      <c r="A121" s="173"/>
      <c r="B121" s="174"/>
      <c r="C121" s="175"/>
      <c r="D121" s="176"/>
      <c r="E121" s="175"/>
      <c r="F121" s="177"/>
      <c r="G121" s="177"/>
      <c r="H121" s="178"/>
      <c r="I121" s="178"/>
      <c r="J121" s="179"/>
      <c r="K121" s="177"/>
      <c r="L121" s="178"/>
      <c r="M121" s="177"/>
      <c r="N121" s="177"/>
      <c r="O121" s="177"/>
      <c r="P121" s="177"/>
      <c r="Q121" s="178"/>
      <c r="R121" s="177"/>
      <c r="S121" s="177"/>
      <c r="T121" s="179"/>
      <c r="U121" s="177"/>
      <c r="V121" s="177"/>
      <c r="W121" s="177"/>
      <c r="X121" s="174"/>
      <c r="Y121" s="177"/>
      <c r="Z121" s="177"/>
      <c r="AA121" s="177"/>
      <c r="AB121" s="177"/>
      <c r="AC121" s="177"/>
      <c r="AD121" s="178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1"/>
      <c r="AO121" s="181"/>
      <c r="AP121" s="181"/>
      <c r="AQ121" s="181"/>
      <c r="AR121" s="181"/>
      <c r="AS121" s="175"/>
      <c r="AT121" s="182"/>
    </row>
    <row r="122" spans="1:91" s="183" customFormat="1" ht="12.75">
      <c r="A122" s="173"/>
      <c r="B122" s="174"/>
      <c r="C122" s="184" t="s">
        <v>14</v>
      </c>
      <c r="D122" s="176"/>
      <c r="E122" s="175"/>
      <c r="F122" s="177"/>
      <c r="G122" s="177"/>
      <c r="H122" s="178"/>
      <c r="I122" s="178"/>
      <c r="J122" s="179"/>
      <c r="K122" s="177"/>
      <c r="L122" s="178"/>
      <c r="M122" s="177"/>
      <c r="N122" s="177"/>
      <c r="O122" s="177"/>
      <c r="P122" s="177"/>
      <c r="Q122" s="178"/>
      <c r="R122" s="177"/>
      <c r="S122" s="177"/>
      <c r="T122" s="179"/>
      <c r="U122" s="177"/>
      <c r="V122" s="177"/>
      <c r="W122" s="177"/>
      <c r="X122" s="174"/>
      <c r="Y122" s="177"/>
      <c r="Z122" s="177"/>
      <c r="AA122" s="177"/>
      <c r="AB122" s="177"/>
      <c r="AC122" s="177"/>
      <c r="AD122" s="178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1"/>
      <c r="AO122" s="181"/>
      <c r="AP122" s="181"/>
      <c r="AQ122" s="181"/>
      <c r="AR122" s="181"/>
      <c r="AS122" s="175"/>
      <c r="AT122" s="182"/>
    </row>
    <row r="123" spans="1:91" s="183" customFormat="1" ht="12.7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82"/>
    </row>
    <row r="124" spans="1:91" s="188" customFormat="1" ht="15" customHeight="1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75"/>
    </row>
    <row r="126" spans="1:91" s="188" customFormat="1" ht="11.25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4"/>
      <c r="B127" s="184"/>
      <c r="C127" s="173"/>
      <c r="D127" s="189"/>
      <c r="E127" s="190"/>
      <c r="F127" s="179"/>
      <c r="G127" s="191"/>
      <c r="H127" s="178"/>
      <c r="I127" s="178"/>
      <c r="J127" s="178"/>
      <c r="K127" s="191"/>
      <c r="L127" s="178"/>
      <c r="M127" s="191"/>
      <c r="N127" s="191"/>
      <c r="O127" s="191"/>
      <c r="P127" s="191"/>
      <c r="Q127" s="178"/>
      <c r="R127" s="179"/>
      <c r="S127" s="191"/>
      <c r="T127" s="191"/>
      <c r="U127" s="178"/>
      <c r="V127" s="191"/>
      <c r="W127" s="191"/>
      <c r="X127" s="178"/>
      <c r="Y127" s="191"/>
      <c r="Z127" s="191"/>
      <c r="AA127" s="191"/>
      <c r="AB127" s="191"/>
      <c r="AC127" s="191"/>
      <c r="AD127" s="178"/>
      <c r="AE127" s="191"/>
      <c r="AF127" s="191"/>
      <c r="AG127" s="191"/>
      <c r="AH127" s="191"/>
      <c r="AI127" s="191"/>
      <c r="AJ127" s="191"/>
      <c r="AK127" s="190"/>
      <c r="AM127" s="192"/>
      <c r="AN127" s="184"/>
      <c r="AO127" s="184"/>
      <c r="AP127" s="184"/>
      <c r="AQ127" s="184"/>
      <c r="AR127" s="184"/>
      <c r="AS127" s="173"/>
      <c r="AT127" s="175"/>
    </row>
    <row r="128" spans="1:91" s="188" customFormat="1" ht="12.75">
      <c r="A128" s="149"/>
      <c r="B128" s="149" t="s">
        <v>0</v>
      </c>
      <c r="C128" s="149"/>
      <c r="D128" s="193"/>
      <c r="E128" s="149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K128" s="149"/>
      <c r="AL128" s="149"/>
      <c r="AM128" s="196"/>
      <c r="AN128" s="149"/>
      <c r="AO128" s="149"/>
      <c r="AP128" s="149"/>
      <c r="AQ128" s="149"/>
      <c r="AR128" s="149"/>
      <c r="AS128" s="149"/>
      <c r="AT128" s="175"/>
    </row>
    <row r="129" spans="1:46" s="188" customFormat="1" ht="12.75">
      <c r="A129" s="149"/>
      <c r="B129" s="149"/>
      <c r="C129" s="149" t="s">
        <v>46</v>
      </c>
      <c r="D129" s="193"/>
      <c r="E129" s="149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K129" s="149"/>
      <c r="AL129" s="149"/>
      <c r="AM129" s="196"/>
      <c r="AN129" s="149"/>
      <c r="AO129" s="149"/>
      <c r="AP129" s="149"/>
      <c r="AQ129" s="149"/>
      <c r="AR129" s="149"/>
      <c r="AS129" s="149"/>
      <c r="AT129" s="173"/>
    </row>
    <row r="130" spans="1:46" s="149" customFormat="1" ht="15" customHeight="1">
      <c r="C130" s="149" t="s">
        <v>47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1:46" s="149" customFormat="1" ht="15" customHeight="1">
      <c r="C131" s="149" t="s">
        <v>48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1:46" s="149" customFormat="1" ht="15" customHeight="1">
      <c r="C132" s="149" t="s">
        <v>49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50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51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52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53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54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5:J78 Q73:Q74" name="Range1_1_1_1"/>
    <protectedRange password="CC78" sqref="J79" name="Range1_3_1_1"/>
    <protectedRange password="CC78" sqref="A100:A102" name="Range1_2_1_1"/>
    <protectedRange password="CC78" sqref="A107:A120" name="Range1_1_1"/>
    <protectedRange password="CC78" sqref="C107:E120 A107:A120" name="Range1_6_1"/>
    <protectedRange password="CC78" sqref="B107:B120" name="Range1_4_1"/>
    <protectedRange password="CC78" sqref="J123:J126 Q121:Q122" name="Range1_1_1_1_1"/>
    <protectedRange password="CC78" sqref="J127" name="Range1_3_1_1_1"/>
    <protectedRange password="CC78" sqref="A53:A72 A14:A51" name="Range1_1_2"/>
    <protectedRange password="CC78" sqref="C53:E72 A53:A72 A14:A51 C14:E51" name="Range1_6_2"/>
    <protectedRange password="CC78" sqref="B53:B72 B14:B51" name="Range1_4_2"/>
  </protectedRanges>
  <mergeCells count="522">
    <mergeCell ref="AS117:AS118"/>
    <mergeCell ref="AM119:AM120"/>
    <mergeCell ref="AN119:AN120"/>
    <mergeCell ref="AO119:AO120"/>
    <mergeCell ref="AP119:AP120"/>
    <mergeCell ref="AQ119:AQ120"/>
    <mergeCell ref="AO117:AO118"/>
    <mergeCell ref="AP117:AP118"/>
    <mergeCell ref="AQ117:AQ118"/>
    <mergeCell ref="AR117:AR118"/>
    <mergeCell ref="A119:A120"/>
    <mergeCell ref="B119:B120"/>
    <mergeCell ref="C119:C120"/>
    <mergeCell ref="D119:D120"/>
    <mergeCell ref="AK119:AK120"/>
    <mergeCell ref="AR115:AR116"/>
    <mergeCell ref="AS115:AS116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L115:AL116"/>
    <mergeCell ref="AM115:AM116"/>
    <mergeCell ref="AN115:AN116"/>
    <mergeCell ref="AO115:AO116"/>
    <mergeCell ref="AP115:AP116"/>
    <mergeCell ref="AQ115:AQ116"/>
    <mergeCell ref="AR119:AR120"/>
    <mergeCell ref="AS119:AS120"/>
    <mergeCell ref="AL119:AL120"/>
    <mergeCell ref="AO113:AO114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R111:AR112"/>
    <mergeCell ref="AS111:AS112"/>
    <mergeCell ref="AO111:AO112"/>
    <mergeCell ref="AP111:AP112"/>
    <mergeCell ref="AQ111:AQ112"/>
    <mergeCell ref="AT104:AT105"/>
    <mergeCell ref="A107:A108"/>
    <mergeCell ref="B107:B108"/>
    <mergeCell ref="C107:C108"/>
    <mergeCell ref="D107:D108"/>
    <mergeCell ref="AK107:AK108"/>
    <mergeCell ref="AR107:AR108"/>
    <mergeCell ref="AS107:AS108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O107:AO108"/>
    <mergeCell ref="AP107:AP108"/>
    <mergeCell ref="AQ107:AQ108"/>
    <mergeCell ref="AO109:AO110"/>
    <mergeCell ref="AP109:AP110"/>
    <mergeCell ref="AM100:AS100"/>
    <mergeCell ref="A104:A105"/>
    <mergeCell ref="B104:B105"/>
    <mergeCell ref="C104:C105"/>
    <mergeCell ref="D104:D105"/>
    <mergeCell ref="E104:E105"/>
    <mergeCell ref="AK104:AM104"/>
    <mergeCell ref="AN104:AN105"/>
    <mergeCell ref="AO104:AO105"/>
    <mergeCell ref="AP104:AP105"/>
    <mergeCell ref="AQ104:AQ105"/>
    <mergeCell ref="AR104:AR105"/>
    <mergeCell ref="AS104:AS105"/>
    <mergeCell ref="AP69:AP70"/>
    <mergeCell ref="AQ69:AQ70"/>
    <mergeCell ref="AR69:AR70"/>
    <mergeCell ref="AS69:AS70"/>
    <mergeCell ref="A71:A72"/>
    <mergeCell ref="B71:B72"/>
    <mergeCell ref="C71:C72"/>
    <mergeCell ref="D71:D72"/>
    <mergeCell ref="AK71:AK72"/>
    <mergeCell ref="AL71:AL72"/>
    <mergeCell ref="AS71:AS72"/>
    <mergeCell ref="AM71:AM72"/>
    <mergeCell ref="AN71:AN72"/>
    <mergeCell ref="AO71:AO72"/>
    <mergeCell ref="AP71:AP72"/>
    <mergeCell ref="AQ71:AQ72"/>
    <mergeCell ref="AR71:AR72"/>
    <mergeCell ref="A69:A70"/>
    <mergeCell ref="B69:B70"/>
    <mergeCell ref="C69:C70"/>
    <mergeCell ref="D69:D70"/>
    <mergeCell ref="AK69:AK70"/>
    <mergeCell ref="AL69:AL70"/>
    <mergeCell ref="AM69:AM70"/>
    <mergeCell ref="AN69:AN70"/>
    <mergeCell ref="AO69:AO70"/>
    <mergeCell ref="AP65:AP66"/>
    <mergeCell ref="AQ65:AQ66"/>
    <mergeCell ref="AR65:AR66"/>
    <mergeCell ref="AS65:AS66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5:A66"/>
    <mergeCell ref="B65:B66"/>
    <mergeCell ref="C65:C66"/>
    <mergeCell ref="D65:D66"/>
    <mergeCell ref="AK65:AK66"/>
    <mergeCell ref="AL65:AL66"/>
    <mergeCell ref="AM65:AM66"/>
    <mergeCell ref="AN65:AN66"/>
    <mergeCell ref="AO65:AO66"/>
    <mergeCell ref="AP61:AP62"/>
    <mergeCell ref="AQ61:AQ62"/>
    <mergeCell ref="AR61:AR62"/>
    <mergeCell ref="AS61:AS62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57:AP58"/>
    <mergeCell ref="AQ57:AQ58"/>
    <mergeCell ref="AR57:AR58"/>
    <mergeCell ref="AS57:AS58"/>
    <mergeCell ref="A59:A60"/>
    <mergeCell ref="B59:B60"/>
    <mergeCell ref="C59:C60"/>
    <mergeCell ref="D59:D60"/>
    <mergeCell ref="AK59:AK60"/>
    <mergeCell ref="AL59:AL60"/>
    <mergeCell ref="AS59:AS60"/>
    <mergeCell ref="AM59:AM60"/>
    <mergeCell ref="AN59:AN60"/>
    <mergeCell ref="AO59:AO60"/>
    <mergeCell ref="AP59:AP60"/>
    <mergeCell ref="AQ59:AQ60"/>
    <mergeCell ref="AR59:AR60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8:AP39"/>
    <mergeCell ref="AQ38:AQ39"/>
    <mergeCell ref="AR38:AR39"/>
    <mergeCell ref="AS38:AS39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104:AJ105 F9:AJ12 F53:AJ72 F107:AJ120 F14:AJ51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7"/>
  <sheetViews>
    <sheetView zoomScaleNormal="70" workbookViewId="0">
      <pane xSplit="3" ySplit="8" topLeftCell="J60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S44" sqref="S4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43" t="str">
        <f>"BẢNG THANH TOÁN LƯƠNG THÁNG"&amp;" "&amp;TEXT($E$4,"mm")&amp;" / "&amp;TEXT($E$4,"yyyy")</f>
        <v>BẢNG THANH TOÁN LƯƠNG THÁNG 04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47" t="s">
        <v>179</v>
      </c>
      <c r="S1" s="448"/>
      <c r="T1" s="4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- 04'!$E$4</f>
        <v>42461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56" t="s">
        <v>1</v>
      </c>
      <c r="D5" s="356" t="s">
        <v>2</v>
      </c>
      <c r="E5" s="351" t="s">
        <v>56</v>
      </c>
      <c r="F5" s="437" t="s">
        <v>26</v>
      </c>
      <c r="G5" s="438"/>
      <c r="H5" s="438"/>
      <c r="I5" s="438"/>
      <c r="J5" s="438"/>
      <c r="K5" s="439"/>
      <c r="L5" s="414" t="s">
        <v>57</v>
      </c>
      <c r="M5" s="414" t="s">
        <v>5</v>
      </c>
      <c r="N5" s="356" t="s">
        <v>6</v>
      </c>
      <c r="O5" s="356"/>
      <c r="P5" s="356"/>
      <c r="Q5" s="414" t="s">
        <v>7</v>
      </c>
      <c r="R5" s="414" t="s">
        <v>8</v>
      </c>
      <c r="S5" s="414" t="s">
        <v>9</v>
      </c>
      <c r="T5" s="35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56"/>
      <c r="D6" s="356"/>
      <c r="E6" s="351"/>
      <c r="F6" s="437" t="s">
        <v>59</v>
      </c>
      <c r="G6" s="439"/>
      <c r="H6" s="437" t="s">
        <v>189</v>
      </c>
      <c r="I6" s="438"/>
      <c r="J6" s="440" t="s">
        <v>27</v>
      </c>
      <c r="K6" s="414" t="s">
        <v>4</v>
      </c>
      <c r="L6" s="415"/>
      <c r="M6" s="415"/>
      <c r="N6" s="450" t="s">
        <v>12</v>
      </c>
      <c r="O6" s="414" t="s">
        <v>13</v>
      </c>
      <c r="P6" s="414" t="s">
        <v>34</v>
      </c>
      <c r="Q6" s="415"/>
      <c r="R6" s="415"/>
      <c r="S6" s="415"/>
      <c r="T6" s="35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14"/>
      <c r="D7" s="414"/>
      <c r="E7" s="351"/>
      <c r="F7" s="299" t="s">
        <v>40</v>
      </c>
      <c r="G7" s="296" t="s">
        <v>18</v>
      </c>
      <c r="H7" s="299" t="s">
        <v>40</v>
      </c>
      <c r="I7" s="303" t="s">
        <v>18</v>
      </c>
      <c r="J7" s="441"/>
      <c r="K7" s="415"/>
      <c r="L7" s="416"/>
      <c r="M7" s="416"/>
      <c r="N7" s="451"/>
      <c r="O7" s="415"/>
      <c r="P7" s="415"/>
      <c r="Q7" s="415"/>
      <c r="R7" s="415"/>
      <c r="S7" s="415"/>
      <c r="T7" s="35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- 04'!$B$8:$AS$72,36,0)</f>
        <v>23</v>
      </c>
      <c r="G10" s="220">
        <f>ROUND(E10/$U$2*F10,0)</f>
        <v>4155333</v>
      </c>
      <c r="H10" s="92">
        <f>(VLOOKUP(B10,'CC - 04'!$B$8:$AS$72,37,0)+VLOOKUP(B10,'CC - 04'!$B$8:$AS$72,38,0))</f>
        <v>0</v>
      </c>
      <c r="I10" s="220">
        <f>ROUND(E10/$U$2*H10,0)</f>
        <v>0</v>
      </c>
      <c r="J10" s="93">
        <f>F10+H10</f>
        <v>23</v>
      </c>
      <c r="K10" s="39">
        <f>G10+I10</f>
        <v>4155333</v>
      </c>
      <c r="L10" s="90">
        <f>+F10*15000</f>
        <v>345000</v>
      </c>
      <c r="M10" s="40">
        <f>K10+L10</f>
        <v>4500333</v>
      </c>
      <c r="N10" s="40">
        <f>IF(VLOOKUP(B10,DS,12,0)="x",E10*$N$4,0)</f>
        <v>346880</v>
      </c>
      <c r="O10" s="40">
        <f>IF(VLOOKUP(B10,DS,12,0)="x",E10*$O$4,0)</f>
        <v>65040</v>
      </c>
      <c r="P10" s="40">
        <f>IF(VLOOKUP(B10,DS,12,0)="x",E10*$P$4,0)</f>
        <v>43360</v>
      </c>
      <c r="Q10" s="39">
        <f>M10-SUM(N10:P10)</f>
        <v>4045053</v>
      </c>
      <c r="R10" s="39">
        <f>VLOOKUP(B10,DS,23,0)</f>
        <v>0</v>
      </c>
      <c r="S10" s="45">
        <f>Q10-R10</f>
        <v>4045053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- 04'!$B$8:$AS$72,36,0)</f>
        <v>23</v>
      </c>
      <c r="G11" s="220">
        <f>ROUND(E11/$U$2*F11,0)</f>
        <v>3887000</v>
      </c>
      <c r="H11" s="92">
        <f>(VLOOKUP(B11,'CC - 04'!$B$8:$AS$72,37,0)+VLOOKUP(B11,'CC - 04'!$B$8:$AS$72,38,0))</f>
        <v>0</v>
      </c>
      <c r="I11" s="220">
        <f>ROUND(E11/$U$2*H11,0)</f>
        <v>0</v>
      </c>
      <c r="J11" s="93">
        <f>F11+H11</f>
        <v>23</v>
      </c>
      <c r="K11" s="39">
        <f>G11+I11</f>
        <v>3887000</v>
      </c>
      <c r="L11" s="90">
        <f>+F11*15000</f>
        <v>345000</v>
      </c>
      <c r="M11" s="40">
        <f>K11+L11</f>
        <v>4232000</v>
      </c>
      <c r="N11" s="40">
        <f>IF(VLOOKUP(B11,DS,12,0)="x",E11*$N$4,0)</f>
        <v>324480</v>
      </c>
      <c r="O11" s="40">
        <f>IF(VLOOKUP(B11,DS,12,0)="x",E11*$O$4,0)</f>
        <v>60840</v>
      </c>
      <c r="P11" s="40">
        <f>IF(VLOOKUP(B11,DS,12,0)="x",E11*$P$4,0)</f>
        <v>40560</v>
      </c>
      <c r="Q11" s="39">
        <f>M11-SUM(N11:P11)</f>
        <v>3806120</v>
      </c>
      <c r="R11" s="39">
        <f>VLOOKUP(B11,DS,23,0)</f>
        <v>0</v>
      </c>
      <c r="S11" s="45">
        <f>Q11-R11</f>
        <v>3806120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2" si="0">VLOOKUP(B13,DS,2,0)</f>
        <v xml:space="preserve"> Lâm Thị Mộng Kiều </v>
      </c>
      <c r="D13" s="116" t="str">
        <f t="shared" ref="D13:D42" si="1">VLOOKUP(B13,DS,3,0)</f>
        <v>Công nhân</v>
      </c>
      <c r="E13" s="90">
        <f t="shared" ref="E13:E42" si="2">VLOOKUP(B13,DS,4,0)</f>
        <v>3549000</v>
      </c>
      <c r="F13" s="92">
        <f>VLOOKUP(B13,'CC - 04'!$B$8:$AS$72,36,0)</f>
        <v>23</v>
      </c>
      <c r="G13" s="220">
        <f t="shared" ref="G13:G42" si="3">ROUND(E13/$U$2*F13,0)</f>
        <v>3401125</v>
      </c>
      <c r="H13" s="92">
        <f>(VLOOKUP(B13,'CC - 04'!$B$8:$AS$72,37,0)+VLOOKUP(B13,'CC - 04'!$B$8:$AS$72,38,0))</f>
        <v>0</v>
      </c>
      <c r="I13" s="220">
        <f t="shared" ref="I13:I42" si="4">ROUND(E13/$U$2*H13,0)</f>
        <v>0</v>
      </c>
      <c r="J13" s="221">
        <f t="shared" ref="J13:K26" si="5">F13+H13</f>
        <v>23</v>
      </c>
      <c r="K13" s="39">
        <f t="shared" si="5"/>
        <v>3401125</v>
      </c>
      <c r="L13" s="90">
        <f t="shared" ref="L13:L42" si="6">+F13*15000</f>
        <v>345000</v>
      </c>
      <c r="M13" s="40">
        <f t="shared" ref="M13:M42" si="7">K13+L13</f>
        <v>3746125</v>
      </c>
      <c r="N13" s="40">
        <f t="shared" ref="N13:N31" si="8">IF(VLOOKUP(B13,DS,12,0)="x",E13*$N$4,0)</f>
        <v>283920</v>
      </c>
      <c r="O13" s="40">
        <f t="shared" ref="O13:O31" si="9">IF(VLOOKUP(B13,DS,12,0)="x",E13*$O$4,0)</f>
        <v>53235</v>
      </c>
      <c r="P13" s="40">
        <f t="shared" ref="P13:P31" si="10">IF(VLOOKUP(B13,DS,12,0)="x",E13*$P$4,0)</f>
        <v>35490</v>
      </c>
      <c r="Q13" s="39">
        <f>M13-SUM(N13:P13)</f>
        <v>3373480</v>
      </c>
      <c r="R13" s="39">
        <f t="shared" ref="R13:R42" si="11">VLOOKUP(B13,DS,23,0)</f>
        <v>0</v>
      </c>
      <c r="S13" s="45">
        <f>Q13-R13</f>
        <v>3373480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- 04'!$B$8:$AS$72,36,0)</f>
        <v>23</v>
      </c>
      <c r="G14" s="220">
        <f t="shared" si="3"/>
        <v>3178792</v>
      </c>
      <c r="H14" s="92">
        <f>(VLOOKUP(B14,'CC - 04'!$B$8:$AS$72,37,0)+VLOOKUP(B14,'CC - 04'!$B$8:$AS$72,38,0))</f>
        <v>0</v>
      </c>
      <c r="I14" s="220">
        <f t="shared" si="4"/>
        <v>0</v>
      </c>
      <c r="J14" s="221">
        <f t="shared" si="5"/>
        <v>23</v>
      </c>
      <c r="K14" s="39">
        <f t="shared" si="5"/>
        <v>3178792</v>
      </c>
      <c r="L14" s="90">
        <f t="shared" si="6"/>
        <v>345000</v>
      </c>
      <c r="M14" s="40">
        <f t="shared" si="7"/>
        <v>3523792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5" si="12">M14-SUM(N14:P14)</f>
        <v>3175507</v>
      </c>
      <c r="R14" s="39">
        <f t="shared" si="11"/>
        <v>0</v>
      </c>
      <c r="S14" s="45">
        <f t="shared" ref="S14:S42" si="13">Q14-R14</f>
        <v>3175507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- 04'!$B$8:$AS$72,36,0)</f>
        <v>23</v>
      </c>
      <c r="G15" s="220">
        <f t="shared" si="3"/>
        <v>3178792</v>
      </c>
      <c r="H15" s="92">
        <f>(VLOOKUP(B15,'CC - 04'!$B$8:$AS$72,37,0)+VLOOKUP(B15,'CC - 04'!$B$8:$AS$72,38,0))</f>
        <v>0</v>
      </c>
      <c r="I15" s="220">
        <f t="shared" si="4"/>
        <v>0</v>
      </c>
      <c r="J15" s="221">
        <f t="shared" si="5"/>
        <v>23</v>
      </c>
      <c r="K15" s="39">
        <f t="shared" si="5"/>
        <v>3178792</v>
      </c>
      <c r="L15" s="90">
        <f t="shared" si="6"/>
        <v>345000</v>
      </c>
      <c r="M15" s="40">
        <f t="shared" si="7"/>
        <v>3523792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3175507</v>
      </c>
      <c r="R15" s="39">
        <f t="shared" si="11"/>
        <v>0</v>
      </c>
      <c r="S15" s="45">
        <f t="shared" si="13"/>
        <v>3175507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- 04'!$B$8:$AS$72,36,0)</f>
        <v>23</v>
      </c>
      <c r="G16" s="220">
        <f t="shared" si="3"/>
        <v>3178792</v>
      </c>
      <c r="H16" s="92">
        <f>(VLOOKUP(B16,'CC - 04'!$B$8:$AS$72,37,0)+VLOOKUP(B16,'CC - 04'!$B$8:$AS$72,38,0))</f>
        <v>0</v>
      </c>
      <c r="I16" s="220">
        <f t="shared" si="4"/>
        <v>0</v>
      </c>
      <c r="J16" s="221">
        <f t="shared" si="5"/>
        <v>23</v>
      </c>
      <c r="K16" s="39">
        <f t="shared" si="5"/>
        <v>3178792</v>
      </c>
      <c r="L16" s="90">
        <f t="shared" si="6"/>
        <v>345000</v>
      </c>
      <c r="M16" s="40">
        <f t="shared" si="7"/>
        <v>3523792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3175507</v>
      </c>
      <c r="R16" s="39">
        <f t="shared" si="11"/>
        <v>0</v>
      </c>
      <c r="S16" s="45">
        <f t="shared" si="13"/>
        <v>3175507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- 04'!$B$8:$AS$72,36,0)</f>
        <v>23</v>
      </c>
      <c r="G17" s="220">
        <f t="shared" si="3"/>
        <v>3178792</v>
      </c>
      <c r="H17" s="92">
        <f>(VLOOKUP(B17,'CC - 04'!$B$8:$AS$72,37,0)+VLOOKUP(B17,'CC - 04'!$B$8:$AS$72,38,0))</f>
        <v>0</v>
      </c>
      <c r="I17" s="220">
        <f t="shared" si="4"/>
        <v>0</v>
      </c>
      <c r="J17" s="221">
        <f t="shared" si="5"/>
        <v>23</v>
      </c>
      <c r="K17" s="39">
        <f t="shared" si="5"/>
        <v>3178792</v>
      </c>
      <c r="L17" s="90">
        <f t="shared" si="6"/>
        <v>345000</v>
      </c>
      <c r="M17" s="40">
        <f t="shared" si="7"/>
        <v>3523792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3175507</v>
      </c>
      <c r="R17" s="39">
        <f t="shared" si="11"/>
        <v>0</v>
      </c>
      <c r="S17" s="45">
        <f t="shared" si="13"/>
        <v>3175507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- 04'!$B$8:$AS$72,36,0)</f>
        <v>23</v>
      </c>
      <c r="G18" s="220">
        <f t="shared" si="3"/>
        <v>3178792</v>
      </c>
      <c r="H18" s="92">
        <f>(VLOOKUP(B18,'CC - 04'!$B$8:$AS$72,37,0)+VLOOKUP(B18,'CC - 04'!$B$8:$AS$72,38,0))</f>
        <v>0</v>
      </c>
      <c r="I18" s="220">
        <f t="shared" si="4"/>
        <v>0</v>
      </c>
      <c r="J18" s="221">
        <f t="shared" si="5"/>
        <v>23</v>
      </c>
      <c r="K18" s="39">
        <f t="shared" si="5"/>
        <v>3178792</v>
      </c>
      <c r="L18" s="90">
        <f t="shared" si="6"/>
        <v>345000</v>
      </c>
      <c r="M18" s="40">
        <f t="shared" si="7"/>
        <v>3523792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3175507</v>
      </c>
      <c r="R18" s="39">
        <f t="shared" si="11"/>
        <v>0</v>
      </c>
      <c r="S18" s="45">
        <f t="shared" si="13"/>
        <v>3175507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- 04'!$B$8:$AS$72,36,0)</f>
        <v>23</v>
      </c>
      <c r="G19" s="220">
        <f t="shared" si="3"/>
        <v>3178792</v>
      </c>
      <c r="H19" s="92">
        <f>(VLOOKUP(B19,'CC - 04'!$B$8:$AS$72,37,0)+VLOOKUP(B19,'CC - 04'!$B$8:$AS$72,38,0))</f>
        <v>0</v>
      </c>
      <c r="I19" s="220">
        <f t="shared" si="4"/>
        <v>0</v>
      </c>
      <c r="J19" s="221">
        <f t="shared" si="5"/>
        <v>23</v>
      </c>
      <c r="K19" s="39">
        <f t="shared" si="5"/>
        <v>3178792</v>
      </c>
      <c r="L19" s="90">
        <f t="shared" si="6"/>
        <v>345000</v>
      </c>
      <c r="M19" s="40">
        <f t="shared" si="7"/>
        <v>3523792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3175507</v>
      </c>
      <c r="R19" s="39">
        <f t="shared" si="11"/>
        <v>0</v>
      </c>
      <c r="S19" s="45">
        <f t="shared" si="13"/>
        <v>3175507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- 04'!$B$8:$AS$72,36,0)</f>
        <v>23</v>
      </c>
      <c r="G20" s="220">
        <f t="shared" si="3"/>
        <v>3178792</v>
      </c>
      <c r="H20" s="92">
        <f>(VLOOKUP(B20,'CC - 04'!$B$8:$AS$72,37,0)+VLOOKUP(B20,'CC - 04'!$B$8:$AS$72,38,0))</f>
        <v>0</v>
      </c>
      <c r="I20" s="220">
        <f t="shared" si="4"/>
        <v>0</v>
      </c>
      <c r="J20" s="221">
        <f t="shared" si="5"/>
        <v>23</v>
      </c>
      <c r="K20" s="39">
        <f t="shared" si="5"/>
        <v>3178792</v>
      </c>
      <c r="L20" s="90">
        <f t="shared" si="6"/>
        <v>345000</v>
      </c>
      <c r="M20" s="40">
        <f t="shared" si="7"/>
        <v>3523792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3175507</v>
      </c>
      <c r="R20" s="39">
        <f t="shared" si="11"/>
        <v>0</v>
      </c>
      <c r="S20" s="45">
        <f t="shared" si="13"/>
        <v>3175507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- 04'!$B$8:$AS$72,36,0)</f>
        <v>23</v>
      </c>
      <c r="G21" s="220">
        <f t="shared" si="3"/>
        <v>3178792</v>
      </c>
      <c r="H21" s="92">
        <f>(VLOOKUP(B21,'CC - 04'!$B$8:$AS$72,37,0)+VLOOKUP(B21,'CC - 04'!$B$8:$AS$72,38,0))</f>
        <v>0</v>
      </c>
      <c r="I21" s="220">
        <f t="shared" si="4"/>
        <v>0</v>
      </c>
      <c r="J21" s="221">
        <f t="shared" si="5"/>
        <v>23</v>
      </c>
      <c r="K21" s="39">
        <f t="shared" si="5"/>
        <v>3178792</v>
      </c>
      <c r="L21" s="90">
        <f t="shared" si="6"/>
        <v>345000</v>
      </c>
      <c r="M21" s="40">
        <f t="shared" si="7"/>
        <v>3523792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3175507</v>
      </c>
      <c r="R21" s="39">
        <f t="shared" si="11"/>
        <v>0</v>
      </c>
      <c r="S21" s="45">
        <f t="shared" si="13"/>
        <v>3175507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- 04'!$B$8:$AS$72,36,0)</f>
        <v>23</v>
      </c>
      <c r="G22" s="220">
        <f t="shared" si="3"/>
        <v>3178792</v>
      </c>
      <c r="H22" s="92">
        <f>(VLOOKUP(B22,'CC - 04'!$B$8:$AS$72,37,0)+VLOOKUP(B22,'CC - 04'!$B$8:$AS$72,38,0))</f>
        <v>0</v>
      </c>
      <c r="I22" s="220">
        <f t="shared" si="4"/>
        <v>0</v>
      </c>
      <c r="J22" s="221">
        <f t="shared" si="5"/>
        <v>23</v>
      </c>
      <c r="K22" s="39">
        <f t="shared" si="5"/>
        <v>3178792</v>
      </c>
      <c r="L22" s="90">
        <f t="shared" si="6"/>
        <v>345000</v>
      </c>
      <c r="M22" s="40">
        <f t="shared" si="7"/>
        <v>3523792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3175507</v>
      </c>
      <c r="R22" s="39">
        <f t="shared" si="11"/>
        <v>0</v>
      </c>
      <c r="S22" s="45">
        <f t="shared" si="13"/>
        <v>3175507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- 04'!$B$8:$AS$72,36,0)</f>
        <v>23</v>
      </c>
      <c r="G23" s="220">
        <f t="shared" si="3"/>
        <v>3178792</v>
      </c>
      <c r="H23" s="92">
        <f>(VLOOKUP(B23,'CC - 04'!$B$8:$AS$72,37,0)+VLOOKUP(B23,'CC - 04'!$B$8:$AS$72,38,0))</f>
        <v>0</v>
      </c>
      <c r="I23" s="220">
        <f t="shared" si="4"/>
        <v>0</v>
      </c>
      <c r="J23" s="221">
        <f t="shared" si="5"/>
        <v>23</v>
      </c>
      <c r="K23" s="39">
        <f t="shared" si="5"/>
        <v>3178792</v>
      </c>
      <c r="L23" s="90">
        <f t="shared" si="6"/>
        <v>345000</v>
      </c>
      <c r="M23" s="40">
        <f t="shared" si="7"/>
        <v>3523792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3175507</v>
      </c>
      <c r="R23" s="39">
        <f t="shared" si="11"/>
        <v>0</v>
      </c>
      <c r="S23" s="45">
        <f t="shared" si="13"/>
        <v>3175507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- 04'!$B$8:$AS$72,36,0)</f>
        <v>23</v>
      </c>
      <c r="G24" s="220">
        <f t="shared" si="3"/>
        <v>3178792</v>
      </c>
      <c r="H24" s="92">
        <f>(VLOOKUP(B24,'CC - 04'!$B$8:$AS$72,37,0)+VLOOKUP(B24,'CC - 04'!$B$8:$AS$72,38,0))</f>
        <v>0</v>
      </c>
      <c r="I24" s="220">
        <f t="shared" si="4"/>
        <v>0</v>
      </c>
      <c r="J24" s="221">
        <f t="shared" si="5"/>
        <v>23</v>
      </c>
      <c r="K24" s="39">
        <f t="shared" si="5"/>
        <v>3178792</v>
      </c>
      <c r="L24" s="90">
        <f t="shared" si="6"/>
        <v>345000</v>
      </c>
      <c r="M24" s="40">
        <f t="shared" si="7"/>
        <v>3523792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3175507</v>
      </c>
      <c r="R24" s="39">
        <f t="shared" si="11"/>
        <v>0</v>
      </c>
      <c r="S24" s="45">
        <f t="shared" si="13"/>
        <v>3175507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- 04'!$B$8:$AS$72,36,0)</f>
        <v>23</v>
      </c>
      <c r="G25" s="220">
        <f t="shared" si="3"/>
        <v>3178792</v>
      </c>
      <c r="H25" s="92">
        <f>(VLOOKUP(B25,'CC - 04'!$B$8:$AS$72,37,0)+VLOOKUP(B25,'CC - 04'!$B$8:$AS$72,38,0))</f>
        <v>0</v>
      </c>
      <c r="I25" s="220">
        <f t="shared" si="4"/>
        <v>0</v>
      </c>
      <c r="J25" s="221">
        <f t="shared" si="5"/>
        <v>23</v>
      </c>
      <c r="K25" s="39">
        <f t="shared" si="5"/>
        <v>3178792</v>
      </c>
      <c r="L25" s="90">
        <f t="shared" si="6"/>
        <v>345000</v>
      </c>
      <c r="M25" s="40">
        <f t="shared" si="7"/>
        <v>3523792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3175507</v>
      </c>
      <c r="R25" s="39">
        <f t="shared" si="11"/>
        <v>0</v>
      </c>
      <c r="S25" s="45">
        <f t="shared" si="13"/>
        <v>3175507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99</v>
      </c>
      <c r="C26" s="89" t="str">
        <f t="shared" si="0"/>
        <v>Sơn Thị Chành Ny</v>
      </c>
      <c r="D26" s="116" t="str">
        <f t="shared" si="1"/>
        <v>Công nhân</v>
      </c>
      <c r="E26" s="90">
        <f t="shared" si="2"/>
        <v>3317000</v>
      </c>
      <c r="F26" s="92">
        <f>VLOOKUP(B26,'CC - 04'!$B$8:$AS$72,36,0)</f>
        <v>23</v>
      </c>
      <c r="G26" s="220">
        <f t="shared" si="3"/>
        <v>3178792</v>
      </c>
      <c r="H26" s="92">
        <f>(VLOOKUP(B26,'CC - 04'!$B$8:$AS$72,37,0)+VLOOKUP(B26,'CC - 04'!$B$8:$AS$72,38,0))</f>
        <v>0</v>
      </c>
      <c r="I26" s="220">
        <f t="shared" si="4"/>
        <v>0</v>
      </c>
      <c r="J26" s="221">
        <f t="shared" si="5"/>
        <v>23</v>
      </c>
      <c r="K26" s="39">
        <f t="shared" si="5"/>
        <v>3178792</v>
      </c>
      <c r="L26" s="90">
        <f t="shared" si="6"/>
        <v>345000</v>
      </c>
      <c r="M26" s="40">
        <f t="shared" si="7"/>
        <v>3523792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3175507</v>
      </c>
      <c r="R26" s="39">
        <f t="shared" si="11"/>
        <v>0</v>
      </c>
      <c r="S26" s="45">
        <f t="shared" si="13"/>
        <v>3175507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100</v>
      </c>
      <c r="C27" s="89" t="str">
        <f t="shared" si="0"/>
        <v>Sơn Thị Chành Đa</v>
      </c>
      <c r="D27" s="116" t="str">
        <f t="shared" si="1"/>
        <v>Công nhân</v>
      </c>
      <c r="E27" s="90">
        <f t="shared" si="2"/>
        <v>3317000</v>
      </c>
      <c r="F27" s="92">
        <f>VLOOKUP(B27,'CC - 04'!$B$8:$AS$72,36,0)</f>
        <v>23</v>
      </c>
      <c r="G27" s="220">
        <f t="shared" si="3"/>
        <v>3178792</v>
      </c>
      <c r="H27" s="92">
        <f>(VLOOKUP(B27,'CC - 04'!$B$8:$AS$72,37,0)+VLOOKUP(B27,'CC - 04'!$B$8:$AS$72,38,0))</f>
        <v>0</v>
      </c>
      <c r="I27" s="220">
        <f t="shared" si="4"/>
        <v>0</v>
      </c>
      <c r="J27" s="221">
        <f t="shared" ref="J27:K42" si="14">F27+H27</f>
        <v>23</v>
      </c>
      <c r="K27" s="39">
        <f t="shared" si="14"/>
        <v>3178792</v>
      </c>
      <c r="L27" s="90">
        <f t="shared" si="6"/>
        <v>345000</v>
      </c>
      <c r="M27" s="40">
        <f t="shared" si="7"/>
        <v>3523792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3175507</v>
      </c>
      <c r="R27" s="39">
        <f t="shared" si="11"/>
        <v>0</v>
      </c>
      <c r="S27" s="45">
        <f t="shared" si="13"/>
        <v>3175507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101</v>
      </c>
      <c r="C28" s="89" t="str">
        <f t="shared" si="0"/>
        <v>Trần Thị Bích Phượng</v>
      </c>
      <c r="D28" s="116" t="str">
        <f t="shared" si="1"/>
        <v>Công nhân</v>
      </c>
      <c r="E28" s="90">
        <f t="shared" si="2"/>
        <v>3317000</v>
      </c>
      <c r="F28" s="92">
        <f>VLOOKUP(B28,'CC - 04'!$B$8:$AS$72,36,0)</f>
        <v>23</v>
      </c>
      <c r="G28" s="220">
        <f t="shared" si="3"/>
        <v>3178792</v>
      </c>
      <c r="H28" s="92">
        <f>(VLOOKUP(B28,'CC - 04'!$B$8:$AS$72,37,0)+VLOOKUP(B28,'CC - 04'!$B$8:$AS$72,38,0))</f>
        <v>0</v>
      </c>
      <c r="I28" s="220">
        <f t="shared" si="4"/>
        <v>0</v>
      </c>
      <c r="J28" s="221">
        <f t="shared" si="14"/>
        <v>23</v>
      </c>
      <c r="K28" s="39">
        <f t="shared" si="14"/>
        <v>3178792</v>
      </c>
      <c r="L28" s="90">
        <f t="shared" si="6"/>
        <v>345000</v>
      </c>
      <c r="M28" s="40">
        <f t="shared" si="7"/>
        <v>3523792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3175507</v>
      </c>
      <c r="R28" s="39">
        <f t="shared" si="11"/>
        <v>0</v>
      </c>
      <c r="S28" s="45">
        <f t="shared" si="13"/>
        <v>3175507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102</v>
      </c>
      <c r="C29" s="89" t="str">
        <f t="shared" si="0"/>
        <v>Sơn Thị Trường Sa</v>
      </c>
      <c r="D29" s="116" t="str">
        <f t="shared" si="1"/>
        <v>Công nhân</v>
      </c>
      <c r="E29" s="90">
        <f t="shared" si="2"/>
        <v>3317000</v>
      </c>
      <c r="F29" s="92">
        <f>VLOOKUP(B29,'CC - 04'!$B$8:$AS$72,36,0)</f>
        <v>23</v>
      </c>
      <c r="G29" s="220">
        <f t="shared" si="3"/>
        <v>3178792</v>
      </c>
      <c r="H29" s="92">
        <f>(VLOOKUP(B29,'CC - 04'!$B$8:$AS$72,37,0)+VLOOKUP(B29,'CC - 04'!$B$8:$AS$72,38,0))</f>
        <v>0</v>
      </c>
      <c r="I29" s="220">
        <f t="shared" si="4"/>
        <v>0</v>
      </c>
      <c r="J29" s="221">
        <f t="shared" si="14"/>
        <v>23</v>
      </c>
      <c r="K29" s="39">
        <f t="shared" si="14"/>
        <v>3178792</v>
      </c>
      <c r="L29" s="90">
        <f t="shared" si="6"/>
        <v>345000</v>
      </c>
      <c r="M29" s="40">
        <f t="shared" si="7"/>
        <v>3523792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3175507</v>
      </c>
      <c r="R29" s="39">
        <f t="shared" si="11"/>
        <v>0</v>
      </c>
      <c r="S29" s="45">
        <f t="shared" si="13"/>
        <v>3175507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103</v>
      </c>
      <c r="C30" s="89" t="str">
        <f t="shared" si="0"/>
        <v>Lý Thị Sà Kha</v>
      </c>
      <c r="D30" s="116" t="str">
        <f t="shared" si="1"/>
        <v>Công nhân</v>
      </c>
      <c r="E30" s="90">
        <f t="shared" si="2"/>
        <v>3317000</v>
      </c>
      <c r="F30" s="92">
        <f>VLOOKUP(B30,'CC - 04'!$B$8:$AS$72,36,0)</f>
        <v>23</v>
      </c>
      <c r="G30" s="220">
        <f t="shared" si="3"/>
        <v>3178792</v>
      </c>
      <c r="H30" s="92">
        <f>(VLOOKUP(B30,'CC - 04'!$B$8:$AS$72,37,0)+VLOOKUP(B30,'CC - 04'!$B$8:$AS$72,38,0))</f>
        <v>0</v>
      </c>
      <c r="I30" s="220">
        <f t="shared" si="4"/>
        <v>0</v>
      </c>
      <c r="J30" s="221">
        <f t="shared" si="14"/>
        <v>23</v>
      </c>
      <c r="K30" s="39">
        <f t="shared" si="14"/>
        <v>3178792</v>
      </c>
      <c r="L30" s="90">
        <f t="shared" si="6"/>
        <v>345000</v>
      </c>
      <c r="M30" s="40">
        <f t="shared" si="7"/>
        <v>3523792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3175507</v>
      </c>
      <c r="R30" s="39">
        <f t="shared" si="11"/>
        <v>0</v>
      </c>
      <c r="S30" s="45">
        <f t="shared" si="13"/>
        <v>3175507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104</v>
      </c>
      <c r="C31" s="89" t="str">
        <f t="shared" si="0"/>
        <v xml:space="preserve"> Lâm Thị Mộng Thường</v>
      </c>
      <c r="D31" s="116" t="str">
        <f t="shared" si="1"/>
        <v>Công nhân</v>
      </c>
      <c r="E31" s="90">
        <f t="shared" si="2"/>
        <v>3317000</v>
      </c>
      <c r="F31" s="92">
        <f>VLOOKUP(B31,'CC - 04'!$B$8:$AS$72,36,0)</f>
        <v>23</v>
      </c>
      <c r="G31" s="220">
        <f t="shared" si="3"/>
        <v>3178792</v>
      </c>
      <c r="H31" s="92">
        <f>(VLOOKUP(B31,'CC - 04'!$B$8:$AS$72,37,0)+VLOOKUP(B31,'CC - 04'!$B$8:$AS$72,38,0))</f>
        <v>0</v>
      </c>
      <c r="I31" s="220">
        <f t="shared" si="4"/>
        <v>0</v>
      </c>
      <c r="J31" s="221">
        <f t="shared" si="14"/>
        <v>23</v>
      </c>
      <c r="K31" s="39">
        <f t="shared" si="14"/>
        <v>3178792</v>
      </c>
      <c r="L31" s="90">
        <f t="shared" si="6"/>
        <v>345000</v>
      </c>
      <c r="M31" s="40">
        <f t="shared" si="7"/>
        <v>3523792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3175507</v>
      </c>
      <c r="R31" s="39">
        <f t="shared" si="11"/>
        <v>0</v>
      </c>
      <c r="S31" s="45">
        <f t="shared" si="13"/>
        <v>3175507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85" customFormat="1" ht="24" customHeight="1">
      <c r="A32" s="319" t="s">
        <v>187</v>
      </c>
      <c r="B32" s="318" t="s">
        <v>188</v>
      </c>
      <c r="C32" s="317"/>
      <c r="D32" s="317"/>
      <c r="E32" s="317"/>
      <c r="F32" s="317"/>
      <c r="G32" s="317"/>
      <c r="H32" s="317"/>
      <c r="I32" s="317"/>
      <c r="J32" s="317"/>
      <c r="K32" s="317"/>
      <c r="L32" s="317"/>
      <c r="M32" s="317"/>
      <c r="N32" s="40"/>
      <c r="O32" s="40"/>
      <c r="P32" s="40"/>
      <c r="Q32" s="317"/>
      <c r="R32" s="317"/>
      <c r="S32" s="317"/>
      <c r="T32" s="317"/>
      <c r="U32" s="104"/>
      <c r="V32" s="86"/>
      <c r="W32" s="86"/>
      <c r="X32" s="87"/>
      <c r="Y32" s="87"/>
      <c r="Z32" s="87"/>
      <c r="AA32" s="88"/>
      <c r="AB32" s="88"/>
      <c r="AC32" s="88"/>
      <c r="AD32" s="88"/>
      <c r="AE32" s="88"/>
    </row>
    <row r="33" spans="1:31" s="36" customFormat="1" ht="23.25" customHeight="1">
      <c r="A33" s="38">
        <v>20</v>
      </c>
      <c r="B33" s="261" t="s">
        <v>113</v>
      </c>
      <c r="C33" s="89" t="str">
        <f t="shared" si="0"/>
        <v>Nguyễn Văn Bé Hai</v>
      </c>
      <c r="D33" s="116" t="str">
        <f t="shared" si="1"/>
        <v>Công nhân</v>
      </c>
      <c r="E33" s="90">
        <f t="shared" si="2"/>
        <v>3549000</v>
      </c>
      <c r="F33" s="92">
        <f>VLOOKUP(B33,'CC - 04'!$B$8:$AS$72,36,0)</f>
        <v>23</v>
      </c>
      <c r="G33" s="220">
        <f t="shared" si="3"/>
        <v>3401125</v>
      </c>
      <c r="H33" s="92">
        <f>(VLOOKUP(B33,'CC - 04'!$B$8:$AS$72,37,0)+VLOOKUP(B33,'CC - 04'!$B$8:$AS$72,38,0))</f>
        <v>0</v>
      </c>
      <c r="I33" s="220">
        <f t="shared" si="4"/>
        <v>0</v>
      </c>
      <c r="J33" s="221">
        <f t="shared" si="14"/>
        <v>23</v>
      </c>
      <c r="K33" s="39">
        <f t="shared" si="14"/>
        <v>3401125</v>
      </c>
      <c r="L33" s="90">
        <f t="shared" si="6"/>
        <v>345000</v>
      </c>
      <c r="M33" s="40">
        <f t="shared" si="7"/>
        <v>3746125</v>
      </c>
      <c r="N33" s="40">
        <f t="shared" ref="N33:N42" si="15">IF(VLOOKUP(B33,DS,12,0)="x",E33*$N$4,0)</f>
        <v>283920</v>
      </c>
      <c r="O33" s="40">
        <f t="shared" ref="O33:O42" si="16">IF(VLOOKUP(B33,DS,12,0)="x",E33*$O$4,0)</f>
        <v>53235</v>
      </c>
      <c r="P33" s="40">
        <f t="shared" ref="P33:P42" si="17">IF(VLOOKUP(B33,DS,12,0)="x",E33*$P$4,0)</f>
        <v>35490</v>
      </c>
      <c r="Q33" s="39">
        <f t="shared" si="12"/>
        <v>3373480</v>
      </c>
      <c r="R33" s="39">
        <f t="shared" si="11"/>
        <v>0</v>
      </c>
      <c r="S33" s="45">
        <f t="shared" si="13"/>
        <v>3373480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21</v>
      </c>
      <c r="B34" s="261" t="s">
        <v>114</v>
      </c>
      <c r="C34" s="89" t="str">
        <f t="shared" si="0"/>
        <v>Thạch Tiền</v>
      </c>
      <c r="D34" s="116" t="str">
        <f t="shared" si="1"/>
        <v>Công nhân</v>
      </c>
      <c r="E34" s="90">
        <f t="shared" si="2"/>
        <v>3317000</v>
      </c>
      <c r="F34" s="92">
        <f>VLOOKUP(B34,'CC - 04'!$B$8:$AS$72,36,0)</f>
        <v>23</v>
      </c>
      <c r="G34" s="220">
        <f t="shared" si="3"/>
        <v>3178792</v>
      </c>
      <c r="H34" s="92">
        <f>(VLOOKUP(B34,'CC - 04'!$B$8:$AS$72,37,0)+VLOOKUP(B34,'CC - 04'!$B$8:$AS$72,38,0))</f>
        <v>0</v>
      </c>
      <c r="I34" s="220">
        <f t="shared" si="4"/>
        <v>0</v>
      </c>
      <c r="J34" s="221">
        <f t="shared" si="14"/>
        <v>23</v>
      </c>
      <c r="K34" s="39">
        <f t="shared" si="14"/>
        <v>3178792</v>
      </c>
      <c r="L34" s="90">
        <f t="shared" si="6"/>
        <v>345000</v>
      </c>
      <c r="M34" s="40">
        <f t="shared" si="7"/>
        <v>3523792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3175507</v>
      </c>
      <c r="R34" s="39">
        <f t="shared" si="11"/>
        <v>0</v>
      </c>
      <c r="S34" s="45">
        <f t="shared" si="13"/>
        <v>3175507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115</v>
      </c>
      <c r="C35" s="89" t="str">
        <f t="shared" si="0"/>
        <v>Hứa Hậu</v>
      </c>
      <c r="D35" s="116" t="str">
        <f t="shared" si="1"/>
        <v>Công nhân</v>
      </c>
      <c r="E35" s="90">
        <f t="shared" si="2"/>
        <v>3317000</v>
      </c>
      <c r="F35" s="92">
        <f>VLOOKUP(B35,'CC - 04'!$B$8:$AS$72,36,0)</f>
        <v>23</v>
      </c>
      <c r="G35" s="220">
        <f t="shared" si="3"/>
        <v>3178792</v>
      </c>
      <c r="H35" s="92">
        <f>(VLOOKUP(B35,'CC - 04'!$B$8:$AS$72,37,0)+VLOOKUP(B35,'CC - 04'!$B$8:$AS$72,38,0))</f>
        <v>0</v>
      </c>
      <c r="I35" s="220">
        <f t="shared" si="4"/>
        <v>0</v>
      </c>
      <c r="J35" s="221">
        <f t="shared" si="14"/>
        <v>23</v>
      </c>
      <c r="K35" s="39">
        <f t="shared" si="14"/>
        <v>3178792</v>
      </c>
      <c r="L35" s="90">
        <f t="shared" si="6"/>
        <v>345000</v>
      </c>
      <c r="M35" s="40">
        <f t="shared" si="7"/>
        <v>3523792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3175507</v>
      </c>
      <c r="R35" s="39">
        <f t="shared" si="11"/>
        <v>0</v>
      </c>
      <c r="S35" s="45">
        <f t="shared" si="13"/>
        <v>3175507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116</v>
      </c>
      <c r="C36" s="89" t="str">
        <f t="shared" si="0"/>
        <v>Sơn Pép</v>
      </c>
      <c r="D36" s="116" t="str">
        <f t="shared" si="1"/>
        <v>Công nhân</v>
      </c>
      <c r="E36" s="90">
        <f t="shared" si="2"/>
        <v>3317000</v>
      </c>
      <c r="F36" s="92">
        <f>VLOOKUP(B36,'CC - 04'!$B$8:$AS$72,36,0)</f>
        <v>23</v>
      </c>
      <c r="G36" s="220">
        <f t="shared" si="3"/>
        <v>3178792</v>
      </c>
      <c r="H36" s="92">
        <f>(VLOOKUP(B36,'CC - 04'!$B$8:$AS$72,37,0)+VLOOKUP(B36,'CC - 04'!$B$8:$AS$72,38,0))</f>
        <v>0</v>
      </c>
      <c r="I36" s="220">
        <f t="shared" si="4"/>
        <v>0</v>
      </c>
      <c r="J36" s="221">
        <f t="shared" si="14"/>
        <v>23</v>
      </c>
      <c r="K36" s="39">
        <f t="shared" si="14"/>
        <v>3178792</v>
      </c>
      <c r="L36" s="90">
        <f t="shared" si="6"/>
        <v>345000</v>
      </c>
      <c r="M36" s="40">
        <f t="shared" si="7"/>
        <v>3523792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3175507</v>
      </c>
      <c r="R36" s="39">
        <f t="shared" si="11"/>
        <v>0</v>
      </c>
      <c r="S36" s="45">
        <f t="shared" si="13"/>
        <v>3175507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117</v>
      </c>
      <c r="C37" s="89" t="str">
        <f t="shared" si="0"/>
        <v>Sơn Lét</v>
      </c>
      <c r="D37" s="116" t="str">
        <f t="shared" si="1"/>
        <v>Công nhân</v>
      </c>
      <c r="E37" s="90">
        <f t="shared" si="2"/>
        <v>3317000</v>
      </c>
      <c r="F37" s="92">
        <f>VLOOKUP(B37,'CC - 04'!$B$8:$AS$72,36,0)</f>
        <v>23</v>
      </c>
      <c r="G37" s="220">
        <f t="shared" si="3"/>
        <v>3178792</v>
      </c>
      <c r="H37" s="92">
        <f>(VLOOKUP(B37,'CC - 04'!$B$8:$AS$72,37,0)+VLOOKUP(B37,'CC - 04'!$B$8:$AS$72,38,0))</f>
        <v>0</v>
      </c>
      <c r="I37" s="220">
        <f t="shared" si="4"/>
        <v>0</v>
      </c>
      <c r="J37" s="221">
        <f t="shared" si="14"/>
        <v>23</v>
      </c>
      <c r="K37" s="39">
        <f t="shared" si="14"/>
        <v>3178792</v>
      </c>
      <c r="L37" s="90">
        <f t="shared" si="6"/>
        <v>345000</v>
      </c>
      <c r="M37" s="40">
        <f t="shared" si="7"/>
        <v>3523792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 t="shared" ref="Q37:Q42" si="18">M37-SUM(N37:P37)</f>
        <v>3175507</v>
      </c>
      <c r="R37" s="39">
        <f t="shared" si="11"/>
        <v>0</v>
      </c>
      <c r="S37" s="45">
        <f t="shared" si="13"/>
        <v>3175507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118</v>
      </c>
      <c r="C38" s="89" t="str">
        <f t="shared" si="0"/>
        <v>Trần Nhiên</v>
      </c>
      <c r="D38" s="116" t="str">
        <f t="shared" si="1"/>
        <v>Công nhân</v>
      </c>
      <c r="E38" s="90">
        <f t="shared" si="2"/>
        <v>3317000</v>
      </c>
      <c r="F38" s="92">
        <f>VLOOKUP(B38,'CC - 04'!$B$8:$AS$72,36,0)</f>
        <v>23</v>
      </c>
      <c r="G38" s="220">
        <f t="shared" si="3"/>
        <v>3178792</v>
      </c>
      <c r="H38" s="92">
        <f>(VLOOKUP(B38,'CC - 04'!$B$8:$AS$72,37,0)+VLOOKUP(B38,'CC - 04'!$B$8:$AS$72,38,0))</f>
        <v>0</v>
      </c>
      <c r="I38" s="220">
        <f t="shared" si="4"/>
        <v>0</v>
      </c>
      <c r="J38" s="221">
        <f t="shared" si="14"/>
        <v>23</v>
      </c>
      <c r="K38" s="39">
        <f t="shared" si="14"/>
        <v>3178792</v>
      </c>
      <c r="L38" s="90">
        <f t="shared" si="6"/>
        <v>345000</v>
      </c>
      <c r="M38" s="40">
        <f t="shared" si="7"/>
        <v>3523792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si="18"/>
        <v>3175507</v>
      </c>
      <c r="R38" s="39">
        <f t="shared" si="11"/>
        <v>0</v>
      </c>
      <c r="S38" s="45">
        <f t="shared" si="13"/>
        <v>3175507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119</v>
      </c>
      <c r="C39" s="89" t="str">
        <f t="shared" si="0"/>
        <v>Thạch Giang</v>
      </c>
      <c r="D39" s="116" t="str">
        <f t="shared" si="1"/>
        <v>Công nhân</v>
      </c>
      <c r="E39" s="90">
        <f t="shared" si="2"/>
        <v>3317000</v>
      </c>
      <c r="F39" s="92">
        <f>VLOOKUP(B39,'CC - 04'!$B$8:$AS$72,36,0)</f>
        <v>23</v>
      </c>
      <c r="G39" s="220">
        <f t="shared" si="3"/>
        <v>3178792</v>
      </c>
      <c r="H39" s="92">
        <f>(VLOOKUP(B39,'CC - 04'!$B$8:$AS$72,37,0)+VLOOKUP(B39,'CC - 04'!$B$8:$AS$72,38,0))</f>
        <v>0</v>
      </c>
      <c r="I39" s="220">
        <f t="shared" si="4"/>
        <v>0</v>
      </c>
      <c r="J39" s="221">
        <f t="shared" si="14"/>
        <v>23</v>
      </c>
      <c r="K39" s="39">
        <f t="shared" si="14"/>
        <v>3178792</v>
      </c>
      <c r="L39" s="90">
        <f t="shared" si="6"/>
        <v>345000</v>
      </c>
      <c r="M39" s="40">
        <f t="shared" si="7"/>
        <v>3523792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3175507</v>
      </c>
      <c r="R39" s="39">
        <f t="shared" si="11"/>
        <v>0</v>
      </c>
      <c r="S39" s="45">
        <f t="shared" si="13"/>
        <v>3175507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120</v>
      </c>
      <c r="C40" s="89" t="str">
        <f t="shared" si="0"/>
        <v>Thạch Quyền</v>
      </c>
      <c r="D40" s="116" t="str">
        <f t="shared" si="1"/>
        <v>Công nhân</v>
      </c>
      <c r="E40" s="90">
        <f t="shared" si="2"/>
        <v>3317000</v>
      </c>
      <c r="F40" s="92">
        <f>VLOOKUP(B40,'CC - 04'!$B$8:$AS$72,36,0)</f>
        <v>23</v>
      </c>
      <c r="G40" s="220">
        <f t="shared" si="3"/>
        <v>3178792</v>
      </c>
      <c r="H40" s="92">
        <f>(VLOOKUP(B40,'CC - 04'!$B$8:$AS$72,37,0)+VLOOKUP(B40,'CC - 04'!$B$8:$AS$72,38,0))</f>
        <v>0</v>
      </c>
      <c r="I40" s="220">
        <f t="shared" si="4"/>
        <v>0</v>
      </c>
      <c r="J40" s="221">
        <f t="shared" si="14"/>
        <v>23</v>
      </c>
      <c r="K40" s="39">
        <f t="shared" si="14"/>
        <v>3178792</v>
      </c>
      <c r="L40" s="90">
        <f t="shared" si="6"/>
        <v>345000</v>
      </c>
      <c r="M40" s="40">
        <f t="shared" si="7"/>
        <v>3523792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3175507</v>
      </c>
      <c r="R40" s="39">
        <f t="shared" si="11"/>
        <v>0</v>
      </c>
      <c r="S40" s="45">
        <f t="shared" si="13"/>
        <v>3175507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121</v>
      </c>
      <c r="C41" s="89" t="str">
        <f t="shared" si="0"/>
        <v>Lâm Lin</v>
      </c>
      <c r="D41" s="116" t="str">
        <f t="shared" si="1"/>
        <v>Công nhân</v>
      </c>
      <c r="E41" s="90">
        <f t="shared" si="2"/>
        <v>3317000</v>
      </c>
      <c r="F41" s="92">
        <f>VLOOKUP(B41,'CC - 04'!$B$8:$AS$72,36,0)</f>
        <v>23</v>
      </c>
      <c r="G41" s="220">
        <f t="shared" si="3"/>
        <v>3178792</v>
      </c>
      <c r="H41" s="92">
        <f>(VLOOKUP(B41,'CC - 04'!$B$8:$AS$72,37,0)+VLOOKUP(B41,'CC - 04'!$B$8:$AS$72,38,0))</f>
        <v>0</v>
      </c>
      <c r="I41" s="220">
        <f t="shared" si="4"/>
        <v>0</v>
      </c>
      <c r="J41" s="221">
        <f t="shared" si="14"/>
        <v>23</v>
      </c>
      <c r="K41" s="39">
        <f t="shared" si="14"/>
        <v>3178792</v>
      </c>
      <c r="L41" s="90">
        <f t="shared" si="6"/>
        <v>345000</v>
      </c>
      <c r="M41" s="40">
        <f t="shared" si="7"/>
        <v>3523792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3175507</v>
      </c>
      <c r="R41" s="39">
        <f t="shared" si="11"/>
        <v>0</v>
      </c>
      <c r="S41" s="45">
        <f t="shared" si="13"/>
        <v>3175507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122</v>
      </c>
      <c r="C42" s="89" t="str">
        <f t="shared" si="0"/>
        <v>Lâm Chanh Đa Ra</v>
      </c>
      <c r="D42" s="116" t="str">
        <f t="shared" si="1"/>
        <v>Công nhân</v>
      </c>
      <c r="E42" s="90">
        <f t="shared" si="2"/>
        <v>3317000</v>
      </c>
      <c r="F42" s="92">
        <f>VLOOKUP(B42,'CC - 04'!$B$8:$AS$72,36,0)</f>
        <v>23</v>
      </c>
      <c r="G42" s="220">
        <f t="shared" si="3"/>
        <v>3178792</v>
      </c>
      <c r="H42" s="92">
        <f>(VLOOKUP(B42,'CC - 04'!$B$8:$AS$72,37,0)+VLOOKUP(B42,'CC - 04'!$B$8:$AS$72,38,0))</f>
        <v>0</v>
      </c>
      <c r="I42" s="220">
        <f t="shared" si="4"/>
        <v>0</v>
      </c>
      <c r="J42" s="221">
        <f t="shared" si="14"/>
        <v>23</v>
      </c>
      <c r="K42" s="39">
        <f t="shared" si="14"/>
        <v>3178792</v>
      </c>
      <c r="L42" s="90">
        <f t="shared" si="6"/>
        <v>345000</v>
      </c>
      <c r="M42" s="40">
        <f t="shared" si="7"/>
        <v>3523792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3175507</v>
      </c>
      <c r="R42" s="39">
        <f t="shared" si="11"/>
        <v>0</v>
      </c>
      <c r="S42" s="45">
        <f t="shared" si="13"/>
        <v>3175507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2.5" customHeight="1">
      <c r="A43" s="41"/>
      <c r="B43" s="316"/>
      <c r="C43" s="42"/>
      <c r="D43" s="3"/>
      <c r="E43" s="43"/>
      <c r="F43" s="43"/>
      <c r="G43" s="43"/>
      <c r="H43" s="43"/>
      <c r="I43" s="43"/>
      <c r="J43" s="44"/>
      <c r="K43" s="43"/>
      <c r="L43" s="43"/>
      <c r="M43" s="314"/>
      <c r="N43" s="43"/>
      <c r="O43" s="43"/>
      <c r="P43" s="43"/>
      <c r="Q43" s="43"/>
      <c r="R43" s="43"/>
      <c r="S43" s="43"/>
      <c r="T43" s="39"/>
      <c r="U43" s="104"/>
      <c r="V43" s="37"/>
      <c r="W43" s="37"/>
      <c r="X43" s="37"/>
      <c r="Y43" s="37"/>
      <c r="Z43" s="37"/>
    </row>
    <row r="44" spans="1:31" s="32" customFormat="1" ht="21" customHeight="1">
      <c r="A44" s="442" t="s">
        <v>25</v>
      </c>
      <c r="B44" s="442"/>
      <c r="C44" s="442"/>
      <c r="D44" s="442"/>
      <c r="E44" s="140">
        <f>SUM(E10:E43)</f>
        <v>105049000</v>
      </c>
      <c r="F44" s="140"/>
      <c r="G44" s="140">
        <f>SUM(G10:G43)</f>
        <v>100671967</v>
      </c>
      <c r="H44" s="140"/>
      <c r="I44" s="140">
        <f>SUM(I10:I43)</f>
        <v>0</v>
      </c>
      <c r="J44" s="26"/>
      <c r="K44" s="26">
        <f t="shared" ref="K44:S44" si="19">SUM(K10:K43)</f>
        <v>100671967</v>
      </c>
      <c r="L44" s="26">
        <f t="shared" si="19"/>
        <v>10695000</v>
      </c>
      <c r="M44" s="26">
        <f t="shared" si="19"/>
        <v>111366967</v>
      </c>
      <c r="N44" s="26">
        <f t="shared" si="19"/>
        <v>8403920</v>
      </c>
      <c r="O44" s="26">
        <f t="shared" si="19"/>
        <v>1575735</v>
      </c>
      <c r="P44" s="26">
        <f t="shared" si="19"/>
        <v>1050490</v>
      </c>
      <c r="Q44" s="26">
        <f t="shared" si="19"/>
        <v>100336822</v>
      </c>
      <c r="R44" s="26">
        <f t="shared" si="19"/>
        <v>0</v>
      </c>
      <c r="S44" s="26">
        <f t="shared" si="19"/>
        <v>100336822</v>
      </c>
      <c r="T44" s="26"/>
      <c r="U44" s="104"/>
      <c r="V44" s="33"/>
      <c r="W44" s="33"/>
      <c r="X44" s="33"/>
      <c r="Y44" s="33"/>
      <c r="Z44" s="33"/>
    </row>
    <row r="45" spans="1:31" ht="11.25" customHeight="1">
      <c r="A45" s="8"/>
      <c r="B45" s="8"/>
      <c r="C45" s="9"/>
      <c r="D45" s="117"/>
      <c r="E45" s="94"/>
      <c r="F45" s="9"/>
      <c r="G45" s="9"/>
      <c r="H45" s="9"/>
      <c r="I45" s="9"/>
      <c r="K45" s="9"/>
      <c r="L45" s="9"/>
      <c r="M45" s="102"/>
      <c r="N45" s="9"/>
      <c r="O45" s="9"/>
      <c r="P45" s="9"/>
      <c r="Q45" s="9"/>
      <c r="R45" s="9"/>
      <c r="S45" s="9"/>
      <c r="T45" s="9"/>
      <c r="U45" s="104"/>
    </row>
    <row r="46" spans="1:31" s="36" customFormat="1" ht="11.25" customHeight="1">
      <c r="A46" s="78"/>
      <c r="B46" s="78"/>
      <c r="C46" s="78"/>
      <c r="D46" s="133"/>
      <c r="E46" s="134"/>
      <c r="F46" s="78"/>
      <c r="G46" s="78"/>
      <c r="H46" s="78"/>
      <c r="I46" s="78"/>
      <c r="J46" s="135"/>
      <c r="K46" s="134"/>
      <c r="L46" s="78"/>
      <c r="M46" s="78"/>
      <c r="N46" s="78"/>
      <c r="O46" s="78"/>
      <c r="P46" s="78"/>
      <c r="Q46" s="78"/>
      <c r="R46" s="78"/>
      <c r="S46" s="108" t="str">
        <f>"Long An, ngày  "&amp;$V$2&amp;"   tháng   "&amp;TEXT(E4,"mm")&amp;"   năm "&amp;TEXT(E4,"yyyy")</f>
        <v>Long An, ngày  30   tháng   04   năm 2016</v>
      </c>
      <c r="T46" s="78"/>
      <c r="U46" s="136"/>
      <c r="V46" s="37"/>
      <c r="W46" s="37"/>
      <c r="X46" s="37"/>
      <c r="Y46" s="37"/>
      <c r="Z46" s="37"/>
    </row>
    <row r="47" spans="1:31" s="36" customFormat="1" ht="12.75">
      <c r="A47" s="29"/>
      <c r="B47" s="29"/>
      <c r="C47" s="29" t="s">
        <v>60</v>
      </c>
      <c r="D47" s="137"/>
      <c r="E47" s="79"/>
      <c r="F47" s="136"/>
      <c r="G47" s="79"/>
      <c r="H47" s="79"/>
      <c r="I47" s="79"/>
      <c r="J47" s="138"/>
      <c r="K47" s="37"/>
      <c r="L47" s="29"/>
      <c r="M47" s="259"/>
      <c r="N47" s="20"/>
      <c r="O47" s="20"/>
      <c r="P47" s="20"/>
      <c r="Q47" s="20"/>
      <c r="S47" s="136" t="s">
        <v>22</v>
      </c>
      <c r="T47" s="136"/>
      <c r="U47" s="136"/>
      <c r="V47" s="37"/>
      <c r="W47" s="37"/>
      <c r="X47" s="37"/>
      <c r="Y47" s="37"/>
      <c r="Z47" s="37"/>
    </row>
    <row r="48" spans="1:31" ht="12">
      <c r="A48" s="8"/>
      <c r="B48" s="8"/>
      <c r="C48" s="15"/>
      <c r="E48" s="13"/>
      <c r="F48" s="12"/>
      <c r="G48" s="13"/>
      <c r="H48" s="13"/>
      <c r="I48" s="13"/>
      <c r="K48" s="7"/>
      <c r="L48" s="15"/>
      <c r="N48" s="11"/>
      <c r="O48" s="11"/>
      <c r="P48" s="11"/>
      <c r="Q48" s="11"/>
      <c r="S48" s="11"/>
      <c r="T48" s="12"/>
      <c r="U48" s="104"/>
    </row>
    <row r="49" spans="1:31" ht="12">
      <c r="C49" s="15"/>
      <c r="L49" s="15"/>
      <c r="T49" s="15"/>
      <c r="U49" s="104"/>
    </row>
    <row r="50" spans="1:31" ht="12">
      <c r="O50" s="6">
        <v>8403920</v>
      </c>
      <c r="U50" s="104"/>
    </row>
    <row r="51" spans="1:31" ht="12">
      <c r="U51" s="104"/>
    </row>
    <row r="52" spans="1:31" ht="12">
      <c r="O52" s="6">
        <v>1575735</v>
      </c>
      <c r="U52" s="104"/>
    </row>
    <row r="53" spans="1:31" ht="12">
      <c r="U53" s="104"/>
    </row>
    <row r="54" spans="1:31" ht="12">
      <c r="O54" s="6">
        <v>1050490</v>
      </c>
      <c r="U54" s="104"/>
    </row>
    <row r="55" spans="1:31" ht="12">
      <c r="U55" s="104"/>
    </row>
    <row r="56" spans="1:31" ht="12">
      <c r="U56" s="104"/>
    </row>
    <row r="57" spans="1:31" s="175" customFormat="1" ht="29.25" customHeight="1">
      <c r="A57" s="139"/>
      <c r="B57" s="301"/>
      <c r="C57" s="301"/>
      <c r="D57" s="423" t="str">
        <f>D1</f>
        <v>BẢNG THANH TOÁN LƯƠNG THÁNG 04 / 2016</v>
      </c>
      <c r="E57" s="423"/>
      <c r="F57" s="423"/>
      <c r="G57" s="423"/>
      <c r="H57" s="423"/>
      <c r="I57" s="423"/>
      <c r="J57" s="423"/>
      <c r="K57" s="423"/>
      <c r="L57" s="423"/>
      <c r="M57" s="423"/>
      <c r="N57" s="423"/>
      <c r="O57" s="423"/>
      <c r="P57" s="423"/>
      <c r="Q57" s="424"/>
      <c r="R57" s="425" t="s">
        <v>112</v>
      </c>
      <c r="S57" s="426"/>
      <c r="T57" s="427"/>
      <c r="U57" s="104"/>
      <c r="V57" s="7"/>
      <c r="W57" s="198"/>
      <c r="X57" s="198"/>
      <c r="Y57" s="199"/>
      <c r="Z57" s="199"/>
    </row>
    <row r="58" spans="1:31" s="175" customFormat="1" ht="15" customHeight="1">
      <c r="A58" s="139" t="str">
        <f>TH!$A$1</f>
        <v>Công ty TNHH Hải sản An Lạc</v>
      </c>
      <c r="B58" s="301"/>
      <c r="C58" s="301"/>
      <c r="D58" s="301"/>
      <c r="E58" s="200"/>
      <c r="F58" s="301"/>
      <c r="G58" s="301"/>
      <c r="H58" s="301"/>
      <c r="I58" s="301"/>
      <c r="J58" s="201"/>
      <c r="K58" s="301"/>
      <c r="L58" s="301"/>
      <c r="M58" s="301"/>
      <c r="N58" s="301"/>
      <c r="O58" s="301"/>
      <c r="P58" s="301"/>
      <c r="Q58" s="301"/>
      <c r="R58" s="301"/>
      <c r="S58" s="301"/>
      <c r="T58" s="151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TH!$A$2</f>
        <v>Địa chỉ: Lô A14, đường 4A, KCN Hải Sơn, Đức Hòa, Long An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205" customFormat="1" ht="14.25" customHeight="1">
      <c r="A60" s="203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04"/>
      <c r="V60" s="7"/>
      <c r="W60" s="204"/>
      <c r="X60" s="204"/>
      <c r="Y60" s="204"/>
      <c r="Z60" s="204"/>
    </row>
    <row r="61" spans="1:31" s="208" customFormat="1" ht="24" customHeight="1">
      <c r="A61" s="428" t="s">
        <v>19</v>
      </c>
      <c r="B61" s="428" t="s">
        <v>20</v>
      </c>
      <c r="C61" s="430" t="s">
        <v>1</v>
      </c>
      <c r="D61" s="430" t="s">
        <v>2</v>
      </c>
      <c r="E61" s="431" t="s">
        <v>56</v>
      </c>
      <c r="F61" s="432" t="s">
        <v>26</v>
      </c>
      <c r="G61" s="433"/>
      <c r="H61" s="433"/>
      <c r="I61" s="433"/>
      <c r="J61" s="433"/>
      <c r="K61" s="434"/>
      <c r="L61" s="414" t="s">
        <v>57</v>
      </c>
      <c r="M61" s="414" t="s">
        <v>5</v>
      </c>
      <c r="N61" s="430" t="s">
        <v>6</v>
      </c>
      <c r="O61" s="430"/>
      <c r="P61" s="430"/>
      <c r="Q61" s="417" t="s">
        <v>7</v>
      </c>
      <c r="R61" s="417" t="s">
        <v>8</v>
      </c>
      <c r="S61" s="417" t="s">
        <v>9</v>
      </c>
      <c r="T61" s="435" t="s">
        <v>10</v>
      </c>
      <c r="U61" s="182"/>
      <c r="V61" s="207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08" customFormat="1" ht="33.75" customHeight="1">
      <c r="A62" s="429"/>
      <c r="B62" s="429"/>
      <c r="C62" s="430"/>
      <c r="D62" s="430"/>
      <c r="E62" s="431"/>
      <c r="F62" s="432" t="s">
        <v>59</v>
      </c>
      <c r="G62" s="434"/>
      <c r="H62" s="437" t="s">
        <v>189</v>
      </c>
      <c r="I62" s="438"/>
      <c r="J62" s="419" t="s">
        <v>27</v>
      </c>
      <c r="K62" s="417" t="s">
        <v>4</v>
      </c>
      <c r="L62" s="415"/>
      <c r="M62" s="415"/>
      <c r="N62" s="421" t="s">
        <v>12</v>
      </c>
      <c r="O62" s="417" t="s">
        <v>13</v>
      </c>
      <c r="P62" s="417" t="s">
        <v>34</v>
      </c>
      <c r="Q62" s="418"/>
      <c r="R62" s="418"/>
      <c r="S62" s="418"/>
      <c r="T62" s="436"/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5.25" customHeight="1">
      <c r="A63" s="429"/>
      <c r="B63" s="429"/>
      <c r="C63" s="417"/>
      <c r="D63" s="417"/>
      <c r="E63" s="431"/>
      <c r="F63" s="302" t="s">
        <v>40</v>
      </c>
      <c r="G63" s="303" t="s">
        <v>18</v>
      </c>
      <c r="H63" s="299" t="s">
        <v>40</v>
      </c>
      <c r="I63" s="303" t="s">
        <v>18</v>
      </c>
      <c r="J63" s="420"/>
      <c r="K63" s="418"/>
      <c r="L63" s="416"/>
      <c r="M63" s="416"/>
      <c r="N63" s="422"/>
      <c r="O63" s="418"/>
      <c r="P63" s="418"/>
      <c r="Q63" s="418"/>
      <c r="R63" s="418"/>
      <c r="S63" s="418"/>
      <c r="T63" s="436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14" customFormat="1" ht="12.75" customHeight="1">
      <c r="A64" s="210">
        <v>1</v>
      </c>
      <c r="B64" s="210">
        <v>2</v>
      </c>
      <c r="C64" s="210">
        <v>3</v>
      </c>
      <c r="D64" s="210">
        <v>4</v>
      </c>
      <c r="E64" s="210">
        <v>5</v>
      </c>
      <c r="F64" s="210">
        <v>7</v>
      </c>
      <c r="G64" s="210">
        <v>8</v>
      </c>
      <c r="H64" s="210">
        <v>9</v>
      </c>
      <c r="I64" s="210">
        <v>10</v>
      </c>
      <c r="J64" s="210">
        <v>13</v>
      </c>
      <c r="K64" s="210">
        <v>14</v>
      </c>
      <c r="L64" s="210">
        <v>16</v>
      </c>
      <c r="M64" s="84">
        <v>17</v>
      </c>
      <c r="N64" s="210">
        <v>24</v>
      </c>
      <c r="O64" s="210">
        <v>25</v>
      </c>
      <c r="P64" s="210">
        <v>26</v>
      </c>
      <c r="Q64" s="210">
        <v>29</v>
      </c>
      <c r="R64" s="210">
        <v>30</v>
      </c>
      <c r="S64" s="210">
        <v>31</v>
      </c>
      <c r="T64" s="210">
        <v>32</v>
      </c>
      <c r="U64" s="182"/>
      <c r="V64" s="211"/>
      <c r="W64" s="211"/>
      <c r="X64" s="212"/>
      <c r="Y64" s="212"/>
      <c r="Z64" s="212"/>
      <c r="AA64" s="213"/>
      <c r="AB64" s="213"/>
      <c r="AC64" s="213"/>
      <c r="AD64" s="213"/>
      <c r="AE64" s="213"/>
    </row>
    <row r="65" spans="1:31" s="225" customFormat="1" ht="23.25" customHeight="1">
      <c r="A65" s="215">
        <v>1</v>
      </c>
      <c r="B65" s="215" t="s">
        <v>68</v>
      </c>
      <c r="C65" s="216" t="str">
        <f t="shared" ref="C65:C71" si="20">VLOOKUP(B65,DS,2,0)</f>
        <v>Nguyễn Thiện Duy</v>
      </c>
      <c r="D65" s="217" t="str">
        <f t="shared" ref="D65:D71" si="21">VLOOKUP(B65,DS,3,0)</f>
        <v>Giám đốc</v>
      </c>
      <c r="E65" s="218">
        <f t="shared" ref="E65:E71" si="22">VLOOKUP(B65,DS,4,0)</f>
        <v>10851000</v>
      </c>
      <c r="F65" s="219">
        <f>VLOOKUP(B65,'CC - 04'!$B$107:$AN$120,36,0)</f>
        <v>21</v>
      </c>
      <c r="G65" s="220">
        <f t="shared" ref="G65:G71" si="23">ROUND(E65/$U$2*F65,0)</f>
        <v>9494625</v>
      </c>
      <c r="H65" s="92">
        <f>(VLOOKUP(B65,'CC - 04'!B$107:AS$120,37,0)+VLOOKUP(B65,'CC - 04'!B$107:AS$120,38,0))</f>
        <v>0</v>
      </c>
      <c r="I65" s="220">
        <f t="shared" ref="I65:I71" si="24">ROUND(E65/$U$2*H65,0)</f>
        <v>0</v>
      </c>
      <c r="J65" s="221">
        <f t="shared" ref="J65:K71" si="25">F65+H65</f>
        <v>21</v>
      </c>
      <c r="K65" s="39">
        <f t="shared" si="25"/>
        <v>9494625</v>
      </c>
      <c r="L65" s="90">
        <f>+F65*15000</f>
        <v>315000</v>
      </c>
      <c r="M65" s="222">
        <f t="shared" ref="M65:M71" si="26">K65+SUM(L65:L65)</f>
        <v>9809625</v>
      </c>
      <c r="N65" s="40">
        <f t="shared" ref="N65:N71" si="27">IF(VLOOKUP(B65,DS,12,0)="x",E65*$N$4,0)</f>
        <v>868080</v>
      </c>
      <c r="O65" s="40">
        <f t="shared" ref="O65:O71" si="28">IF(VLOOKUP(B65,DS,12,0)="x",E65*$O$4,0)</f>
        <v>162765</v>
      </c>
      <c r="P65" s="40">
        <f t="shared" ref="P65:P71" si="29">IF(VLOOKUP(B65,DS,12,0)="x",E65*$P$4,0)</f>
        <v>108510</v>
      </c>
      <c r="Q65" s="220">
        <f t="shared" ref="Q65:Q71" si="30">M65-SUM(N65:P65)</f>
        <v>8670270</v>
      </c>
      <c r="R65" s="220">
        <f t="shared" ref="R65:R71" si="31">VLOOKUP(B65,DS,23,0)</f>
        <v>0</v>
      </c>
      <c r="S65" s="349">
        <f>Q65-R65</f>
        <v>8670270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2</v>
      </c>
      <c r="B66" s="215" t="s">
        <v>70</v>
      </c>
      <c r="C66" s="216" t="str">
        <f t="shared" si="20"/>
        <v>Nguyễn Văn Sẽ</v>
      </c>
      <c r="D66" s="217" t="str">
        <f t="shared" si="21"/>
        <v>Kỹ Thuật</v>
      </c>
      <c r="E66" s="218">
        <f t="shared" si="22"/>
        <v>4895000</v>
      </c>
      <c r="F66" s="219">
        <f>VLOOKUP(B66,'CC - 04'!$B$107:$AN$120,36,0)</f>
        <v>23</v>
      </c>
      <c r="G66" s="220">
        <f t="shared" si="23"/>
        <v>4691042</v>
      </c>
      <c r="H66" s="92">
        <f>(VLOOKUP(B66,'CC - 04'!B$107:AS$120,37,0)+VLOOKUP(B66,'CC - 04'!B$107:AS$120,38,0))</f>
        <v>0</v>
      </c>
      <c r="I66" s="220">
        <f t="shared" si="24"/>
        <v>0</v>
      </c>
      <c r="J66" s="221">
        <f t="shared" si="25"/>
        <v>23</v>
      </c>
      <c r="K66" s="39">
        <f t="shared" si="25"/>
        <v>4691042</v>
      </c>
      <c r="L66" s="90">
        <f t="shared" ref="L66:L71" si="32">+F66*15000</f>
        <v>345000</v>
      </c>
      <c r="M66" s="222">
        <f t="shared" si="26"/>
        <v>5036042</v>
      </c>
      <c r="N66" s="40">
        <f t="shared" si="27"/>
        <v>391600</v>
      </c>
      <c r="O66" s="40">
        <f t="shared" si="28"/>
        <v>73425</v>
      </c>
      <c r="P66" s="40">
        <f t="shared" si="29"/>
        <v>48950</v>
      </c>
      <c r="Q66" s="220">
        <f t="shared" si="30"/>
        <v>4522067</v>
      </c>
      <c r="R66" s="220">
        <f t="shared" si="31"/>
        <v>0</v>
      </c>
      <c r="S66" s="223">
        <f t="shared" ref="S66:S71" si="33">Q66-R66</f>
        <v>4522067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3</v>
      </c>
      <c r="B67" s="215" t="s">
        <v>72</v>
      </c>
      <c r="C67" s="216" t="str">
        <f t="shared" si="20"/>
        <v>Võ Uyên Phương</v>
      </c>
      <c r="D67" s="217" t="str">
        <f t="shared" si="21"/>
        <v>Kế toán</v>
      </c>
      <c r="E67" s="218">
        <f t="shared" si="22"/>
        <v>4895000</v>
      </c>
      <c r="F67" s="219">
        <f>VLOOKUP(B67,'CC - 04'!$B$107:$AN$120,36,0)</f>
        <v>23</v>
      </c>
      <c r="G67" s="220">
        <f t="shared" si="23"/>
        <v>4691042</v>
      </c>
      <c r="H67" s="92">
        <f>(VLOOKUP(B67,'CC - 04'!B$107:AS$120,37,0)+VLOOKUP(B67,'CC - 04'!B$107:AS$120,38,0))</f>
        <v>0</v>
      </c>
      <c r="I67" s="220">
        <f t="shared" si="24"/>
        <v>0</v>
      </c>
      <c r="J67" s="221">
        <f t="shared" si="25"/>
        <v>23</v>
      </c>
      <c r="K67" s="39">
        <f t="shared" si="25"/>
        <v>4691042</v>
      </c>
      <c r="L67" s="90">
        <f t="shared" si="32"/>
        <v>345000</v>
      </c>
      <c r="M67" s="222">
        <f t="shared" si="26"/>
        <v>5036042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4522067</v>
      </c>
      <c r="R67" s="220">
        <f t="shared" si="31"/>
        <v>0</v>
      </c>
      <c r="S67" s="223">
        <f t="shared" si="33"/>
        <v>4522067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4</v>
      </c>
      <c r="B68" s="215" t="s">
        <v>75</v>
      </c>
      <c r="C68" s="216" t="str">
        <f t="shared" si="20"/>
        <v>Lê Nguyễn Huy Cường</v>
      </c>
      <c r="D68" s="217" t="str">
        <f t="shared" si="21"/>
        <v>XNK</v>
      </c>
      <c r="E68" s="218">
        <f t="shared" si="22"/>
        <v>4336000</v>
      </c>
      <c r="F68" s="219">
        <f>VLOOKUP(B68,'CC - 04'!$B$107:$AN$120,36,0)</f>
        <v>23</v>
      </c>
      <c r="G68" s="220">
        <f t="shared" si="23"/>
        <v>4155333</v>
      </c>
      <c r="H68" s="92">
        <f>(VLOOKUP(B68,'CC - 04'!B$107:AS$120,37,0)+VLOOKUP(B68,'CC - 04'!B$107:AS$120,38,0))</f>
        <v>0</v>
      </c>
      <c r="I68" s="220">
        <f t="shared" si="24"/>
        <v>0</v>
      </c>
      <c r="J68" s="221">
        <f t="shared" si="25"/>
        <v>23</v>
      </c>
      <c r="K68" s="39">
        <f t="shared" si="25"/>
        <v>4155333</v>
      </c>
      <c r="L68" s="90">
        <f t="shared" si="32"/>
        <v>345000</v>
      </c>
      <c r="M68" s="222">
        <f t="shared" si="26"/>
        <v>4500333</v>
      </c>
      <c r="N68" s="40">
        <f t="shared" si="27"/>
        <v>346880</v>
      </c>
      <c r="O68" s="40">
        <f t="shared" si="28"/>
        <v>65040</v>
      </c>
      <c r="P68" s="40">
        <f t="shared" si="29"/>
        <v>43360</v>
      </c>
      <c r="Q68" s="220">
        <f t="shared" si="30"/>
        <v>4045053</v>
      </c>
      <c r="R68" s="220">
        <f t="shared" si="31"/>
        <v>0</v>
      </c>
      <c r="S68" s="223">
        <f t="shared" si="33"/>
        <v>4045053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5</v>
      </c>
      <c r="B69" s="215" t="s">
        <v>77</v>
      </c>
      <c r="C69" s="216" t="str">
        <f t="shared" si="20"/>
        <v>Nguyễn Văn Bé Tư</v>
      </c>
      <c r="D69" s="217" t="str">
        <f t="shared" si="21"/>
        <v>Tài xế</v>
      </c>
      <c r="E69" s="218">
        <f t="shared" si="22"/>
        <v>3496000</v>
      </c>
      <c r="F69" s="219">
        <f>VLOOKUP(B69,'CC - 04'!$B$107:$AN$120,36,0)</f>
        <v>23</v>
      </c>
      <c r="G69" s="220">
        <f t="shared" si="23"/>
        <v>3350333</v>
      </c>
      <c r="H69" s="92">
        <f>(VLOOKUP(B69,'CC - 04'!B$107:AS$120,37,0)+VLOOKUP(B69,'CC - 04'!B$107:AS$120,38,0))</f>
        <v>0</v>
      </c>
      <c r="I69" s="220">
        <f t="shared" si="24"/>
        <v>0</v>
      </c>
      <c r="J69" s="221">
        <f t="shared" si="25"/>
        <v>23</v>
      </c>
      <c r="K69" s="39">
        <f t="shared" si="25"/>
        <v>3350333</v>
      </c>
      <c r="L69" s="90">
        <f t="shared" si="32"/>
        <v>345000</v>
      </c>
      <c r="M69" s="222">
        <f t="shared" si="26"/>
        <v>3695333</v>
      </c>
      <c r="N69" s="40">
        <f t="shared" si="27"/>
        <v>279680</v>
      </c>
      <c r="O69" s="40">
        <f t="shared" si="28"/>
        <v>52440</v>
      </c>
      <c r="P69" s="40">
        <f t="shared" si="29"/>
        <v>34960</v>
      </c>
      <c r="Q69" s="220">
        <f t="shared" si="30"/>
        <v>3328253</v>
      </c>
      <c r="R69" s="220">
        <f t="shared" si="31"/>
        <v>0</v>
      </c>
      <c r="S69" s="223">
        <f t="shared" si="33"/>
        <v>3328253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6</v>
      </c>
      <c r="B70" s="215" t="s">
        <v>78</v>
      </c>
      <c r="C70" s="216" t="str">
        <f t="shared" si="20"/>
        <v>Dương Thanh Tuấn</v>
      </c>
      <c r="D70" s="217" t="str">
        <f t="shared" si="21"/>
        <v>Nhân sự</v>
      </c>
      <c r="E70" s="218">
        <f t="shared" si="22"/>
        <v>4056000</v>
      </c>
      <c r="F70" s="219">
        <f>VLOOKUP(B70,'CC - 04'!$B$107:$AN$120,36,0)</f>
        <v>23</v>
      </c>
      <c r="G70" s="220">
        <f t="shared" si="23"/>
        <v>3887000</v>
      </c>
      <c r="H70" s="92">
        <f>(VLOOKUP(B70,'CC - 04'!B$107:AS$120,37,0)+VLOOKUP(B70,'CC - 04'!B$107:AS$120,38,0))</f>
        <v>0</v>
      </c>
      <c r="I70" s="220">
        <f t="shared" si="24"/>
        <v>0</v>
      </c>
      <c r="J70" s="221">
        <f t="shared" si="25"/>
        <v>23</v>
      </c>
      <c r="K70" s="39">
        <f t="shared" si="25"/>
        <v>3887000</v>
      </c>
      <c r="L70" s="90">
        <f t="shared" si="32"/>
        <v>345000</v>
      </c>
      <c r="M70" s="222">
        <f t="shared" si="26"/>
        <v>4232000</v>
      </c>
      <c r="N70" s="40">
        <f t="shared" si="27"/>
        <v>324480</v>
      </c>
      <c r="O70" s="40">
        <f t="shared" si="28"/>
        <v>60840</v>
      </c>
      <c r="P70" s="40">
        <f t="shared" si="29"/>
        <v>40560</v>
      </c>
      <c r="Q70" s="220">
        <f t="shared" si="30"/>
        <v>3806120</v>
      </c>
      <c r="R70" s="220">
        <f t="shared" si="31"/>
        <v>0</v>
      </c>
      <c r="S70" s="223">
        <f t="shared" si="33"/>
        <v>3806120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7</v>
      </c>
      <c r="B71" s="215" t="s">
        <v>81</v>
      </c>
      <c r="C71" s="216" t="str">
        <f t="shared" si="20"/>
        <v>Nguyễn Thiện Duyệt</v>
      </c>
      <c r="D71" s="217" t="str">
        <f t="shared" si="21"/>
        <v>XNK</v>
      </c>
      <c r="E71" s="218">
        <f t="shared" si="22"/>
        <v>4840000</v>
      </c>
      <c r="F71" s="219">
        <f>VLOOKUP(B71,'CC - 04'!$B$107:$AN$120,36,0)</f>
        <v>23</v>
      </c>
      <c r="G71" s="220">
        <f t="shared" si="23"/>
        <v>4638333</v>
      </c>
      <c r="H71" s="92">
        <f>(VLOOKUP(B71,'CC - 04'!B$107:AS$120,37,0)+VLOOKUP(B71,'CC - 04'!B$107:AS$120,38,0))</f>
        <v>0</v>
      </c>
      <c r="I71" s="220">
        <f t="shared" si="24"/>
        <v>0</v>
      </c>
      <c r="J71" s="221">
        <f t="shared" si="25"/>
        <v>23</v>
      </c>
      <c r="K71" s="39">
        <f t="shared" si="25"/>
        <v>4638333</v>
      </c>
      <c r="L71" s="90">
        <f t="shared" si="32"/>
        <v>345000</v>
      </c>
      <c r="M71" s="222">
        <f t="shared" si="26"/>
        <v>4983333</v>
      </c>
      <c r="N71" s="40">
        <f t="shared" si="27"/>
        <v>387200</v>
      </c>
      <c r="O71" s="40">
        <f t="shared" si="28"/>
        <v>72600</v>
      </c>
      <c r="P71" s="40">
        <f t="shared" si="29"/>
        <v>48400</v>
      </c>
      <c r="Q71" s="220">
        <f t="shared" si="30"/>
        <v>4475133</v>
      </c>
      <c r="R71" s="220">
        <f t="shared" si="31"/>
        <v>0</v>
      </c>
      <c r="S71" s="223">
        <f t="shared" si="33"/>
        <v>4475133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2.5" customHeight="1">
      <c r="A72" s="226"/>
      <c r="B72" s="226"/>
      <c r="C72" s="227"/>
      <c r="D72" s="228"/>
      <c r="E72" s="229"/>
      <c r="F72" s="229"/>
      <c r="G72" s="229"/>
      <c r="H72" s="229"/>
      <c r="I72" s="229"/>
      <c r="J72" s="230"/>
      <c r="K72" s="229"/>
      <c r="L72" s="229"/>
      <c r="M72" s="315"/>
      <c r="N72" s="229"/>
      <c r="O72" s="229"/>
      <c r="P72" s="229"/>
      <c r="Q72" s="229"/>
      <c r="R72" s="229"/>
      <c r="S72" s="229"/>
      <c r="T72" s="220"/>
      <c r="U72" s="182"/>
      <c r="V72" s="224"/>
      <c r="W72" s="224"/>
      <c r="X72" s="224"/>
      <c r="Y72" s="224"/>
      <c r="Z72" s="224"/>
    </row>
    <row r="73" spans="1:31" s="234" customFormat="1" ht="21" customHeight="1">
      <c r="A73" s="412" t="s">
        <v>25</v>
      </c>
      <c r="B73" s="413"/>
      <c r="C73" s="413"/>
      <c r="D73" s="413"/>
      <c r="E73" s="231">
        <f>SUM(E65:E72)</f>
        <v>37369000</v>
      </c>
      <c r="F73" s="231"/>
      <c r="G73" s="231">
        <f t="shared" ref="G73:S73" si="34">SUM(G65:G72)</f>
        <v>34907708</v>
      </c>
      <c r="H73" s="231">
        <f t="shared" si="34"/>
        <v>0</v>
      </c>
      <c r="I73" s="231">
        <f t="shared" si="34"/>
        <v>0</v>
      </c>
      <c r="J73" s="231">
        <f t="shared" si="34"/>
        <v>159</v>
      </c>
      <c r="K73" s="232">
        <f t="shared" si="34"/>
        <v>34907708</v>
      </c>
      <c r="L73" s="232">
        <f t="shared" si="34"/>
        <v>2385000</v>
      </c>
      <c r="M73" s="232">
        <f t="shared" si="34"/>
        <v>37292708</v>
      </c>
      <c r="N73" s="232">
        <f t="shared" si="34"/>
        <v>2989520</v>
      </c>
      <c r="O73" s="232">
        <f t="shared" si="34"/>
        <v>560535</v>
      </c>
      <c r="P73" s="232">
        <f t="shared" si="34"/>
        <v>373690</v>
      </c>
      <c r="Q73" s="232">
        <f t="shared" si="34"/>
        <v>33368963</v>
      </c>
      <c r="R73" s="232">
        <f t="shared" si="34"/>
        <v>0</v>
      </c>
      <c r="S73" s="232">
        <f t="shared" si="34"/>
        <v>33368963</v>
      </c>
      <c r="T73" s="232"/>
      <c r="U73" s="182"/>
      <c r="V73" s="233">
        <f>S73+S44</f>
        <v>133705785</v>
      </c>
      <c r="W73" s="233"/>
      <c r="X73" s="233"/>
      <c r="Y73" s="233"/>
      <c r="Z73" s="233"/>
    </row>
    <row r="74" spans="1:31" s="242" customFormat="1" ht="13.5" customHeight="1">
      <c r="A74" s="235"/>
      <c r="B74" s="235"/>
      <c r="C74" s="236"/>
      <c r="D74" s="237"/>
      <c r="E74" s="238"/>
      <c r="F74" s="236"/>
      <c r="G74" s="236"/>
      <c r="H74" s="236"/>
      <c r="I74" s="236"/>
      <c r="J74" s="239"/>
      <c r="K74" s="236"/>
      <c r="L74" s="236"/>
      <c r="M74" s="240"/>
      <c r="N74" s="236"/>
      <c r="O74" s="236"/>
      <c r="P74" s="236"/>
      <c r="Q74" s="236"/>
      <c r="R74" s="236"/>
      <c r="S74" s="236"/>
      <c r="T74" s="236"/>
      <c r="U74" s="182"/>
      <c r="V74" s="241"/>
      <c r="W74" s="241"/>
      <c r="X74" s="241"/>
      <c r="Y74" s="241"/>
      <c r="Z74" s="241"/>
    </row>
    <row r="75" spans="1:31" s="225" customFormat="1" ht="17.25" customHeight="1">
      <c r="A75" s="243"/>
      <c r="B75" s="243"/>
      <c r="C75" s="243"/>
      <c r="D75" s="244"/>
      <c r="E75" s="245"/>
      <c r="F75" s="243"/>
      <c r="G75" s="243"/>
      <c r="H75" s="243"/>
      <c r="I75" s="243"/>
      <c r="J75" s="246"/>
      <c r="K75" s="245"/>
      <c r="L75" s="243"/>
      <c r="M75" s="243"/>
      <c r="N75" s="243"/>
      <c r="O75" s="243"/>
      <c r="P75" s="243"/>
      <c r="Q75" s="243"/>
      <c r="R75" s="243"/>
      <c r="S75" s="247" t="str">
        <f>$S$46</f>
        <v>Long An, ngày  30   tháng   04   năm 2016</v>
      </c>
      <c r="T75" s="243"/>
      <c r="U75" s="248"/>
      <c r="V75" s="224"/>
      <c r="W75" s="224"/>
      <c r="X75" s="224"/>
      <c r="Y75" s="224"/>
      <c r="Z75" s="224"/>
    </row>
    <row r="76" spans="1:31" s="225" customFormat="1" ht="12.75">
      <c r="A76" s="249"/>
      <c r="B76" s="249"/>
      <c r="C76" s="248" t="s">
        <v>60</v>
      </c>
      <c r="D76" s="250"/>
      <c r="E76" s="202"/>
      <c r="F76" s="248"/>
      <c r="G76" s="202"/>
      <c r="H76" s="202"/>
      <c r="I76" s="202"/>
      <c r="J76" s="251"/>
      <c r="K76" s="224"/>
      <c r="L76" s="252"/>
      <c r="M76" s="260"/>
      <c r="N76" s="253"/>
      <c r="O76" s="253"/>
      <c r="P76" s="253"/>
      <c r="Q76" s="253"/>
      <c r="S76" s="253" t="s">
        <v>22</v>
      </c>
      <c r="T76" s="248"/>
      <c r="U76" s="248"/>
      <c r="V76" s="224"/>
      <c r="W76" s="224"/>
      <c r="X76" s="224"/>
      <c r="Y76" s="224"/>
      <c r="Z76" s="224"/>
    </row>
    <row r="77" spans="1:31" s="242" customFormat="1" ht="12">
      <c r="A77" s="235"/>
      <c r="B77" s="235"/>
      <c r="C77" s="254"/>
      <c r="D77" s="254"/>
      <c r="E77" s="255"/>
      <c r="F77" s="185"/>
      <c r="G77" s="255"/>
      <c r="H77" s="255"/>
      <c r="I77" s="255"/>
      <c r="J77" s="239"/>
      <c r="K77" s="241"/>
      <c r="L77" s="256"/>
      <c r="N77" s="257"/>
      <c r="O77" s="257"/>
      <c r="P77" s="257"/>
      <c r="Q77" s="257"/>
      <c r="S77" s="257"/>
      <c r="T77" s="185"/>
      <c r="U77" s="182"/>
      <c r="V77" s="241"/>
      <c r="W77" s="241"/>
      <c r="X77" s="241"/>
      <c r="Y77" s="241"/>
      <c r="Z77" s="241"/>
    </row>
  </sheetData>
  <protectedRanges>
    <protectedRange password="CC78" sqref="V43:IK44 A10:B11 L43 C5:D7 B47:C47 V5:W9 A43:A48 B43:B46 B48 A78:A108 V12:W12 Q5:T7 AF5:IK12 L44:T44 V32:W32 E5:I6 D44:I44 N5:P6 L5 Q10:S11 L63 L47 J6:K7 L7 L61 AF32:IK32 A50:A56 N43:S43 W50:IK56 W10:W11 J43:K44 A109:IK65376 H62:I62 B50:B108 V50:V60 C50:T56 C78:M108 O78:IK108 N83:N108" name="Range1"/>
    <protectedRange password="CC78" sqref="F7:H7 H63" name="Range1_4"/>
    <protectedRange password="CC78" sqref="V47:IK48 S47:T48 N47:Q48 E47:I48" name="Range1_1_1"/>
    <protectedRange password="CC78" sqref="U1 W1:IK3 V4:IK4 B4:T4 U4:U12 X5:AE12 U32 X32:AE32 B1:Q3 R2:S3 U43:U6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2:IK73 L72 C61:D63 B76:C76 V61:W64 A72:A77 B72:B75 B77 N61:P62 Q61:T63 K72:K73 L73:T73 E61:I61 AF61:IK71 D73:J73 J72 J62:K63 L76 N72:S72 W65:W71 Q65:S71 A65:B71 E62:G62" name="Range1_3"/>
    <protectedRange password="CC78" sqref="F63:G63" name="Range1_4_2"/>
    <protectedRange password="CC78" sqref="V76:IK77 N76:Q77 S76:T77 E76:I77" name="Range1_1_1_1"/>
    <protectedRange password="CC78" sqref="W57:IK60 U61:U77 X61:AE71 B60:T60 B57:Q59 R58:S59" name="Range1_2_2"/>
    <protectedRange password="CC78" sqref="V65:V71" name="Range1_1_2"/>
    <protectedRange password="CC78" sqref="A57" name="Range1_2_1_1_1"/>
    <protectedRange password="CC78" sqref="I63" name="Range1_4_1_1"/>
    <protectedRange password="CC78" sqref="AF33:IK42 B33:B42 W33:W42 Q33:S42 AF13:IK31 W13:W31 Q13:S31 A13:B31" name="Range1_5"/>
    <protectedRange password="CC78" sqref="X33:AE42 U33:U42 X13:AE31 U13:U31" name="Range1_2_3"/>
    <protectedRange password="CC78" sqref="V33:V42 V13:V31" name="Range1_1_3"/>
    <protectedRange password="CC78" sqref="K65:K71 K10:K11 K33:K42 K13:K31" name="Range1_6"/>
    <protectedRange password="CC78" sqref="A2:A3 A58:A59" name="Range1_2_1_3"/>
    <protectedRange password="CC78" sqref="A33:A42" name="Range1_5_1"/>
  </protectedRanges>
  <autoFilter ref="A7:AE10"/>
  <mergeCells count="46">
    <mergeCell ref="A73:D73"/>
    <mergeCell ref="S61:S63"/>
    <mergeCell ref="T61:T63"/>
    <mergeCell ref="F62:G62"/>
    <mergeCell ref="H62:I62"/>
    <mergeCell ref="J62:J63"/>
    <mergeCell ref="K62:K63"/>
    <mergeCell ref="N62:N63"/>
    <mergeCell ref="O62:O63"/>
    <mergeCell ref="P62:P63"/>
    <mergeCell ref="F61:K61"/>
    <mergeCell ref="L61:L63"/>
    <mergeCell ref="M61:M63"/>
    <mergeCell ref="N61:P61"/>
    <mergeCell ref="Q61:Q63"/>
    <mergeCell ref="R61:R63"/>
    <mergeCell ref="O6:O7"/>
    <mergeCell ref="P6:P7"/>
    <mergeCell ref="A44:D44"/>
    <mergeCell ref="D57:Q57"/>
    <mergeCell ref="R57:T57"/>
    <mergeCell ref="F6:G6"/>
    <mergeCell ref="H6:I6"/>
    <mergeCell ref="J6:J7"/>
    <mergeCell ref="K6:K7"/>
    <mergeCell ref="A61:A63"/>
    <mergeCell ref="B61:B63"/>
    <mergeCell ref="C61:C63"/>
    <mergeCell ref="D61:D63"/>
    <mergeCell ref="E61:E63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5"/>
  <sheetViews>
    <sheetView zoomScaleNormal="115" workbookViewId="0">
      <pane xSplit="3" ySplit="6" topLeftCell="D10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B103" sqref="AB10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92" t="s">
        <v>180</v>
      </c>
      <c r="AN1" s="393"/>
      <c r="AO1" s="393"/>
      <c r="AP1" s="393"/>
      <c r="AQ1" s="393"/>
      <c r="AR1" s="393"/>
      <c r="AS1" s="394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00" t="s">
        <v>28</v>
      </c>
      <c r="B5" s="400" t="s">
        <v>3</v>
      </c>
      <c r="C5" s="400" t="s">
        <v>1</v>
      </c>
      <c r="D5" s="402" t="s">
        <v>29</v>
      </c>
      <c r="E5" s="400" t="s">
        <v>30</v>
      </c>
      <c r="F5" s="118">
        <f>+E4</f>
        <v>42491</v>
      </c>
      <c r="G5" s="118">
        <f t="shared" ref="G5:AG5" si="0">F5+1</f>
        <v>42492</v>
      </c>
      <c r="H5" s="118">
        <f t="shared" si="0"/>
        <v>42493</v>
      </c>
      <c r="I5" s="118">
        <f t="shared" si="0"/>
        <v>42494</v>
      </c>
      <c r="J5" s="118">
        <f t="shared" si="0"/>
        <v>42495</v>
      </c>
      <c r="K5" s="118">
        <f t="shared" si="0"/>
        <v>42496</v>
      </c>
      <c r="L5" s="118">
        <f t="shared" si="0"/>
        <v>42497</v>
      </c>
      <c r="M5" s="118">
        <f t="shared" si="0"/>
        <v>42498</v>
      </c>
      <c r="N5" s="118">
        <f t="shared" si="0"/>
        <v>42499</v>
      </c>
      <c r="O5" s="118">
        <f t="shared" si="0"/>
        <v>42500</v>
      </c>
      <c r="P5" s="118">
        <f t="shared" si="0"/>
        <v>42501</v>
      </c>
      <c r="Q5" s="118">
        <f t="shared" si="0"/>
        <v>42502</v>
      </c>
      <c r="R5" s="118">
        <f t="shared" si="0"/>
        <v>42503</v>
      </c>
      <c r="S5" s="118">
        <f t="shared" si="0"/>
        <v>42504</v>
      </c>
      <c r="T5" s="118">
        <f t="shared" si="0"/>
        <v>42505</v>
      </c>
      <c r="U5" s="118">
        <f t="shared" si="0"/>
        <v>42506</v>
      </c>
      <c r="V5" s="118">
        <f t="shared" si="0"/>
        <v>42507</v>
      </c>
      <c r="W5" s="118">
        <f t="shared" si="0"/>
        <v>42508</v>
      </c>
      <c r="X5" s="118">
        <f t="shared" si="0"/>
        <v>42509</v>
      </c>
      <c r="Y5" s="118">
        <f t="shared" si="0"/>
        <v>42510</v>
      </c>
      <c r="Z5" s="118">
        <f t="shared" si="0"/>
        <v>42511</v>
      </c>
      <c r="AA5" s="118">
        <f t="shared" si="0"/>
        <v>42512</v>
      </c>
      <c r="AB5" s="118">
        <f t="shared" si="0"/>
        <v>42513</v>
      </c>
      <c r="AC5" s="118">
        <f t="shared" si="0"/>
        <v>42514</v>
      </c>
      <c r="AD5" s="118">
        <f t="shared" si="0"/>
        <v>42515</v>
      </c>
      <c r="AE5" s="118">
        <f t="shared" si="0"/>
        <v>42516</v>
      </c>
      <c r="AF5" s="118">
        <f t="shared" si="0"/>
        <v>42517</v>
      </c>
      <c r="AG5" s="118">
        <f t="shared" si="0"/>
        <v>42518</v>
      </c>
      <c r="AH5" s="118">
        <f>AG5+1</f>
        <v>42519</v>
      </c>
      <c r="AI5" s="118">
        <f>AH5+1</f>
        <v>42520</v>
      </c>
      <c r="AJ5" s="118">
        <f>AI5+1</f>
        <v>42521</v>
      </c>
      <c r="AK5" s="405" t="s">
        <v>15</v>
      </c>
      <c r="AL5" s="406"/>
      <c r="AM5" s="407"/>
      <c r="AN5" s="403" t="s">
        <v>45</v>
      </c>
      <c r="AO5" s="403" t="s">
        <v>41</v>
      </c>
      <c r="AP5" s="403" t="s">
        <v>42</v>
      </c>
      <c r="AQ5" s="403" t="s">
        <v>43</v>
      </c>
      <c r="AR5" s="403" t="s">
        <v>44</v>
      </c>
      <c r="AS5" s="402" t="s">
        <v>0</v>
      </c>
      <c r="AT5" s="40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01"/>
      <c r="B6" s="401"/>
      <c r="C6" s="401"/>
      <c r="D6" s="401"/>
      <c r="E6" s="401"/>
      <c r="F6" s="304" t="str">
        <f>CHOOSE(WEEKDAY(F5),"C.Nhật","T.Hai","T.Ba","T.Tư","T.Năm","T.Sáu","T.Bảy")</f>
        <v>C.Nhật</v>
      </c>
      <c r="G6" s="304" t="str">
        <f t="shared" ref="G6:AI6" si="1">CHOOSE(WEEKDAY(G5),"C.Nhật","T.Hai","T.Ba","T.Tư","T.Năm","T.Sáu","T.Bảy")</f>
        <v>T.Hai</v>
      </c>
      <c r="H6" s="304" t="str">
        <f t="shared" si="1"/>
        <v>T.Ba</v>
      </c>
      <c r="I6" s="304" t="str">
        <f t="shared" si="1"/>
        <v>T.Tư</v>
      </c>
      <c r="J6" s="304" t="str">
        <f t="shared" si="1"/>
        <v>T.Năm</v>
      </c>
      <c r="K6" s="304" t="str">
        <f t="shared" si="1"/>
        <v>T.Sáu</v>
      </c>
      <c r="L6" s="304" t="str">
        <f t="shared" si="1"/>
        <v>T.Bảy</v>
      </c>
      <c r="M6" s="304" t="str">
        <f t="shared" si="1"/>
        <v>C.Nhật</v>
      </c>
      <c r="N6" s="304" t="str">
        <f t="shared" si="1"/>
        <v>T.Hai</v>
      </c>
      <c r="O6" s="304" t="str">
        <f t="shared" si="1"/>
        <v>T.Ba</v>
      </c>
      <c r="P6" s="304" t="str">
        <f t="shared" si="1"/>
        <v>T.Tư</v>
      </c>
      <c r="Q6" s="304" t="str">
        <f t="shared" si="1"/>
        <v>T.Năm</v>
      </c>
      <c r="R6" s="304" t="str">
        <f t="shared" si="1"/>
        <v>T.Sáu</v>
      </c>
      <c r="S6" s="304" t="str">
        <f t="shared" si="1"/>
        <v>T.Bảy</v>
      </c>
      <c r="T6" s="304" t="str">
        <f t="shared" si="1"/>
        <v>C.Nhật</v>
      </c>
      <c r="U6" s="304" t="str">
        <f t="shared" si="1"/>
        <v>T.Hai</v>
      </c>
      <c r="V6" s="304" t="str">
        <f t="shared" si="1"/>
        <v>T.Ba</v>
      </c>
      <c r="W6" s="304" t="str">
        <f t="shared" si="1"/>
        <v>T.Tư</v>
      </c>
      <c r="X6" s="304" t="str">
        <f t="shared" si="1"/>
        <v>T.Năm</v>
      </c>
      <c r="Y6" s="304" t="str">
        <f t="shared" si="1"/>
        <v>T.Sáu</v>
      </c>
      <c r="Z6" s="304" t="str">
        <f t="shared" si="1"/>
        <v>T.Bảy</v>
      </c>
      <c r="AA6" s="304" t="str">
        <f t="shared" si="1"/>
        <v>C.Nhật</v>
      </c>
      <c r="AB6" s="304" t="str">
        <f t="shared" si="1"/>
        <v>T.Hai</v>
      </c>
      <c r="AC6" s="304" t="str">
        <f t="shared" si="1"/>
        <v>T.Ba</v>
      </c>
      <c r="AD6" s="304" t="str">
        <f t="shared" si="1"/>
        <v>T.Tư</v>
      </c>
      <c r="AE6" s="304" t="str">
        <f t="shared" si="1"/>
        <v>T.Năm</v>
      </c>
      <c r="AF6" s="304" t="str">
        <f t="shared" si="1"/>
        <v>T.Sáu</v>
      </c>
      <c r="AG6" s="304" t="str">
        <f t="shared" si="1"/>
        <v>T.Bảy</v>
      </c>
      <c r="AH6" s="304" t="str">
        <f t="shared" si="1"/>
        <v>C.Nhật</v>
      </c>
      <c r="AI6" s="304" t="str">
        <f t="shared" si="1"/>
        <v>T.Hai</v>
      </c>
      <c r="AJ6" s="304" t="str">
        <f>CHOOSE(WEEKDAY(AJ5),"C.Nhật","T.Hai","T.Ba","T.Tư","T.Năm","T.Sáu","T.Bảy")</f>
        <v>T.Ba</v>
      </c>
      <c r="AK6" s="305" t="s">
        <v>16</v>
      </c>
      <c r="AL6" s="305" t="s">
        <v>31</v>
      </c>
      <c r="AM6" s="306" t="s">
        <v>17</v>
      </c>
      <c r="AN6" s="404"/>
      <c r="AO6" s="404"/>
      <c r="AP6" s="404"/>
      <c r="AQ6" s="404"/>
      <c r="AR6" s="404"/>
      <c r="AS6" s="401"/>
      <c r="AT6" s="40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7">
        <v>1</v>
      </c>
      <c r="B9" s="367" t="s">
        <v>61</v>
      </c>
      <c r="C9" s="369" t="str">
        <f>VLOOKUP(B9,DS,2,0)</f>
        <v>Mai Út Hiền</v>
      </c>
      <c r="D9" s="371" t="str">
        <f>VLOOKUP(B9,DS,3,0)</f>
        <v>Cơ Điện</v>
      </c>
      <c r="E9" s="68" t="s">
        <v>32</v>
      </c>
      <c r="F9" s="171"/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/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/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/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/>
      <c r="AI9" s="171">
        <v>8</v>
      </c>
      <c r="AJ9" s="171">
        <v>8</v>
      </c>
      <c r="AK9" s="373">
        <f>((SUM(F9:AJ9))/8)-(SUMIF($F$6:$AJ$6,"C.Nhật",F9:AJ9)/8)</f>
        <v>25</v>
      </c>
      <c r="AL9" s="373">
        <f>SUM(F10:AJ10)/8*1.5</f>
        <v>0</v>
      </c>
      <c r="AM9" s="375">
        <f>SUMIF($F$6:$AJ$6,"C.Nhật",$F9:$AJ10)/8*2</f>
        <v>0</v>
      </c>
      <c r="AN9" s="363">
        <f>SUM(AK9:AM10)</f>
        <v>25</v>
      </c>
      <c r="AO9" s="377">
        <v>0</v>
      </c>
      <c r="AP9" s="363"/>
      <c r="AQ9" s="363"/>
      <c r="AR9" s="363"/>
      <c r="AS9" s="365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8"/>
      <c r="B10" s="368"/>
      <c r="C10" s="370"/>
      <c r="D10" s="37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74"/>
      <c r="AL10" s="374"/>
      <c r="AM10" s="376"/>
      <c r="AN10" s="364"/>
      <c r="AO10" s="378"/>
      <c r="AP10" s="364"/>
      <c r="AQ10" s="364"/>
      <c r="AR10" s="364"/>
      <c r="AS10" s="366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7">
        <f>A9+1</f>
        <v>2</v>
      </c>
      <c r="B11" s="367" t="s">
        <v>62</v>
      </c>
      <c r="C11" s="369" t="str">
        <f>VLOOKUP(B11,DS,2,0)</f>
        <v>Nguyễn Thị Xuân Thảo</v>
      </c>
      <c r="D11" s="371" t="str">
        <f>VLOOKUP(B11,DS,3,0)</f>
        <v>KCS</v>
      </c>
      <c r="E11" s="68" t="s">
        <v>32</v>
      </c>
      <c r="F11" s="171"/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/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/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/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/>
      <c r="AI11" s="171">
        <v>8</v>
      </c>
      <c r="AJ11" s="171">
        <v>8</v>
      </c>
      <c r="AK11" s="373">
        <f>((SUM(F11:AJ11))/8)-(SUMIF($F$6:$AJ$6,"C.Nhật",F11:AJ11)/8)</f>
        <v>25</v>
      </c>
      <c r="AL11" s="373">
        <f>SUM(F12:AJ12)/8*1.5</f>
        <v>0</v>
      </c>
      <c r="AM11" s="375">
        <f>SUMIF($F$6:$AJ$6,"C.Nhật",$F11:$AJ12)/8*2</f>
        <v>0</v>
      </c>
      <c r="AN11" s="363">
        <f>SUM(AK11:AM12)</f>
        <v>25</v>
      </c>
      <c r="AO11" s="377">
        <v>0</v>
      </c>
      <c r="AP11" s="363"/>
      <c r="AQ11" s="363"/>
      <c r="AR11" s="363"/>
      <c r="AS11" s="365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8"/>
      <c r="B12" s="368"/>
      <c r="C12" s="370"/>
      <c r="D12" s="37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74"/>
      <c r="AL12" s="374"/>
      <c r="AM12" s="376"/>
      <c r="AN12" s="364"/>
      <c r="AO12" s="378"/>
      <c r="AP12" s="364"/>
      <c r="AQ12" s="364"/>
      <c r="AR12" s="364"/>
      <c r="AS12" s="366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7">
        <v>1</v>
      </c>
      <c r="B14" s="367" t="s">
        <v>84</v>
      </c>
      <c r="C14" s="369" t="str">
        <f>VLOOKUP(B14,DS,2,0)</f>
        <v xml:space="preserve"> Lâm Thị Mộng Kiều </v>
      </c>
      <c r="D14" s="371" t="str">
        <f>VLOOKUP(B14,DS,3,0)</f>
        <v>Công nhân</v>
      </c>
      <c r="E14" s="68" t="s">
        <v>32</v>
      </c>
      <c r="F14" s="171"/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/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/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/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/>
      <c r="AI14" s="171">
        <v>8</v>
      </c>
      <c r="AJ14" s="171">
        <v>8</v>
      </c>
      <c r="AK14" s="373">
        <f>((SUM(F14:AJ14))/8)-(SUMIF($F$6:$AJ$6,"C.Nhật",F14:AJ14)/8)</f>
        <v>25</v>
      </c>
      <c r="AL14" s="373">
        <f>SUM(F15:AJ15)/8*1.5</f>
        <v>0</v>
      </c>
      <c r="AM14" s="375">
        <f>SUMIF($F$6:$AJ$6,"C.Nhật",$F14:$AJ15)/8*2</f>
        <v>0</v>
      </c>
      <c r="AN14" s="363">
        <f>SUM(AK14:AM15)</f>
        <v>25</v>
      </c>
      <c r="AO14" s="377">
        <v>0</v>
      </c>
      <c r="AP14" s="363"/>
      <c r="AQ14" s="363"/>
      <c r="AR14" s="363"/>
      <c r="AS14" s="365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8"/>
      <c r="B15" s="368"/>
      <c r="C15" s="370"/>
      <c r="D15" s="37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74"/>
      <c r="AL15" s="374"/>
      <c r="AM15" s="376"/>
      <c r="AN15" s="364"/>
      <c r="AO15" s="378"/>
      <c r="AP15" s="364"/>
      <c r="AQ15" s="364"/>
      <c r="AR15" s="364"/>
      <c r="AS15" s="366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7">
        <f>A14+1</f>
        <v>2</v>
      </c>
      <c r="B16" s="367" t="s">
        <v>85</v>
      </c>
      <c r="C16" s="369" t="str">
        <f>VLOOKUP(B16,DS,2,0)</f>
        <v>Huỳnh Thị Hường</v>
      </c>
      <c r="D16" s="371" t="str">
        <f>VLOOKUP(B16,DS,3,0)</f>
        <v>Công nhân</v>
      </c>
      <c r="E16" s="68" t="s">
        <v>32</v>
      </c>
      <c r="F16" s="171"/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/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/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/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/>
      <c r="AI16" s="171">
        <v>8</v>
      </c>
      <c r="AJ16" s="171">
        <v>8</v>
      </c>
      <c r="AK16" s="373">
        <f>((SUM(F16:AJ16))/8)-(SUMIF($F$6:$AJ$6,"C.Nhật",F16:AJ16)/8)</f>
        <v>25</v>
      </c>
      <c r="AL16" s="373">
        <f>SUM(F17:AJ17)/8*1.5</f>
        <v>0</v>
      </c>
      <c r="AM16" s="375">
        <f>SUMIF($F$6:$AJ$6,"C.Nhật",$F16:$AJ17)/8*2</f>
        <v>0</v>
      </c>
      <c r="AN16" s="363">
        <f>SUM(AK16:AM17)</f>
        <v>25</v>
      </c>
      <c r="AO16" s="377">
        <v>1</v>
      </c>
      <c r="AP16" s="363"/>
      <c r="AQ16" s="363"/>
      <c r="AR16" s="363"/>
      <c r="AS16" s="365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8"/>
      <c r="B17" s="368"/>
      <c r="C17" s="370"/>
      <c r="D17" s="37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74"/>
      <c r="AL17" s="374"/>
      <c r="AM17" s="376"/>
      <c r="AN17" s="364"/>
      <c r="AO17" s="378"/>
      <c r="AP17" s="364"/>
      <c r="AQ17" s="364"/>
      <c r="AR17" s="364"/>
      <c r="AS17" s="366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7">
        <f>A16+1</f>
        <v>3</v>
      </c>
      <c r="B18" s="367" t="s">
        <v>86</v>
      </c>
      <c r="C18" s="369" t="str">
        <f>VLOOKUP(B18,DS,2,0)</f>
        <v>Nguyễn Thị Rong</v>
      </c>
      <c r="D18" s="371" t="str">
        <f>VLOOKUP(B18,DS,3,0)</f>
        <v>Công nhân</v>
      </c>
      <c r="E18" s="68" t="s">
        <v>32</v>
      </c>
      <c r="F18" s="171"/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/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/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/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/>
      <c r="AI18" s="171">
        <v>8</v>
      </c>
      <c r="AJ18" s="171">
        <v>8</v>
      </c>
      <c r="AK18" s="373">
        <f>((SUM(F18:AJ18))/8)-(SUMIF($F$6:$AJ$6,"C.Nhật",F18:AJ18)/8)</f>
        <v>25</v>
      </c>
      <c r="AL18" s="373">
        <f>SUM(F19:AJ19)/8*1.5</f>
        <v>0</v>
      </c>
      <c r="AM18" s="375">
        <f>SUMIF($F$6:$AJ$6,"C.Nhật",$F18:$AJ19)/8*2</f>
        <v>0</v>
      </c>
      <c r="AN18" s="363">
        <f>SUM(AK18:AM19)</f>
        <v>25</v>
      </c>
      <c r="AO18" s="377">
        <v>2</v>
      </c>
      <c r="AP18" s="363"/>
      <c r="AQ18" s="363"/>
      <c r="AR18" s="363"/>
      <c r="AS18" s="365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8"/>
      <c r="B19" s="368"/>
      <c r="C19" s="370"/>
      <c r="D19" s="37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74"/>
      <c r="AL19" s="374"/>
      <c r="AM19" s="376"/>
      <c r="AN19" s="364"/>
      <c r="AO19" s="378"/>
      <c r="AP19" s="364"/>
      <c r="AQ19" s="364"/>
      <c r="AR19" s="364"/>
      <c r="AS19" s="366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7">
        <f>A18+1</f>
        <v>4</v>
      </c>
      <c r="B20" s="367" t="s">
        <v>87</v>
      </c>
      <c r="C20" s="369" t="str">
        <f>VLOOKUP(B20,DS,2,0)</f>
        <v>Sơn Thị Nil</v>
      </c>
      <c r="D20" s="371" t="str">
        <f>VLOOKUP(B20,DS,3,0)</f>
        <v>Công nhân</v>
      </c>
      <c r="E20" s="68" t="s">
        <v>32</v>
      </c>
      <c r="F20" s="171"/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/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/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/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/>
      <c r="AI20" s="171">
        <v>8</v>
      </c>
      <c r="AJ20" s="171">
        <v>8</v>
      </c>
      <c r="AK20" s="373">
        <f>((SUM(F20:AJ20))/8)-(SUMIF($F$6:$AJ$6,"C.Nhật",F20:AJ20)/8)</f>
        <v>25</v>
      </c>
      <c r="AL20" s="373">
        <f>SUM(F21:AJ21)/8*1.5</f>
        <v>0</v>
      </c>
      <c r="AM20" s="375">
        <f>SUMIF($F$6:$AJ$6,"C.Nhật",$F20:$AJ21)/8*2</f>
        <v>0</v>
      </c>
      <c r="AN20" s="363">
        <f>SUM(AK20:AM21)</f>
        <v>25</v>
      </c>
      <c r="AO20" s="377">
        <v>3</v>
      </c>
      <c r="AP20" s="363"/>
      <c r="AQ20" s="363"/>
      <c r="AR20" s="363"/>
      <c r="AS20" s="365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8"/>
      <c r="B21" s="368"/>
      <c r="C21" s="370"/>
      <c r="D21" s="37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74"/>
      <c r="AL21" s="374"/>
      <c r="AM21" s="376"/>
      <c r="AN21" s="364"/>
      <c r="AO21" s="378"/>
      <c r="AP21" s="364"/>
      <c r="AQ21" s="364"/>
      <c r="AR21" s="364"/>
      <c r="AS21" s="366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7">
        <f t="shared" ref="A22:A30" si="2">A20+1</f>
        <v>5</v>
      </c>
      <c r="B22" s="367" t="s">
        <v>88</v>
      </c>
      <c r="C22" s="369" t="str">
        <f>VLOOKUP(B22,DS,2,0)</f>
        <v>Huỳnh Thị Bé Tha</v>
      </c>
      <c r="D22" s="371" t="str">
        <f>VLOOKUP(B22,DS,3,0)</f>
        <v>Công nhân</v>
      </c>
      <c r="E22" s="68" t="s">
        <v>32</v>
      </c>
      <c r="F22" s="171"/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/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/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/>
      <c r="AI22" s="171">
        <v>8</v>
      </c>
      <c r="AJ22" s="171">
        <v>8</v>
      </c>
      <c r="AK22" s="373">
        <f>((SUM(F22:AJ22))/8)-(SUMIF($F$6:$AJ$6,"C.Nhật",F22:AJ22)/8)</f>
        <v>25</v>
      </c>
      <c r="AL22" s="373">
        <f>SUM(F23:AJ23)/8*1.5</f>
        <v>0</v>
      </c>
      <c r="AM22" s="375">
        <f>SUMIF($F$6:$AJ$6,"C.Nhật",$F22:$AJ23)/8*2</f>
        <v>0</v>
      </c>
      <c r="AN22" s="363">
        <f>SUM(AK22:AM23)</f>
        <v>25</v>
      </c>
      <c r="AO22" s="377">
        <v>4</v>
      </c>
      <c r="AP22" s="363"/>
      <c r="AQ22" s="363"/>
      <c r="AR22" s="363"/>
      <c r="AS22" s="365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8"/>
      <c r="B23" s="368"/>
      <c r="C23" s="370"/>
      <c r="D23" s="37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74"/>
      <c r="AL23" s="374"/>
      <c r="AM23" s="376"/>
      <c r="AN23" s="364"/>
      <c r="AO23" s="378"/>
      <c r="AP23" s="364"/>
      <c r="AQ23" s="364"/>
      <c r="AR23" s="364"/>
      <c r="AS23" s="366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7">
        <f t="shared" si="2"/>
        <v>6</v>
      </c>
      <c r="B24" s="367" t="s">
        <v>90</v>
      </c>
      <c r="C24" s="369" t="str">
        <f>VLOOKUP(B24,DS,2,0)</f>
        <v>Nguyễn Thị Kim Hồng</v>
      </c>
      <c r="D24" s="371" t="str">
        <f>VLOOKUP(B24,DS,3,0)</f>
        <v>Công nhân</v>
      </c>
      <c r="E24" s="68" t="s">
        <v>32</v>
      </c>
      <c r="F24" s="171"/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/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/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/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/>
      <c r="AI24" s="171">
        <v>8</v>
      </c>
      <c r="AJ24" s="171">
        <v>8</v>
      </c>
      <c r="AK24" s="373">
        <f>((SUM(F24:AJ24))/8)-(SUMIF($F$6:$AJ$6,"C.Nhật",F24:AJ24)/8)</f>
        <v>25</v>
      </c>
      <c r="AL24" s="373">
        <f>SUM(F25:AJ25)/8*1.5</f>
        <v>0</v>
      </c>
      <c r="AM24" s="375">
        <f>SUMIF($F$6:$AJ$6,"C.Nhật",$F24:$AJ25)/8*2</f>
        <v>0</v>
      </c>
      <c r="AN24" s="363">
        <f>SUM(AK24:AM25)</f>
        <v>25</v>
      </c>
      <c r="AO24" s="377">
        <v>5</v>
      </c>
      <c r="AP24" s="363"/>
      <c r="AQ24" s="363"/>
      <c r="AR24" s="363"/>
      <c r="AS24" s="365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8"/>
      <c r="B25" s="368"/>
      <c r="C25" s="370"/>
      <c r="D25" s="37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74"/>
      <c r="AL25" s="374"/>
      <c r="AM25" s="376"/>
      <c r="AN25" s="364"/>
      <c r="AO25" s="378"/>
      <c r="AP25" s="364"/>
      <c r="AQ25" s="364"/>
      <c r="AR25" s="364"/>
      <c r="AS25" s="366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7">
        <f t="shared" si="2"/>
        <v>7</v>
      </c>
      <c r="B26" s="367" t="s">
        <v>91</v>
      </c>
      <c r="C26" s="369" t="str">
        <f>VLOOKUP(B26,DS,2,0)</f>
        <v>Nguyễn Thị Lựu</v>
      </c>
      <c r="D26" s="371" t="str">
        <f>VLOOKUP(B26,DS,3,0)</f>
        <v>Công nhân</v>
      </c>
      <c r="E26" s="68" t="s">
        <v>32</v>
      </c>
      <c r="F26" s="171"/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/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/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/>
      <c r="AI26" s="171">
        <v>8</v>
      </c>
      <c r="AJ26" s="171">
        <v>8</v>
      </c>
      <c r="AK26" s="373">
        <f>((SUM(F26:AJ26))/8)-(SUMIF($F$6:$AJ$6,"C.Nhật",F26:AJ26)/8)</f>
        <v>25</v>
      </c>
      <c r="AL26" s="373">
        <f>SUM(F27:AJ27)/8*1.5</f>
        <v>0</v>
      </c>
      <c r="AM26" s="375">
        <f>SUMIF($F$6:$AJ$6,"C.Nhật",$F26:$AJ27)/8*2</f>
        <v>0</v>
      </c>
      <c r="AN26" s="363">
        <f>SUM(AK26:AM27)</f>
        <v>25</v>
      </c>
      <c r="AO26" s="377">
        <v>6</v>
      </c>
      <c r="AP26" s="363"/>
      <c r="AQ26" s="363"/>
      <c r="AR26" s="363"/>
      <c r="AS26" s="365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8"/>
      <c r="B27" s="368"/>
      <c r="C27" s="370"/>
      <c r="D27" s="37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74"/>
      <c r="AL27" s="374"/>
      <c r="AM27" s="376"/>
      <c r="AN27" s="364"/>
      <c r="AO27" s="378"/>
      <c r="AP27" s="364"/>
      <c r="AQ27" s="364"/>
      <c r="AR27" s="364"/>
      <c r="AS27" s="366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7">
        <f t="shared" si="2"/>
        <v>8</v>
      </c>
      <c r="B28" s="367" t="s">
        <v>92</v>
      </c>
      <c r="C28" s="369" t="str">
        <f>VLOOKUP(B28,DS,2,0)</f>
        <v>Lý Thị Được</v>
      </c>
      <c r="D28" s="371" t="str">
        <f>VLOOKUP(B28,DS,3,0)</f>
        <v>Công nhân</v>
      </c>
      <c r="E28" s="68" t="s">
        <v>32</v>
      </c>
      <c r="F28" s="171"/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/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/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/>
      <c r="AI28" s="171">
        <v>8</v>
      </c>
      <c r="AJ28" s="171">
        <v>8</v>
      </c>
      <c r="AK28" s="373">
        <f>((SUM(F28:AJ28))/8)-(SUMIF($F$6:$AJ$6,"C.Nhật",F28:AJ28)/8)</f>
        <v>25</v>
      </c>
      <c r="AL28" s="373">
        <f>SUM(F29:AJ29)/8*1.5</f>
        <v>0</v>
      </c>
      <c r="AM28" s="375">
        <f>SUMIF($F$6:$AJ$6,"C.Nhật",$F28:$AJ29)/8*2</f>
        <v>0</v>
      </c>
      <c r="AN28" s="363">
        <f>SUM(AK28:AM29)</f>
        <v>25</v>
      </c>
      <c r="AO28" s="377">
        <v>7</v>
      </c>
      <c r="AP28" s="363"/>
      <c r="AQ28" s="363"/>
      <c r="AR28" s="363"/>
      <c r="AS28" s="365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8"/>
      <c r="B29" s="368"/>
      <c r="C29" s="370"/>
      <c r="D29" s="37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74"/>
      <c r="AL29" s="374"/>
      <c r="AM29" s="376"/>
      <c r="AN29" s="364"/>
      <c r="AO29" s="378"/>
      <c r="AP29" s="364"/>
      <c r="AQ29" s="364"/>
      <c r="AR29" s="364"/>
      <c r="AS29" s="366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7">
        <f t="shared" si="2"/>
        <v>9</v>
      </c>
      <c r="B30" s="367" t="s">
        <v>93</v>
      </c>
      <c r="C30" s="369" t="str">
        <f>VLOOKUP(B30,DS,2,0)</f>
        <v>Lý La Quan</v>
      </c>
      <c r="D30" s="371" t="str">
        <f>VLOOKUP(B30,DS,3,0)</f>
        <v>Công nhân</v>
      </c>
      <c r="E30" s="68" t="s">
        <v>32</v>
      </c>
      <c r="F30" s="171"/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/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/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/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/>
      <c r="AI30" s="171">
        <v>8</v>
      </c>
      <c r="AJ30" s="171">
        <v>8</v>
      </c>
      <c r="AK30" s="373">
        <f>((SUM(F30:AJ30))/8)-(SUMIF($F$6:$AJ$6,"C.Nhật",F30:AJ30)/8)</f>
        <v>25</v>
      </c>
      <c r="AL30" s="373">
        <f>SUM(F31:AJ31)/8*1.5</f>
        <v>0</v>
      </c>
      <c r="AM30" s="375">
        <f>SUMIF($F$6:$AJ$6,"C.Nhật",$F30:$AJ31)/8*2</f>
        <v>0</v>
      </c>
      <c r="AN30" s="363">
        <f>SUM(AK30:AM31)</f>
        <v>25</v>
      </c>
      <c r="AO30" s="377">
        <v>8</v>
      </c>
      <c r="AP30" s="363"/>
      <c r="AQ30" s="363"/>
      <c r="AR30" s="363"/>
      <c r="AS30" s="365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8"/>
      <c r="B31" s="368"/>
      <c r="C31" s="370"/>
      <c r="D31" s="37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74"/>
      <c r="AL31" s="374"/>
      <c r="AM31" s="376"/>
      <c r="AN31" s="364"/>
      <c r="AO31" s="378"/>
      <c r="AP31" s="364"/>
      <c r="AQ31" s="364"/>
      <c r="AR31" s="364"/>
      <c r="AS31" s="366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7">
        <f>A30+1</f>
        <v>10</v>
      </c>
      <c r="B32" s="367" t="s">
        <v>94</v>
      </c>
      <c r="C32" s="369" t="str">
        <f>VLOOKUP(B32,DS,2,0)</f>
        <v>Trà Thị Soi</v>
      </c>
      <c r="D32" s="371" t="str">
        <f>VLOOKUP(B32,DS,3,0)</f>
        <v>Công nhân</v>
      </c>
      <c r="E32" s="68" t="s">
        <v>32</v>
      </c>
      <c r="F32" s="171"/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/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/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/>
      <c r="AI32" s="171">
        <v>8</v>
      </c>
      <c r="AJ32" s="171">
        <v>8</v>
      </c>
      <c r="AK32" s="373">
        <f>((SUM(F32:AJ32))/8)-(SUMIF($F$6:$AJ$6,"C.Nhật",F32:AJ32)/8)</f>
        <v>25</v>
      </c>
      <c r="AL32" s="373">
        <f>SUM(F33:AJ33)/8*1.5</f>
        <v>0</v>
      </c>
      <c r="AM32" s="375">
        <f>SUMIF($F$6:$AJ$6,"C.Nhật",$F32:$AJ33)/8*2</f>
        <v>0</v>
      </c>
      <c r="AN32" s="363">
        <f>SUM(AK32:AM33)</f>
        <v>25</v>
      </c>
      <c r="AO32" s="377">
        <v>9</v>
      </c>
      <c r="AP32" s="363"/>
      <c r="AQ32" s="363"/>
      <c r="AR32" s="363"/>
      <c r="AS32" s="365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8"/>
      <c r="B33" s="368"/>
      <c r="C33" s="370"/>
      <c r="D33" s="37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74"/>
      <c r="AL33" s="374"/>
      <c r="AM33" s="376"/>
      <c r="AN33" s="364"/>
      <c r="AO33" s="378"/>
      <c r="AP33" s="364"/>
      <c r="AQ33" s="364"/>
      <c r="AR33" s="364"/>
      <c r="AS33" s="366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7">
        <f>A32+1</f>
        <v>11</v>
      </c>
      <c r="B34" s="367" t="s">
        <v>95</v>
      </c>
      <c r="C34" s="369" t="str">
        <f>VLOOKUP(B34,DS,2,0)</f>
        <v>Sơn Thị Muỗi Tron</v>
      </c>
      <c r="D34" s="371" t="str">
        <f>VLOOKUP(B34,DS,3,0)</f>
        <v>Công nhân</v>
      </c>
      <c r="E34" s="68" t="s">
        <v>32</v>
      </c>
      <c r="F34" s="171"/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/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/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/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/>
      <c r="AI34" s="171">
        <v>8</v>
      </c>
      <c r="AJ34" s="171">
        <v>8</v>
      </c>
      <c r="AK34" s="373">
        <f>((SUM(F34:AJ34))/8)-(SUMIF($F$6:$AJ$6,"C.Nhật",F34:AJ34)/8)</f>
        <v>25</v>
      </c>
      <c r="AL34" s="373">
        <f>SUM(F35:AJ35)/8*1.5</f>
        <v>0</v>
      </c>
      <c r="AM34" s="375">
        <f>SUMIF($F$6:$AJ$6,"C.Nhật",$F34:$AJ35)/8*2</f>
        <v>0</v>
      </c>
      <c r="AN34" s="363">
        <f>SUM(AK34:AM35)</f>
        <v>25</v>
      </c>
      <c r="AO34" s="377">
        <v>10</v>
      </c>
      <c r="AP34" s="363"/>
      <c r="AQ34" s="363"/>
      <c r="AR34" s="363"/>
      <c r="AS34" s="365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8"/>
      <c r="B35" s="368"/>
      <c r="C35" s="370"/>
      <c r="D35" s="37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74"/>
      <c r="AL35" s="374"/>
      <c r="AM35" s="376"/>
      <c r="AN35" s="364"/>
      <c r="AO35" s="378"/>
      <c r="AP35" s="364"/>
      <c r="AQ35" s="364"/>
      <c r="AR35" s="364"/>
      <c r="AS35" s="366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7">
        <f>A34+1</f>
        <v>12</v>
      </c>
      <c r="B36" s="367" t="s">
        <v>96</v>
      </c>
      <c r="C36" s="369" t="str">
        <f>VLOOKUP(B36,DS,2,0)</f>
        <v>Sơn Thị Thương</v>
      </c>
      <c r="D36" s="371" t="str">
        <f>VLOOKUP(B36,DS,3,0)</f>
        <v>Công nhân</v>
      </c>
      <c r="E36" s="68" t="s">
        <v>32</v>
      </c>
      <c r="F36" s="171"/>
      <c r="G36" s="171"/>
      <c r="H36" s="171">
        <v>8</v>
      </c>
      <c r="I36" s="171">
        <v>8</v>
      </c>
      <c r="J36" s="171">
        <v>8</v>
      </c>
      <c r="K36" s="171">
        <v>8</v>
      </c>
      <c r="L36" s="171">
        <v>8</v>
      </c>
      <c r="M36" s="171"/>
      <c r="N36" s="171">
        <v>8</v>
      </c>
      <c r="O36" s="171">
        <v>8</v>
      </c>
      <c r="P36" s="171">
        <v>8</v>
      </c>
      <c r="Q36" s="171">
        <v>8</v>
      </c>
      <c r="R36" s="171">
        <v>8</v>
      </c>
      <c r="S36" s="171">
        <v>8</v>
      </c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>
        <v>8</v>
      </c>
      <c r="AA36" s="171"/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>
        <v>8</v>
      </c>
      <c r="AH36" s="171"/>
      <c r="AI36" s="171">
        <v>8</v>
      </c>
      <c r="AJ36" s="171">
        <v>8</v>
      </c>
      <c r="AK36" s="373">
        <f>((SUM(F36:AJ36))/8)-(SUMIF($F$6:$AJ$6,"C.Nhật",F36:AJ36)/8)</f>
        <v>25</v>
      </c>
      <c r="AL36" s="373">
        <f>SUM(F37:AJ37)/8*1.5</f>
        <v>0</v>
      </c>
      <c r="AM36" s="375">
        <f>SUMIF($F$6:$AJ$6,"C.Nhật",$F36:$AJ37)/8*2</f>
        <v>0</v>
      </c>
      <c r="AN36" s="363">
        <f>SUM(AK36:AM37)</f>
        <v>25</v>
      </c>
      <c r="AO36" s="377">
        <v>11</v>
      </c>
      <c r="AP36" s="363"/>
      <c r="AQ36" s="363"/>
      <c r="AR36" s="363"/>
      <c r="AS36" s="365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8"/>
      <c r="B37" s="368"/>
      <c r="C37" s="370"/>
      <c r="D37" s="37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74"/>
      <c r="AL37" s="374"/>
      <c r="AM37" s="376"/>
      <c r="AN37" s="364"/>
      <c r="AO37" s="378"/>
      <c r="AP37" s="364"/>
      <c r="AQ37" s="364"/>
      <c r="AR37" s="364"/>
      <c r="AS37" s="366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7" t="e">
        <f>#REF!+1</f>
        <v>#REF!</v>
      </c>
      <c r="B38" s="367" t="s">
        <v>98</v>
      </c>
      <c r="C38" s="369" t="str">
        <f>VLOOKUP(B38,DS,2,0)</f>
        <v>Huỳnh Thị Như</v>
      </c>
      <c r="D38" s="371" t="str">
        <f>VLOOKUP(B38,DS,3,0)</f>
        <v>Công nhân</v>
      </c>
      <c r="E38" s="68" t="s">
        <v>32</v>
      </c>
      <c r="F38" s="171"/>
      <c r="G38" s="171"/>
      <c r="H38" s="171">
        <v>8</v>
      </c>
      <c r="I38" s="171">
        <v>8</v>
      </c>
      <c r="J38" s="171">
        <v>8</v>
      </c>
      <c r="K38" s="171">
        <v>8</v>
      </c>
      <c r="L38" s="171">
        <v>8</v>
      </c>
      <c r="M38" s="171"/>
      <c r="N38" s="171">
        <v>8</v>
      </c>
      <c r="O38" s="171">
        <v>8</v>
      </c>
      <c r="P38" s="171">
        <v>8</v>
      </c>
      <c r="Q38" s="171">
        <v>8</v>
      </c>
      <c r="R38" s="171">
        <v>8</v>
      </c>
      <c r="S38" s="171">
        <v>8</v>
      </c>
      <c r="T38" s="171"/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>
        <v>8</v>
      </c>
      <c r="AA38" s="171"/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>
        <v>8</v>
      </c>
      <c r="AH38" s="171"/>
      <c r="AI38" s="171">
        <v>8</v>
      </c>
      <c r="AJ38" s="171">
        <v>8</v>
      </c>
      <c r="AK38" s="373">
        <f>((SUM(F38:AJ38))/8)-(SUMIF($F$6:$AJ$6,"C.Nhật",F38:AJ38)/8)</f>
        <v>25</v>
      </c>
      <c r="AL38" s="373">
        <f>SUM(F39:AJ39)/8*1.5</f>
        <v>0</v>
      </c>
      <c r="AM38" s="375">
        <f>SUMIF($F$6:$AJ$6,"C.Nhật",$F38:$AJ39)/8*2</f>
        <v>0</v>
      </c>
      <c r="AN38" s="363">
        <f>SUM(AK38:AM39)</f>
        <v>25</v>
      </c>
      <c r="AO38" s="377">
        <v>13</v>
      </c>
      <c r="AP38" s="363"/>
      <c r="AQ38" s="363"/>
      <c r="AR38" s="363"/>
      <c r="AS38" s="365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8"/>
      <c r="B39" s="368"/>
      <c r="C39" s="370"/>
      <c r="D39" s="37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74"/>
      <c r="AL39" s="374"/>
      <c r="AM39" s="376"/>
      <c r="AN39" s="364"/>
      <c r="AO39" s="378"/>
      <c r="AP39" s="364"/>
      <c r="AQ39" s="364"/>
      <c r="AR39" s="364"/>
      <c r="AS39" s="366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7" t="e">
        <f>A38+1</f>
        <v>#REF!</v>
      </c>
      <c r="B40" s="367" t="s">
        <v>99</v>
      </c>
      <c r="C40" s="369" t="str">
        <f>VLOOKUP(B40,DS,2,0)</f>
        <v>Sơn Thị Chành Ny</v>
      </c>
      <c r="D40" s="371" t="str">
        <f>VLOOKUP(B40,DS,3,0)</f>
        <v>Công nhân</v>
      </c>
      <c r="E40" s="68" t="s">
        <v>32</v>
      </c>
      <c r="F40" s="171"/>
      <c r="G40" s="171"/>
      <c r="H40" s="171">
        <v>8</v>
      </c>
      <c r="I40" s="171">
        <v>8</v>
      </c>
      <c r="J40" s="171">
        <v>8</v>
      </c>
      <c r="K40" s="171">
        <v>8</v>
      </c>
      <c r="L40" s="171">
        <v>8</v>
      </c>
      <c r="M40" s="171"/>
      <c r="N40" s="171">
        <v>8</v>
      </c>
      <c r="O40" s="171">
        <v>8</v>
      </c>
      <c r="P40" s="171">
        <v>8</v>
      </c>
      <c r="Q40" s="171">
        <v>8</v>
      </c>
      <c r="R40" s="171">
        <v>8</v>
      </c>
      <c r="S40" s="171">
        <v>8</v>
      </c>
      <c r="T40" s="171"/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>
        <v>8</v>
      </c>
      <c r="AA40" s="171"/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>
        <v>8</v>
      </c>
      <c r="AH40" s="171"/>
      <c r="AI40" s="171">
        <v>8</v>
      </c>
      <c r="AJ40" s="171">
        <v>8</v>
      </c>
      <c r="AK40" s="373">
        <f>((SUM(F40:AJ40))/8)-(SUMIF($F$6:$AJ$6,"C.Nhật",F40:AJ40)/8)</f>
        <v>25</v>
      </c>
      <c r="AL40" s="373">
        <f>SUM(F41:AJ41)/8*1.5</f>
        <v>0</v>
      </c>
      <c r="AM40" s="375">
        <f>SUMIF($F$6:$AJ$6,"C.Nhật",$F40:$AJ41)/8*2</f>
        <v>0</v>
      </c>
      <c r="AN40" s="363">
        <f>SUM(AK40:AM41)</f>
        <v>25</v>
      </c>
      <c r="AO40" s="377">
        <v>14</v>
      </c>
      <c r="AP40" s="363"/>
      <c r="AQ40" s="363"/>
      <c r="AR40" s="363"/>
      <c r="AS40" s="365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8"/>
      <c r="B41" s="368"/>
      <c r="C41" s="370"/>
      <c r="D41" s="37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74"/>
      <c r="AL41" s="374"/>
      <c r="AM41" s="376"/>
      <c r="AN41" s="364"/>
      <c r="AO41" s="378"/>
      <c r="AP41" s="364"/>
      <c r="AQ41" s="364"/>
      <c r="AR41" s="364"/>
      <c r="AS41" s="366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7" t="e">
        <f>A40+1</f>
        <v>#REF!</v>
      </c>
      <c r="B42" s="367" t="s">
        <v>100</v>
      </c>
      <c r="C42" s="369" t="str">
        <f>VLOOKUP(B42,DS,2,0)</f>
        <v>Sơn Thị Chành Đa</v>
      </c>
      <c r="D42" s="371" t="str">
        <f>VLOOKUP(B42,DS,3,0)</f>
        <v>Công nhân</v>
      </c>
      <c r="E42" s="68" t="s">
        <v>32</v>
      </c>
      <c r="F42" s="171"/>
      <c r="G42" s="171"/>
      <c r="H42" s="171">
        <v>8</v>
      </c>
      <c r="I42" s="171">
        <v>8</v>
      </c>
      <c r="J42" s="171">
        <v>8</v>
      </c>
      <c r="K42" s="171">
        <v>8</v>
      </c>
      <c r="L42" s="171">
        <v>8</v>
      </c>
      <c r="M42" s="171"/>
      <c r="N42" s="171">
        <v>8</v>
      </c>
      <c r="O42" s="171">
        <v>8</v>
      </c>
      <c r="P42" s="171">
        <v>8</v>
      </c>
      <c r="Q42" s="171">
        <v>8</v>
      </c>
      <c r="R42" s="171">
        <v>8</v>
      </c>
      <c r="S42" s="171">
        <v>8</v>
      </c>
      <c r="T42" s="171"/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>
        <v>8</v>
      </c>
      <c r="AA42" s="171"/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>
        <v>8</v>
      </c>
      <c r="AH42" s="171"/>
      <c r="AI42" s="171">
        <v>8</v>
      </c>
      <c r="AJ42" s="171">
        <v>8</v>
      </c>
      <c r="AK42" s="373">
        <f>((SUM(F42:AJ42))/8)-(SUMIF($F$6:$AJ$6,"C.Nhật",F42:AJ42)/8)</f>
        <v>25</v>
      </c>
      <c r="AL42" s="373">
        <f>SUM(F43:AJ43)/8*1.5</f>
        <v>0</v>
      </c>
      <c r="AM42" s="375">
        <f>SUMIF($F$6:$AJ$6,"C.Nhật",$F42:$AJ43)/8*2</f>
        <v>0</v>
      </c>
      <c r="AN42" s="363">
        <f>SUM(AK42:AM43)</f>
        <v>25</v>
      </c>
      <c r="AO42" s="377">
        <v>15</v>
      </c>
      <c r="AP42" s="363"/>
      <c r="AQ42" s="363"/>
      <c r="AR42" s="363"/>
      <c r="AS42" s="365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8"/>
      <c r="B43" s="368"/>
      <c r="C43" s="370"/>
      <c r="D43" s="37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74"/>
      <c r="AL43" s="374"/>
      <c r="AM43" s="376"/>
      <c r="AN43" s="364"/>
      <c r="AO43" s="378"/>
      <c r="AP43" s="364"/>
      <c r="AQ43" s="364"/>
      <c r="AR43" s="364"/>
      <c r="AS43" s="366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7" t="e">
        <f>A42+1</f>
        <v>#REF!</v>
      </c>
      <c r="B44" s="367" t="s">
        <v>101</v>
      </c>
      <c r="C44" s="369" t="str">
        <f>VLOOKUP(B44,DS,2,0)</f>
        <v>Trần Thị Bích Phượng</v>
      </c>
      <c r="D44" s="371" t="str">
        <f>VLOOKUP(B44,DS,3,0)</f>
        <v>Công nhân</v>
      </c>
      <c r="E44" s="68" t="s">
        <v>32</v>
      </c>
      <c r="F44" s="171"/>
      <c r="G44" s="171"/>
      <c r="H44" s="171">
        <v>8</v>
      </c>
      <c r="I44" s="171">
        <v>8</v>
      </c>
      <c r="J44" s="171">
        <v>8</v>
      </c>
      <c r="K44" s="171">
        <v>8</v>
      </c>
      <c r="L44" s="171">
        <v>8</v>
      </c>
      <c r="M44" s="171"/>
      <c r="N44" s="171">
        <v>8</v>
      </c>
      <c r="O44" s="171">
        <v>8</v>
      </c>
      <c r="P44" s="171">
        <v>8</v>
      </c>
      <c r="Q44" s="171">
        <v>8</v>
      </c>
      <c r="R44" s="171">
        <v>8</v>
      </c>
      <c r="S44" s="171">
        <v>8</v>
      </c>
      <c r="T44" s="171"/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>
        <v>8</v>
      </c>
      <c r="AA44" s="171"/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>
        <v>8</v>
      </c>
      <c r="AH44" s="171"/>
      <c r="AI44" s="171">
        <v>8</v>
      </c>
      <c r="AJ44" s="171">
        <v>8</v>
      </c>
      <c r="AK44" s="373">
        <f>((SUM(F44:AJ44))/8)-(SUMIF($F$6:$AJ$6,"C.Nhật",F44:AJ44)/8)</f>
        <v>25</v>
      </c>
      <c r="AL44" s="373">
        <f>SUM(F45:AJ45)/8*1.5</f>
        <v>0</v>
      </c>
      <c r="AM44" s="375">
        <f>SUMIF($F$6:$AJ$6,"C.Nhật",$F44:$AJ45)/8*2</f>
        <v>0</v>
      </c>
      <c r="AN44" s="363">
        <f>SUM(AK44:AM45)</f>
        <v>25</v>
      </c>
      <c r="AO44" s="377">
        <v>16</v>
      </c>
      <c r="AP44" s="363"/>
      <c r="AQ44" s="363"/>
      <c r="AR44" s="363"/>
      <c r="AS44" s="365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8"/>
      <c r="B45" s="368"/>
      <c r="C45" s="370"/>
      <c r="D45" s="37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74"/>
      <c r="AL45" s="374"/>
      <c r="AM45" s="376"/>
      <c r="AN45" s="364"/>
      <c r="AO45" s="378"/>
      <c r="AP45" s="364"/>
      <c r="AQ45" s="364"/>
      <c r="AR45" s="364"/>
      <c r="AS45" s="366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7" t="e">
        <f>A44+1</f>
        <v>#REF!</v>
      </c>
      <c r="B46" s="367" t="s">
        <v>102</v>
      </c>
      <c r="C46" s="369" t="str">
        <f>VLOOKUP(B46,DS,2,0)</f>
        <v>Sơn Thị Trường Sa</v>
      </c>
      <c r="D46" s="371" t="str">
        <f>VLOOKUP(B46,DS,3,0)</f>
        <v>Công nhân</v>
      </c>
      <c r="E46" s="68" t="s">
        <v>32</v>
      </c>
      <c r="F46" s="171"/>
      <c r="G46" s="171"/>
      <c r="H46" s="171">
        <v>8</v>
      </c>
      <c r="I46" s="171">
        <v>8</v>
      </c>
      <c r="J46" s="171">
        <v>8</v>
      </c>
      <c r="K46" s="171">
        <v>8</v>
      </c>
      <c r="L46" s="171">
        <v>8</v>
      </c>
      <c r="M46" s="171"/>
      <c r="N46" s="171">
        <v>8</v>
      </c>
      <c r="O46" s="171">
        <v>8</v>
      </c>
      <c r="P46" s="171">
        <v>8</v>
      </c>
      <c r="Q46" s="171">
        <v>8</v>
      </c>
      <c r="R46" s="171">
        <v>8</v>
      </c>
      <c r="S46" s="171">
        <v>8</v>
      </c>
      <c r="T46" s="171"/>
      <c r="U46" s="171">
        <v>8</v>
      </c>
      <c r="V46" s="171">
        <v>8</v>
      </c>
      <c r="W46" s="171">
        <v>8</v>
      </c>
      <c r="X46" s="171">
        <v>8</v>
      </c>
      <c r="Y46" s="171">
        <v>8</v>
      </c>
      <c r="Z46" s="171">
        <v>8</v>
      </c>
      <c r="AA46" s="171"/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>
        <v>8</v>
      </c>
      <c r="AH46" s="171"/>
      <c r="AI46" s="171">
        <v>8</v>
      </c>
      <c r="AJ46" s="171">
        <v>8</v>
      </c>
      <c r="AK46" s="373">
        <f>((SUM(F46:AJ46))/8)-(SUMIF($F$6:$AJ$6,"C.Nhật",F46:AJ46)/8)</f>
        <v>25</v>
      </c>
      <c r="AL46" s="373">
        <f>SUM(F47:AJ47)/8*1.5</f>
        <v>0</v>
      </c>
      <c r="AM46" s="375">
        <f>SUMIF($F$6:$AJ$6,"C.Nhật",$F46:$AJ47)/8*2</f>
        <v>0</v>
      </c>
      <c r="AN46" s="363">
        <f>SUM(AK46:AM47)</f>
        <v>25</v>
      </c>
      <c r="AO46" s="377">
        <v>17</v>
      </c>
      <c r="AP46" s="363"/>
      <c r="AQ46" s="363"/>
      <c r="AR46" s="363"/>
      <c r="AS46" s="365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8"/>
      <c r="B47" s="368"/>
      <c r="C47" s="370"/>
      <c r="D47" s="37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74"/>
      <c r="AL47" s="374"/>
      <c r="AM47" s="376"/>
      <c r="AN47" s="364"/>
      <c r="AO47" s="378"/>
      <c r="AP47" s="364"/>
      <c r="AQ47" s="364"/>
      <c r="AR47" s="364"/>
      <c r="AS47" s="366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7" t="e">
        <f>A46+1</f>
        <v>#REF!</v>
      </c>
      <c r="B48" s="367" t="s">
        <v>103</v>
      </c>
      <c r="C48" s="369" t="str">
        <f>VLOOKUP(B48,DS,2,0)</f>
        <v>Lý Thị Sà Kha</v>
      </c>
      <c r="D48" s="371" t="str">
        <f>VLOOKUP(B48,DS,3,0)</f>
        <v>Công nhân</v>
      </c>
      <c r="E48" s="68" t="s">
        <v>32</v>
      </c>
      <c r="F48" s="171"/>
      <c r="G48" s="171"/>
      <c r="H48" s="171">
        <v>8</v>
      </c>
      <c r="I48" s="171">
        <v>8</v>
      </c>
      <c r="J48" s="171">
        <v>8</v>
      </c>
      <c r="K48" s="171">
        <v>8</v>
      </c>
      <c r="L48" s="171">
        <v>8</v>
      </c>
      <c r="M48" s="171"/>
      <c r="N48" s="171">
        <v>8</v>
      </c>
      <c r="O48" s="171">
        <v>8</v>
      </c>
      <c r="P48" s="171">
        <v>8</v>
      </c>
      <c r="Q48" s="171">
        <v>8</v>
      </c>
      <c r="R48" s="171">
        <v>8</v>
      </c>
      <c r="S48" s="171">
        <v>8</v>
      </c>
      <c r="T48" s="171"/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>
        <v>8</v>
      </c>
      <c r="AA48" s="171"/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>
        <v>8</v>
      </c>
      <c r="AH48" s="171"/>
      <c r="AI48" s="171">
        <v>8</v>
      </c>
      <c r="AJ48" s="171">
        <v>8</v>
      </c>
      <c r="AK48" s="373">
        <f>((SUM(F48:AJ48))/8)-(SUMIF($F$6:$AJ$6,"C.Nhật",F48:AJ48)/8)</f>
        <v>25</v>
      </c>
      <c r="AL48" s="373">
        <f>SUM(F49:AJ49)/8*1.5</f>
        <v>0</v>
      </c>
      <c r="AM48" s="375">
        <f>SUMIF($F$6:$AJ$6,"C.Nhật",$F48:$AJ49)/8*2</f>
        <v>0</v>
      </c>
      <c r="AN48" s="363">
        <f>SUM(AK48:AM49)</f>
        <v>25</v>
      </c>
      <c r="AO48" s="377">
        <v>18</v>
      </c>
      <c r="AP48" s="363"/>
      <c r="AQ48" s="363"/>
      <c r="AR48" s="363"/>
      <c r="AS48" s="365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8"/>
      <c r="B49" s="368"/>
      <c r="C49" s="370"/>
      <c r="D49" s="37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74"/>
      <c r="AL49" s="374"/>
      <c r="AM49" s="376"/>
      <c r="AN49" s="364"/>
      <c r="AO49" s="378"/>
      <c r="AP49" s="364"/>
      <c r="AQ49" s="364"/>
      <c r="AR49" s="364"/>
      <c r="AS49" s="366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7" t="e">
        <f>A48+1</f>
        <v>#REF!</v>
      </c>
      <c r="B50" s="367" t="s">
        <v>104</v>
      </c>
      <c r="C50" s="369" t="str">
        <f>VLOOKUP(B50,DS,2,0)</f>
        <v xml:space="preserve"> Lâm Thị Mộng Thường</v>
      </c>
      <c r="D50" s="371" t="str">
        <f>VLOOKUP(B50,DS,3,0)</f>
        <v>Công nhân</v>
      </c>
      <c r="E50" s="68" t="s">
        <v>32</v>
      </c>
      <c r="F50" s="171"/>
      <c r="G50" s="171"/>
      <c r="H50" s="171">
        <v>8</v>
      </c>
      <c r="I50" s="171">
        <v>8</v>
      </c>
      <c r="J50" s="171">
        <v>8</v>
      </c>
      <c r="K50" s="171">
        <v>8</v>
      </c>
      <c r="L50" s="171">
        <v>8</v>
      </c>
      <c r="M50" s="171"/>
      <c r="N50" s="171">
        <v>8</v>
      </c>
      <c r="O50" s="171">
        <v>8</v>
      </c>
      <c r="P50" s="171">
        <v>8</v>
      </c>
      <c r="Q50" s="171">
        <v>8</v>
      </c>
      <c r="R50" s="171">
        <v>8</v>
      </c>
      <c r="S50" s="171">
        <v>8</v>
      </c>
      <c r="T50" s="171"/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>
        <v>8</v>
      </c>
      <c r="AA50" s="171"/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>
        <v>8</v>
      </c>
      <c r="AH50" s="171"/>
      <c r="AI50" s="171">
        <v>8</v>
      </c>
      <c r="AJ50" s="171">
        <v>8</v>
      </c>
      <c r="AK50" s="373">
        <f>((SUM(F50:AJ50))/8)-(SUMIF($F$6:$AJ$6,"C.Nhật",F50:AJ50)/8)</f>
        <v>25</v>
      </c>
      <c r="AL50" s="373">
        <f>SUM(F51:AJ51)/8*1.5</f>
        <v>0</v>
      </c>
      <c r="AM50" s="375">
        <f>SUMIF($F$6:$AJ$6,"C.Nhật",$F50:$AJ51)/8*2</f>
        <v>0</v>
      </c>
      <c r="AN50" s="363">
        <f>SUM(AK50:AM51)</f>
        <v>25</v>
      </c>
      <c r="AO50" s="377">
        <v>19</v>
      </c>
      <c r="AP50" s="363"/>
      <c r="AQ50" s="363"/>
      <c r="AR50" s="363"/>
      <c r="AS50" s="365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8"/>
      <c r="B51" s="368"/>
      <c r="C51" s="370"/>
      <c r="D51" s="37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74"/>
      <c r="AL51" s="374"/>
      <c r="AM51" s="376"/>
      <c r="AN51" s="364"/>
      <c r="AO51" s="378"/>
      <c r="AP51" s="364"/>
      <c r="AQ51" s="364"/>
      <c r="AR51" s="364"/>
      <c r="AS51" s="366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10" customFormat="1" ht="21" customHeight="1">
      <c r="A52" s="308" t="s">
        <v>187</v>
      </c>
      <c r="B52" s="311" t="s">
        <v>188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AS52" s="313"/>
      <c r="AT52" s="309"/>
    </row>
    <row r="53" spans="1:90" s="67" customFormat="1" ht="18" customHeight="1">
      <c r="A53" s="367" t="e">
        <f>A50+1</f>
        <v>#REF!</v>
      </c>
      <c r="B53" s="367" t="s">
        <v>113</v>
      </c>
      <c r="C53" s="369" t="str">
        <f>VLOOKUP(B53,DS,2,0)</f>
        <v>Nguyễn Văn Bé Hai</v>
      </c>
      <c r="D53" s="371" t="str">
        <f>VLOOKUP(B53,DS,3,0)</f>
        <v>Công nhân</v>
      </c>
      <c r="E53" s="68" t="s">
        <v>32</v>
      </c>
      <c r="F53" s="171"/>
      <c r="G53" s="171"/>
      <c r="H53" s="171">
        <v>8</v>
      </c>
      <c r="I53" s="171">
        <v>8</v>
      </c>
      <c r="J53" s="171">
        <v>8</v>
      </c>
      <c r="K53" s="171">
        <v>8</v>
      </c>
      <c r="L53" s="171">
        <v>8</v>
      </c>
      <c r="M53" s="171"/>
      <c r="N53" s="171">
        <v>8</v>
      </c>
      <c r="O53" s="171">
        <v>8</v>
      </c>
      <c r="P53" s="171">
        <v>8</v>
      </c>
      <c r="Q53" s="171">
        <v>8</v>
      </c>
      <c r="R53" s="171">
        <v>8</v>
      </c>
      <c r="S53" s="171">
        <v>8</v>
      </c>
      <c r="T53" s="171"/>
      <c r="U53" s="171">
        <v>8</v>
      </c>
      <c r="V53" s="171">
        <v>8</v>
      </c>
      <c r="W53" s="171">
        <v>8</v>
      </c>
      <c r="X53" s="171">
        <v>8</v>
      </c>
      <c r="Y53" s="171">
        <v>8</v>
      </c>
      <c r="Z53" s="171">
        <v>8</v>
      </c>
      <c r="AA53" s="171"/>
      <c r="AB53" s="171">
        <v>8</v>
      </c>
      <c r="AC53" s="171">
        <v>8</v>
      </c>
      <c r="AD53" s="171">
        <v>8</v>
      </c>
      <c r="AE53" s="171">
        <v>8</v>
      </c>
      <c r="AF53" s="171">
        <v>8</v>
      </c>
      <c r="AG53" s="171">
        <v>8</v>
      </c>
      <c r="AH53" s="171"/>
      <c r="AI53" s="171">
        <v>8</v>
      </c>
      <c r="AJ53" s="171">
        <v>8</v>
      </c>
      <c r="AK53" s="373">
        <f>((SUM(F53:AJ53))/8)-(SUMIF($F$6:$AJ$6,"C.Nhật",F53:AJ53)/8)</f>
        <v>25</v>
      </c>
      <c r="AL53" s="373">
        <f>SUM(F54:AJ54)/8*1.5</f>
        <v>0</v>
      </c>
      <c r="AM53" s="375">
        <f>SUMIF($F$6:$AJ$6,"C.Nhật",$F53:$AJ54)/8*2</f>
        <v>0</v>
      </c>
      <c r="AN53" s="363">
        <f>SUM(AK53:AM54)</f>
        <v>25</v>
      </c>
      <c r="AO53" s="377">
        <v>19</v>
      </c>
      <c r="AP53" s="363"/>
      <c r="AQ53" s="363"/>
      <c r="AR53" s="363"/>
      <c r="AS53" s="365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68"/>
      <c r="B54" s="368"/>
      <c r="C54" s="370"/>
      <c r="D54" s="372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374"/>
      <c r="AL54" s="374"/>
      <c r="AM54" s="376"/>
      <c r="AN54" s="364"/>
      <c r="AO54" s="378"/>
      <c r="AP54" s="364"/>
      <c r="AQ54" s="364"/>
      <c r="AR54" s="364"/>
      <c r="AS54" s="366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67" t="e">
        <f>A53+1</f>
        <v>#REF!</v>
      </c>
      <c r="B55" s="367" t="s">
        <v>114</v>
      </c>
      <c r="C55" s="369" t="str">
        <f>VLOOKUP(B55,DS,2,0)</f>
        <v>Thạch Tiền</v>
      </c>
      <c r="D55" s="371" t="str">
        <f>VLOOKUP(B55,DS,3,0)</f>
        <v>Công nhân</v>
      </c>
      <c r="E55" s="68" t="s">
        <v>32</v>
      </c>
      <c r="F55" s="171"/>
      <c r="G55" s="171"/>
      <c r="H55" s="171">
        <v>8</v>
      </c>
      <c r="I55" s="171">
        <v>8</v>
      </c>
      <c r="J55" s="171">
        <v>8</v>
      </c>
      <c r="K55" s="171">
        <v>8</v>
      </c>
      <c r="L55" s="171">
        <v>8</v>
      </c>
      <c r="M55" s="171"/>
      <c r="N55" s="171">
        <v>8</v>
      </c>
      <c r="O55" s="171">
        <v>8</v>
      </c>
      <c r="P55" s="171">
        <v>8</v>
      </c>
      <c r="Q55" s="171">
        <v>8</v>
      </c>
      <c r="R55" s="171">
        <v>8</v>
      </c>
      <c r="S55" s="171">
        <v>8</v>
      </c>
      <c r="T55" s="171"/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>
        <v>8</v>
      </c>
      <c r="AA55" s="171"/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>
        <v>8</v>
      </c>
      <c r="AH55" s="171"/>
      <c r="AI55" s="171">
        <v>8</v>
      </c>
      <c r="AJ55" s="171">
        <v>8</v>
      </c>
      <c r="AK55" s="373">
        <f>((SUM(F55:AJ55))/8)-(SUMIF($F$6:$AJ$6,"C.Nhật",F55:AJ55)/8)</f>
        <v>25</v>
      </c>
      <c r="AL55" s="373">
        <f>SUM(F56:AJ56)/8*1.5</f>
        <v>0</v>
      </c>
      <c r="AM55" s="375">
        <f>SUMIF($F$6:$AJ$6,"C.Nhật",$F55:$AJ56)/8*2</f>
        <v>0</v>
      </c>
      <c r="AN55" s="363">
        <f>SUM(AK55:AM56)</f>
        <v>25</v>
      </c>
      <c r="AO55" s="377">
        <v>20</v>
      </c>
      <c r="AP55" s="363"/>
      <c r="AQ55" s="363"/>
      <c r="AR55" s="363"/>
      <c r="AS55" s="365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68"/>
      <c r="B56" s="368"/>
      <c r="C56" s="370"/>
      <c r="D56" s="372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74"/>
      <c r="AL56" s="374"/>
      <c r="AM56" s="376"/>
      <c r="AN56" s="364"/>
      <c r="AO56" s="378"/>
      <c r="AP56" s="364"/>
      <c r="AQ56" s="364"/>
      <c r="AR56" s="364"/>
      <c r="AS56" s="366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67" t="e">
        <f>A55+1</f>
        <v>#REF!</v>
      </c>
      <c r="B57" s="367" t="s">
        <v>115</v>
      </c>
      <c r="C57" s="369" t="str">
        <f>VLOOKUP(B57,DS,2,0)</f>
        <v>Hứa Hậu</v>
      </c>
      <c r="D57" s="371" t="str">
        <f>VLOOKUP(B57,DS,3,0)</f>
        <v>Công nhân</v>
      </c>
      <c r="E57" s="68" t="s">
        <v>32</v>
      </c>
      <c r="F57" s="171"/>
      <c r="G57" s="171"/>
      <c r="H57" s="171">
        <v>8</v>
      </c>
      <c r="I57" s="171">
        <v>8</v>
      </c>
      <c r="J57" s="171">
        <v>8</v>
      </c>
      <c r="K57" s="171">
        <v>8</v>
      </c>
      <c r="L57" s="171">
        <v>8</v>
      </c>
      <c r="M57" s="171"/>
      <c r="N57" s="171">
        <v>8</v>
      </c>
      <c r="O57" s="171">
        <v>8</v>
      </c>
      <c r="P57" s="171">
        <v>8</v>
      </c>
      <c r="Q57" s="171">
        <v>8</v>
      </c>
      <c r="R57" s="171">
        <v>8</v>
      </c>
      <c r="S57" s="171">
        <v>8</v>
      </c>
      <c r="T57" s="171"/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>
        <v>8</v>
      </c>
      <c r="AA57" s="171"/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>
        <v>8</v>
      </c>
      <c r="AH57" s="171"/>
      <c r="AI57" s="171">
        <v>8</v>
      </c>
      <c r="AJ57" s="171">
        <v>8</v>
      </c>
      <c r="AK57" s="373">
        <f>((SUM(F57:AJ57))/8)-(SUMIF($F$6:$AJ$6,"C.Nhật",F57:AJ57)/8)</f>
        <v>25</v>
      </c>
      <c r="AL57" s="373">
        <f>SUM(F58:AJ58)/8*1.5</f>
        <v>0</v>
      </c>
      <c r="AM57" s="375">
        <f>SUMIF($F$6:$AJ$6,"C.Nhật",$F57:$AJ58)/8*2</f>
        <v>0</v>
      </c>
      <c r="AN57" s="363">
        <f>SUM(AK57:AM58)</f>
        <v>25</v>
      </c>
      <c r="AO57" s="377">
        <v>21</v>
      </c>
      <c r="AP57" s="363"/>
      <c r="AQ57" s="363"/>
      <c r="AR57" s="363"/>
      <c r="AS57" s="365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8"/>
      <c r="B58" s="368"/>
      <c r="C58" s="370"/>
      <c r="D58" s="37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74"/>
      <c r="AL58" s="374"/>
      <c r="AM58" s="376"/>
      <c r="AN58" s="364"/>
      <c r="AO58" s="378"/>
      <c r="AP58" s="364"/>
      <c r="AQ58" s="364"/>
      <c r="AR58" s="364"/>
      <c r="AS58" s="366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7" t="e">
        <f>#REF!+1</f>
        <v>#REF!</v>
      </c>
      <c r="B59" s="367" t="s">
        <v>118</v>
      </c>
      <c r="C59" s="369" t="str">
        <f>VLOOKUP(B59,DS,2,0)</f>
        <v>Trần Nhiên</v>
      </c>
      <c r="D59" s="371" t="str">
        <f>VLOOKUP(B59,DS,3,0)</f>
        <v>Công nhân</v>
      </c>
      <c r="E59" s="68" t="s">
        <v>32</v>
      </c>
      <c r="F59" s="171"/>
      <c r="G59" s="171"/>
      <c r="H59" s="171">
        <v>8</v>
      </c>
      <c r="I59" s="171">
        <v>8</v>
      </c>
      <c r="J59" s="171">
        <v>8</v>
      </c>
      <c r="K59" s="171">
        <v>8</v>
      </c>
      <c r="L59" s="171">
        <v>8</v>
      </c>
      <c r="M59" s="171"/>
      <c r="N59" s="171">
        <v>8</v>
      </c>
      <c r="O59" s="171">
        <v>8</v>
      </c>
      <c r="P59" s="171">
        <v>8</v>
      </c>
      <c r="Q59" s="171">
        <v>8</v>
      </c>
      <c r="R59" s="171">
        <v>8</v>
      </c>
      <c r="S59" s="171">
        <v>8</v>
      </c>
      <c r="T59" s="171"/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>
        <v>8</v>
      </c>
      <c r="AA59" s="171"/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>
        <v>8</v>
      </c>
      <c r="AH59" s="171"/>
      <c r="AI59" s="171">
        <v>8</v>
      </c>
      <c r="AJ59" s="171">
        <v>8</v>
      </c>
      <c r="AK59" s="373">
        <f>((SUM(F59:AJ59))/8)-(SUMIF($F$6:$AJ$6,"C.Nhật",F59:AJ59)/8)</f>
        <v>25</v>
      </c>
      <c r="AL59" s="373">
        <f>SUM(F60:AJ60)/8*1.5</f>
        <v>0</v>
      </c>
      <c r="AM59" s="375">
        <f>SUMIF($F$6:$AJ$6,"C.Nhật",$F59:$AJ60)/8*2</f>
        <v>0</v>
      </c>
      <c r="AN59" s="363">
        <f>SUM(AK59:AM60)</f>
        <v>25</v>
      </c>
      <c r="AO59" s="377">
        <v>24</v>
      </c>
      <c r="AP59" s="363"/>
      <c r="AQ59" s="363"/>
      <c r="AR59" s="363"/>
      <c r="AS59" s="365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8"/>
      <c r="B60" s="368"/>
      <c r="C60" s="370"/>
      <c r="D60" s="37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74"/>
      <c r="AL60" s="374"/>
      <c r="AM60" s="376"/>
      <c r="AN60" s="364"/>
      <c r="AO60" s="378"/>
      <c r="AP60" s="364"/>
      <c r="AQ60" s="364"/>
      <c r="AR60" s="364"/>
      <c r="AS60" s="366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7" t="e">
        <f>A59+1</f>
        <v>#REF!</v>
      </c>
      <c r="B61" s="367" t="s">
        <v>119</v>
      </c>
      <c r="C61" s="369" t="str">
        <f>VLOOKUP(B61,DS,2,0)</f>
        <v>Thạch Giang</v>
      </c>
      <c r="D61" s="371" t="str">
        <f>VLOOKUP(B61,DS,3,0)</f>
        <v>Công nhân</v>
      </c>
      <c r="E61" s="68" t="s">
        <v>32</v>
      </c>
      <c r="F61" s="171"/>
      <c r="G61" s="171"/>
      <c r="H61" s="171">
        <v>8</v>
      </c>
      <c r="I61" s="171">
        <v>8</v>
      </c>
      <c r="J61" s="171">
        <v>8</v>
      </c>
      <c r="K61" s="171">
        <v>8</v>
      </c>
      <c r="L61" s="171">
        <v>8</v>
      </c>
      <c r="M61" s="171"/>
      <c r="N61" s="171">
        <v>8</v>
      </c>
      <c r="O61" s="171">
        <v>8</v>
      </c>
      <c r="P61" s="171">
        <v>8</v>
      </c>
      <c r="Q61" s="171">
        <v>8</v>
      </c>
      <c r="R61" s="171">
        <v>8</v>
      </c>
      <c r="S61" s="171">
        <v>8</v>
      </c>
      <c r="T61" s="171"/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>
        <v>8</v>
      </c>
      <c r="AA61" s="171"/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>
        <v>8</v>
      </c>
      <c r="AH61" s="171"/>
      <c r="AI61" s="171">
        <v>8</v>
      </c>
      <c r="AJ61" s="171">
        <v>8</v>
      </c>
      <c r="AK61" s="373">
        <f>((SUM(F61:AJ61))/8)-(SUMIF($F$6:$AJ$6,"C.Nhật",F61:AJ61)/8)</f>
        <v>25</v>
      </c>
      <c r="AL61" s="373">
        <f>SUM(F62:AJ62)/8*1.5</f>
        <v>0</v>
      </c>
      <c r="AM61" s="375">
        <f>SUMIF($F$6:$AJ$6,"C.Nhật",$F61:$AJ62)/8*2</f>
        <v>0</v>
      </c>
      <c r="AN61" s="363">
        <f>SUM(AK61:AM62)</f>
        <v>25</v>
      </c>
      <c r="AO61" s="377">
        <v>25</v>
      </c>
      <c r="AP61" s="363"/>
      <c r="AQ61" s="363"/>
      <c r="AR61" s="363"/>
      <c r="AS61" s="365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8"/>
      <c r="B62" s="368"/>
      <c r="C62" s="370"/>
      <c r="D62" s="37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74"/>
      <c r="AL62" s="374"/>
      <c r="AM62" s="376"/>
      <c r="AN62" s="364"/>
      <c r="AO62" s="378"/>
      <c r="AP62" s="364"/>
      <c r="AQ62" s="364"/>
      <c r="AR62" s="364"/>
      <c r="AS62" s="366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7" t="e">
        <f>A61+1</f>
        <v>#REF!</v>
      </c>
      <c r="B63" s="367" t="s">
        <v>120</v>
      </c>
      <c r="C63" s="369" t="str">
        <f>VLOOKUP(B63,DS,2,0)</f>
        <v>Thạch Quyền</v>
      </c>
      <c r="D63" s="371" t="str">
        <f>VLOOKUP(B63,DS,3,0)</f>
        <v>Công nhân</v>
      </c>
      <c r="E63" s="68" t="s">
        <v>32</v>
      </c>
      <c r="F63" s="171"/>
      <c r="G63" s="171"/>
      <c r="H63" s="171">
        <v>8</v>
      </c>
      <c r="I63" s="171">
        <v>8</v>
      </c>
      <c r="J63" s="171">
        <v>8</v>
      </c>
      <c r="K63" s="171">
        <v>8</v>
      </c>
      <c r="L63" s="171">
        <v>8</v>
      </c>
      <c r="M63" s="171"/>
      <c r="N63" s="171">
        <v>8</v>
      </c>
      <c r="O63" s="171">
        <v>8</v>
      </c>
      <c r="P63" s="171">
        <v>8</v>
      </c>
      <c r="Q63" s="171">
        <v>8</v>
      </c>
      <c r="R63" s="171">
        <v>8</v>
      </c>
      <c r="S63" s="171">
        <v>8</v>
      </c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>
        <v>8</v>
      </c>
      <c r="AA63" s="171"/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>
        <v>8</v>
      </c>
      <c r="AH63" s="171"/>
      <c r="AI63" s="171">
        <v>8</v>
      </c>
      <c r="AJ63" s="171">
        <v>8</v>
      </c>
      <c r="AK63" s="373">
        <f>((SUM(F63:AJ63))/8)-(SUMIF($F$6:$AJ$6,"C.Nhật",F63:AJ63)/8)</f>
        <v>25</v>
      </c>
      <c r="AL63" s="373">
        <f>SUM(F64:AJ64)/8*1.5</f>
        <v>0</v>
      </c>
      <c r="AM63" s="375">
        <f>SUMIF($F$6:$AJ$6,"C.Nhật",$F63:$AJ64)/8*2</f>
        <v>0</v>
      </c>
      <c r="AN63" s="363">
        <f>SUM(AK63:AM64)</f>
        <v>25</v>
      </c>
      <c r="AO63" s="377">
        <v>26</v>
      </c>
      <c r="AP63" s="363"/>
      <c r="AQ63" s="363"/>
      <c r="AR63" s="363"/>
      <c r="AS63" s="365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8"/>
      <c r="B64" s="368"/>
      <c r="C64" s="370"/>
      <c r="D64" s="37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74"/>
      <c r="AL64" s="374"/>
      <c r="AM64" s="376"/>
      <c r="AN64" s="364"/>
      <c r="AO64" s="378"/>
      <c r="AP64" s="364"/>
      <c r="AQ64" s="364"/>
      <c r="AR64" s="364"/>
      <c r="AS64" s="366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7" t="e">
        <f>A63+1</f>
        <v>#REF!</v>
      </c>
      <c r="B65" s="367" t="s">
        <v>121</v>
      </c>
      <c r="C65" s="369" t="str">
        <f>VLOOKUP(B65,DS,2,0)</f>
        <v>Lâm Lin</v>
      </c>
      <c r="D65" s="371" t="str">
        <f>VLOOKUP(B65,DS,3,0)</f>
        <v>Công nhân</v>
      </c>
      <c r="E65" s="68" t="s">
        <v>32</v>
      </c>
      <c r="F65" s="171"/>
      <c r="G65" s="171"/>
      <c r="H65" s="171">
        <v>8</v>
      </c>
      <c r="I65" s="171">
        <v>8</v>
      </c>
      <c r="J65" s="171">
        <v>8</v>
      </c>
      <c r="K65" s="171">
        <v>8</v>
      </c>
      <c r="L65" s="171">
        <v>8</v>
      </c>
      <c r="M65" s="171"/>
      <c r="N65" s="171">
        <v>8</v>
      </c>
      <c r="O65" s="171">
        <v>8</v>
      </c>
      <c r="P65" s="171">
        <v>8</v>
      </c>
      <c r="Q65" s="171">
        <v>8</v>
      </c>
      <c r="R65" s="171">
        <v>8</v>
      </c>
      <c r="S65" s="171">
        <v>8</v>
      </c>
      <c r="T65" s="171"/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>
        <v>8</v>
      </c>
      <c r="AA65" s="171"/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>
        <v>8</v>
      </c>
      <c r="AH65" s="171"/>
      <c r="AI65" s="171">
        <v>8</v>
      </c>
      <c r="AJ65" s="171">
        <v>8</v>
      </c>
      <c r="AK65" s="373">
        <f>((SUM(F65:AJ65))/8)-(SUMIF($F$6:$AJ$6,"C.Nhật",F65:AJ65)/8)</f>
        <v>25</v>
      </c>
      <c r="AL65" s="373">
        <f>SUM(F66:AJ66)/8*1.5</f>
        <v>0</v>
      </c>
      <c r="AM65" s="375">
        <f>SUMIF($F$6:$AJ$6,"C.Nhật",$F65:$AJ66)/8*2</f>
        <v>0</v>
      </c>
      <c r="AN65" s="363">
        <f>SUM(AK65:AM66)</f>
        <v>25</v>
      </c>
      <c r="AO65" s="377">
        <v>27</v>
      </c>
      <c r="AP65" s="363"/>
      <c r="AQ65" s="363"/>
      <c r="AR65" s="363"/>
      <c r="AS65" s="365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8"/>
      <c r="B66" s="368"/>
      <c r="C66" s="370"/>
      <c r="D66" s="37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74"/>
      <c r="AL66" s="374"/>
      <c r="AM66" s="376"/>
      <c r="AN66" s="364"/>
      <c r="AO66" s="378"/>
      <c r="AP66" s="364"/>
      <c r="AQ66" s="364"/>
      <c r="AR66" s="364"/>
      <c r="AS66" s="366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7" t="e">
        <f>A65+1</f>
        <v>#REF!</v>
      </c>
      <c r="B67" s="367" t="s">
        <v>122</v>
      </c>
      <c r="C67" s="369" t="str">
        <f>VLOOKUP(B67,DS,2,0)</f>
        <v>Lâm Chanh Đa Ra</v>
      </c>
      <c r="D67" s="371" t="str">
        <f>VLOOKUP(B67,DS,3,0)</f>
        <v>Công nhân</v>
      </c>
      <c r="E67" s="68" t="s">
        <v>32</v>
      </c>
      <c r="F67" s="171"/>
      <c r="G67" s="171"/>
      <c r="H67" s="171">
        <v>8</v>
      </c>
      <c r="I67" s="171">
        <v>8</v>
      </c>
      <c r="J67" s="171">
        <v>8</v>
      </c>
      <c r="K67" s="171">
        <v>8</v>
      </c>
      <c r="L67" s="171">
        <v>8</v>
      </c>
      <c r="M67" s="171"/>
      <c r="N67" s="171">
        <v>8</v>
      </c>
      <c r="O67" s="171">
        <v>8</v>
      </c>
      <c r="P67" s="171">
        <v>8</v>
      </c>
      <c r="Q67" s="171">
        <v>8</v>
      </c>
      <c r="R67" s="171">
        <v>8</v>
      </c>
      <c r="S67" s="171">
        <v>8</v>
      </c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>
        <v>8</v>
      </c>
      <c r="AA67" s="171"/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>
        <v>8</v>
      </c>
      <c r="AH67" s="171"/>
      <c r="AI67" s="171">
        <v>8</v>
      </c>
      <c r="AJ67" s="171">
        <v>8</v>
      </c>
      <c r="AK67" s="373">
        <f>((SUM(F67:AJ67))/8)-(SUMIF($F$6:$AJ$6,"C.Nhật",F67:AJ67)/8)</f>
        <v>25</v>
      </c>
      <c r="AL67" s="373">
        <f>SUM(F68:AJ68)/8*1.5</f>
        <v>0</v>
      </c>
      <c r="AM67" s="375">
        <f>SUMIF($F$6:$AJ$6,"C.Nhật",$F67:$AJ68)/8*2</f>
        <v>0</v>
      </c>
      <c r="AN67" s="363">
        <f>SUM(AK67:AM68)</f>
        <v>25</v>
      </c>
      <c r="AO67" s="377">
        <v>28</v>
      </c>
      <c r="AP67" s="363"/>
      <c r="AQ67" s="363"/>
      <c r="AR67" s="363"/>
      <c r="AS67" s="365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8"/>
      <c r="B68" s="368"/>
      <c r="C68" s="370"/>
      <c r="D68" s="37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74"/>
      <c r="AL68" s="374"/>
      <c r="AM68" s="376"/>
      <c r="AN68" s="364"/>
      <c r="AO68" s="378"/>
      <c r="AP68" s="364"/>
      <c r="AQ68" s="364"/>
      <c r="AR68" s="364"/>
      <c r="AS68" s="366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70" customFormat="1" ht="12.75">
      <c r="A69" s="14"/>
      <c r="B69" s="71"/>
      <c r="C69" s="4"/>
      <c r="D69" s="113"/>
      <c r="E69" s="4"/>
      <c r="F69" s="75"/>
      <c r="G69" s="75"/>
      <c r="H69" s="72"/>
      <c r="I69" s="72"/>
      <c r="J69" s="120"/>
      <c r="K69" s="75"/>
      <c r="L69" s="72"/>
      <c r="M69" s="75"/>
      <c r="N69" s="75"/>
      <c r="O69" s="75"/>
      <c r="P69" s="75"/>
      <c r="Q69" s="72"/>
      <c r="R69" s="75"/>
      <c r="S69" s="75"/>
      <c r="T69" s="120"/>
      <c r="U69" s="75"/>
      <c r="V69" s="75"/>
      <c r="W69" s="75"/>
      <c r="X69" s="71"/>
      <c r="Y69" s="75"/>
      <c r="Z69" s="75"/>
      <c r="AA69" s="75"/>
      <c r="AB69" s="75"/>
      <c r="AC69" s="75"/>
      <c r="AD69" s="72"/>
      <c r="AE69" s="75"/>
      <c r="AF69" s="75"/>
      <c r="AG69" s="75"/>
      <c r="AH69" s="75"/>
      <c r="AI69" s="75"/>
      <c r="AJ69" s="75"/>
      <c r="AK69" s="4"/>
      <c r="AL69" s="4"/>
      <c r="AM69" s="98"/>
      <c r="AN69" s="74"/>
      <c r="AO69" s="74"/>
      <c r="AP69" s="74"/>
      <c r="AQ69" s="74"/>
      <c r="AR69" s="74"/>
      <c r="AS69" s="4"/>
      <c r="AT69" s="104"/>
    </row>
    <row r="70" spans="1:90" s="70" customFormat="1" ht="12.75">
      <c r="A70" s="14"/>
      <c r="B70" s="71"/>
      <c r="C70" s="14" t="s">
        <v>14</v>
      </c>
      <c r="D70" s="113"/>
      <c r="E70" s="4"/>
      <c r="F70" s="75"/>
      <c r="G70" s="75"/>
      <c r="H70" s="72"/>
      <c r="I70" s="72"/>
      <c r="J70" s="120"/>
      <c r="K70" s="75"/>
      <c r="L70" s="72"/>
      <c r="M70" s="75"/>
      <c r="N70" s="75"/>
      <c r="O70" s="75"/>
      <c r="P70" s="75"/>
      <c r="Q70" s="72"/>
      <c r="R70" s="75"/>
      <c r="S70" s="75"/>
      <c r="T70" s="120"/>
      <c r="U70" s="75"/>
      <c r="V70" s="75"/>
      <c r="W70" s="75"/>
      <c r="X70" s="71"/>
      <c r="Y70" s="75"/>
      <c r="Z70" s="75"/>
      <c r="AA70" s="75"/>
      <c r="AB70" s="75"/>
      <c r="AC70" s="75"/>
      <c r="AD70" s="72"/>
      <c r="AE70" s="75"/>
      <c r="AF70" s="75"/>
      <c r="AG70" s="75"/>
      <c r="AH70" s="75"/>
      <c r="AI70" s="75"/>
      <c r="AJ70" s="75"/>
      <c r="AK70" s="4"/>
      <c r="AL70" s="4"/>
      <c r="AM70" s="98"/>
      <c r="AN70" s="74"/>
      <c r="AO70" s="74"/>
      <c r="AP70" s="74"/>
      <c r="AQ70" s="74"/>
      <c r="AR70" s="74"/>
      <c r="AS70" s="4"/>
      <c r="AT70" s="104"/>
    </row>
    <row r="71" spans="1:90" s="70" customFormat="1" ht="12.75">
      <c r="A71" s="12"/>
      <c r="B71" s="12"/>
      <c r="C71" s="4"/>
      <c r="D71" s="113"/>
      <c r="E71" s="4"/>
      <c r="F71" s="75"/>
      <c r="G71" s="75"/>
      <c r="H71" s="121"/>
      <c r="I71" s="121"/>
      <c r="J71" s="121"/>
      <c r="K71" s="75"/>
      <c r="L71" s="121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121"/>
      <c r="AE71" s="75"/>
      <c r="AF71" s="75"/>
      <c r="AG71" s="75"/>
      <c r="AH71" s="75"/>
      <c r="AI71" s="75"/>
      <c r="AJ71" s="75"/>
      <c r="AK71" s="4"/>
      <c r="AL71" s="4"/>
      <c r="AM71" s="98"/>
      <c r="AN71" s="76"/>
      <c r="AO71" s="76"/>
      <c r="AP71" s="76"/>
      <c r="AQ71" s="76"/>
      <c r="AR71" s="76"/>
      <c r="AS71" s="4"/>
      <c r="AT71" s="104"/>
    </row>
    <row r="72" spans="1:90" s="73" customFormat="1" ht="15" customHeight="1">
      <c r="A72" s="12"/>
      <c r="B72" s="12"/>
      <c r="C72" s="4"/>
      <c r="D72" s="113"/>
      <c r="E72" s="4"/>
      <c r="F72" s="75"/>
      <c r="G72" s="75"/>
      <c r="H72" s="121"/>
      <c r="I72" s="121"/>
      <c r="J72" s="121"/>
      <c r="K72" s="75"/>
      <c r="L72" s="121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121"/>
      <c r="AE72" s="75"/>
      <c r="AF72" s="75"/>
      <c r="AG72" s="75"/>
      <c r="AH72" s="75"/>
      <c r="AI72" s="75"/>
      <c r="AJ72" s="75"/>
      <c r="AK72" s="4"/>
      <c r="AL72" s="4"/>
      <c r="AM72" s="98"/>
      <c r="AN72" s="76"/>
      <c r="AO72" s="76"/>
      <c r="AP72" s="76"/>
      <c r="AQ72" s="76"/>
      <c r="AR72" s="76"/>
      <c r="AS72" s="4"/>
      <c r="AT72" s="4"/>
    </row>
    <row r="73" spans="1:90" s="73" customFormat="1" ht="11.25">
      <c r="A73" s="12"/>
      <c r="B73" s="12"/>
      <c r="C73" s="4"/>
      <c r="D73" s="113"/>
      <c r="E73" s="4"/>
      <c r="F73" s="75"/>
      <c r="G73" s="75"/>
      <c r="H73" s="121"/>
      <c r="I73" s="121"/>
      <c r="J73" s="121"/>
      <c r="K73" s="75"/>
      <c r="L73" s="121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121"/>
      <c r="AE73" s="75"/>
      <c r="AF73" s="75"/>
      <c r="AG73" s="75"/>
      <c r="AH73" s="75"/>
      <c r="AI73" s="75"/>
      <c r="AJ73" s="75"/>
      <c r="AK73" s="4"/>
      <c r="AL73" s="4"/>
      <c r="AM73" s="98"/>
      <c r="AN73" s="76"/>
      <c r="AO73" s="76"/>
      <c r="AP73" s="76"/>
      <c r="AQ73" s="76"/>
      <c r="AR73" s="76"/>
      <c r="AS73" s="4"/>
      <c r="AT73" s="4"/>
    </row>
    <row r="74" spans="1:90" s="73" customFormat="1" ht="11.25">
      <c r="A74" s="12"/>
      <c r="B74" s="12"/>
      <c r="C74" s="4"/>
      <c r="D74" s="113"/>
      <c r="E74" s="4"/>
      <c r="F74" s="75"/>
      <c r="G74" s="75"/>
      <c r="H74" s="121"/>
      <c r="I74" s="121"/>
      <c r="J74" s="121"/>
      <c r="K74" s="75"/>
      <c r="L74" s="121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121"/>
      <c r="AE74" s="75"/>
      <c r="AF74" s="75"/>
      <c r="AG74" s="75"/>
      <c r="AH74" s="75"/>
      <c r="AI74" s="75"/>
      <c r="AJ74" s="75"/>
      <c r="AK74" s="4"/>
      <c r="AL74" s="4"/>
      <c r="AM74" s="98"/>
      <c r="AN74" s="76"/>
      <c r="AO74" s="76"/>
      <c r="AP74" s="76"/>
      <c r="AQ74" s="76"/>
      <c r="AR74" s="76"/>
      <c r="AS74" s="4"/>
      <c r="AT74" s="4"/>
    </row>
    <row r="75" spans="1:90" s="73" customFormat="1" ht="11.25">
      <c r="A75" s="10"/>
      <c r="B75" s="10"/>
      <c r="C75" s="14"/>
      <c r="D75" s="114"/>
      <c r="E75" s="77"/>
      <c r="F75" s="120"/>
      <c r="G75" s="122"/>
      <c r="H75" s="72"/>
      <c r="I75" s="72"/>
      <c r="J75" s="72"/>
      <c r="K75" s="122"/>
      <c r="L75" s="72"/>
      <c r="M75" s="122"/>
      <c r="N75" s="122"/>
      <c r="O75" s="122"/>
      <c r="P75" s="122"/>
      <c r="Q75" s="72"/>
      <c r="R75" s="120"/>
      <c r="S75" s="122"/>
      <c r="T75" s="122"/>
      <c r="U75" s="72"/>
      <c r="V75" s="122"/>
      <c r="W75" s="122"/>
      <c r="X75" s="72"/>
      <c r="Y75" s="122"/>
      <c r="Z75" s="122"/>
      <c r="AA75" s="122"/>
      <c r="AB75" s="122"/>
      <c r="AC75" s="122"/>
      <c r="AD75" s="72"/>
      <c r="AE75" s="122"/>
      <c r="AF75" s="122"/>
      <c r="AG75" s="122"/>
      <c r="AH75" s="122"/>
      <c r="AI75" s="122"/>
      <c r="AJ75" s="122"/>
      <c r="AK75" s="77"/>
      <c r="AM75" s="99"/>
      <c r="AN75" s="10"/>
      <c r="AO75" s="10"/>
      <c r="AP75" s="10"/>
      <c r="AQ75" s="10"/>
      <c r="AR75" s="10"/>
      <c r="AS75" s="14"/>
      <c r="AT75" s="4"/>
    </row>
    <row r="76" spans="1:90" s="73" customFormat="1" ht="12.75">
      <c r="A76" s="2"/>
      <c r="B76" s="2" t="s">
        <v>0</v>
      </c>
      <c r="C76" s="2"/>
      <c r="D76" s="295"/>
      <c r="E76" s="2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4"/>
      <c r="AI76" s="124"/>
      <c r="AJ76" s="124"/>
      <c r="AK76" s="2"/>
      <c r="AL76" s="2"/>
      <c r="AM76" s="100"/>
      <c r="AN76" s="2"/>
      <c r="AO76" s="2"/>
      <c r="AP76" s="2"/>
      <c r="AQ76" s="2"/>
      <c r="AR76" s="2"/>
      <c r="AS76" s="2"/>
      <c r="AT76" s="4"/>
    </row>
    <row r="77" spans="1:90" s="73" customFormat="1" ht="12.75">
      <c r="A77" s="2"/>
      <c r="B77" s="2"/>
      <c r="C77" s="2" t="s">
        <v>46</v>
      </c>
      <c r="D77" s="295"/>
      <c r="E77" s="2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4"/>
      <c r="AI77" s="124"/>
      <c r="AJ77" s="124"/>
      <c r="AK77" s="2"/>
      <c r="AL77" s="2"/>
      <c r="AM77" s="100"/>
      <c r="AN77" s="2"/>
      <c r="AO77" s="2"/>
      <c r="AP77" s="2"/>
      <c r="AQ77" s="2"/>
      <c r="AR77" s="2"/>
      <c r="AS77" s="2"/>
      <c r="AT77" s="14"/>
    </row>
    <row r="78" spans="1:90" ht="15" customHeight="1">
      <c r="C78" s="2" t="s">
        <v>47</v>
      </c>
    </row>
    <row r="79" spans="1:90" ht="15" customHeight="1">
      <c r="C79" s="2" t="s">
        <v>48</v>
      </c>
    </row>
    <row r="80" spans="1:90" ht="15" customHeight="1">
      <c r="C80" s="2" t="s">
        <v>49</v>
      </c>
    </row>
    <row r="81" spans="1:46" ht="15" customHeight="1">
      <c r="C81" s="2" t="s">
        <v>50</v>
      </c>
    </row>
    <row r="82" spans="1:46" ht="15" customHeight="1">
      <c r="C82" s="2" t="s">
        <v>51</v>
      </c>
    </row>
    <row r="83" spans="1:46" ht="15" customHeight="1">
      <c r="C83" s="2" t="s">
        <v>52</v>
      </c>
    </row>
    <row r="84" spans="1:46" ht="15" customHeight="1">
      <c r="C84" s="2" t="s">
        <v>53</v>
      </c>
    </row>
    <row r="85" spans="1:46" ht="15" customHeight="1">
      <c r="C85" s="2" t="s">
        <v>54</v>
      </c>
    </row>
    <row r="96" spans="1:46" s="149" customFormat="1" ht="20.25">
      <c r="A96" s="139"/>
      <c r="B96" s="143"/>
      <c r="C96" s="143"/>
      <c r="D96" s="144"/>
      <c r="E96" s="143"/>
      <c r="F96" s="144"/>
      <c r="G96" s="144"/>
      <c r="H96" s="144"/>
      <c r="I96" s="144"/>
      <c r="J96" s="144"/>
      <c r="K96" s="145"/>
      <c r="L96" s="145"/>
      <c r="M96" s="145"/>
      <c r="N96" s="145"/>
      <c r="O96" s="145"/>
      <c r="P96" s="145"/>
      <c r="Q96" s="145"/>
      <c r="R96" s="145"/>
      <c r="S96" s="146" t="str">
        <f>S1</f>
        <v>BẢNG CHẤM CÔNG THÁNG 05 NĂM 2016</v>
      </c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7"/>
      <c r="AL96" s="147"/>
      <c r="AM96" s="409" t="s">
        <v>112</v>
      </c>
      <c r="AN96" s="410"/>
      <c r="AO96" s="410"/>
      <c r="AP96" s="410"/>
      <c r="AQ96" s="410"/>
      <c r="AR96" s="410"/>
      <c r="AS96" s="411"/>
      <c r="AT96" s="148"/>
    </row>
    <row r="97" spans="1:91" s="149" customFormat="1" ht="20.25">
      <c r="A97" s="139" t="str">
        <f>$A$2</f>
        <v>Công ty TNHH Hải sản An Lạc</v>
      </c>
      <c r="B97" s="144"/>
      <c r="C97" s="144"/>
      <c r="D97" s="144"/>
      <c r="E97" s="144"/>
      <c r="F97" s="144"/>
      <c r="G97" s="144"/>
      <c r="H97" s="144"/>
      <c r="I97" s="144"/>
      <c r="J97" s="144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7"/>
      <c r="AL97" s="147"/>
      <c r="AM97" s="150"/>
      <c r="AN97" s="151"/>
      <c r="AO97" s="151"/>
      <c r="AP97" s="151"/>
      <c r="AQ97" s="151"/>
      <c r="AR97" s="151"/>
      <c r="AS97" s="152"/>
      <c r="AT97" s="152"/>
    </row>
    <row r="98" spans="1:91" s="149" customFormat="1" ht="21" customHeight="1">
      <c r="A98" s="139" t="str">
        <f>$A$3</f>
        <v>Địa chỉ: Lô A14, đường 4A, KCN Hải Sơn, Đức Hòa, Long An</v>
      </c>
      <c r="B98" s="153"/>
      <c r="C98" s="153"/>
      <c r="D98" s="154"/>
      <c r="E98" s="154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7"/>
      <c r="AL98" s="147"/>
      <c r="AM98" s="150"/>
      <c r="AN98" s="148"/>
      <c r="AO98" s="148"/>
      <c r="AP98" s="148"/>
      <c r="AQ98" s="148"/>
      <c r="AR98" s="148"/>
      <c r="AS98" s="155"/>
      <c r="AT98" s="155"/>
    </row>
    <row r="99" spans="1:91" s="149" customFormat="1" ht="14.25" customHeight="1">
      <c r="A99" s="156"/>
      <c r="B99" s="156"/>
      <c r="C99" s="157"/>
      <c r="D99" s="158"/>
      <c r="E99" s="159">
        <f>$E$4</f>
        <v>42491</v>
      </c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1"/>
      <c r="AI99" s="161"/>
      <c r="AJ99" s="161"/>
      <c r="AK99" s="156"/>
      <c r="AL99" s="156"/>
      <c r="AM99" s="162"/>
      <c r="AN99" s="156"/>
      <c r="AO99" s="156"/>
      <c r="AP99" s="156"/>
      <c r="AQ99" s="156"/>
      <c r="AR99" s="156"/>
      <c r="AS99" s="156"/>
      <c r="AT99" s="163"/>
    </row>
    <row r="100" spans="1:91" s="165" customFormat="1" ht="18.75" customHeight="1">
      <c r="A100" s="452" t="s">
        <v>28</v>
      </c>
      <c r="B100" s="452" t="s">
        <v>3</v>
      </c>
      <c r="C100" s="452" t="s">
        <v>1</v>
      </c>
      <c r="D100" s="390" t="s">
        <v>29</v>
      </c>
      <c r="E100" s="452" t="s">
        <v>30</v>
      </c>
      <c r="F100" s="164">
        <f>+E99</f>
        <v>42491</v>
      </c>
      <c r="G100" s="164">
        <f t="shared" ref="G100:AG100" si="3">F100+1</f>
        <v>42492</v>
      </c>
      <c r="H100" s="164">
        <f t="shared" si="3"/>
        <v>42493</v>
      </c>
      <c r="I100" s="164">
        <f t="shared" si="3"/>
        <v>42494</v>
      </c>
      <c r="J100" s="164">
        <f t="shared" si="3"/>
        <v>42495</v>
      </c>
      <c r="K100" s="164">
        <f t="shared" si="3"/>
        <v>42496</v>
      </c>
      <c r="L100" s="164">
        <f t="shared" si="3"/>
        <v>42497</v>
      </c>
      <c r="M100" s="164">
        <f t="shared" si="3"/>
        <v>42498</v>
      </c>
      <c r="N100" s="164">
        <f t="shared" si="3"/>
        <v>42499</v>
      </c>
      <c r="O100" s="164">
        <f t="shared" si="3"/>
        <v>42500</v>
      </c>
      <c r="P100" s="164">
        <f t="shared" si="3"/>
        <v>42501</v>
      </c>
      <c r="Q100" s="164">
        <f t="shared" si="3"/>
        <v>42502</v>
      </c>
      <c r="R100" s="164">
        <f t="shared" si="3"/>
        <v>42503</v>
      </c>
      <c r="S100" s="164">
        <f t="shared" si="3"/>
        <v>42504</v>
      </c>
      <c r="T100" s="164">
        <f t="shared" si="3"/>
        <v>42505</v>
      </c>
      <c r="U100" s="164">
        <f t="shared" si="3"/>
        <v>42506</v>
      </c>
      <c r="V100" s="164">
        <f t="shared" si="3"/>
        <v>42507</v>
      </c>
      <c r="W100" s="164">
        <f t="shared" si="3"/>
        <v>42508</v>
      </c>
      <c r="X100" s="164">
        <f t="shared" si="3"/>
        <v>42509</v>
      </c>
      <c r="Y100" s="164">
        <f t="shared" si="3"/>
        <v>42510</v>
      </c>
      <c r="Z100" s="164">
        <f t="shared" si="3"/>
        <v>42511</v>
      </c>
      <c r="AA100" s="164">
        <f t="shared" si="3"/>
        <v>42512</v>
      </c>
      <c r="AB100" s="164">
        <f t="shared" si="3"/>
        <v>42513</v>
      </c>
      <c r="AC100" s="164">
        <f t="shared" si="3"/>
        <v>42514</v>
      </c>
      <c r="AD100" s="164">
        <f t="shared" si="3"/>
        <v>42515</v>
      </c>
      <c r="AE100" s="164">
        <f t="shared" si="3"/>
        <v>42516</v>
      </c>
      <c r="AF100" s="164">
        <f t="shared" si="3"/>
        <v>42517</v>
      </c>
      <c r="AG100" s="164">
        <f t="shared" si="3"/>
        <v>42518</v>
      </c>
      <c r="AH100" s="164">
        <f>AG100+1</f>
        <v>42519</v>
      </c>
      <c r="AI100" s="164">
        <f>AH100+1</f>
        <v>42520</v>
      </c>
      <c r="AJ100" s="164">
        <f>AI100+1</f>
        <v>42521</v>
      </c>
      <c r="AK100" s="397" t="s">
        <v>15</v>
      </c>
      <c r="AL100" s="398"/>
      <c r="AM100" s="399"/>
      <c r="AN100" s="388" t="s">
        <v>45</v>
      </c>
      <c r="AO100" s="388" t="s">
        <v>41</v>
      </c>
      <c r="AP100" s="388" t="s">
        <v>42</v>
      </c>
      <c r="AQ100" s="388" t="s">
        <v>43</v>
      </c>
      <c r="AR100" s="388" t="s">
        <v>44</v>
      </c>
      <c r="AS100" s="390" t="s">
        <v>0</v>
      </c>
      <c r="AT100" s="383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65" customFormat="1" ht="43.5" customHeight="1">
      <c r="A101" s="391"/>
      <c r="B101" s="391"/>
      <c r="C101" s="391"/>
      <c r="D101" s="391"/>
      <c r="E101" s="391"/>
      <c r="F101" s="324" t="str">
        <f>CHOOSE(WEEKDAY(F100),"C.Nhật","T.Hai","T.Ba","T.Tư","T.Năm","T.Sáu","T.Bảy")</f>
        <v>C.Nhật</v>
      </c>
      <c r="G101" s="324" t="str">
        <f t="shared" ref="G101:AI101" si="4">CHOOSE(WEEKDAY(G100),"C.Nhật","T.Hai","T.Ba","T.Tư","T.Năm","T.Sáu","T.Bảy")</f>
        <v>T.Hai</v>
      </c>
      <c r="H101" s="324" t="str">
        <f t="shared" si="4"/>
        <v>T.Ba</v>
      </c>
      <c r="I101" s="324" t="str">
        <f t="shared" si="4"/>
        <v>T.Tư</v>
      </c>
      <c r="J101" s="324" t="str">
        <f t="shared" si="4"/>
        <v>T.Năm</v>
      </c>
      <c r="K101" s="166" t="str">
        <f t="shared" si="4"/>
        <v>T.Sáu</v>
      </c>
      <c r="L101" s="166" t="str">
        <f t="shared" si="4"/>
        <v>T.Bảy</v>
      </c>
      <c r="M101" s="166" t="str">
        <f t="shared" si="4"/>
        <v>C.Nhật</v>
      </c>
      <c r="N101" s="166" t="str">
        <f t="shared" si="4"/>
        <v>T.Hai</v>
      </c>
      <c r="O101" s="166" t="str">
        <f t="shared" si="4"/>
        <v>T.Ba</v>
      </c>
      <c r="P101" s="166" t="str">
        <f t="shared" si="4"/>
        <v>T.Tư</v>
      </c>
      <c r="Q101" s="166" t="str">
        <f t="shared" si="4"/>
        <v>T.Năm</v>
      </c>
      <c r="R101" s="166" t="str">
        <f t="shared" si="4"/>
        <v>T.Sáu</v>
      </c>
      <c r="S101" s="166" t="str">
        <f t="shared" si="4"/>
        <v>T.Bảy</v>
      </c>
      <c r="T101" s="166" t="str">
        <f t="shared" si="4"/>
        <v>C.Nhật</v>
      </c>
      <c r="U101" s="166" t="str">
        <f t="shared" si="4"/>
        <v>T.Hai</v>
      </c>
      <c r="V101" s="166" t="str">
        <f t="shared" si="4"/>
        <v>T.Ba</v>
      </c>
      <c r="W101" s="166" t="str">
        <f t="shared" si="4"/>
        <v>T.Tư</v>
      </c>
      <c r="X101" s="166" t="str">
        <f t="shared" si="4"/>
        <v>T.Năm</v>
      </c>
      <c r="Y101" s="166" t="str">
        <f t="shared" si="4"/>
        <v>T.Sáu</v>
      </c>
      <c r="Z101" s="166" t="str">
        <f t="shared" si="4"/>
        <v>T.Bảy</v>
      </c>
      <c r="AA101" s="166" t="str">
        <f t="shared" si="4"/>
        <v>C.Nhật</v>
      </c>
      <c r="AB101" s="166" t="str">
        <f t="shared" si="4"/>
        <v>T.Hai</v>
      </c>
      <c r="AC101" s="166" t="str">
        <f t="shared" si="4"/>
        <v>T.Ba</v>
      </c>
      <c r="AD101" s="166" t="str">
        <f t="shared" si="4"/>
        <v>T.Tư</v>
      </c>
      <c r="AE101" s="166" t="str">
        <f t="shared" si="4"/>
        <v>T.Năm</v>
      </c>
      <c r="AF101" s="166" t="str">
        <f t="shared" si="4"/>
        <v>T.Sáu</v>
      </c>
      <c r="AG101" s="166" t="str">
        <f t="shared" si="4"/>
        <v>T.Bảy</v>
      </c>
      <c r="AH101" s="166" t="str">
        <f t="shared" si="4"/>
        <v>C.Nhật</v>
      </c>
      <c r="AI101" s="166" t="str">
        <f t="shared" si="4"/>
        <v>T.Hai</v>
      </c>
      <c r="AJ101" s="166" t="str">
        <f>CHOOSE(WEEKDAY(AJ100),"C.Nhật","T.Hai","T.Ba","T.Tư","T.Năm","T.Sáu","T.Bảy")</f>
        <v>T.Ba</v>
      </c>
      <c r="AK101" s="167" t="s">
        <v>16</v>
      </c>
      <c r="AL101" s="167" t="s">
        <v>31</v>
      </c>
      <c r="AM101" s="168" t="s">
        <v>17</v>
      </c>
      <c r="AN101" s="389"/>
      <c r="AO101" s="389"/>
      <c r="AP101" s="389"/>
      <c r="AQ101" s="389"/>
      <c r="AR101" s="389"/>
      <c r="AS101" s="391"/>
      <c r="AT101" s="383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149"/>
      <c r="CH101" s="149"/>
      <c r="CI101" s="149"/>
      <c r="CJ101" s="149"/>
      <c r="CK101" s="149"/>
      <c r="CL101" s="149"/>
      <c r="CM101" s="149"/>
    </row>
    <row r="102" spans="1:91" s="165" customFormat="1" ht="12.75" customHeight="1">
      <c r="A102" s="325">
        <v>1</v>
      </c>
      <c r="B102" s="325">
        <v>2</v>
      </c>
      <c r="C102" s="325">
        <v>3</v>
      </c>
      <c r="D102" s="325">
        <v>4</v>
      </c>
      <c r="E102" s="325">
        <v>5</v>
      </c>
      <c r="F102" s="325">
        <v>6</v>
      </c>
      <c r="G102" s="325">
        <v>7</v>
      </c>
      <c r="H102" s="325">
        <v>8</v>
      </c>
      <c r="I102" s="325">
        <v>9</v>
      </c>
      <c r="J102" s="325">
        <v>10</v>
      </c>
      <c r="K102" s="169">
        <v>11</v>
      </c>
      <c r="L102" s="169">
        <v>12</v>
      </c>
      <c r="M102" s="169">
        <v>13</v>
      </c>
      <c r="N102" s="169">
        <v>14</v>
      </c>
      <c r="O102" s="169">
        <v>15</v>
      </c>
      <c r="P102" s="169">
        <v>16</v>
      </c>
      <c r="Q102" s="169">
        <v>17</v>
      </c>
      <c r="R102" s="169">
        <v>18</v>
      </c>
      <c r="S102" s="169">
        <v>19</v>
      </c>
      <c r="T102" s="169">
        <v>20</v>
      </c>
      <c r="U102" s="169">
        <v>21</v>
      </c>
      <c r="V102" s="169">
        <v>22</v>
      </c>
      <c r="W102" s="169">
        <v>23</v>
      </c>
      <c r="X102" s="169">
        <v>24</v>
      </c>
      <c r="Y102" s="169">
        <v>25</v>
      </c>
      <c r="Z102" s="169">
        <v>26</v>
      </c>
      <c r="AA102" s="169">
        <v>27</v>
      </c>
      <c r="AB102" s="169">
        <v>28</v>
      </c>
      <c r="AC102" s="169">
        <v>29</v>
      </c>
      <c r="AD102" s="169">
        <v>30</v>
      </c>
      <c r="AE102" s="169">
        <v>31</v>
      </c>
      <c r="AF102" s="169">
        <v>32</v>
      </c>
      <c r="AG102" s="169">
        <v>33</v>
      </c>
      <c r="AH102" s="169">
        <v>34</v>
      </c>
      <c r="AI102" s="169">
        <v>35</v>
      </c>
      <c r="AJ102" s="169">
        <v>36</v>
      </c>
      <c r="AK102" s="169">
        <v>37</v>
      </c>
      <c r="AL102" s="169">
        <v>38</v>
      </c>
      <c r="AM102" s="169">
        <v>39</v>
      </c>
      <c r="AN102" s="169">
        <v>40</v>
      </c>
      <c r="AO102" s="169">
        <v>41</v>
      </c>
      <c r="AP102" s="169">
        <v>42</v>
      </c>
      <c r="AQ102" s="169">
        <v>43</v>
      </c>
      <c r="AR102" s="169">
        <v>44</v>
      </c>
      <c r="AS102" s="169">
        <v>45</v>
      </c>
      <c r="AT102" s="298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149"/>
      <c r="CH102" s="149"/>
      <c r="CI102" s="149"/>
      <c r="CJ102" s="149"/>
      <c r="CK102" s="149"/>
      <c r="CL102" s="149"/>
      <c r="CM102" s="149"/>
    </row>
    <row r="103" spans="1:91" s="165" customFormat="1" ht="18" customHeight="1">
      <c r="A103" s="381">
        <v>1</v>
      </c>
      <c r="B103" s="381" t="s">
        <v>68</v>
      </c>
      <c r="C103" s="369" t="str">
        <f>VLOOKUP(B103,DS,2,0)</f>
        <v>Nguyễn Thiện Duy</v>
      </c>
      <c r="D103" s="371" t="str">
        <f>VLOOKUP(B103,DS,3,0)</f>
        <v>Giám đốc</v>
      </c>
      <c r="E103" s="68" t="s">
        <v>32</v>
      </c>
      <c r="F103" s="171"/>
      <c r="G103" s="171"/>
      <c r="H103" s="171">
        <v>8</v>
      </c>
      <c r="I103" s="171">
        <v>8</v>
      </c>
      <c r="J103" s="171">
        <v>8</v>
      </c>
      <c r="K103" s="171">
        <v>8</v>
      </c>
      <c r="L103" s="171"/>
      <c r="M103" s="171"/>
      <c r="N103" s="171">
        <v>8</v>
      </c>
      <c r="O103" s="171">
        <v>8</v>
      </c>
      <c r="P103" s="171">
        <v>8</v>
      </c>
      <c r="Q103" s="171">
        <v>8</v>
      </c>
      <c r="R103" s="171">
        <v>8</v>
      </c>
      <c r="S103" s="171"/>
      <c r="T103" s="171"/>
      <c r="U103" s="171">
        <v>8</v>
      </c>
      <c r="V103" s="171">
        <v>8</v>
      </c>
      <c r="W103" s="171">
        <v>8</v>
      </c>
      <c r="X103" s="171">
        <v>8</v>
      </c>
      <c r="Y103" s="171">
        <v>8</v>
      </c>
      <c r="Z103" s="171"/>
      <c r="AA103" s="171"/>
      <c r="AB103" s="171"/>
      <c r="AC103" s="171">
        <v>8</v>
      </c>
      <c r="AD103" s="171">
        <v>8</v>
      </c>
      <c r="AE103" s="171">
        <v>8</v>
      </c>
      <c r="AF103" s="171">
        <v>8</v>
      </c>
      <c r="AG103" s="171"/>
      <c r="AH103" s="171"/>
      <c r="AI103" s="171">
        <v>8</v>
      </c>
      <c r="AJ103" s="171">
        <v>8</v>
      </c>
      <c r="AK103" s="373">
        <f>((SUM(F103:AJ103))/8)-(SUMIF($F$6:$AJ$6,"C.Nhật",F103:AJ103)/8)</f>
        <v>20</v>
      </c>
      <c r="AL103" s="373">
        <f>SUM(F104:AJ104)/8*1.5</f>
        <v>0</v>
      </c>
      <c r="AM103" s="375">
        <f>SUMIF($F$6:$AJ$6,"C.Nhật",$F103:$AJ104)/8*2</f>
        <v>0</v>
      </c>
      <c r="AN103" s="363">
        <f>SUM(AK103:AM104)</f>
        <v>20</v>
      </c>
      <c r="AO103" s="377">
        <v>28</v>
      </c>
      <c r="AP103" s="363"/>
      <c r="AQ103" s="363"/>
      <c r="AR103" s="363"/>
      <c r="AS103" s="386"/>
      <c r="AT103" s="298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149"/>
      <c r="CH103" s="149"/>
      <c r="CI103" s="149"/>
      <c r="CJ103" s="149"/>
      <c r="CK103" s="149"/>
      <c r="CL103" s="149"/>
      <c r="CM103" s="149"/>
    </row>
    <row r="104" spans="1:91" s="165" customFormat="1" ht="18" customHeight="1">
      <c r="A104" s="382"/>
      <c r="B104" s="382"/>
      <c r="C104" s="370"/>
      <c r="D104" s="372"/>
      <c r="E104" s="69" t="s">
        <v>31</v>
      </c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322"/>
      <c r="AJ104" s="322"/>
      <c r="AK104" s="374"/>
      <c r="AL104" s="374"/>
      <c r="AM104" s="376"/>
      <c r="AN104" s="364"/>
      <c r="AO104" s="378"/>
      <c r="AP104" s="364"/>
      <c r="AQ104" s="364"/>
      <c r="AR104" s="364"/>
      <c r="AS104" s="387"/>
      <c r="AT104" s="298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18" customHeight="1">
      <c r="A105" s="381">
        <f>A103+1</f>
        <v>2</v>
      </c>
      <c r="B105" s="381" t="s">
        <v>70</v>
      </c>
      <c r="C105" s="369" t="str">
        <f>VLOOKUP(B105,DS,2,0)</f>
        <v>Nguyễn Văn Sẽ</v>
      </c>
      <c r="D105" s="371" t="str">
        <f>VLOOKUP(B105,DS,3,0)</f>
        <v>Kỹ Thuật</v>
      </c>
      <c r="E105" s="68" t="s">
        <v>32</v>
      </c>
      <c r="F105" s="171"/>
      <c r="G105" s="171"/>
      <c r="H105" s="171">
        <v>8</v>
      </c>
      <c r="I105" s="171">
        <v>8</v>
      </c>
      <c r="J105" s="171">
        <v>8</v>
      </c>
      <c r="K105" s="171">
        <v>8</v>
      </c>
      <c r="L105" s="171">
        <v>8</v>
      </c>
      <c r="M105" s="171"/>
      <c r="N105" s="171">
        <v>8</v>
      </c>
      <c r="O105" s="171">
        <v>8</v>
      </c>
      <c r="P105" s="171">
        <v>8</v>
      </c>
      <c r="Q105" s="171">
        <v>8</v>
      </c>
      <c r="R105" s="171">
        <v>8</v>
      </c>
      <c r="S105" s="171">
        <v>8</v>
      </c>
      <c r="T105" s="171"/>
      <c r="U105" s="171">
        <v>8</v>
      </c>
      <c r="V105" s="171">
        <v>8</v>
      </c>
      <c r="W105" s="171">
        <v>8</v>
      </c>
      <c r="X105" s="171">
        <v>8</v>
      </c>
      <c r="Y105" s="171">
        <v>8</v>
      </c>
      <c r="Z105" s="171">
        <v>8</v>
      </c>
      <c r="AA105" s="171"/>
      <c r="AB105" s="171">
        <v>8</v>
      </c>
      <c r="AC105" s="171">
        <v>8</v>
      </c>
      <c r="AD105" s="171">
        <v>8</v>
      </c>
      <c r="AE105" s="171">
        <v>8</v>
      </c>
      <c r="AF105" s="171">
        <v>8</v>
      </c>
      <c r="AG105" s="171">
        <v>8</v>
      </c>
      <c r="AH105" s="171"/>
      <c r="AI105" s="171">
        <v>8</v>
      </c>
      <c r="AJ105" s="171">
        <v>8</v>
      </c>
      <c r="AK105" s="373">
        <f>((SUM(F105:AJ105))/8)-(SUMIF($F$6:$AJ$6,"C.Nhật",F105:AJ105)/8)</f>
        <v>25</v>
      </c>
      <c r="AL105" s="373">
        <f>SUM(F106:AJ106)/8*1.5</f>
        <v>0</v>
      </c>
      <c r="AM105" s="375">
        <f>SUMIF($F$6:$AJ$6,"C.Nhật",$F105:$AJ106)/8*2</f>
        <v>0</v>
      </c>
      <c r="AN105" s="363">
        <f>SUM(AK105:AM106)</f>
        <v>25</v>
      </c>
      <c r="AO105" s="377">
        <v>29</v>
      </c>
      <c r="AP105" s="363"/>
      <c r="AQ105" s="363"/>
      <c r="AR105" s="363"/>
      <c r="AS105" s="386"/>
      <c r="AT105" s="298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8" customHeight="1">
      <c r="A106" s="382"/>
      <c r="B106" s="382"/>
      <c r="C106" s="370"/>
      <c r="D106" s="372"/>
      <c r="E106" s="69" t="s">
        <v>31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322"/>
      <c r="AJ106" s="322"/>
      <c r="AK106" s="374"/>
      <c r="AL106" s="374"/>
      <c r="AM106" s="376"/>
      <c r="AN106" s="364"/>
      <c r="AO106" s="378"/>
      <c r="AP106" s="364"/>
      <c r="AQ106" s="364"/>
      <c r="AR106" s="364"/>
      <c r="AS106" s="387"/>
      <c r="AT106" s="298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381">
        <f>A105+1</f>
        <v>3</v>
      </c>
      <c r="B107" s="381" t="s">
        <v>72</v>
      </c>
      <c r="C107" s="369" t="str">
        <f>VLOOKUP(B107,DS,2,0)</f>
        <v>Võ Uyên Phương</v>
      </c>
      <c r="D107" s="371" t="str">
        <f>VLOOKUP(B107,DS,3,0)</f>
        <v>Kế toán</v>
      </c>
      <c r="E107" s="68" t="s">
        <v>32</v>
      </c>
      <c r="F107" s="171"/>
      <c r="G107" s="171"/>
      <c r="H107" s="171">
        <v>8</v>
      </c>
      <c r="I107" s="171">
        <v>8</v>
      </c>
      <c r="J107" s="171">
        <v>8</v>
      </c>
      <c r="K107" s="171">
        <v>8</v>
      </c>
      <c r="L107" s="171">
        <v>8</v>
      </c>
      <c r="M107" s="171"/>
      <c r="N107" s="171">
        <v>8</v>
      </c>
      <c r="O107" s="171">
        <v>8</v>
      </c>
      <c r="P107" s="171">
        <v>8</v>
      </c>
      <c r="Q107" s="171">
        <v>8</v>
      </c>
      <c r="R107" s="171">
        <v>8</v>
      </c>
      <c r="S107" s="171">
        <v>8</v>
      </c>
      <c r="T107" s="171"/>
      <c r="U107" s="171">
        <v>8</v>
      </c>
      <c r="V107" s="171">
        <v>8</v>
      </c>
      <c r="W107" s="171">
        <v>8</v>
      </c>
      <c r="X107" s="171">
        <v>8</v>
      </c>
      <c r="Y107" s="171">
        <v>8</v>
      </c>
      <c r="Z107" s="171">
        <v>8</v>
      </c>
      <c r="AA107" s="171"/>
      <c r="AB107" s="171">
        <v>8</v>
      </c>
      <c r="AC107" s="171">
        <v>8</v>
      </c>
      <c r="AD107" s="171">
        <v>8</v>
      </c>
      <c r="AE107" s="171">
        <v>8</v>
      </c>
      <c r="AF107" s="171">
        <v>8</v>
      </c>
      <c r="AG107" s="171">
        <v>8</v>
      </c>
      <c r="AH107" s="171"/>
      <c r="AI107" s="171">
        <v>8</v>
      </c>
      <c r="AJ107" s="171">
        <v>8</v>
      </c>
      <c r="AK107" s="373">
        <f>((SUM(F107:AJ107))/8)-(SUMIF($F$6:$AJ$6,"C.Nhật",F107:AJ107)/8)</f>
        <v>25</v>
      </c>
      <c r="AL107" s="373">
        <f>SUM(F108:AJ108)/8*1.5</f>
        <v>0</v>
      </c>
      <c r="AM107" s="375">
        <f>SUMIF($F$6:$AJ$6,"C.Nhật",$F107:$AJ108)/8*2</f>
        <v>0</v>
      </c>
      <c r="AN107" s="363">
        <f>SUM(AK107:AM108)</f>
        <v>25</v>
      </c>
      <c r="AO107" s="377">
        <v>30</v>
      </c>
      <c r="AP107" s="363"/>
      <c r="AQ107" s="363"/>
      <c r="AR107" s="363"/>
      <c r="AS107" s="386"/>
      <c r="AT107" s="298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382"/>
      <c r="B108" s="382"/>
      <c r="C108" s="370"/>
      <c r="D108" s="372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2"/>
      <c r="AJ108" s="322"/>
      <c r="AK108" s="374"/>
      <c r="AL108" s="374"/>
      <c r="AM108" s="376"/>
      <c r="AN108" s="364"/>
      <c r="AO108" s="378"/>
      <c r="AP108" s="364"/>
      <c r="AQ108" s="364"/>
      <c r="AR108" s="364"/>
      <c r="AS108" s="387"/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81">
        <f>A107+1</f>
        <v>4</v>
      </c>
      <c r="B109" s="381" t="s">
        <v>75</v>
      </c>
      <c r="C109" s="369" t="str">
        <f>VLOOKUP(B109,DS,2,0)</f>
        <v>Lê Nguyễn Huy Cường</v>
      </c>
      <c r="D109" s="371" t="str">
        <f>VLOOKUP(B109,DS,3,0)</f>
        <v>XNK</v>
      </c>
      <c r="E109" s="68" t="s">
        <v>32</v>
      </c>
      <c r="F109" s="171"/>
      <c r="G109" s="171"/>
      <c r="H109" s="171">
        <v>8</v>
      </c>
      <c r="I109" s="171">
        <v>8</v>
      </c>
      <c r="J109" s="171">
        <v>8</v>
      </c>
      <c r="K109" s="171">
        <v>8</v>
      </c>
      <c r="L109" s="171">
        <v>8</v>
      </c>
      <c r="M109" s="171"/>
      <c r="N109" s="171">
        <v>8</v>
      </c>
      <c r="O109" s="171">
        <v>8</v>
      </c>
      <c r="P109" s="171">
        <v>8</v>
      </c>
      <c r="Q109" s="171">
        <v>8</v>
      </c>
      <c r="R109" s="171">
        <v>8</v>
      </c>
      <c r="S109" s="171">
        <v>8</v>
      </c>
      <c r="T109" s="171"/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>
        <v>8</v>
      </c>
      <c r="AA109" s="171"/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>
        <v>8</v>
      </c>
      <c r="AH109" s="171"/>
      <c r="AI109" s="171">
        <v>8</v>
      </c>
      <c r="AJ109" s="171">
        <v>8</v>
      </c>
      <c r="AK109" s="373">
        <f>((SUM(F109:AJ109))/8)-(SUMIF($F$6:$AJ$6,"C.Nhật",F109:AJ109)/8)</f>
        <v>25</v>
      </c>
      <c r="AL109" s="373">
        <f>SUM(F110:AJ110)/8*1.5</f>
        <v>0</v>
      </c>
      <c r="AM109" s="375">
        <f>SUMIF($F$6:$AJ$6,"C.Nhật",$F109:$AJ110)/8*2</f>
        <v>0</v>
      </c>
      <c r="AN109" s="363">
        <f>SUM(AK109:AM110)</f>
        <v>25</v>
      </c>
      <c r="AO109" s="377">
        <v>31</v>
      </c>
      <c r="AP109" s="363"/>
      <c r="AQ109" s="363"/>
      <c r="AR109" s="363"/>
      <c r="AS109" s="386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82"/>
      <c r="B110" s="382"/>
      <c r="C110" s="370"/>
      <c r="D110" s="372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74"/>
      <c r="AL110" s="374"/>
      <c r="AM110" s="376"/>
      <c r="AN110" s="364"/>
      <c r="AO110" s="378"/>
      <c r="AP110" s="364"/>
      <c r="AQ110" s="364"/>
      <c r="AR110" s="364"/>
      <c r="AS110" s="387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81">
        <f>A109+1</f>
        <v>5</v>
      </c>
      <c r="B111" s="381" t="s">
        <v>77</v>
      </c>
      <c r="C111" s="369" t="str">
        <f>VLOOKUP(B111,DS,2,0)</f>
        <v>Nguyễn Văn Bé Tư</v>
      </c>
      <c r="D111" s="371" t="str">
        <f>VLOOKUP(B111,DS,3,0)</f>
        <v>Tài xế</v>
      </c>
      <c r="E111" s="68" t="s">
        <v>32</v>
      </c>
      <c r="F111" s="171"/>
      <c r="G111" s="171"/>
      <c r="H111" s="171">
        <v>8</v>
      </c>
      <c r="I111" s="171">
        <v>8</v>
      </c>
      <c r="J111" s="171">
        <v>8</v>
      </c>
      <c r="K111" s="171">
        <v>8</v>
      </c>
      <c r="L111" s="171">
        <v>8</v>
      </c>
      <c r="M111" s="171"/>
      <c r="N111" s="171">
        <v>8</v>
      </c>
      <c r="O111" s="171">
        <v>8</v>
      </c>
      <c r="P111" s="171">
        <v>8</v>
      </c>
      <c r="Q111" s="171">
        <v>8</v>
      </c>
      <c r="R111" s="171">
        <v>8</v>
      </c>
      <c r="S111" s="171">
        <v>8</v>
      </c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>
        <v>8</v>
      </c>
      <c r="AA111" s="171"/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>
        <v>8</v>
      </c>
      <c r="AH111" s="171"/>
      <c r="AI111" s="171">
        <v>8</v>
      </c>
      <c r="AJ111" s="171">
        <v>8</v>
      </c>
      <c r="AK111" s="373">
        <f>((SUM(F111:AJ111))/8)-(SUMIF($F$6:$AJ$6,"C.Nhật",F111:AJ111)/8)</f>
        <v>25</v>
      </c>
      <c r="AL111" s="373">
        <f>SUM(F112:AJ112)/8*1.5</f>
        <v>0</v>
      </c>
      <c r="AM111" s="375">
        <f>SUMIF($F$6:$AJ$6,"C.Nhật",$F111:$AJ112)/8*2</f>
        <v>0</v>
      </c>
      <c r="AN111" s="363">
        <f>SUM(AK111:AM112)</f>
        <v>25</v>
      </c>
      <c r="AO111" s="377">
        <v>32</v>
      </c>
      <c r="AP111" s="363"/>
      <c r="AQ111" s="363"/>
      <c r="AR111" s="363"/>
      <c r="AS111" s="386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82"/>
      <c r="B112" s="382"/>
      <c r="C112" s="370"/>
      <c r="D112" s="37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74"/>
      <c r="AL112" s="374"/>
      <c r="AM112" s="376"/>
      <c r="AN112" s="364"/>
      <c r="AO112" s="378"/>
      <c r="AP112" s="364"/>
      <c r="AQ112" s="364"/>
      <c r="AR112" s="364"/>
      <c r="AS112" s="387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81">
        <f>A111+1</f>
        <v>6</v>
      </c>
      <c r="B113" s="381" t="s">
        <v>78</v>
      </c>
      <c r="C113" s="369" t="str">
        <f>VLOOKUP(B113,DS,2,0)</f>
        <v>Dương Thanh Tuấn</v>
      </c>
      <c r="D113" s="371" t="str">
        <f>VLOOKUP(B113,DS,3,0)</f>
        <v>Nhân sự</v>
      </c>
      <c r="E113" s="68" t="s">
        <v>32</v>
      </c>
      <c r="F113" s="171"/>
      <c r="G113" s="171"/>
      <c r="H113" s="171">
        <v>8</v>
      </c>
      <c r="I113" s="171">
        <v>8</v>
      </c>
      <c r="J113" s="171">
        <v>8</v>
      </c>
      <c r="K113" s="171">
        <v>8</v>
      </c>
      <c r="L113" s="171">
        <v>8</v>
      </c>
      <c r="M113" s="171"/>
      <c r="N113" s="171">
        <v>8</v>
      </c>
      <c r="O113" s="171">
        <v>8</v>
      </c>
      <c r="P113" s="171">
        <v>8</v>
      </c>
      <c r="Q113" s="171">
        <v>8</v>
      </c>
      <c r="R113" s="171">
        <v>8</v>
      </c>
      <c r="S113" s="171">
        <v>8</v>
      </c>
      <c r="T113" s="171"/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>
        <v>8</v>
      </c>
      <c r="AA113" s="171"/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>
        <v>8</v>
      </c>
      <c r="AH113" s="171"/>
      <c r="AI113" s="171">
        <v>8</v>
      </c>
      <c r="AJ113" s="171">
        <v>8</v>
      </c>
      <c r="AK113" s="373">
        <f>((SUM(F113:AJ113))/8)-(SUMIF($F$6:$AJ$6,"C.Nhật",F113:AJ113)/8)</f>
        <v>25</v>
      </c>
      <c r="AL113" s="373">
        <f>SUM(F114:AJ114)/8*1.5</f>
        <v>0</v>
      </c>
      <c r="AM113" s="375">
        <f>SUMIF($F$6:$AJ$6,"C.Nhật",$F113:$AJ114)/8*2</f>
        <v>0</v>
      </c>
      <c r="AN113" s="363">
        <f>SUM(AK113:AM114)</f>
        <v>25</v>
      </c>
      <c r="AO113" s="377">
        <v>33</v>
      </c>
      <c r="AP113" s="363"/>
      <c r="AQ113" s="363"/>
      <c r="AR113" s="363"/>
      <c r="AS113" s="386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82"/>
      <c r="B114" s="382"/>
      <c r="C114" s="370"/>
      <c r="D114" s="37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74"/>
      <c r="AL114" s="374"/>
      <c r="AM114" s="376"/>
      <c r="AN114" s="364"/>
      <c r="AO114" s="378"/>
      <c r="AP114" s="364"/>
      <c r="AQ114" s="364"/>
      <c r="AR114" s="364"/>
      <c r="AS114" s="387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81">
        <f>A113+1</f>
        <v>7</v>
      </c>
      <c r="B115" s="381" t="s">
        <v>81</v>
      </c>
      <c r="C115" s="369" t="str">
        <f>VLOOKUP(B115,DS,2,0)</f>
        <v>Nguyễn Thiện Duyệt</v>
      </c>
      <c r="D115" s="371" t="str">
        <f>VLOOKUP(B115,DS,3,0)</f>
        <v>XNK</v>
      </c>
      <c r="E115" s="68" t="s">
        <v>32</v>
      </c>
      <c r="F115" s="171"/>
      <c r="G115" s="171"/>
      <c r="H115" s="171">
        <v>8</v>
      </c>
      <c r="I115" s="171">
        <v>8</v>
      </c>
      <c r="J115" s="171">
        <v>8</v>
      </c>
      <c r="K115" s="171">
        <v>8</v>
      </c>
      <c r="L115" s="171">
        <v>8</v>
      </c>
      <c r="M115" s="171"/>
      <c r="N115" s="171">
        <v>8</v>
      </c>
      <c r="O115" s="171">
        <v>8</v>
      </c>
      <c r="P115" s="171">
        <v>8</v>
      </c>
      <c r="Q115" s="171">
        <v>8</v>
      </c>
      <c r="R115" s="171">
        <v>8</v>
      </c>
      <c r="S115" s="171">
        <v>8</v>
      </c>
      <c r="T115" s="171"/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>
        <v>8</v>
      </c>
      <c r="AA115" s="171"/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>
        <v>8</v>
      </c>
      <c r="AH115" s="171"/>
      <c r="AI115" s="171">
        <v>8</v>
      </c>
      <c r="AJ115" s="171">
        <v>8</v>
      </c>
      <c r="AK115" s="373">
        <f>((SUM(F115:AJ115))/8)-(SUMIF($F$6:$AJ$6,"C.Nhật",F115:AJ115)/8)</f>
        <v>25</v>
      </c>
      <c r="AL115" s="373">
        <f>SUM(F116:AJ116)/8*1.5</f>
        <v>0</v>
      </c>
      <c r="AM115" s="375">
        <f>SUMIF($F$6:$AJ$6,"C.Nhật",$F115:$AJ116)/8*2</f>
        <v>0</v>
      </c>
      <c r="AN115" s="363">
        <f>SUM(AK115:AM116)</f>
        <v>25</v>
      </c>
      <c r="AO115" s="377">
        <v>34</v>
      </c>
      <c r="AP115" s="363"/>
      <c r="AQ115" s="363"/>
      <c r="AR115" s="363"/>
      <c r="AS115" s="386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82"/>
      <c r="B116" s="382"/>
      <c r="C116" s="370"/>
      <c r="D116" s="37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74"/>
      <c r="AL116" s="374"/>
      <c r="AM116" s="376"/>
      <c r="AN116" s="364"/>
      <c r="AO116" s="378"/>
      <c r="AP116" s="364"/>
      <c r="AQ116" s="364"/>
      <c r="AR116" s="364"/>
      <c r="AS116" s="387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81">
        <f>A115+1</f>
        <v>8</v>
      </c>
      <c r="B117" s="381" t="s">
        <v>192</v>
      </c>
      <c r="C117" s="369" t="str">
        <f>VLOOKUP(B117,DS,2,0)</f>
        <v>Trần Đình Thái</v>
      </c>
      <c r="D117" s="371" t="str">
        <f>VLOOKUP(B117,DS,3,0)</f>
        <v>Cơ Điện</v>
      </c>
      <c r="E117" s="68" t="s">
        <v>32</v>
      </c>
      <c r="F117" s="171"/>
      <c r="G117" s="171"/>
      <c r="H117" s="171">
        <v>8</v>
      </c>
      <c r="I117" s="171">
        <v>8</v>
      </c>
      <c r="J117" s="171">
        <v>8</v>
      </c>
      <c r="K117" s="171">
        <v>8</v>
      </c>
      <c r="L117" s="171">
        <v>8</v>
      </c>
      <c r="M117" s="171"/>
      <c r="N117" s="171">
        <v>8</v>
      </c>
      <c r="O117" s="171">
        <v>8</v>
      </c>
      <c r="P117" s="171">
        <v>8</v>
      </c>
      <c r="Q117" s="171">
        <v>8</v>
      </c>
      <c r="R117" s="171">
        <v>8</v>
      </c>
      <c r="S117" s="171">
        <v>8</v>
      </c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>
        <v>8</v>
      </c>
      <c r="AA117" s="171"/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>
        <v>8</v>
      </c>
      <c r="AH117" s="171"/>
      <c r="AI117" s="171">
        <v>8</v>
      </c>
      <c r="AJ117" s="171">
        <v>8</v>
      </c>
      <c r="AK117" s="373">
        <f>((SUM(F117:AJ117))/8)-(SUMIF($F$6:$AJ$6,"C.Nhật",F117:AJ117)/8)</f>
        <v>25</v>
      </c>
      <c r="AL117" s="373">
        <f>SUM(F118:AJ118)/8*1.5</f>
        <v>0</v>
      </c>
      <c r="AM117" s="375">
        <f>SUMIF($F$6:$AJ$6,"C.Nhật",$F117:$AJ118)/8*2</f>
        <v>0</v>
      </c>
      <c r="AN117" s="363">
        <f>SUM(AK117:AM118)</f>
        <v>25</v>
      </c>
      <c r="AO117" s="377">
        <v>34</v>
      </c>
      <c r="AP117" s="363"/>
      <c r="AQ117" s="363"/>
      <c r="AR117" s="363"/>
      <c r="AS117" s="386"/>
      <c r="AT117" s="337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82"/>
      <c r="B118" s="382"/>
      <c r="C118" s="370"/>
      <c r="D118" s="37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74"/>
      <c r="AL118" s="374"/>
      <c r="AM118" s="376"/>
      <c r="AN118" s="364"/>
      <c r="AO118" s="378"/>
      <c r="AP118" s="364"/>
      <c r="AQ118" s="364"/>
      <c r="AR118" s="364"/>
      <c r="AS118" s="387"/>
      <c r="AT118" s="337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83" customFormat="1" ht="12.75">
      <c r="A119" s="173"/>
      <c r="B119" s="174"/>
      <c r="C119" s="175"/>
      <c r="D119" s="176"/>
      <c r="E119" s="175"/>
      <c r="F119" s="177"/>
      <c r="G119" s="177"/>
      <c r="H119" s="178"/>
      <c r="I119" s="178"/>
      <c r="J119" s="179"/>
      <c r="K119" s="177"/>
      <c r="L119" s="178"/>
      <c r="M119" s="177"/>
      <c r="N119" s="177"/>
      <c r="O119" s="177"/>
      <c r="P119" s="177"/>
      <c r="Q119" s="178"/>
      <c r="R119" s="177"/>
      <c r="S119" s="177"/>
      <c r="T119" s="179"/>
      <c r="U119" s="177"/>
      <c r="V119" s="177"/>
      <c r="W119" s="177"/>
      <c r="X119" s="174"/>
      <c r="Y119" s="177"/>
      <c r="Z119" s="177"/>
      <c r="AA119" s="177"/>
      <c r="AB119" s="177"/>
      <c r="AC119" s="177"/>
      <c r="AD119" s="178"/>
      <c r="AE119" s="177"/>
      <c r="AF119" s="177"/>
      <c r="AG119" s="177"/>
      <c r="AH119" s="177"/>
      <c r="AI119" s="177"/>
      <c r="AJ119" s="177"/>
      <c r="AK119" s="175"/>
      <c r="AL119" s="175"/>
      <c r="AM119" s="180"/>
      <c r="AN119" s="181"/>
      <c r="AO119" s="181"/>
      <c r="AP119" s="181"/>
      <c r="AQ119" s="181"/>
      <c r="AR119" s="181"/>
      <c r="AS119" s="175"/>
      <c r="AT119" s="182"/>
    </row>
    <row r="120" spans="1:91" s="183" customFormat="1" ht="12.75">
      <c r="A120" s="173"/>
      <c r="B120" s="174"/>
      <c r="C120" s="184" t="s">
        <v>14</v>
      </c>
      <c r="D120" s="176"/>
      <c r="E120" s="175"/>
      <c r="F120" s="177"/>
      <c r="G120" s="177"/>
      <c r="H120" s="178"/>
      <c r="I120" s="178"/>
      <c r="J120" s="179"/>
      <c r="K120" s="177"/>
      <c r="L120" s="178"/>
      <c r="M120" s="177"/>
      <c r="N120" s="177"/>
      <c r="O120" s="177"/>
      <c r="P120" s="177"/>
      <c r="Q120" s="178"/>
      <c r="R120" s="177"/>
      <c r="S120" s="177"/>
      <c r="T120" s="179"/>
      <c r="U120" s="177"/>
      <c r="V120" s="177"/>
      <c r="W120" s="177"/>
      <c r="X120" s="174"/>
      <c r="Y120" s="177"/>
      <c r="Z120" s="177"/>
      <c r="AA120" s="177"/>
      <c r="AB120" s="177"/>
      <c r="AC120" s="177"/>
      <c r="AD120" s="178"/>
      <c r="AE120" s="177"/>
      <c r="AF120" s="177"/>
      <c r="AG120" s="177"/>
      <c r="AH120" s="177"/>
      <c r="AI120" s="177"/>
      <c r="AJ120" s="177"/>
      <c r="AK120" s="175"/>
      <c r="AL120" s="175"/>
      <c r="AM120" s="180"/>
      <c r="AN120" s="181"/>
      <c r="AO120" s="181"/>
      <c r="AP120" s="181"/>
      <c r="AQ120" s="181"/>
      <c r="AR120" s="181"/>
      <c r="AS120" s="175"/>
      <c r="AT120" s="182"/>
    </row>
    <row r="121" spans="1:91" s="183" customFormat="1" ht="12.75">
      <c r="A121" s="185"/>
      <c r="B121" s="185"/>
      <c r="C121" s="175"/>
      <c r="D121" s="176"/>
      <c r="E121" s="175"/>
      <c r="F121" s="177"/>
      <c r="G121" s="177"/>
      <c r="H121" s="186"/>
      <c r="I121" s="186"/>
      <c r="J121" s="186"/>
      <c r="K121" s="177"/>
      <c r="L121" s="186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86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7"/>
      <c r="AO121" s="187"/>
      <c r="AP121" s="187"/>
      <c r="AQ121" s="187"/>
      <c r="AR121" s="187"/>
      <c r="AS121" s="175"/>
      <c r="AT121" s="182"/>
    </row>
    <row r="122" spans="1:91" s="188" customFormat="1" ht="15" customHeight="1">
      <c r="A122" s="185"/>
      <c r="B122" s="185"/>
      <c r="C122" s="175"/>
      <c r="D122" s="176"/>
      <c r="E122" s="175"/>
      <c r="F122" s="177"/>
      <c r="G122" s="177"/>
      <c r="H122" s="186"/>
      <c r="I122" s="186"/>
      <c r="J122" s="186"/>
      <c r="K122" s="177"/>
      <c r="L122" s="186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86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7"/>
      <c r="AO122" s="187"/>
      <c r="AP122" s="187"/>
      <c r="AQ122" s="187"/>
      <c r="AR122" s="187"/>
      <c r="AS122" s="175"/>
      <c r="AT122" s="175"/>
    </row>
    <row r="123" spans="1:91" s="188" customFormat="1" ht="11.2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75"/>
    </row>
    <row r="124" spans="1:91" s="188" customFormat="1" ht="11.25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4"/>
      <c r="B125" s="184"/>
      <c r="C125" s="173"/>
      <c r="D125" s="189"/>
      <c r="E125" s="190"/>
      <c r="F125" s="179"/>
      <c r="G125" s="191"/>
      <c r="H125" s="178"/>
      <c r="I125" s="178"/>
      <c r="J125" s="178"/>
      <c r="K125" s="191"/>
      <c r="L125" s="178"/>
      <c r="M125" s="191"/>
      <c r="N125" s="191"/>
      <c r="O125" s="191"/>
      <c r="P125" s="191"/>
      <c r="Q125" s="178"/>
      <c r="R125" s="179"/>
      <c r="S125" s="191"/>
      <c r="T125" s="191"/>
      <c r="U125" s="178"/>
      <c r="V125" s="191"/>
      <c r="W125" s="191"/>
      <c r="X125" s="178"/>
      <c r="Y125" s="191"/>
      <c r="Z125" s="191"/>
      <c r="AA125" s="191"/>
      <c r="AB125" s="191"/>
      <c r="AC125" s="191"/>
      <c r="AD125" s="178"/>
      <c r="AE125" s="191"/>
      <c r="AF125" s="191"/>
      <c r="AG125" s="191"/>
      <c r="AH125" s="191"/>
      <c r="AI125" s="191"/>
      <c r="AJ125" s="191"/>
      <c r="AK125" s="190"/>
      <c r="AM125" s="192"/>
      <c r="AN125" s="184"/>
      <c r="AO125" s="184"/>
      <c r="AP125" s="184"/>
      <c r="AQ125" s="184"/>
      <c r="AR125" s="184"/>
      <c r="AS125" s="173"/>
      <c r="AT125" s="175"/>
    </row>
    <row r="126" spans="1:91" s="188" customFormat="1" ht="12.75">
      <c r="A126" s="149"/>
      <c r="B126" s="149" t="s">
        <v>0</v>
      </c>
      <c r="C126" s="149"/>
      <c r="D126" s="193"/>
      <c r="E126" s="149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194"/>
      <c r="AE126" s="194"/>
      <c r="AF126" s="194"/>
      <c r="AG126" s="194"/>
      <c r="AH126" s="195"/>
      <c r="AI126" s="195"/>
      <c r="AJ126" s="195"/>
      <c r="AK126" s="149"/>
      <c r="AL126" s="149"/>
      <c r="AM126" s="196"/>
      <c r="AN126" s="149"/>
      <c r="AO126" s="149"/>
      <c r="AP126" s="149"/>
      <c r="AQ126" s="149"/>
      <c r="AR126" s="149"/>
      <c r="AS126" s="149"/>
      <c r="AT126" s="175"/>
    </row>
    <row r="127" spans="1:91" s="188" customFormat="1" ht="12.75">
      <c r="A127" s="149"/>
      <c r="B127" s="149"/>
      <c r="C127" s="149" t="s">
        <v>46</v>
      </c>
      <c r="D127" s="193"/>
      <c r="E127" s="149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  <c r="AE127" s="194"/>
      <c r="AF127" s="194"/>
      <c r="AG127" s="194"/>
      <c r="AH127" s="195"/>
      <c r="AI127" s="195"/>
      <c r="AJ127" s="195"/>
      <c r="AK127" s="149"/>
      <c r="AL127" s="149"/>
      <c r="AM127" s="196"/>
      <c r="AN127" s="149"/>
      <c r="AO127" s="149"/>
      <c r="AP127" s="149"/>
      <c r="AQ127" s="149"/>
      <c r="AR127" s="149"/>
      <c r="AS127" s="149"/>
      <c r="AT127" s="173"/>
    </row>
    <row r="128" spans="1:91" s="149" customFormat="1" ht="15" customHeight="1">
      <c r="C128" s="149" t="s">
        <v>47</v>
      </c>
      <c r="D128" s="193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M128" s="196"/>
    </row>
    <row r="129" spans="3:39" s="149" customFormat="1" ht="15" customHeight="1">
      <c r="C129" s="149" t="s">
        <v>48</v>
      </c>
      <c r="D129" s="193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M129" s="196"/>
    </row>
    <row r="130" spans="3:39" s="149" customFormat="1" ht="15" customHeight="1">
      <c r="C130" s="149" t="s">
        <v>49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3:39" s="149" customFormat="1" ht="15" customHeight="1">
      <c r="C131" s="149" t="s">
        <v>50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3:39" s="149" customFormat="1" ht="15" customHeight="1">
      <c r="C132" s="149" t="s">
        <v>51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3:39" s="149" customFormat="1" ht="15" customHeight="1">
      <c r="C133" s="149" t="s">
        <v>52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3:39" s="149" customFormat="1" ht="15" customHeight="1">
      <c r="C134" s="149" t="s">
        <v>53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3:39" s="149" customFormat="1" ht="15" customHeight="1">
      <c r="C135" s="149" t="s">
        <v>54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1:J74 Q69:Q70" name="Range1_1_1_1"/>
    <protectedRange password="CC78" sqref="J75" name="Range1_3_1_1"/>
    <protectedRange password="CC78" sqref="A96:A98" name="Range1_2_1_1"/>
    <protectedRange password="CC78" sqref="A103:A118" name="Range1_1_1"/>
    <protectedRange password="CC78" sqref="C103:E118 A103:A118" name="Range1_6_1"/>
    <protectedRange password="CC78" sqref="B103:B118" name="Range1_4_1"/>
    <protectedRange password="CC78" sqref="J121:J124 Q119:Q120" name="Range1_1_1_1_1"/>
    <protectedRange password="CC78" sqref="J125" name="Range1_3_1_1_1"/>
    <protectedRange password="CC78" sqref="A53:A68 A14:A51" name="Range1_1_2"/>
    <protectedRange password="CC78" sqref="A53:A68 C53:E68 A14:A51 C14:E51" name="Range1_6_2"/>
    <protectedRange password="CC78" sqref="B53:B68 B14:B51" name="Range1_4_2"/>
  </protectedRanges>
  <mergeCells count="509">
    <mergeCell ref="AS113:AS114"/>
    <mergeCell ref="AM115:AM116"/>
    <mergeCell ref="AN115:AN116"/>
    <mergeCell ref="AO115:AO116"/>
    <mergeCell ref="AP115:AP116"/>
    <mergeCell ref="AQ115:AQ116"/>
    <mergeCell ref="AO113:AO114"/>
    <mergeCell ref="AP113:AP114"/>
    <mergeCell ref="AQ113:AQ114"/>
    <mergeCell ref="AR113:AR114"/>
    <mergeCell ref="A115:A116"/>
    <mergeCell ref="B115:B116"/>
    <mergeCell ref="C115:C116"/>
    <mergeCell ref="D115:D116"/>
    <mergeCell ref="AK115:AK116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O111:AO112"/>
    <mergeCell ref="AP111:AP112"/>
    <mergeCell ref="AQ111:AQ112"/>
    <mergeCell ref="AR115:AR116"/>
    <mergeCell ref="AS115:AS116"/>
    <mergeCell ref="AL115:AL116"/>
    <mergeCell ref="AO109:AO110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R107:AR108"/>
    <mergeCell ref="AS107:AS108"/>
    <mergeCell ref="AO107:AO108"/>
    <mergeCell ref="AP107:AP108"/>
    <mergeCell ref="AQ107:AQ108"/>
    <mergeCell ref="AT100:AT101"/>
    <mergeCell ref="A103:A104"/>
    <mergeCell ref="B103:B104"/>
    <mergeCell ref="C103:C104"/>
    <mergeCell ref="D103:D104"/>
    <mergeCell ref="AK103:AK104"/>
    <mergeCell ref="AR103:AR104"/>
    <mergeCell ref="AS103:AS104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L103:AL104"/>
    <mergeCell ref="AM103:AM104"/>
    <mergeCell ref="AN103:AN104"/>
    <mergeCell ref="AO103:AO104"/>
    <mergeCell ref="AP103:AP104"/>
    <mergeCell ref="AQ103:AQ104"/>
    <mergeCell ref="AO105:AO106"/>
    <mergeCell ref="AP105:AP106"/>
    <mergeCell ref="A65:A66"/>
    <mergeCell ref="B65:B66"/>
    <mergeCell ref="C65:C66"/>
    <mergeCell ref="D65:D66"/>
    <mergeCell ref="AK65:AK66"/>
    <mergeCell ref="AL65:AL66"/>
    <mergeCell ref="AM65:AM66"/>
    <mergeCell ref="AM96:AS96"/>
    <mergeCell ref="A100:A101"/>
    <mergeCell ref="B100:B101"/>
    <mergeCell ref="C100:C101"/>
    <mergeCell ref="D100:D101"/>
    <mergeCell ref="E100:E101"/>
    <mergeCell ref="AK100:AM100"/>
    <mergeCell ref="AN100:AN101"/>
    <mergeCell ref="AO100:AO101"/>
    <mergeCell ref="AP100:AP101"/>
    <mergeCell ref="AQ100:AQ101"/>
    <mergeCell ref="AR100:AR101"/>
    <mergeCell ref="AS100:AS101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S59:AS60"/>
    <mergeCell ref="AM59:AM60"/>
    <mergeCell ref="AN59:AN60"/>
    <mergeCell ref="AO59:AO60"/>
    <mergeCell ref="AP59:AP60"/>
    <mergeCell ref="AQ59:AQ60"/>
    <mergeCell ref="AR59:AR60"/>
    <mergeCell ref="AN65:AN66"/>
    <mergeCell ref="AO65:AO66"/>
    <mergeCell ref="AP61:AP62"/>
    <mergeCell ref="AQ61:AQ62"/>
    <mergeCell ref="AR61:AR62"/>
    <mergeCell ref="AS61:AS62"/>
    <mergeCell ref="AP65:AP66"/>
    <mergeCell ref="AQ65:AQ66"/>
    <mergeCell ref="AR65:AR66"/>
    <mergeCell ref="AS65:AS66"/>
    <mergeCell ref="AL61:AL62"/>
    <mergeCell ref="AM61:AM62"/>
    <mergeCell ref="AN61:AN62"/>
    <mergeCell ref="AO61:AO62"/>
    <mergeCell ref="A59:A60"/>
    <mergeCell ref="B59:B60"/>
    <mergeCell ref="C59:C60"/>
    <mergeCell ref="D59:D60"/>
    <mergeCell ref="AK59:AK60"/>
    <mergeCell ref="AL59:AL60"/>
    <mergeCell ref="A61:A62"/>
    <mergeCell ref="B61:B62"/>
    <mergeCell ref="C61:C62"/>
    <mergeCell ref="D61:D62"/>
    <mergeCell ref="AK61:AK62"/>
    <mergeCell ref="AS57:AS58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7:AP58"/>
    <mergeCell ref="AQ57:AQ58"/>
    <mergeCell ref="AR57:AR58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38:A39"/>
    <mergeCell ref="B38:B39"/>
    <mergeCell ref="C38:C39"/>
    <mergeCell ref="D38:D39"/>
    <mergeCell ref="AK38:AK39"/>
    <mergeCell ref="AL38:AL39"/>
    <mergeCell ref="AS38:AS39"/>
    <mergeCell ref="AM38:AM39"/>
    <mergeCell ref="AN38:AN39"/>
    <mergeCell ref="AO38:AO39"/>
    <mergeCell ref="AP38:AP39"/>
    <mergeCell ref="AQ38:AQ39"/>
    <mergeCell ref="AR38:AR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17:AP118"/>
    <mergeCell ref="AQ117:AQ118"/>
    <mergeCell ref="AR117:AR118"/>
    <mergeCell ref="AS117:AS118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17:AO118"/>
  </mergeCells>
  <conditionalFormatting sqref="F5:AJ6 F100:AJ101 F9:AJ12 F53:AJ68 F14:AJ51 F103:AJ118">
    <cfRule type="expression" dxfId="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83"/>
  <sheetViews>
    <sheetView zoomScaleNormal="70" workbookViewId="0">
      <pane xSplit="3" ySplit="8" topLeftCell="D21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25" sqref="A25:XFD2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43" t="str">
        <f>"BẢNG THANH TOÁN LƯƠNG THÁNG"&amp;" "&amp;TEXT($E$4,"mm")&amp;" / "&amp;TEXT($E$4,"yyyy")</f>
        <v>BẢNG THANH TOÁN LƯƠNG THÁNG 05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47" t="s">
        <v>179</v>
      </c>
      <c r="S1" s="448"/>
      <c r="T1" s="4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23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- 05'!$E$4</f>
        <v>42491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56" t="s">
        <v>1</v>
      </c>
      <c r="D5" s="356" t="s">
        <v>2</v>
      </c>
      <c r="E5" s="351" t="s">
        <v>56</v>
      </c>
      <c r="F5" s="437" t="s">
        <v>26</v>
      </c>
      <c r="G5" s="438"/>
      <c r="H5" s="438"/>
      <c r="I5" s="438"/>
      <c r="J5" s="438"/>
      <c r="K5" s="439"/>
      <c r="L5" s="414" t="s">
        <v>57</v>
      </c>
      <c r="M5" s="414" t="s">
        <v>5</v>
      </c>
      <c r="N5" s="356" t="s">
        <v>6</v>
      </c>
      <c r="O5" s="356"/>
      <c r="P5" s="356"/>
      <c r="Q5" s="414" t="s">
        <v>7</v>
      </c>
      <c r="R5" s="414" t="s">
        <v>8</v>
      </c>
      <c r="S5" s="414" t="s">
        <v>9</v>
      </c>
      <c r="T5" s="35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56"/>
      <c r="D6" s="356"/>
      <c r="E6" s="351"/>
      <c r="F6" s="437" t="s">
        <v>59</v>
      </c>
      <c r="G6" s="439"/>
      <c r="H6" s="437" t="s">
        <v>189</v>
      </c>
      <c r="I6" s="438"/>
      <c r="J6" s="440" t="s">
        <v>27</v>
      </c>
      <c r="K6" s="414" t="s">
        <v>4</v>
      </c>
      <c r="L6" s="415"/>
      <c r="M6" s="415"/>
      <c r="N6" s="450" t="s">
        <v>12</v>
      </c>
      <c r="O6" s="414" t="s">
        <v>13</v>
      </c>
      <c r="P6" s="414" t="s">
        <v>34</v>
      </c>
      <c r="Q6" s="415"/>
      <c r="R6" s="415"/>
      <c r="S6" s="415"/>
      <c r="T6" s="35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14"/>
      <c r="D7" s="414"/>
      <c r="E7" s="351"/>
      <c r="F7" s="299" t="s">
        <v>40</v>
      </c>
      <c r="G7" s="296" t="s">
        <v>18</v>
      </c>
      <c r="H7" s="299" t="s">
        <v>40</v>
      </c>
      <c r="I7" s="303" t="s">
        <v>18</v>
      </c>
      <c r="J7" s="441"/>
      <c r="K7" s="415"/>
      <c r="L7" s="416"/>
      <c r="M7" s="416"/>
      <c r="N7" s="451"/>
      <c r="O7" s="415"/>
      <c r="P7" s="415"/>
      <c r="Q7" s="415"/>
      <c r="R7" s="415"/>
      <c r="S7" s="415"/>
      <c r="T7" s="35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- 05'!$B$8:$AS$68,36,0)</f>
        <v>25</v>
      </c>
      <c r="G10" s="220">
        <f>ROUND(E10/$U$2*F10,0)</f>
        <v>4713043</v>
      </c>
      <c r="H10" s="92">
        <f>(VLOOKUP(B10,'CC - 05'!$B$8:$AS$68,37,0)+VLOOKUP(B10,'CC - 05'!$B$8:$AS$68,38,0))</f>
        <v>0</v>
      </c>
      <c r="I10" s="220">
        <f>ROUND(E10/$U$2*H10,0)</f>
        <v>0</v>
      </c>
      <c r="J10" s="93">
        <f>F10+H10</f>
        <v>25</v>
      </c>
      <c r="K10" s="39">
        <f>G10+I10</f>
        <v>4713043</v>
      </c>
      <c r="L10" s="90">
        <f>+F10*15000</f>
        <v>375000</v>
      </c>
      <c r="M10" s="40">
        <f>K10+L10</f>
        <v>5088043</v>
      </c>
      <c r="N10" s="40">
        <f>IF(VLOOKUP(B10,DS,13,0)="x",E10*$N$4,0)</f>
        <v>346880</v>
      </c>
      <c r="O10" s="40">
        <f>IF(VLOOKUP(B10,DS,13,0)="x",E10*$O$4,0)</f>
        <v>65040</v>
      </c>
      <c r="P10" s="40">
        <f>IF(VLOOKUP(B10,DS,13,0)="x",E10*$P$4,0)</f>
        <v>43360</v>
      </c>
      <c r="Q10" s="39">
        <f>M10-SUM(N10:P10)</f>
        <v>4632763</v>
      </c>
      <c r="R10" s="39">
        <f>VLOOKUP(B10,DS,23,0)</f>
        <v>0</v>
      </c>
      <c r="S10" s="45">
        <f>Q10-R10</f>
        <v>4632763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- 05'!$B$8:$AS$68,36,0)</f>
        <v>25</v>
      </c>
      <c r="G11" s="220">
        <f>ROUND(E11/$U$2*F11,0)</f>
        <v>4408696</v>
      </c>
      <c r="H11" s="92">
        <f>(VLOOKUP(B11,'CC - 05'!$B$8:$AS$68,37,0)+VLOOKUP(B11,'CC - 05'!$B$8:$AS$68,38,0))</f>
        <v>0</v>
      </c>
      <c r="I11" s="220">
        <f>ROUND(E11/$U$2*H11,0)</f>
        <v>0</v>
      </c>
      <c r="J11" s="93">
        <f>F11+H11</f>
        <v>25</v>
      </c>
      <c r="K11" s="39">
        <f>G11+I11</f>
        <v>4408696</v>
      </c>
      <c r="L11" s="90">
        <f>+F11*15000</f>
        <v>375000</v>
      </c>
      <c r="M11" s="40">
        <f>K11+L11</f>
        <v>4783696</v>
      </c>
      <c r="N11" s="40">
        <f>IF(VLOOKUP(B11,DS,13,0)="x",E11*$N$4,0)</f>
        <v>324480</v>
      </c>
      <c r="O11" s="40">
        <f>IF(VLOOKUP(B11,DS,13,0)="x",E11*$O$4,0)</f>
        <v>60840</v>
      </c>
      <c r="P11" s="40">
        <f>IF(VLOOKUP(B11,DS,13,0)="x",E11*$P$4,0)</f>
        <v>40560</v>
      </c>
      <c r="Q11" s="39">
        <f>M11-SUM(N11:P11)</f>
        <v>4357816</v>
      </c>
      <c r="R11" s="39">
        <f>VLOOKUP(B11,DS,23,0)</f>
        <v>0</v>
      </c>
      <c r="S11" s="45">
        <f>Q11-R11</f>
        <v>4357816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0" si="0">VLOOKUP(B13,DS,2,0)</f>
        <v xml:space="preserve"> Lâm Thị Mộng Kiều </v>
      </c>
      <c r="D13" s="116" t="str">
        <f t="shared" ref="D13:D40" si="1">VLOOKUP(B13,DS,3,0)</f>
        <v>Công nhân</v>
      </c>
      <c r="E13" s="90">
        <f t="shared" ref="E13:E40" si="2">VLOOKUP(B13,DS,4,0)</f>
        <v>3549000</v>
      </c>
      <c r="F13" s="92">
        <f>VLOOKUP(B13,'CC - 05'!$B$8:$AS$68,36,0)</f>
        <v>25</v>
      </c>
      <c r="G13" s="220">
        <f t="shared" ref="G13:G40" si="3">ROUND(E13/$U$2*F13,0)</f>
        <v>3857609</v>
      </c>
      <c r="H13" s="92">
        <f>(VLOOKUP(B13,'CC - 05'!$B$8:$AS$68,37,0)+VLOOKUP(B13,'CC - 05'!$B$8:$AS$68,38,0))</f>
        <v>0</v>
      </c>
      <c r="I13" s="220">
        <f t="shared" ref="I13:I40" si="4">ROUND(E13/$U$2*H13,0)</f>
        <v>0</v>
      </c>
      <c r="J13" s="221">
        <f t="shared" ref="J13:K26" si="5">F13+H13</f>
        <v>25</v>
      </c>
      <c r="K13" s="39">
        <f t="shared" si="5"/>
        <v>3857609</v>
      </c>
      <c r="L13" s="90">
        <f t="shared" ref="L13:L40" si="6">+F13*15000</f>
        <v>375000</v>
      </c>
      <c r="M13" s="40">
        <f t="shared" ref="M13:M40" si="7">K13+L13</f>
        <v>4232609</v>
      </c>
      <c r="N13" s="40">
        <f t="shared" ref="N13:N31" si="8">IF(VLOOKUP(B13,DS,13,0)="x",E13*$N$4,0)</f>
        <v>283920</v>
      </c>
      <c r="O13" s="40">
        <f t="shared" ref="O13:O31" si="9">IF(VLOOKUP(B13,DS,13,0)="x",E13*$O$4,0)</f>
        <v>53235</v>
      </c>
      <c r="P13" s="40">
        <f t="shared" ref="P13:P31" si="10">IF(VLOOKUP(B13,DS,13,0)="x",E13*$P$4,0)</f>
        <v>35490</v>
      </c>
      <c r="Q13" s="39">
        <f>M13-SUM(N13:P13)</f>
        <v>3859964</v>
      </c>
      <c r="R13" s="39">
        <f t="shared" ref="R13:R40" si="11">VLOOKUP(B13,DS,23,0)</f>
        <v>0</v>
      </c>
      <c r="S13" s="45">
        <f>Q13-R13</f>
        <v>3859964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- 05'!$B$8:$AS$68,36,0)</f>
        <v>25</v>
      </c>
      <c r="G14" s="220">
        <f t="shared" si="3"/>
        <v>3605435</v>
      </c>
      <c r="H14" s="92">
        <f>(VLOOKUP(B14,'CC - 05'!$B$8:$AS$68,37,0)+VLOOKUP(B14,'CC - 05'!$B$8:$AS$68,38,0))</f>
        <v>0</v>
      </c>
      <c r="I14" s="220">
        <f t="shared" si="4"/>
        <v>0</v>
      </c>
      <c r="J14" s="221">
        <f t="shared" si="5"/>
        <v>25</v>
      </c>
      <c r="K14" s="39">
        <f t="shared" si="5"/>
        <v>3605435</v>
      </c>
      <c r="L14" s="90">
        <f t="shared" si="6"/>
        <v>375000</v>
      </c>
      <c r="M14" s="40">
        <f t="shared" si="7"/>
        <v>3980435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5" si="12">M14-SUM(N14:P14)</f>
        <v>3632150</v>
      </c>
      <c r="R14" s="39">
        <f t="shared" si="11"/>
        <v>0</v>
      </c>
      <c r="S14" s="45">
        <f t="shared" ref="S14:S40" si="13">Q14-R14</f>
        <v>3632150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- 05'!$B$8:$AS$68,36,0)</f>
        <v>25</v>
      </c>
      <c r="G15" s="220">
        <f t="shared" si="3"/>
        <v>3605435</v>
      </c>
      <c r="H15" s="92">
        <f>(VLOOKUP(B15,'CC - 05'!$B$8:$AS$68,37,0)+VLOOKUP(B15,'CC - 05'!$B$8:$AS$68,38,0))</f>
        <v>0</v>
      </c>
      <c r="I15" s="220">
        <f t="shared" si="4"/>
        <v>0</v>
      </c>
      <c r="J15" s="221">
        <f t="shared" si="5"/>
        <v>25</v>
      </c>
      <c r="K15" s="39">
        <f t="shared" si="5"/>
        <v>3605435</v>
      </c>
      <c r="L15" s="90">
        <f t="shared" si="6"/>
        <v>375000</v>
      </c>
      <c r="M15" s="40">
        <f t="shared" si="7"/>
        <v>3980435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3632150</v>
      </c>
      <c r="R15" s="39">
        <f t="shared" si="11"/>
        <v>0</v>
      </c>
      <c r="S15" s="45">
        <f t="shared" si="13"/>
        <v>3632150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- 05'!$B$8:$AS$68,36,0)</f>
        <v>25</v>
      </c>
      <c r="G16" s="220">
        <f t="shared" si="3"/>
        <v>3605435</v>
      </c>
      <c r="H16" s="92">
        <f>(VLOOKUP(B16,'CC - 05'!$B$8:$AS$68,37,0)+VLOOKUP(B16,'CC - 05'!$B$8:$AS$68,38,0))</f>
        <v>0</v>
      </c>
      <c r="I16" s="220">
        <f t="shared" si="4"/>
        <v>0</v>
      </c>
      <c r="J16" s="221">
        <f t="shared" si="5"/>
        <v>25</v>
      </c>
      <c r="K16" s="39">
        <f t="shared" si="5"/>
        <v>3605435</v>
      </c>
      <c r="L16" s="90">
        <f t="shared" si="6"/>
        <v>375000</v>
      </c>
      <c r="M16" s="40">
        <f t="shared" si="7"/>
        <v>3980435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3632150</v>
      </c>
      <c r="R16" s="39">
        <f t="shared" si="11"/>
        <v>0</v>
      </c>
      <c r="S16" s="45">
        <f t="shared" si="13"/>
        <v>3632150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- 05'!$B$8:$AS$68,36,0)</f>
        <v>25</v>
      </c>
      <c r="G17" s="220">
        <f t="shared" si="3"/>
        <v>3605435</v>
      </c>
      <c r="H17" s="92">
        <f>(VLOOKUP(B17,'CC - 05'!$B$8:$AS$68,37,0)+VLOOKUP(B17,'CC - 05'!$B$8:$AS$68,38,0))</f>
        <v>0</v>
      </c>
      <c r="I17" s="220">
        <f t="shared" si="4"/>
        <v>0</v>
      </c>
      <c r="J17" s="221">
        <f t="shared" si="5"/>
        <v>25</v>
      </c>
      <c r="K17" s="39">
        <f t="shared" si="5"/>
        <v>3605435</v>
      </c>
      <c r="L17" s="90">
        <f t="shared" si="6"/>
        <v>375000</v>
      </c>
      <c r="M17" s="40">
        <f t="shared" si="7"/>
        <v>3980435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3632150</v>
      </c>
      <c r="R17" s="39">
        <f t="shared" si="11"/>
        <v>0</v>
      </c>
      <c r="S17" s="45">
        <f t="shared" si="13"/>
        <v>3632150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- 05'!$B$8:$AS$68,36,0)</f>
        <v>25</v>
      </c>
      <c r="G18" s="220">
        <f t="shared" si="3"/>
        <v>3605435</v>
      </c>
      <c r="H18" s="92">
        <f>(VLOOKUP(B18,'CC - 05'!$B$8:$AS$68,37,0)+VLOOKUP(B18,'CC - 05'!$B$8:$AS$68,38,0))</f>
        <v>0</v>
      </c>
      <c r="I18" s="220">
        <f t="shared" si="4"/>
        <v>0</v>
      </c>
      <c r="J18" s="221">
        <f t="shared" si="5"/>
        <v>25</v>
      </c>
      <c r="K18" s="39">
        <f t="shared" si="5"/>
        <v>3605435</v>
      </c>
      <c r="L18" s="90">
        <f t="shared" si="6"/>
        <v>375000</v>
      </c>
      <c r="M18" s="40">
        <f t="shared" si="7"/>
        <v>3980435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3632150</v>
      </c>
      <c r="R18" s="39">
        <f t="shared" si="11"/>
        <v>0</v>
      </c>
      <c r="S18" s="45">
        <f t="shared" si="13"/>
        <v>3632150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- 05'!$B$8:$AS$68,36,0)</f>
        <v>25</v>
      </c>
      <c r="G19" s="220">
        <f t="shared" si="3"/>
        <v>3605435</v>
      </c>
      <c r="H19" s="92">
        <f>(VLOOKUP(B19,'CC - 05'!$B$8:$AS$68,37,0)+VLOOKUP(B19,'CC - 05'!$B$8:$AS$68,38,0))</f>
        <v>0</v>
      </c>
      <c r="I19" s="220">
        <f t="shared" si="4"/>
        <v>0</v>
      </c>
      <c r="J19" s="221">
        <f t="shared" si="5"/>
        <v>25</v>
      </c>
      <c r="K19" s="39">
        <f t="shared" si="5"/>
        <v>3605435</v>
      </c>
      <c r="L19" s="90">
        <f t="shared" si="6"/>
        <v>375000</v>
      </c>
      <c r="M19" s="40">
        <f t="shared" si="7"/>
        <v>3980435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3632150</v>
      </c>
      <c r="R19" s="39">
        <f t="shared" si="11"/>
        <v>0</v>
      </c>
      <c r="S19" s="45">
        <f t="shared" si="13"/>
        <v>3632150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- 05'!$B$8:$AS$68,36,0)</f>
        <v>25</v>
      </c>
      <c r="G20" s="220">
        <f t="shared" si="3"/>
        <v>3605435</v>
      </c>
      <c r="H20" s="92">
        <f>(VLOOKUP(B20,'CC - 05'!$B$8:$AS$68,37,0)+VLOOKUP(B20,'CC - 05'!$B$8:$AS$68,38,0))</f>
        <v>0</v>
      </c>
      <c r="I20" s="220">
        <f t="shared" si="4"/>
        <v>0</v>
      </c>
      <c r="J20" s="221">
        <f t="shared" si="5"/>
        <v>25</v>
      </c>
      <c r="K20" s="39">
        <f t="shared" si="5"/>
        <v>3605435</v>
      </c>
      <c r="L20" s="90">
        <f t="shared" si="6"/>
        <v>375000</v>
      </c>
      <c r="M20" s="40">
        <f t="shared" si="7"/>
        <v>3980435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3632150</v>
      </c>
      <c r="R20" s="39">
        <f t="shared" si="11"/>
        <v>0</v>
      </c>
      <c r="S20" s="45">
        <f t="shared" si="13"/>
        <v>3632150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- 05'!$B$8:$AS$68,36,0)</f>
        <v>25</v>
      </c>
      <c r="G21" s="220">
        <f t="shared" si="3"/>
        <v>3605435</v>
      </c>
      <c r="H21" s="92">
        <f>(VLOOKUP(B21,'CC - 05'!$B$8:$AS$68,37,0)+VLOOKUP(B21,'CC - 05'!$B$8:$AS$68,38,0))</f>
        <v>0</v>
      </c>
      <c r="I21" s="220">
        <f t="shared" si="4"/>
        <v>0</v>
      </c>
      <c r="J21" s="221">
        <f t="shared" si="5"/>
        <v>25</v>
      </c>
      <c r="K21" s="39">
        <f t="shared" si="5"/>
        <v>3605435</v>
      </c>
      <c r="L21" s="90">
        <f t="shared" si="6"/>
        <v>375000</v>
      </c>
      <c r="M21" s="40">
        <f t="shared" si="7"/>
        <v>3980435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3632150</v>
      </c>
      <c r="R21" s="39">
        <f t="shared" si="11"/>
        <v>0</v>
      </c>
      <c r="S21" s="45">
        <f t="shared" si="13"/>
        <v>3632150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- 05'!$B$8:$AS$68,36,0)</f>
        <v>25</v>
      </c>
      <c r="G22" s="220">
        <f t="shared" si="3"/>
        <v>3605435</v>
      </c>
      <c r="H22" s="92">
        <f>(VLOOKUP(B22,'CC - 05'!$B$8:$AS$68,37,0)+VLOOKUP(B22,'CC - 05'!$B$8:$AS$68,38,0))</f>
        <v>0</v>
      </c>
      <c r="I22" s="220">
        <f t="shared" si="4"/>
        <v>0</v>
      </c>
      <c r="J22" s="221">
        <f t="shared" si="5"/>
        <v>25</v>
      </c>
      <c r="K22" s="39">
        <f t="shared" si="5"/>
        <v>3605435</v>
      </c>
      <c r="L22" s="90">
        <f t="shared" si="6"/>
        <v>375000</v>
      </c>
      <c r="M22" s="40">
        <f t="shared" si="7"/>
        <v>3980435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3632150</v>
      </c>
      <c r="R22" s="39">
        <f t="shared" si="11"/>
        <v>0</v>
      </c>
      <c r="S22" s="45">
        <f t="shared" si="13"/>
        <v>3632150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- 05'!$B$8:$AS$68,36,0)</f>
        <v>25</v>
      </c>
      <c r="G23" s="220">
        <f t="shared" si="3"/>
        <v>3605435</v>
      </c>
      <c r="H23" s="92">
        <f>(VLOOKUP(B23,'CC - 05'!$B$8:$AS$68,37,0)+VLOOKUP(B23,'CC - 05'!$B$8:$AS$68,38,0))</f>
        <v>0</v>
      </c>
      <c r="I23" s="220">
        <f t="shared" si="4"/>
        <v>0</v>
      </c>
      <c r="J23" s="221">
        <f t="shared" si="5"/>
        <v>25</v>
      </c>
      <c r="K23" s="39">
        <f t="shared" si="5"/>
        <v>3605435</v>
      </c>
      <c r="L23" s="90">
        <f t="shared" si="6"/>
        <v>375000</v>
      </c>
      <c r="M23" s="40">
        <f t="shared" si="7"/>
        <v>3980435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3632150</v>
      </c>
      <c r="R23" s="39">
        <f t="shared" si="11"/>
        <v>0</v>
      </c>
      <c r="S23" s="45">
        <f t="shared" si="13"/>
        <v>3632150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- 05'!$B$8:$AS$68,36,0)</f>
        <v>25</v>
      </c>
      <c r="G24" s="220">
        <f t="shared" si="3"/>
        <v>3605435</v>
      </c>
      <c r="H24" s="92">
        <f>(VLOOKUP(B24,'CC - 05'!$B$8:$AS$68,37,0)+VLOOKUP(B24,'CC - 05'!$B$8:$AS$68,38,0))</f>
        <v>0</v>
      </c>
      <c r="I24" s="220">
        <f t="shared" si="4"/>
        <v>0</v>
      </c>
      <c r="J24" s="221">
        <f t="shared" si="5"/>
        <v>25</v>
      </c>
      <c r="K24" s="39">
        <f t="shared" si="5"/>
        <v>3605435</v>
      </c>
      <c r="L24" s="90">
        <f t="shared" si="6"/>
        <v>375000</v>
      </c>
      <c r="M24" s="40">
        <f t="shared" si="7"/>
        <v>3980435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3632150</v>
      </c>
      <c r="R24" s="39">
        <f t="shared" si="11"/>
        <v>0</v>
      </c>
      <c r="S24" s="45">
        <f t="shared" si="13"/>
        <v>3632150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98</v>
      </c>
      <c r="C25" s="89" t="str">
        <f t="shared" si="0"/>
        <v>Huỳnh Thị Như</v>
      </c>
      <c r="D25" s="116" t="str">
        <f t="shared" si="1"/>
        <v>Công nhân</v>
      </c>
      <c r="E25" s="90">
        <f t="shared" si="2"/>
        <v>3317000</v>
      </c>
      <c r="F25" s="92">
        <f>VLOOKUP(B25,'CC - 05'!$B$8:$AS$68,36,0)</f>
        <v>25</v>
      </c>
      <c r="G25" s="220">
        <f t="shared" si="3"/>
        <v>3605435</v>
      </c>
      <c r="H25" s="92">
        <f>(VLOOKUP(B25,'CC - 05'!$B$8:$AS$68,37,0)+VLOOKUP(B25,'CC - 05'!$B$8:$AS$68,38,0))</f>
        <v>0</v>
      </c>
      <c r="I25" s="220">
        <f t="shared" si="4"/>
        <v>0</v>
      </c>
      <c r="J25" s="221">
        <f t="shared" si="5"/>
        <v>25</v>
      </c>
      <c r="K25" s="39">
        <f t="shared" si="5"/>
        <v>3605435</v>
      </c>
      <c r="L25" s="90">
        <f t="shared" si="6"/>
        <v>375000</v>
      </c>
      <c r="M25" s="40">
        <f t="shared" si="7"/>
        <v>3980435</v>
      </c>
      <c r="N25" s="40">
        <f t="shared" si="8"/>
        <v>0</v>
      </c>
      <c r="O25" s="40">
        <f t="shared" si="9"/>
        <v>0</v>
      </c>
      <c r="P25" s="40">
        <f t="shared" si="10"/>
        <v>0</v>
      </c>
      <c r="Q25" s="39">
        <f t="shared" si="12"/>
        <v>3980435</v>
      </c>
      <c r="R25" s="39">
        <f t="shared" si="11"/>
        <v>0</v>
      </c>
      <c r="S25" s="45">
        <f t="shared" si="13"/>
        <v>3980435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99</v>
      </c>
      <c r="C26" s="89" t="str">
        <f t="shared" si="0"/>
        <v>Sơn Thị Chành Ny</v>
      </c>
      <c r="D26" s="116" t="str">
        <f t="shared" si="1"/>
        <v>Công nhân</v>
      </c>
      <c r="E26" s="90">
        <f t="shared" si="2"/>
        <v>3317000</v>
      </c>
      <c r="F26" s="92">
        <f>VLOOKUP(B26,'CC - 05'!$B$8:$AS$68,36,0)</f>
        <v>25</v>
      </c>
      <c r="G26" s="220">
        <f t="shared" si="3"/>
        <v>3605435</v>
      </c>
      <c r="H26" s="92">
        <f>(VLOOKUP(B26,'CC - 05'!$B$8:$AS$68,37,0)+VLOOKUP(B26,'CC - 05'!$B$8:$AS$68,38,0))</f>
        <v>0</v>
      </c>
      <c r="I26" s="220">
        <f t="shared" si="4"/>
        <v>0</v>
      </c>
      <c r="J26" s="221">
        <f t="shared" si="5"/>
        <v>25</v>
      </c>
      <c r="K26" s="39">
        <f t="shared" si="5"/>
        <v>3605435</v>
      </c>
      <c r="L26" s="90">
        <f t="shared" si="6"/>
        <v>375000</v>
      </c>
      <c r="M26" s="40">
        <f t="shared" si="7"/>
        <v>3980435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3632150</v>
      </c>
      <c r="R26" s="39">
        <f t="shared" si="11"/>
        <v>0</v>
      </c>
      <c r="S26" s="45">
        <f t="shared" si="13"/>
        <v>3632150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100</v>
      </c>
      <c r="C27" s="89" t="str">
        <f t="shared" si="0"/>
        <v>Sơn Thị Chành Đa</v>
      </c>
      <c r="D27" s="116" t="str">
        <f t="shared" si="1"/>
        <v>Công nhân</v>
      </c>
      <c r="E27" s="90">
        <f t="shared" si="2"/>
        <v>3317000</v>
      </c>
      <c r="F27" s="92">
        <f>VLOOKUP(B27,'CC - 05'!$B$8:$AS$68,36,0)</f>
        <v>25</v>
      </c>
      <c r="G27" s="220">
        <f t="shared" si="3"/>
        <v>3605435</v>
      </c>
      <c r="H27" s="92">
        <f>(VLOOKUP(B27,'CC - 05'!$B$8:$AS$68,37,0)+VLOOKUP(B27,'CC - 05'!$B$8:$AS$68,38,0))</f>
        <v>0</v>
      </c>
      <c r="I27" s="220">
        <f t="shared" si="4"/>
        <v>0</v>
      </c>
      <c r="J27" s="221">
        <f t="shared" ref="J27:K40" si="14">F27+H27</f>
        <v>25</v>
      </c>
      <c r="K27" s="39">
        <f t="shared" si="14"/>
        <v>3605435</v>
      </c>
      <c r="L27" s="90">
        <f t="shared" si="6"/>
        <v>375000</v>
      </c>
      <c r="M27" s="40">
        <f t="shared" si="7"/>
        <v>3980435</v>
      </c>
      <c r="N27" s="40">
        <f>IF(VLOOKUP(B27,DS,13,0)="x",E27*$N$4,0)</f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3632150</v>
      </c>
      <c r="R27" s="39">
        <f t="shared" si="11"/>
        <v>0</v>
      </c>
      <c r="S27" s="45">
        <f t="shared" si="13"/>
        <v>3632150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101</v>
      </c>
      <c r="C28" s="89" t="str">
        <f t="shared" si="0"/>
        <v>Trần Thị Bích Phượng</v>
      </c>
      <c r="D28" s="116" t="str">
        <f t="shared" si="1"/>
        <v>Công nhân</v>
      </c>
      <c r="E28" s="90">
        <f t="shared" si="2"/>
        <v>3317000</v>
      </c>
      <c r="F28" s="92">
        <f>VLOOKUP(B28,'CC - 05'!$B$8:$AS$68,36,0)</f>
        <v>25</v>
      </c>
      <c r="G28" s="220">
        <f t="shared" si="3"/>
        <v>3605435</v>
      </c>
      <c r="H28" s="92">
        <f>(VLOOKUP(B28,'CC - 05'!$B$8:$AS$68,37,0)+VLOOKUP(B28,'CC - 05'!$B$8:$AS$68,38,0))</f>
        <v>0</v>
      </c>
      <c r="I28" s="220">
        <f t="shared" si="4"/>
        <v>0</v>
      </c>
      <c r="J28" s="221">
        <f t="shared" si="14"/>
        <v>25</v>
      </c>
      <c r="K28" s="39">
        <f t="shared" si="14"/>
        <v>3605435</v>
      </c>
      <c r="L28" s="90">
        <f t="shared" si="6"/>
        <v>375000</v>
      </c>
      <c r="M28" s="40">
        <f t="shared" si="7"/>
        <v>3980435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3632150</v>
      </c>
      <c r="R28" s="39">
        <f t="shared" si="11"/>
        <v>0</v>
      </c>
      <c r="S28" s="45">
        <f t="shared" si="13"/>
        <v>3632150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102</v>
      </c>
      <c r="C29" s="89" t="str">
        <f t="shared" si="0"/>
        <v>Sơn Thị Trường Sa</v>
      </c>
      <c r="D29" s="116" t="str">
        <f t="shared" si="1"/>
        <v>Công nhân</v>
      </c>
      <c r="E29" s="90">
        <f t="shared" si="2"/>
        <v>3317000</v>
      </c>
      <c r="F29" s="92">
        <f>VLOOKUP(B29,'CC - 05'!$B$8:$AS$68,36,0)</f>
        <v>25</v>
      </c>
      <c r="G29" s="220">
        <f t="shared" si="3"/>
        <v>3605435</v>
      </c>
      <c r="H29" s="92">
        <f>(VLOOKUP(B29,'CC - 05'!$B$8:$AS$68,37,0)+VLOOKUP(B29,'CC - 05'!$B$8:$AS$68,38,0))</f>
        <v>0</v>
      </c>
      <c r="I29" s="220">
        <f t="shared" si="4"/>
        <v>0</v>
      </c>
      <c r="J29" s="221">
        <f t="shared" si="14"/>
        <v>25</v>
      </c>
      <c r="K29" s="39">
        <f t="shared" si="14"/>
        <v>3605435</v>
      </c>
      <c r="L29" s="90">
        <f t="shared" si="6"/>
        <v>375000</v>
      </c>
      <c r="M29" s="40">
        <f t="shared" si="7"/>
        <v>3980435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3632150</v>
      </c>
      <c r="R29" s="39">
        <f t="shared" si="11"/>
        <v>0</v>
      </c>
      <c r="S29" s="45">
        <f t="shared" si="13"/>
        <v>3632150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103</v>
      </c>
      <c r="C30" s="89" t="str">
        <f t="shared" si="0"/>
        <v>Lý Thị Sà Kha</v>
      </c>
      <c r="D30" s="116" t="str">
        <f t="shared" si="1"/>
        <v>Công nhân</v>
      </c>
      <c r="E30" s="90">
        <f t="shared" si="2"/>
        <v>3317000</v>
      </c>
      <c r="F30" s="92">
        <f>VLOOKUP(B30,'CC - 05'!$B$8:$AS$68,36,0)</f>
        <v>25</v>
      </c>
      <c r="G30" s="220">
        <f t="shared" si="3"/>
        <v>3605435</v>
      </c>
      <c r="H30" s="92">
        <f>(VLOOKUP(B30,'CC - 05'!$B$8:$AS$68,37,0)+VLOOKUP(B30,'CC - 05'!$B$8:$AS$68,38,0))</f>
        <v>0</v>
      </c>
      <c r="I30" s="220">
        <f t="shared" si="4"/>
        <v>0</v>
      </c>
      <c r="J30" s="221">
        <f t="shared" si="14"/>
        <v>25</v>
      </c>
      <c r="K30" s="39">
        <f t="shared" si="14"/>
        <v>3605435</v>
      </c>
      <c r="L30" s="90">
        <f t="shared" si="6"/>
        <v>375000</v>
      </c>
      <c r="M30" s="40">
        <f t="shared" si="7"/>
        <v>3980435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3632150</v>
      </c>
      <c r="R30" s="39">
        <f t="shared" si="11"/>
        <v>0</v>
      </c>
      <c r="S30" s="45">
        <f t="shared" si="13"/>
        <v>3632150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104</v>
      </c>
      <c r="C31" s="89" t="str">
        <f t="shared" si="0"/>
        <v xml:space="preserve"> Lâm Thị Mộng Thường</v>
      </c>
      <c r="D31" s="116" t="str">
        <f t="shared" si="1"/>
        <v>Công nhân</v>
      </c>
      <c r="E31" s="90">
        <f t="shared" si="2"/>
        <v>3317000</v>
      </c>
      <c r="F31" s="92">
        <f>VLOOKUP(B31,'CC - 05'!$B$8:$AS$68,36,0)</f>
        <v>25</v>
      </c>
      <c r="G31" s="220">
        <f t="shared" si="3"/>
        <v>3605435</v>
      </c>
      <c r="H31" s="92">
        <f>(VLOOKUP(B31,'CC - 05'!$B$8:$AS$68,37,0)+VLOOKUP(B31,'CC - 05'!$B$8:$AS$68,38,0))</f>
        <v>0</v>
      </c>
      <c r="I31" s="220">
        <f t="shared" si="4"/>
        <v>0</v>
      </c>
      <c r="J31" s="221">
        <f t="shared" si="14"/>
        <v>25</v>
      </c>
      <c r="K31" s="39">
        <f t="shared" si="14"/>
        <v>3605435</v>
      </c>
      <c r="L31" s="90">
        <f t="shared" si="6"/>
        <v>375000</v>
      </c>
      <c r="M31" s="40">
        <f t="shared" si="7"/>
        <v>3980435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3632150</v>
      </c>
      <c r="R31" s="39">
        <f t="shared" si="11"/>
        <v>0</v>
      </c>
      <c r="S31" s="45">
        <f t="shared" si="13"/>
        <v>3632150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85" customFormat="1" ht="24" customHeight="1">
      <c r="A32" s="319" t="s">
        <v>187</v>
      </c>
      <c r="B32" s="318" t="s">
        <v>188</v>
      </c>
      <c r="C32" s="317"/>
      <c r="D32" s="317"/>
      <c r="E32" s="317"/>
      <c r="F32" s="317"/>
      <c r="G32" s="317"/>
      <c r="H32" s="317"/>
      <c r="I32" s="317"/>
      <c r="J32" s="317"/>
      <c r="K32" s="317"/>
      <c r="L32" s="317"/>
      <c r="M32" s="317"/>
      <c r="N32" s="40"/>
      <c r="O32" s="40"/>
      <c r="P32" s="40"/>
      <c r="Q32" s="317"/>
      <c r="R32" s="317"/>
      <c r="S32" s="317"/>
      <c r="T32" s="317"/>
      <c r="U32" s="104"/>
      <c r="V32" s="86"/>
      <c r="W32" s="86"/>
      <c r="X32" s="87"/>
      <c r="Y32" s="87"/>
      <c r="Z32" s="87"/>
      <c r="AA32" s="88"/>
      <c r="AB32" s="88"/>
      <c r="AC32" s="88"/>
      <c r="AD32" s="88"/>
      <c r="AE32" s="88"/>
    </row>
    <row r="33" spans="1:31" s="36" customFormat="1" ht="23.25" customHeight="1">
      <c r="A33" s="38">
        <v>20</v>
      </c>
      <c r="B33" s="261" t="s">
        <v>113</v>
      </c>
      <c r="C33" s="89" t="str">
        <f t="shared" si="0"/>
        <v>Nguyễn Văn Bé Hai</v>
      </c>
      <c r="D33" s="116" t="str">
        <f t="shared" si="1"/>
        <v>Công nhân</v>
      </c>
      <c r="E33" s="90">
        <f t="shared" si="2"/>
        <v>3549000</v>
      </c>
      <c r="F33" s="92">
        <f>VLOOKUP(B33,'CC - 05'!$B$8:$AS$68,36,0)</f>
        <v>25</v>
      </c>
      <c r="G33" s="220">
        <f t="shared" si="3"/>
        <v>3857609</v>
      </c>
      <c r="H33" s="92">
        <f>(VLOOKUP(B33,'CC - 05'!$B$8:$AS$68,37,0)+VLOOKUP(B33,'CC - 05'!$B$8:$AS$68,38,0))</f>
        <v>0</v>
      </c>
      <c r="I33" s="220">
        <f t="shared" si="4"/>
        <v>0</v>
      </c>
      <c r="J33" s="221">
        <f t="shared" si="14"/>
        <v>25</v>
      </c>
      <c r="K33" s="39">
        <f t="shared" si="14"/>
        <v>3857609</v>
      </c>
      <c r="L33" s="90">
        <f t="shared" si="6"/>
        <v>375000</v>
      </c>
      <c r="M33" s="40">
        <f t="shared" si="7"/>
        <v>4232609</v>
      </c>
      <c r="N33" s="40">
        <f t="shared" ref="N33:N40" si="15">IF(VLOOKUP(B33,DS,13,0)="x",E33*$N$4,0)</f>
        <v>283920</v>
      </c>
      <c r="O33" s="40">
        <f t="shared" ref="O33:O40" si="16">IF(VLOOKUP(B33,DS,13,0)="x",E33*$O$4,0)</f>
        <v>53235</v>
      </c>
      <c r="P33" s="40">
        <f t="shared" ref="P33:P40" si="17">IF(VLOOKUP(B33,DS,13,0)="x",E33*$P$4,0)</f>
        <v>35490</v>
      </c>
      <c r="Q33" s="39">
        <f t="shared" si="12"/>
        <v>3859964</v>
      </c>
      <c r="R33" s="39">
        <f t="shared" si="11"/>
        <v>0</v>
      </c>
      <c r="S33" s="45">
        <f t="shared" si="13"/>
        <v>3859964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21</v>
      </c>
      <c r="B34" s="261" t="s">
        <v>114</v>
      </c>
      <c r="C34" s="89" t="str">
        <f t="shared" si="0"/>
        <v>Thạch Tiền</v>
      </c>
      <c r="D34" s="116" t="str">
        <f t="shared" si="1"/>
        <v>Công nhân</v>
      </c>
      <c r="E34" s="90">
        <f t="shared" si="2"/>
        <v>3317000</v>
      </c>
      <c r="F34" s="92">
        <f>VLOOKUP(B34,'CC - 05'!$B$8:$AS$68,36,0)</f>
        <v>25</v>
      </c>
      <c r="G34" s="220">
        <f t="shared" si="3"/>
        <v>3605435</v>
      </c>
      <c r="H34" s="92">
        <f>(VLOOKUP(B34,'CC - 05'!$B$8:$AS$68,37,0)+VLOOKUP(B34,'CC - 05'!$B$8:$AS$68,38,0))</f>
        <v>0</v>
      </c>
      <c r="I34" s="220">
        <f t="shared" si="4"/>
        <v>0</v>
      </c>
      <c r="J34" s="221">
        <f t="shared" si="14"/>
        <v>25</v>
      </c>
      <c r="K34" s="39">
        <f t="shared" si="14"/>
        <v>3605435</v>
      </c>
      <c r="L34" s="90">
        <f t="shared" si="6"/>
        <v>375000</v>
      </c>
      <c r="M34" s="40">
        <f t="shared" si="7"/>
        <v>3980435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3632150</v>
      </c>
      <c r="R34" s="39">
        <f t="shared" si="11"/>
        <v>0</v>
      </c>
      <c r="S34" s="45">
        <f t="shared" si="13"/>
        <v>3632150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115</v>
      </c>
      <c r="C35" s="89" t="str">
        <f t="shared" si="0"/>
        <v>Hứa Hậu</v>
      </c>
      <c r="D35" s="116" t="str">
        <f t="shared" si="1"/>
        <v>Công nhân</v>
      </c>
      <c r="E35" s="90">
        <f t="shared" si="2"/>
        <v>3317000</v>
      </c>
      <c r="F35" s="92">
        <f>VLOOKUP(B35,'CC - 05'!$B$8:$AS$68,36,0)</f>
        <v>25</v>
      </c>
      <c r="G35" s="220">
        <f t="shared" si="3"/>
        <v>3605435</v>
      </c>
      <c r="H35" s="92">
        <f>(VLOOKUP(B35,'CC - 05'!$B$8:$AS$68,37,0)+VLOOKUP(B35,'CC - 05'!$B$8:$AS$68,38,0))</f>
        <v>0</v>
      </c>
      <c r="I35" s="220">
        <f t="shared" si="4"/>
        <v>0</v>
      </c>
      <c r="J35" s="221">
        <f t="shared" si="14"/>
        <v>25</v>
      </c>
      <c r="K35" s="39">
        <f t="shared" si="14"/>
        <v>3605435</v>
      </c>
      <c r="L35" s="90">
        <f t="shared" si="6"/>
        <v>375000</v>
      </c>
      <c r="M35" s="40">
        <f t="shared" si="7"/>
        <v>3980435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3632150</v>
      </c>
      <c r="R35" s="39">
        <f t="shared" si="11"/>
        <v>0</v>
      </c>
      <c r="S35" s="45">
        <f t="shared" si="13"/>
        <v>3632150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118</v>
      </c>
      <c r="C36" s="89" t="str">
        <f t="shared" si="0"/>
        <v>Trần Nhiên</v>
      </c>
      <c r="D36" s="116" t="str">
        <f t="shared" si="1"/>
        <v>Công nhân</v>
      </c>
      <c r="E36" s="90">
        <f t="shared" si="2"/>
        <v>3317000</v>
      </c>
      <c r="F36" s="92">
        <f>VLOOKUP(B36,'CC - 05'!$B$8:$AS$68,36,0)</f>
        <v>25</v>
      </c>
      <c r="G36" s="220">
        <f t="shared" si="3"/>
        <v>3605435</v>
      </c>
      <c r="H36" s="92">
        <f>(VLOOKUP(B36,'CC - 05'!$B$8:$AS$68,37,0)+VLOOKUP(B36,'CC - 05'!$B$8:$AS$68,38,0))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3605435</v>
      </c>
      <c r="L36" s="90">
        <f t="shared" si="6"/>
        <v>375000</v>
      </c>
      <c r="M36" s="40">
        <f t="shared" si="7"/>
        <v>3980435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3632150</v>
      </c>
      <c r="R36" s="39">
        <f t="shared" si="11"/>
        <v>0</v>
      </c>
      <c r="S36" s="45">
        <f t="shared" si="13"/>
        <v>3632150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119</v>
      </c>
      <c r="C37" s="89" t="str">
        <f t="shared" si="0"/>
        <v>Thạch Giang</v>
      </c>
      <c r="D37" s="116" t="str">
        <f t="shared" si="1"/>
        <v>Công nhân</v>
      </c>
      <c r="E37" s="90">
        <f t="shared" si="2"/>
        <v>3317000</v>
      </c>
      <c r="F37" s="92">
        <f>VLOOKUP(B37,'CC - 05'!$B$8:$AS$68,36,0)</f>
        <v>25</v>
      </c>
      <c r="G37" s="220">
        <f t="shared" si="3"/>
        <v>3605435</v>
      </c>
      <c r="H37" s="92">
        <f>(VLOOKUP(B37,'CC - 05'!$B$8:$AS$68,37,0)+VLOOKUP(B37,'CC - 05'!$B$8:$AS$68,38,0))</f>
        <v>0</v>
      </c>
      <c r="I37" s="220">
        <f t="shared" si="4"/>
        <v>0</v>
      </c>
      <c r="J37" s="221">
        <f t="shared" si="14"/>
        <v>25</v>
      </c>
      <c r="K37" s="39">
        <f t="shared" si="14"/>
        <v>3605435</v>
      </c>
      <c r="L37" s="90">
        <f t="shared" si="6"/>
        <v>375000</v>
      </c>
      <c r="M37" s="40">
        <f t="shared" si="7"/>
        <v>3980435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3632150</v>
      </c>
      <c r="R37" s="39">
        <f t="shared" si="11"/>
        <v>0</v>
      </c>
      <c r="S37" s="45">
        <f t="shared" si="13"/>
        <v>3632150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120</v>
      </c>
      <c r="C38" s="89" t="str">
        <f t="shared" si="0"/>
        <v>Thạch Quyền</v>
      </c>
      <c r="D38" s="116" t="str">
        <f t="shared" si="1"/>
        <v>Công nhân</v>
      </c>
      <c r="E38" s="90">
        <f t="shared" si="2"/>
        <v>3317000</v>
      </c>
      <c r="F38" s="92">
        <f>VLOOKUP(B38,'CC - 05'!$B$8:$AS$68,36,0)</f>
        <v>25</v>
      </c>
      <c r="G38" s="220">
        <f t="shared" si="3"/>
        <v>3605435</v>
      </c>
      <c r="H38" s="92">
        <f>(VLOOKUP(B38,'CC - 05'!$B$8:$AS$68,37,0)+VLOOKUP(B38,'CC - 05'!$B$8:$AS$68,38,0))</f>
        <v>0</v>
      </c>
      <c r="I38" s="220">
        <f t="shared" si="4"/>
        <v>0</v>
      </c>
      <c r="J38" s="221">
        <f t="shared" si="14"/>
        <v>25</v>
      </c>
      <c r="K38" s="39">
        <f t="shared" si="14"/>
        <v>3605435</v>
      </c>
      <c r="L38" s="90">
        <f t="shared" si="6"/>
        <v>375000</v>
      </c>
      <c r="M38" s="40">
        <f t="shared" si="7"/>
        <v>3980435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>M38-SUM(N38:P38)</f>
        <v>3632150</v>
      </c>
      <c r="R38" s="39">
        <f t="shared" si="11"/>
        <v>0</v>
      </c>
      <c r="S38" s="45">
        <f t="shared" si="13"/>
        <v>3632150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121</v>
      </c>
      <c r="C39" s="89" t="str">
        <f t="shared" si="0"/>
        <v>Lâm Lin</v>
      </c>
      <c r="D39" s="116" t="str">
        <f t="shared" si="1"/>
        <v>Công nhân</v>
      </c>
      <c r="E39" s="90">
        <f t="shared" si="2"/>
        <v>3317000</v>
      </c>
      <c r="F39" s="92">
        <f>VLOOKUP(B39,'CC - 05'!$B$8:$AS$68,36,0)</f>
        <v>25</v>
      </c>
      <c r="G39" s="220">
        <f t="shared" si="3"/>
        <v>3605435</v>
      </c>
      <c r="H39" s="92">
        <f>(VLOOKUP(B39,'CC - 05'!$B$8:$AS$68,37,0)+VLOOKUP(B39,'CC - 05'!$B$8:$AS$68,38,0))</f>
        <v>0</v>
      </c>
      <c r="I39" s="220">
        <f t="shared" si="4"/>
        <v>0</v>
      </c>
      <c r="J39" s="221">
        <f t="shared" si="14"/>
        <v>25</v>
      </c>
      <c r="K39" s="39">
        <f t="shared" si="14"/>
        <v>3605435</v>
      </c>
      <c r="L39" s="90">
        <f t="shared" si="6"/>
        <v>375000</v>
      </c>
      <c r="M39" s="40">
        <f t="shared" si="7"/>
        <v>3980435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>M39-SUM(N39:P39)</f>
        <v>3632150</v>
      </c>
      <c r="R39" s="39">
        <f t="shared" si="11"/>
        <v>0</v>
      </c>
      <c r="S39" s="45">
        <f t="shared" si="13"/>
        <v>3632150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122</v>
      </c>
      <c r="C40" s="89" t="str">
        <f t="shared" si="0"/>
        <v>Lâm Chanh Đa Ra</v>
      </c>
      <c r="D40" s="116" t="str">
        <f t="shared" si="1"/>
        <v>Công nhân</v>
      </c>
      <c r="E40" s="90">
        <f t="shared" si="2"/>
        <v>3317000</v>
      </c>
      <c r="F40" s="92">
        <f>VLOOKUP(B40,'CC - 05'!$B$8:$AS$68,36,0)</f>
        <v>25</v>
      </c>
      <c r="G40" s="220">
        <f t="shared" si="3"/>
        <v>3605435</v>
      </c>
      <c r="H40" s="92">
        <f>(VLOOKUP(B40,'CC - 05'!$B$8:$AS$68,37,0)+VLOOKUP(B40,'CC - 05'!$B$8:$AS$68,38,0))</f>
        <v>0</v>
      </c>
      <c r="I40" s="220">
        <f t="shared" si="4"/>
        <v>0</v>
      </c>
      <c r="J40" s="221">
        <f t="shared" si="14"/>
        <v>25</v>
      </c>
      <c r="K40" s="39">
        <f t="shared" si="14"/>
        <v>3605435</v>
      </c>
      <c r="L40" s="90">
        <f t="shared" si="6"/>
        <v>375000</v>
      </c>
      <c r="M40" s="40">
        <f t="shared" si="7"/>
        <v>3980435</v>
      </c>
      <c r="N40" s="40">
        <f>IF(VLOOKUP(B40,DS,13,0)="x",E40*$N$4,0)</f>
        <v>265360</v>
      </c>
      <c r="O40" s="40">
        <f t="shared" si="16"/>
        <v>49755</v>
      </c>
      <c r="P40" s="40">
        <f t="shared" si="17"/>
        <v>33170</v>
      </c>
      <c r="Q40" s="39">
        <f>M40-SUM(N40:P40)</f>
        <v>3632150</v>
      </c>
      <c r="R40" s="39">
        <f t="shared" si="11"/>
        <v>0</v>
      </c>
      <c r="S40" s="45">
        <f t="shared" si="13"/>
        <v>3632150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2.5" customHeight="1">
      <c r="A41" s="41"/>
      <c r="B41" s="316"/>
      <c r="C41" s="42"/>
      <c r="D41" s="3"/>
      <c r="E41" s="43"/>
      <c r="F41" s="43"/>
      <c r="G41" s="43"/>
      <c r="H41" s="43"/>
      <c r="I41" s="43"/>
      <c r="J41" s="44"/>
      <c r="K41" s="43"/>
      <c r="L41" s="43"/>
      <c r="M41" s="314"/>
      <c r="N41" s="43"/>
      <c r="O41" s="43"/>
      <c r="P41" s="43"/>
      <c r="Q41" s="43"/>
      <c r="R41" s="43"/>
      <c r="S41" s="43"/>
      <c r="T41" s="39"/>
      <c r="U41" s="104"/>
      <c r="V41" s="37"/>
      <c r="W41" s="37"/>
      <c r="X41" s="37"/>
      <c r="Y41" s="37"/>
      <c r="Z41" s="37"/>
    </row>
    <row r="42" spans="1:31" s="32" customFormat="1" ht="21" customHeight="1">
      <c r="A42" s="442" t="s">
        <v>25</v>
      </c>
      <c r="B42" s="442"/>
      <c r="C42" s="442"/>
      <c r="D42" s="442"/>
      <c r="E42" s="140">
        <f>SUM(E10:E41)</f>
        <v>98415000</v>
      </c>
      <c r="F42" s="140"/>
      <c r="G42" s="140">
        <f>SUM(G10:G41)</f>
        <v>106972832</v>
      </c>
      <c r="H42" s="140"/>
      <c r="I42" s="140">
        <f>SUM(I10:I41)</f>
        <v>0</v>
      </c>
      <c r="J42" s="26"/>
      <c r="K42" s="26">
        <f t="shared" ref="K42:S42" si="18">SUM(K10:K41)</f>
        <v>106972832</v>
      </c>
      <c r="L42" s="26">
        <f t="shared" si="18"/>
        <v>10875000</v>
      </c>
      <c r="M42" s="26">
        <f t="shared" si="18"/>
        <v>117847832</v>
      </c>
      <c r="N42" s="26">
        <f>SUM(N10:N41)</f>
        <v>7607840</v>
      </c>
      <c r="O42" s="26">
        <f t="shared" si="18"/>
        <v>1426470</v>
      </c>
      <c r="P42" s="26">
        <f t="shared" si="18"/>
        <v>950980</v>
      </c>
      <c r="Q42" s="26">
        <f t="shared" si="18"/>
        <v>107862542</v>
      </c>
      <c r="R42" s="26">
        <f t="shared" si="18"/>
        <v>0</v>
      </c>
      <c r="S42" s="26">
        <f t="shared" si="18"/>
        <v>107862542</v>
      </c>
      <c r="T42" s="26"/>
      <c r="U42" s="104"/>
      <c r="V42" s="33"/>
      <c r="W42" s="33"/>
      <c r="X42" s="33"/>
      <c r="Y42" s="33"/>
      <c r="Z42" s="33"/>
    </row>
    <row r="43" spans="1:31" ht="11.25" customHeight="1">
      <c r="A43" s="8"/>
      <c r="B43" s="8"/>
      <c r="C43" s="9"/>
      <c r="D43" s="117"/>
      <c r="E43" s="94"/>
      <c r="F43" s="9"/>
      <c r="G43" s="9"/>
      <c r="H43" s="9"/>
      <c r="I43" s="9"/>
      <c r="K43" s="9"/>
      <c r="L43" s="9"/>
      <c r="M43" s="102"/>
      <c r="N43" s="9"/>
      <c r="O43" s="9"/>
      <c r="P43" s="9"/>
      <c r="Q43" s="9"/>
      <c r="R43" s="9"/>
      <c r="S43" s="9"/>
      <c r="T43" s="9"/>
      <c r="U43" s="104"/>
    </row>
    <row r="44" spans="1:31" s="36" customFormat="1" ht="11.25" customHeight="1">
      <c r="A44" s="78"/>
      <c r="B44" s="78"/>
      <c r="C44" s="78"/>
      <c r="D44" s="133"/>
      <c r="E44" s="134"/>
      <c r="F44" s="78"/>
      <c r="G44" s="78"/>
      <c r="H44" s="78"/>
      <c r="I44" s="78"/>
      <c r="J44" s="135"/>
      <c r="K44" s="134"/>
      <c r="L44" s="78"/>
      <c r="M44" s="78"/>
      <c r="N44" s="78"/>
      <c r="O44" s="78"/>
      <c r="P44" s="78"/>
      <c r="Q44" s="78"/>
      <c r="R44" s="78"/>
      <c r="S44" s="108" t="str">
        <f>"Long An, ngày  "&amp;$V$2&amp;"   tháng   "&amp;TEXT(E4,"mm")&amp;"   năm "&amp;TEXT(E4,"yyyy")</f>
        <v>Long An, ngày  31   tháng   05   năm 2016</v>
      </c>
      <c r="T44" s="78"/>
      <c r="U44" s="136"/>
      <c r="V44" s="37"/>
      <c r="W44" s="37"/>
      <c r="X44" s="37"/>
      <c r="Y44" s="37"/>
      <c r="Z44" s="37"/>
    </row>
    <row r="45" spans="1:31" s="36" customFormat="1" ht="12.75">
      <c r="A45" s="29"/>
      <c r="B45" s="29"/>
      <c r="C45" s="29" t="s">
        <v>60</v>
      </c>
      <c r="D45" s="137"/>
      <c r="E45" s="79"/>
      <c r="F45" s="136"/>
      <c r="G45" s="79"/>
      <c r="H45" s="79"/>
      <c r="I45" s="79"/>
      <c r="J45" s="138"/>
      <c r="K45" s="37"/>
      <c r="L45" s="29"/>
      <c r="M45" s="259"/>
      <c r="N45" s="20"/>
      <c r="O45" s="20"/>
      <c r="P45" s="20"/>
      <c r="Q45" s="20"/>
      <c r="S45" s="136" t="s">
        <v>22</v>
      </c>
      <c r="T45" s="136"/>
      <c r="U45" s="136"/>
      <c r="V45" s="37"/>
      <c r="W45" s="37"/>
      <c r="X45" s="37"/>
      <c r="Y45" s="37"/>
      <c r="Z45" s="37"/>
    </row>
    <row r="46" spans="1:31" ht="12">
      <c r="A46" s="8"/>
      <c r="B46" s="8"/>
      <c r="C46" s="15"/>
      <c r="E46" s="13"/>
      <c r="F46" s="12"/>
      <c r="G46" s="13"/>
      <c r="H46" s="13"/>
      <c r="I46" s="13"/>
      <c r="K46" s="7"/>
      <c r="L46" s="15"/>
      <c r="N46" s="11"/>
      <c r="O46" s="11"/>
      <c r="P46" s="11"/>
      <c r="Q46" s="11"/>
      <c r="S46" s="11"/>
      <c r="T46" s="12"/>
      <c r="U46" s="104"/>
    </row>
    <row r="47" spans="1:31" ht="12">
      <c r="C47" s="15"/>
      <c r="L47" s="15"/>
      <c r="T47" s="15"/>
      <c r="U47" s="104"/>
    </row>
    <row r="48" spans="1:31" ht="12">
      <c r="U48" s="104"/>
    </row>
    <row r="49" spans="1:31" ht="12"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s="175" customFormat="1" ht="29.25" customHeight="1">
      <c r="A55" s="139"/>
      <c r="B55" s="301"/>
      <c r="C55" s="301"/>
      <c r="D55" s="423" t="str">
        <f>D1</f>
        <v>BẢNG THANH TOÁN LƯƠNG THÁNG 05 / 2016</v>
      </c>
      <c r="E55" s="423"/>
      <c r="F55" s="423"/>
      <c r="G55" s="423"/>
      <c r="H55" s="423"/>
      <c r="I55" s="423"/>
      <c r="J55" s="423"/>
      <c r="K55" s="423"/>
      <c r="L55" s="423"/>
      <c r="M55" s="423"/>
      <c r="N55" s="423"/>
      <c r="O55" s="423"/>
      <c r="P55" s="423"/>
      <c r="Q55" s="424"/>
      <c r="R55" s="425" t="s">
        <v>112</v>
      </c>
      <c r="S55" s="426"/>
      <c r="T55" s="427"/>
      <c r="U55" s="104"/>
      <c r="V55" s="7"/>
      <c r="W55" s="198"/>
      <c r="X55" s="198"/>
      <c r="Y55" s="199"/>
      <c r="Z55" s="199"/>
    </row>
    <row r="56" spans="1:31" s="175" customFormat="1" ht="15" customHeight="1">
      <c r="A56" s="139" t="str">
        <f>TH!$A$1</f>
        <v>Công ty TNHH Hải sản An Lạc</v>
      </c>
      <c r="B56" s="301"/>
      <c r="C56" s="301"/>
      <c r="D56" s="301"/>
      <c r="E56" s="200"/>
      <c r="F56" s="301"/>
      <c r="G56" s="301"/>
      <c r="H56" s="301"/>
      <c r="I56" s="301"/>
      <c r="J56" s="201"/>
      <c r="K56" s="301"/>
      <c r="L56" s="301"/>
      <c r="M56" s="301"/>
      <c r="N56" s="301"/>
      <c r="O56" s="301"/>
      <c r="P56" s="301"/>
      <c r="Q56" s="301"/>
      <c r="R56" s="301"/>
      <c r="S56" s="301"/>
      <c r="T56" s="151"/>
      <c r="U56" s="104"/>
      <c r="V56" s="7"/>
      <c r="W56" s="198"/>
      <c r="X56" s="198"/>
      <c r="Y56" s="199"/>
      <c r="Z56" s="199"/>
    </row>
    <row r="57" spans="1:31" s="175" customFormat="1" ht="15" customHeight="1">
      <c r="A57" s="139" t="str">
        <f>TH!$A$2</f>
        <v>Địa chỉ: Lô A14, đường 4A, KCN Hải Sơn, Đức Hòa, Long An</v>
      </c>
      <c r="B57" s="301"/>
      <c r="C57" s="301"/>
      <c r="D57" s="301"/>
      <c r="E57" s="200"/>
      <c r="F57" s="301"/>
      <c r="G57" s="301"/>
      <c r="H57" s="301"/>
      <c r="I57" s="301"/>
      <c r="J57" s="201"/>
      <c r="K57" s="301"/>
      <c r="L57" s="301"/>
      <c r="M57" s="301"/>
      <c r="N57" s="301"/>
      <c r="O57" s="301"/>
      <c r="P57" s="301"/>
      <c r="Q57" s="301"/>
      <c r="R57" s="301"/>
      <c r="S57" s="301"/>
      <c r="T57" s="151"/>
      <c r="U57" s="104"/>
      <c r="V57" s="7"/>
      <c r="W57" s="198"/>
      <c r="X57" s="198"/>
      <c r="Y57" s="199"/>
      <c r="Z57" s="199"/>
    </row>
    <row r="58" spans="1:31" s="205" customFormat="1" ht="14.25" customHeight="1">
      <c r="A58" s="203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04"/>
      <c r="V58" s="7"/>
      <c r="W58" s="204"/>
      <c r="X58" s="204"/>
      <c r="Y58" s="204"/>
      <c r="Z58" s="204"/>
    </row>
    <row r="59" spans="1:31" s="208" customFormat="1" ht="24" customHeight="1">
      <c r="A59" s="428" t="s">
        <v>19</v>
      </c>
      <c r="B59" s="428" t="s">
        <v>20</v>
      </c>
      <c r="C59" s="430" t="s">
        <v>1</v>
      </c>
      <c r="D59" s="430" t="s">
        <v>2</v>
      </c>
      <c r="E59" s="431" t="s">
        <v>56</v>
      </c>
      <c r="F59" s="432" t="s">
        <v>26</v>
      </c>
      <c r="G59" s="433"/>
      <c r="H59" s="433"/>
      <c r="I59" s="433"/>
      <c r="J59" s="433"/>
      <c r="K59" s="434"/>
      <c r="L59" s="414" t="s">
        <v>57</v>
      </c>
      <c r="M59" s="414" t="s">
        <v>5</v>
      </c>
      <c r="N59" s="430" t="s">
        <v>6</v>
      </c>
      <c r="O59" s="430"/>
      <c r="P59" s="430"/>
      <c r="Q59" s="417" t="s">
        <v>7</v>
      </c>
      <c r="R59" s="417" t="s">
        <v>8</v>
      </c>
      <c r="S59" s="417" t="s">
        <v>9</v>
      </c>
      <c r="T59" s="435" t="s">
        <v>10</v>
      </c>
      <c r="U59" s="182"/>
      <c r="V59" s="207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08" customFormat="1" ht="33.75" customHeight="1">
      <c r="A60" s="429"/>
      <c r="B60" s="429"/>
      <c r="C60" s="430"/>
      <c r="D60" s="430"/>
      <c r="E60" s="431"/>
      <c r="F60" s="432" t="s">
        <v>59</v>
      </c>
      <c r="G60" s="434"/>
      <c r="H60" s="437" t="s">
        <v>189</v>
      </c>
      <c r="I60" s="438"/>
      <c r="J60" s="419" t="s">
        <v>27</v>
      </c>
      <c r="K60" s="417" t="s">
        <v>4</v>
      </c>
      <c r="L60" s="415"/>
      <c r="M60" s="415"/>
      <c r="N60" s="421" t="s">
        <v>12</v>
      </c>
      <c r="O60" s="417" t="s">
        <v>13</v>
      </c>
      <c r="P60" s="417" t="s">
        <v>34</v>
      </c>
      <c r="Q60" s="418"/>
      <c r="R60" s="418"/>
      <c r="S60" s="418"/>
      <c r="T60" s="436"/>
      <c r="U60" s="182"/>
      <c r="V60" s="207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08" customFormat="1" ht="35.25" customHeight="1">
      <c r="A61" s="429"/>
      <c r="B61" s="429"/>
      <c r="C61" s="417"/>
      <c r="D61" s="417"/>
      <c r="E61" s="431"/>
      <c r="F61" s="302" t="s">
        <v>40</v>
      </c>
      <c r="G61" s="303" t="s">
        <v>18</v>
      </c>
      <c r="H61" s="299" t="s">
        <v>40</v>
      </c>
      <c r="I61" s="303" t="s">
        <v>18</v>
      </c>
      <c r="J61" s="420"/>
      <c r="K61" s="418"/>
      <c r="L61" s="416"/>
      <c r="M61" s="416"/>
      <c r="N61" s="422"/>
      <c r="O61" s="418"/>
      <c r="P61" s="418"/>
      <c r="Q61" s="418"/>
      <c r="R61" s="418"/>
      <c r="S61" s="418"/>
      <c r="T61" s="436"/>
      <c r="U61" s="182"/>
      <c r="V61" s="207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14" customFormat="1" ht="12.75" customHeight="1">
      <c r="A62" s="210">
        <v>1</v>
      </c>
      <c r="B62" s="210">
        <v>2</v>
      </c>
      <c r="C62" s="210">
        <v>3</v>
      </c>
      <c r="D62" s="210">
        <v>4</v>
      </c>
      <c r="E62" s="210">
        <v>5</v>
      </c>
      <c r="F62" s="210">
        <v>7</v>
      </c>
      <c r="G62" s="210">
        <v>8</v>
      </c>
      <c r="H62" s="210">
        <v>9</v>
      </c>
      <c r="I62" s="210">
        <v>10</v>
      </c>
      <c r="J62" s="210">
        <v>13</v>
      </c>
      <c r="K62" s="210">
        <v>14</v>
      </c>
      <c r="L62" s="210">
        <v>16</v>
      </c>
      <c r="M62" s="84">
        <v>17</v>
      </c>
      <c r="N62" s="210">
        <v>24</v>
      </c>
      <c r="O62" s="210">
        <v>25</v>
      </c>
      <c r="P62" s="210">
        <v>26</v>
      </c>
      <c r="Q62" s="210">
        <v>29</v>
      </c>
      <c r="R62" s="210">
        <v>30</v>
      </c>
      <c r="S62" s="210">
        <v>31</v>
      </c>
      <c r="T62" s="210">
        <v>32</v>
      </c>
      <c r="U62" s="182"/>
      <c r="V62" s="211"/>
      <c r="W62" s="211"/>
      <c r="X62" s="212"/>
      <c r="Y62" s="212"/>
      <c r="Z62" s="212"/>
      <c r="AA62" s="213"/>
      <c r="AB62" s="213"/>
      <c r="AC62" s="213"/>
      <c r="AD62" s="213"/>
      <c r="AE62" s="213"/>
    </row>
    <row r="63" spans="1:31" s="225" customFormat="1" ht="23.25" customHeight="1">
      <c r="A63" s="215">
        <v>1</v>
      </c>
      <c r="B63" s="215" t="s">
        <v>68</v>
      </c>
      <c r="C63" s="216" t="str">
        <f t="shared" ref="C63:C69" si="19">VLOOKUP(B63,DS,2,0)</f>
        <v>Nguyễn Thiện Duy</v>
      </c>
      <c r="D63" s="217" t="str">
        <f t="shared" ref="D63:D69" si="20">VLOOKUP(B63,DS,3,0)</f>
        <v>Giám đốc</v>
      </c>
      <c r="E63" s="218">
        <f t="shared" ref="E63:E69" si="21">VLOOKUP(B63,DS,4,0)</f>
        <v>10851000</v>
      </c>
      <c r="F63" s="219">
        <f>VLOOKUP(B63,'CC - 05'!$B$103:$AN$116,36,0)</f>
        <v>20</v>
      </c>
      <c r="G63" s="220">
        <f t="shared" ref="G63:G69" si="22">ROUND(E63/$U$2*F63,0)</f>
        <v>9435652</v>
      </c>
      <c r="H63" s="92">
        <f>(VLOOKUP(B63,'CC - 05'!B$103:AS$116,37,0)+VLOOKUP(B63,'CC - 05'!B$103:AS$116,38,0))</f>
        <v>0</v>
      </c>
      <c r="I63" s="220">
        <f t="shared" ref="I63:I69" si="23">ROUND(E63/$U$2*H63,0)</f>
        <v>0</v>
      </c>
      <c r="J63" s="221">
        <f t="shared" ref="J63:K69" si="24">F63+H63</f>
        <v>20</v>
      </c>
      <c r="K63" s="39">
        <f t="shared" si="24"/>
        <v>9435652</v>
      </c>
      <c r="L63" s="90">
        <f>+F63*15000</f>
        <v>300000</v>
      </c>
      <c r="M63" s="222">
        <f t="shared" ref="M63:M69" si="25">K63+SUM(L63:L63)</f>
        <v>9735652</v>
      </c>
      <c r="N63" s="40">
        <f t="shared" ref="N63:N69" si="26">IF(VLOOKUP(B63,DS,13,0)="x",E63*$N$4,0)</f>
        <v>868080</v>
      </c>
      <c r="O63" s="40">
        <f t="shared" ref="O63:O69" si="27">IF(VLOOKUP(B63,DS,13,0)="x",E63*$O$4,0)</f>
        <v>162765</v>
      </c>
      <c r="P63" s="40">
        <f t="shared" ref="P63:P69" si="28">IF(VLOOKUP(B63,DS,13,0)="x",E63*$P$4,0)</f>
        <v>108510</v>
      </c>
      <c r="Q63" s="220">
        <f t="shared" ref="Q63:Q69" si="29">M63-SUM(N63:P63)</f>
        <v>8596297</v>
      </c>
      <c r="R63" s="220">
        <f t="shared" ref="R63:R69" si="30">VLOOKUP(B63,DS,23,0)</f>
        <v>0</v>
      </c>
      <c r="S63" s="223">
        <f>Q63-R63</f>
        <v>8596297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2</v>
      </c>
      <c r="B64" s="215" t="s">
        <v>70</v>
      </c>
      <c r="C64" s="216" t="str">
        <f t="shared" si="19"/>
        <v>Nguyễn Văn Sẽ</v>
      </c>
      <c r="D64" s="217" t="str">
        <f t="shared" si="20"/>
        <v>Kỹ Thuật</v>
      </c>
      <c r="E64" s="218">
        <f t="shared" si="21"/>
        <v>4895000</v>
      </c>
      <c r="F64" s="219">
        <f>VLOOKUP(B64,'CC - 05'!$B$103:$AN$116,36,0)</f>
        <v>25</v>
      </c>
      <c r="G64" s="220">
        <f t="shared" si="22"/>
        <v>5320652</v>
      </c>
      <c r="H64" s="92">
        <f>(VLOOKUP(B64,'CC - 05'!B$103:AS$116,37,0)+VLOOKUP(B64,'CC - 05'!B$103:AS$116,38,0))</f>
        <v>0</v>
      </c>
      <c r="I64" s="220">
        <f t="shared" si="23"/>
        <v>0</v>
      </c>
      <c r="J64" s="221">
        <f t="shared" si="24"/>
        <v>25</v>
      </c>
      <c r="K64" s="39">
        <f t="shared" si="24"/>
        <v>5320652</v>
      </c>
      <c r="L64" s="90">
        <f t="shared" ref="L64:L69" si="31">+F64*15000</f>
        <v>375000</v>
      </c>
      <c r="M64" s="222">
        <f t="shared" si="25"/>
        <v>5695652</v>
      </c>
      <c r="N64" s="40">
        <f t="shared" si="26"/>
        <v>391600</v>
      </c>
      <c r="O64" s="40">
        <f t="shared" si="27"/>
        <v>73425</v>
      </c>
      <c r="P64" s="40">
        <f t="shared" si="28"/>
        <v>48950</v>
      </c>
      <c r="Q64" s="220">
        <f t="shared" si="29"/>
        <v>5181677</v>
      </c>
      <c r="R64" s="220">
        <f t="shared" si="30"/>
        <v>0</v>
      </c>
      <c r="S64" s="223">
        <f t="shared" ref="S64:S69" si="32">Q64-R64</f>
        <v>5181677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25" customFormat="1" ht="23.25" customHeight="1">
      <c r="A65" s="215">
        <v>3</v>
      </c>
      <c r="B65" s="215" t="s">
        <v>72</v>
      </c>
      <c r="C65" s="216" t="str">
        <f t="shared" si="19"/>
        <v>Võ Uyên Phương</v>
      </c>
      <c r="D65" s="217" t="str">
        <f t="shared" si="20"/>
        <v>Kế toán</v>
      </c>
      <c r="E65" s="218">
        <f t="shared" si="21"/>
        <v>4895000</v>
      </c>
      <c r="F65" s="219">
        <f>VLOOKUP(B65,'CC - 05'!$B$103:$AN$116,36,0)</f>
        <v>25</v>
      </c>
      <c r="G65" s="220">
        <f t="shared" si="22"/>
        <v>5320652</v>
      </c>
      <c r="H65" s="92">
        <f>(VLOOKUP(B65,'CC - 05'!B$103:AS$116,37,0)+VLOOKUP(B65,'CC - 05'!B$103:AS$116,38,0))</f>
        <v>0</v>
      </c>
      <c r="I65" s="220">
        <f t="shared" si="23"/>
        <v>0</v>
      </c>
      <c r="J65" s="221">
        <f t="shared" si="24"/>
        <v>25</v>
      </c>
      <c r="K65" s="39">
        <f t="shared" si="24"/>
        <v>5320652</v>
      </c>
      <c r="L65" s="90">
        <f t="shared" si="31"/>
        <v>375000</v>
      </c>
      <c r="M65" s="222">
        <f t="shared" si="25"/>
        <v>5695652</v>
      </c>
      <c r="N65" s="40">
        <f t="shared" si="26"/>
        <v>391600</v>
      </c>
      <c r="O65" s="40">
        <f t="shared" si="27"/>
        <v>73425</v>
      </c>
      <c r="P65" s="40">
        <f t="shared" si="28"/>
        <v>48950</v>
      </c>
      <c r="Q65" s="220">
        <f t="shared" si="29"/>
        <v>5181677</v>
      </c>
      <c r="R65" s="220">
        <f t="shared" si="30"/>
        <v>0</v>
      </c>
      <c r="S65" s="223">
        <f t="shared" si="32"/>
        <v>5181677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4</v>
      </c>
      <c r="B66" s="215" t="s">
        <v>75</v>
      </c>
      <c r="C66" s="216" t="str">
        <f t="shared" si="19"/>
        <v>Lê Nguyễn Huy Cường</v>
      </c>
      <c r="D66" s="217" t="str">
        <f t="shared" si="20"/>
        <v>XNK</v>
      </c>
      <c r="E66" s="218">
        <f t="shared" si="21"/>
        <v>4336000</v>
      </c>
      <c r="F66" s="219">
        <f>VLOOKUP(B66,'CC - 05'!$B$103:$AN$116,36,0)</f>
        <v>25</v>
      </c>
      <c r="G66" s="220">
        <f t="shared" si="22"/>
        <v>4713043</v>
      </c>
      <c r="H66" s="92">
        <f>(VLOOKUP(B66,'CC - 05'!B$103:AS$116,37,0)+VLOOKUP(B66,'CC - 05'!B$103:AS$116,38,0))</f>
        <v>0</v>
      </c>
      <c r="I66" s="220">
        <f t="shared" si="23"/>
        <v>0</v>
      </c>
      <c r="J66" s="221">
        <f t="shared" si="24"/>
        <v>25</v>
      </c>
      <c r="K66" s="39">
        <f t="shared" si="24"/>
        <v>4713043</v>
      </c>
      <c r="L66" s="90">
        <f t="shared" si="31"/>
        <v>375000</v>
      </c>
      <c r="M66" s="222">
        <f t="shared" si="25"/>
        <v>5088043</v>
      </c>
      <c r="N66" s="40">
        <f t="shared" si="26"/>
        <v>346880</v>
      </c>
      <c r="O66" s="40">
        <f t="shared" si="27"/>
        <v>65040</v>
      </c>
      <c r="P66" s="40">
        <f t="shared" si="28"/>
        <v>43360</v>
      </c>
      <c r="Q66" s="220">
        <f t="shared" si="29"/>
        <v>4632763</v>
      </c>
      <c r="R66" s="220">
        <f t="shared" si="30"/>
        <v>0</v>
      </c>
      <c r="S66" s="223">
        <f t="shared" si="32"/>
        <v>4632763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5</v>
      </c>
      <c r="B67" s="215" t="s">
        <v>77</v>
      </c>
      <c r="C67" s="216" t="str">
        <f t="shared" si="19"/>
        <v>Nguyễn Văn Bé Tư</v>
      </c>
      <c r="D67" s="217" t="str">
        <f t="shared" si="20"/>
        <v>Tài xế</v>
      </c>
      <c r="E67" s="218">
        <f t="shared" si="21"/>
        <v>3496000</v>
      </c>
      <c r="F67" s="219">
        <f>VLOOKUP(B67,'CC - 05'!$B$103:$AN$116,36,0)</f>
        <v>25</v>
      </c>
      <c r="G67" s="220">
        <f t="shared" si="22"/>
        <v>3800000</v>
      </c>
      <c r="H67" s="92">
        <f>(VLOOKUP(B67,'CC - 05'!B$103:AS$116,37,0)+VLOOKUP(B67,'CC - 05'!B$103:AS$116,38,0))</f>
        <v>0</v>
      </c>
      <c r="I67" s="220">
        <f t="shared" si="23"/>
        <v>0</v>
      </c>
      <c r="J67" s="221">
        <f t="shared" si="24"/>
        <v>25</v>
      </c>
      <c r="K67" s="39">
        <f t="shared" si="24"/>
        <v>3800000</v>
      </c>
      <c r="L67" s="90">
        <f t="shared" si="31"/>
        <v>375000</v>
      </c>
      <c r="M67" s="222">
        <f t="shared" si="25"/>
        <v>4175000</v>
      </c>
      <c r="N67" s="40">
        <f t="shared" si="26"/>
        <v>279680</v>
      </c>
      <c r="O67" s="40">
        <f t="shared" si="27"/>
        <v>52440</v>
      </c>
      <c r="P67" s="40">
        <f t="shared" si="28"/>
        <v>34960</v>
      </c>
      <c r="Q67" s="220">
        <f t="shared" si="29"/>
        <v>3807920</v>
      </c>
      <c r="R67" s="220">
        <f t="shared" si="30"/>
        <v>0</v>
      </c>
      <c r="S67" s="223">
        <f t="shared" si="32"/>
        <v>3807920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6</v>
      </c>
      <c r="B68" s="215" t="s">
        <v>78</v>
      </c>
      <c r="C68" s="216" t="str">
        <f t="shared" si="19"/>
        <v>Dương Thanh Tuấn</v>
      </c>
      <c r="D68" s="217" t="str">
        <f t="shared" si="20"/>
        <v>Nhân sự</v>
      </c>
      <c r="E68" s="218">
        <f t="shared" si="21"/>
        <v>4056000</v>
      </c>
      <c r="F68" s="219">
        <f>VLOOKUP(B68,'CC - 05'!$B$103:$AN$116,36,0)</f>
        <v>25</v>
      </c>
      <c r="G68" s="220">
        <f t="shared" si="22"/>
        <v>4408696</v>
      </c>
      <c r="H68" s="92">
        <f>(VLOOKUP(B68,'CC - 05'!B$103:AS$116,37,0)+VLOOKUP(B68,'CC - 05'!B$103:AS$116,38,0))</f>
        <v>0</v>
      </c>
      <c r="I68" s="220">
        <f t="shared" si="23"/>
        <v>0</v>
      </c>
      <c r="J68" s="221">
        <f t="shared" si="24"/>
        <v>25</v>
      </c>
      <c r="K68" s="39">
        <f t="shared" si="24"/>
        <v>4408696</v>
      </c>
      <c r="L68" s="90">
        <f t="shared" si="31"/>
        <v>375000</v>
      </c>
      <c r="M68" s="222">
        <f t="shared" si="25"/>
        <v>4783696</v>
      </c>
      <c r="N68" s="40">
        <f t="shared" si="26"/>
        <v>324480</v>
      </c>
      <c r="O68" s="40">
        <f t="shared" si="27"/>
        <v>60840</v>
      </c>
      <c r="P68" s="40">
        <f t="shared" si="28"/>
        <v>40560</v>
      </c>
      <c r="Q68" s="220">
        <f t="shared" si="29"/>
        <v>4357816</v>
      </c>
      <c r="R68" s="220">
        <f t="shared" si="30"/>
        <v>0</v>
      </c>
      <c r="S68" s="223">
        <f t="shared" si="32"/>
        <v>4357816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7</v>
      </c>
      <c r="B69" s="215" t="s">
        <v>81</v>
      </c>
      <c r="C69" s="216" t="str">
        <f t="shared" si="19"/>
        <v>Nguyễn Thiện Duyệt</v>
      </c>
      <c r="D69" s="217" t="str">
        <f t="shared" si="20"/>
        <v>XNK</v>
      </c>
      <c r="E69" s="218">
        <f t="shared" si="21"/>
        <v>4840000</v>
      </c>
      <c r="F69" s="219">
        <f>VLOOKUP(B69,'CC - 05'!$B$103:$AN$116,36,0)</f>
        <v>25</v>
      </c>
      <c r="G69" s="220">
        <f t="shared" si="22"/>
        <v>5260870</v>
      </c>
      <c r="H69" s="92">
        <f>(VLOOKUP(B69,'CC - 05'!B$103:AS$116,37,0)+VLOOKUP(B69,'CC - 05'!B$103:AS$116,38,0))</f>
        <v>0</v>
      </c>
      <c r="I69" s="220">
        <f t="shared" si="23"/>
        <v>0</v>
      </c>
      <c r="J69" s="221">
        <f t="shared" si="24"/>
        <v>25</v>
      </c>
      <c r="K69" s="39">
        <f t="shared" si="24"/>
        <v>5260870</v>
      </c>
      <c r="L69" s="90">
        <f t="shared" si="31"/>
        <v>375000</v>
      </c>
      <c r="M69" s="222">
        <f t="shared" si="25"/>
        <v>5635870</v>
      </c>
      <c r="N69" s="40">
        <f t="shared" si="26"/>
        <v>387200</v>
      </c>
      <c r="O69" s="40">
        <f t="shared" si="27"/>
        <v>72600</v>
      </c>
      <c r="P69" s="40">
        <f t="shared" si="28"/>
        <v>48400</v>
      </c>
      <c r="Q69" s="220">
        <f t="shared" si="29"/>
        <v>5127670</v>
      </c>
      <c r="R69" s="220">
        <f t="shared" si="30"/>
        <v>0</v>
      </c>
      <c r="S69" s="223">
        <f t="shared" si="32"/>
        <v>5127670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8</v>
      </c>
      <c r="B70" s="215" t="s">
        <v>192</v>
      </c>
      <c r="C70" s="216" t="str">
        <f>VLOOKUP(B70,DS,2,0)</f>
        <v>Trần Đình Thái</v>
      </c>
      <c r="D70" s="217" t="str">
        <f>VLOOKUP(B70,DS,3,0)</f>
        <v>Cơ Điện</v>
      </c>
      <c r="E70" s="218">
        <f>VLOOKUP(B70,DS,4,0)</f>
        <v>3568000</v>
      </c>
      <c r="F70" s="219">
        <f>VLOOKUP(B70,'CC - 05'!$B$103:$AN$118,36,0)</f>
        <v>25</v>
      </c>
      <c r="G70" s="220">
        <f>ROUND(E70/$U$2*F70,0)</f>
        <v>3878261</v>
      </c>
      <c r="H70" s="92">
        <f>(VLOOKUP(B70,'CC - 05'!B$103:AS$118,37,0)+VLOOKUP(B70,'CC - 05'!B$103:AS$118,38,0))</f>
        <v>0</v>
      </c>
      <c r="I70" s="220">
        <f>ROUND(E70/$U$2*H70,0)</f>
        <v>0</v>
      </c>
      <c r="J70" s="221">
        <f>F70+H70</f>
        <v>25</v>
      </c>
      <c r="K70" s="39">
        <f>G70+I70</f>
        <v>3878261</v>
      </c>
      <c r="L70" s="90">
        <f>+F70*15000</f>
        <v>375000</v>
      </c>
      <c r="M70" s="222">
        <f>K70+SUM(L70:L70)</f>
        <v>4253261</v>
      </c>
      <c r="N70" s="40">
        <f>IF(VLOOKUP(B70,DS,13,0)="x",E70*$N$4,0)</f>
        <v>285440</v>
      </c>
      <c r="O70" s="40">
        <f>IF(VLOOKUP(B70,DS,13,0)="x",E70*$O$4,0)</f>
        <v>53520</v>
      </c>
      <c r="P70" s="40">
        <f>IF(VLOOKUP(B70,DS,13,0)="x",E70*$P$4,0)</f>
        <v>35680</v>
      </c>
      <c r="Q70" s="220">
        <f>M70-SUM(N70:P70)</f>
        <v>3878621</v>
      </c>
      <c r="R70" s="220">
        <f>VLOOKUP(B70,DS,23,0)</f>
        <v>0</v>
      </c>
      <c r="S70" s="223">
        <f>Q70-R70</f>
        <v>3878621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2.5" customHeight="1">
      <c r="A71" s="226"/>
      <c r="B71" s="226"/>
      <c r="C71" s="227"/>
      <c r="D71" s="228"/>
      <c r="E71" s="229"/>
      <c r="F71" s="229"/>
      <c r="G71" s="229"/>
      <c r="H71" s="229"/>
      <c r="I71" s="229"/>
      <c r="J71" s="230"/>
      <c r="K71" s="229"/>
      <c r="L71" s="229"/>
      <c r="M71" s="315"/>
      <c r="N71" s="229"/>
      <c r="O71" s="229"/>
      <c r="P71" s="229"/>
      <c r="Q71" s="229"/>
      <c r="R71" s="229"/>
      <c r="S71" s="229"/>
      <c r="T71" s="220"/>
      <c r="U71" s="182"/>
      <c r="V71" s="224"/>
      <c r="W71" s="224"/>
      <c r="X71" s="224"/>
      <c r="Y71" s="224"/>
      <c r="Z71" s="224"/>
    </row>
    <row r="72" spans="1:31" s="234" customFormat="1" ht="21" customHeight="1">
      <c r="A72" s="412" t="s">
        <v>25</v>
      </c>
      <c r="B72" s="413"/>
      <c r="C72" s="413"/>
      <c r="D72" s="413"/>
      <c r="E72" s="231">
        <f>SUM(E63:E71)</f>
        <v>40937000</v>
      </c>
      <c r="F72" s="231"/>
      <c r="G72" s="231">
        <f t="shared" ref="G72:S72" si="33">SUM(G63:G71)</f>
        <v>42137826</v>
      </c>
      <c r="H72" s="231">
        <f t="shared" si="33"/>
        <v>0</v>
      </c>
      <c r="I72" s="231">
        <f t="shared" si="33"/>
        <v>0</v>
      </c>
      <c r="J72" s="231">
        <f t="shared" si="33"/>
        <v>195</v>
      </c>
      <c r="K72" s="232">
        <f t="shared" si="33"/>
        <v>42137826</v>
      </c>
      <c r="L72" s="232">
        <f t="shared" si="33"/>
        <v>2925000</v>
      </c>
      <c r="M72" s="232">
        <f t="shared" si="33"/>
        <v>45062826</v>
      </c>
      <c r="N72" s="232">
        <f t="shared" si="33"/>
        <v>3274960</v>
      </c>
      <c r="O72" s="232">
        <f t="shared" si="33"/>
        <v>614055</v>
      </c>
      <c r="P72" s="232">
        <f t="shared" si="33"/>
        <v>409370</v>
      </c>
      <c r="Q72" s="232">
        <f t="shared" si="33"/>
        <v>40764441</v>
      </c>
      <c r="R72" s="232">
        <f t="shared" si="33"/>
        <v>0</v>
      </c>
      <c r="S72" s="232">
        <f>SUM(S63:S71)</f>
        <v>40764441</v>
      </c>
      <c r="T72" s="232"/>
      <c r="U72" s="182"/>
      <c r="V72" s="233">
        <f>S72+S42</f>
        <v>148626983</v>
      </c>
      <c r="W72" s="233"/>
      <c r="X72" s="233"/>
      <c r="Y72" s="233"/>
      <c r="Z72" s="233"/>
    </row>
    <row r="73" spans="1:31" s="242" customFormat="1" ht="13.5" customHeight="1">
      <c r="A73" s="235"/>
      <c r="B73" s="235"/>
      <c r="C73" s="236"/>
      <c r="D73" s="237"/>
      <c r="E73" s="238"/>
      <c r="F73" s="236"/>
      <c r="G73" s="236"/>
      <c r="H73" s="236"/>
      <c r="I73" s="236"/>
      <c r="J73" s="239"/>
      <c r="K73" s="236"/>
      <c r="L73" s="236"/>
      <c r="M73" s="240"/>
      <c r="N73" s="236"/>
      <c r="O73" s="236"/>
      <c r="P73" s="236"/>
      <c r="Q73" s="236"/>
      <c r="R73" s="236"/>
      <c r="S73" s="236"/>
      <c r="T73" s="236"/>
      <c r="U73" s="182"/>
      <c r="V73" s="241"/>
      <c r="W73" s="241"/>
      <c r="X73" s="241"/>
      <c r="Y73" s="241"/>
      <c r="Z73" s="241"/>
    </row>
    <row r="74" spans="1:31" s="225" customFormat="1" ht="17.25" customHeight="1">
      <c r="A74" s="243"/>
      <c r="B74" s="243"/>
      <c r="C74" s="243"/>
      <c r="D74" s="244"/>
      <c r="E74" s="245"/>
      <c r="F74" s="243"/>
      <c r="G74" s="243"/>
      <c r="H74" s="243"/>
      <c r="I74" s="243"/>
      <c r="J74" s="246"/>
      <c r="K74" s="245"/>
      <c r="L74" s="243"/>
      <c r="M74" s="243"/>
      <c r="N74" s="243"/>
      <c r="O74" s="243"/>
      <c r="P74" s="243"/>
      <c r="Q74" s="243"/>
      <c r="R74" s="243"/>
      <c r="S74" s="247" t="str">
        <f>$S$44</f>
        <v>Long An, ngày  31   tháng   05   năm 2016</v>
      </c>
      <c r="T74" s="243"/>
      <c r="U74" s="248"/>
      <c r="V74" s="224"/>
      <c r="W74" s="224"/>
      <c r="X74" s="224"/>
      <c r="Y74" s="224"/>
      <c r="Z74" s="224"/>
    </row>
    <row r="75" spans="1:31" s="225" customFormat="1" ht="12.75">
      <c r="A75" s="249"/>
      <c r="B75" s="249"/>
      <c r="C75" s="248" t="s">
        <v>60</v>
      </c>
      <c r="D75" s="250"/>
      <c r="E75" s="202"/>
      <c r="F75" s="248"/>
      <c r="G75" s="202"/>
      <c r="H75" s="202"/>
      <c r="I75" s="202"/>
      <c r="J75" s="251"/>
      <c r="K75" s="224"/>
      <c r="L75" s="252"/>
      <c r="M75" s="260"/>
      <c r="N75" s="253"/>
      <c r="O75" s="253"/>
      <c r="P75" s="253"/>
      <c r="Q75" s="253"/>
      <c r="S75" s="253" t="s">
        <v>22</v>
      </c>
      <c r="T75" s="248"/>
      <c r="U75" s="248"/>
      <c r="V75" s="224"/>
      <c r="W75" s="224"/>
      <c r="X75" s="224"/>
      <c r="Y75" s="224"/>
      <c r="Z75" s="224"/>
    </row>
    <row r="76" spans="1:31" s="242" customFormat="1" ht="12">
      <c r="A76" s="235"/>
      <c r="B76" s="235"/>
      <c r="C76" s="254"/>
      <c r="D76" s="254"/>
      <c r="E76" s="255"/>
      <c r="F76" s="185"/>
      <c r="G76" s="255"/>
      <c r="H76" s="255"/>
      <c r="I76" s="255"/>
      <c r="J76" s="239"/>
      <c r="K76" s="241"/>
      <c r="L76" s="256"/>
      <c r="N76" s="257"/>
      <c r="O76" s="257"/>
      <c r="P76" s="257"/>
      <c r="Q76" s="257"/>
      <c r="S76" s="257"/>
      <c r="T76" s="185"/>
      <c r="U76" s="182"/>
      <c r="V76" s="241"/>
      <c r="W76" s="241"/>
      <c r="X76" s="241"/>
      <c r="Y76" s="241"/>
      <c r="Z76" s="241"/>
    </row>
    <row r="78" spans="1:31">
      <c r="N78" s="6">
        <v>3274960</v>
      </c>
    </row>
    <row r="79" spans="1:31">
      <c r="N79" s="6">
        <v>7873200</v>
      </c>
    </row>
    <row r="80" spans="1:31">
      <c r="N80" s="6">
        <v>614055</v>
      </c>
    </row>
    <row r="81" spans="14:14">
      <c r="N81" s="6">
        <v>1476225</v>
      </c>
    </row>
    <row r="82" spans="14:14">
      <c r="N82" s="6">
        <v>409370</v>
      </c>
    </row>
    <row r="83" spans="14:14">
      <c r="N83" s="6">
        <v>984150</v>
      </c>
    </row>
  </sheetData>
  <protectedRanges>
    <protectedRange password="CC78" sqref="V41:IK42 A10:B11 L41 C5:D7 B45:C45 V5:W9 A41:A46 B41:B44 B46 A77:A107 V12:W12 Q5:T7 AF5:IK12 L42:T42 V32:W32 E5:I6 D42:I42 N5:P6 L5 Q10:S11 L61 L45 J6:K7 L7 L59 AF32:IK32 A48:A54 N41:S41 W48:IK54 W10:W11 C77:IK107 J41:K42 A108:IK65375 C48:T54 V48:V58 H60:I60 B48:B107" name="Range1"/>
    <protectedRange password="CC78" sqref="F7:H7 H61" name="Range1_4"/>
    <protectedRange password="CC78" sqref="V45:IK46 S45:T46 N45:Q46 E45:I46" name="Range1_1_1"/>
    <protectedRange password="CC78" sqref="U1 W1:IK3 V4:IK4 B4:T4 U4:U12 X5:AE12 U32 X32:AE32 B1:Q3 R2:S3 U41:U5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1:IK72 L71 C59:D61 B75:C75 V59:W62 A71:A76 B71:B74 B76 N59:P60 Q59:T61 K71:K72 L72:T72 E59:I59 D72:J72 J71 J60:K61 L75 N71:S71 E60:G60 AF59:IK70 W63:W70 Q63:S70 A63:B70" name="Range1_3"/>
    <protectedRange password="CC78" sqref="F61:G61" name="Range1_4_2"/>
    <protectedRange password="CC78" sqref="V75:IK76 N75:Q76 S75:T76 E75:I76" name="Range1_1_1_1"/>
    <protectedRange password="CC78" sqref="W55:IK58 B58:T58 B55:Q57 R56:S57 U59:U76 X59:AE70" name="Range1_2_2"/>
    <protectedRange password="CC78" sqref="V63:V70" name="Range1_1_2"/>
    <protectedRange password="CC78" sqref="A55" name="Range1_2_1_1_1"/>
    <protectedRange password="CC78" sqref="I61" name="Range1_4_1_1"/>
    <protectedRange password="CC78" sqref="Q33:S40 W33:W40 B33:B40 AF33:IK40 AF13:IK31 W13:W31 Q13:S31 A13:B31" name="Range1_5"/>
    <protectedRange password="CC78" sqref="U33:U40 X33:AE40 X13:AE31 U13:U31" name="Range1_2_3"/>
    <protectedRange password="CC78" sqref="V33:V40 V13:V31" name="Range1_1_3"/>
    <protectedRange password="CC78" sqref="K10:K11 K33:K40 K13:K31 K63:K70" name="Range1_6"/>
    <protectedRange password="CC78" sqref="A2:A3 A56:A57" name="Range1_2_1_3"/>
  </protectedRanges>
  <autoFilter ref="A7:AE10"/>
  <mergeCells count="46">
    <mergeCell ref="A72:D72"/>
    <mergeCell ref="S59:S61"/>
    <mergeCell ref="T59:T61"/>
    <mergeCell ref="F60:G60"/>
    <mergeCell ref="H60:I60"/>
    <mergeCell ref="J60:J61"/>
    <mergeCell ref="K60:K61"/>
    <mergeCell ref="N60:N61"/>
    <mergeCell ref="O60:O61"/>
    <mergeCell ref="P60:P61"/>
    <mergeCell ref="F59:K59"/>
    <mergeCell ref="L59:L61"/>
    <mergeCell ref="M59:M61"/>
    <mergeCell ref="N59:P59"/>
    <mergeCell ref="Q59:Q61"/>
    <mergeCell ref="R59:R61"/>
    <mergeCell ref="O6:O7"/>
    <mergeCell ref="P6:P7"/>
    <mergeCell ref="A42:D42"/>
    <mergeCell ref="D55:Q55"/>
    <mergeCell ref="R55:T55"/>
    <mergeCell ref="F6:G6"/>
    <mergeCell ref="H6:I6"/>
    <mergeCell ref="J6:J7"/>
    <mergeCell ref="K6:K7"/>
    <mergeCell ref="A59:A61"/>
    <mergeCell ref="B59:B61"/>
    <mergeCell ref="C59:C61"/>
    <mergeCell ref="D59:D61"/>
    <mergeCell ref="E59:E61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41"/>
  <sheetViews>
    <sheetView zoomScaleNormal="115" workbookViewId="0">
      <pane xSplit="3" ySplit="6" topLeftCell="D7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D109" sqref="AD10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92" t="s">
        <v>180</v>
      </c>
      <c r="AN1" s="393"/>
      <c r="AO1" s="393"/>
      <c r="AP1" s="393"/>
      <c r="AQ1" s="393"/>
      <c r="AR1" s="393"/>
      <c r="AS1" s="394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00" t="s">
        <v>28</v>
      </c>
      <c r="B5" s="400" t="s">
        <v>3</v>
      </c>
      <c r="C5" s="400" t="s">
        <v>1</v>
      </c>
      <c r="D5" s="402" t="s">
        <v>29</v>
      </c>
      <c r="E5" s="400" t="s">
        <v>30</v>
      </c>
      <c r="F5" s="118">
        <f>+E4</f>
        <v>42522</v>
      </c>
      <c r="G5" s="118">
        <f t="shared" ref="G5:AG5" si="0">F5+1</f>
        <v>42523</v>
      </c>
      <c r="H5" s="118">
        <f t="shared" si="0"/>
        <v>42524</v>
      </c>
      <c r="I5" s="118">
        <f t="shared" si="0"/>
        <v>42525</v>
      </c>
      <c r="J5" s="118">
        <f t="shared" si="0"/>
        <v>42526</v>
      </c>
      <c r="K5" s="118">
        <f t="shared" si="0"/>
        <v>42527</v>
      </c>
      <c r="L5" s="118">
        <f t="shared" si="0"/>
        <v>42528</v>
      </c>
      <c r="M5" s="118">
        <f t="shared" si="0"/>
        <v>42529</v>
      </c>
      <c r="N5" s="118">
        <f t="shared" si="0"/>
        <v>42530</v>
      </c>
      <c r="O5" s="118">
        <f t="shared" si="0"/>
        <v>42531</v>
      </c>
      <c r="P5" s="118">
        <f t="shared" si="0"/>
        <v>42532</v>
      </c>
      <c r="Q5" s="118">
        <f t="shared" si="0"/>
        <v>42533</v>
      </c>
      <c r="R5" s="118">
        <f t="shared" si="0"/>
        <v>42534</v>
      </c>
      <c r="S5" s="118">
        <f t="shared" si="0"/>
        <v>42535</v>
      </c>
      <c r="T5" s="118">
        <f t="shared" si="0"/>
        <v>42536</v>
      </c>
      <c r="U5" s="118">
        <f t="shared" si="0"/>
        <v>42537</v>
      </c>
      <c r="V5" s="118">
        <f t="shared" si="0"/>
        <v>42538</v>
      </c>
      <c r="W5" s="118">
        <f t="shared" si="0"/>
        <v>42539</v>
      </c>
      <c r="X5" s="118">
        <f t="shared" si="0"/>
        <v>42540</v>
      </c>
      <c r="Y5" s="118">
        <f t="shared" si="0"/>
        <v>42541</v>
      </c>
      <c r="Z5" s="118">
        <f t="shared" si="0"/>
        <v>42542</v>
      </c>
      <c r="AA5" s="118">
        <f t="shared" si="0"/>
        <v>42543</v>
      </c>
      <c r="AB5" s="118">
        <f t="shared" si="0"/>
        <v>42544</v>
      </c>
      <c r="AC5" s="118">
        <f t="shared" si="0"/>
        <v>42545</v>
      </c>
      <c r="AD5" s="118">
        <f t="shared" si="0"/>
        <v>42546</v>
      </c>
      <c r="AE5" s="118">
        <f t="shared" si="0"/>
        <v>42547</v>
      </c>
      <c r="AF5" s="118">
        <f t="shared" si="0"/>
        <v>42548</v>
      </c>
      <c r="AG5" s="118">
        <f t="shared" si="0"/>
        <v>42549</v>
      </c>
      <c r="AH5" s="118">
        <f>AG5+1</f>
        <v>42550</v>
      </c>
      <c r="AI5" s="118">
        <f>AH5+1</f>
        <v>42551</v>
      </c>
      <c r="AJ5" s="118"/>
      <c r="AK5" s="405" t="s">
        <v>15</v>
      </c>
      <c r="AL5" s="406"/>
      <c r="AM5" s="407"/>
      <c r="AN5" s="403" t="s">
        <v>45</v>
      </c>
      <c r="AO5" s="403" t="s">
        <v>41</v>
      </c>
      <c r="AP5" s="403" t="s">
        <v>42</v>
      </c>
      <c r="AQ5" s="403" t="s">
        <v>43</v>
      </c>
      <c r="AR5" s="403" t="s">
        <v>44</v>
      </c>
      <c r="AS5" s="402" t="s">
        <v>0</v>
      </c>
      <c r="AT5" s="40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01"/>
      <c r="B6" s="401"/>
      <c r="C6" s="401"/>
      <c r="D6" s="401"/>
      <c r="E6" s="401"/>
      <c r="F6" s="304" t="str">
        <f>CHOOSE(WEEKDAY(F5),"C.Nhật","T.Hai","T.Ba","T.Tư","T.Năm","T.Sáu","T.Bảy")</f>
        <v>T.Tư</v>
      </c>
      <c r="G6" s="304" t="str">
        <f t="shared" ref="G6:AI6" si="1">CHOOSE(WEEKDAY(G5),"C.Nhật","T.Hai","T.Ba","T.Tư","T.Năm","T.Sáu","T.Bảy")</f>
        <v>T.Năm</v>
      </c>
      <c r="H6" s="304" t="str">
        <f t="shared" si="1"/>
        <v>T.Sáu</v>
      </c>
      <c r="I6" s="304" t="str">
        <f t="shared" si="1"/>
        <v>T.Bảy</v>
      </c>
      <c r="J6" s="304" t="str">
        <f t="shared" si="1"/>
        <v>C.Nhật</v>
      </c>
      <c r="K6" s="304" t="str">
        <f t="shared" si="1"/>
        <v>T.Hai</v>
      </c>
      <c r="L6" s="304" t="str">
        <f t="shared" si="1"/>
        <v>T.Ba</v>
      </c>
      <c r="M6" s="304" t="str">
        <f t="shared" si="1"/>
        <v>T.Tư</v>
      </c>
      <c r="N6" s="304" t="str">
        <f t="shared" si="1"/>
        <v>T.Năm</v>
      </c>
      <c r="O6" s="304" t="str">
        <f t="shared" si="1"/>
        <v>T.Sáu</v>
      </c>
      <c r="P6" s="304" t="str">
        <f t="shared" si="1"/>
        <v>T.Bảy</v>
      </c>
      <c r="Q6" s="304" t="str">
        <f t="shared" si="1"/>
        <v>C.Nhật</v>
      </c>
      <c r="R6" s="304" t="str">
        <f t="shared" si="1"/>
        <v>T.Hai</v>
      </c>
      <c r="S6" s="304" t="str">
        <f t="shared" si="1"/>
        <v>T.Ba</v>
      </c>
      <c r="T6" s="304" t="str">
        <f t="shared" si="1"/>
        <v>T.Tư</v>
      </c>
      <c r="U6" s="304" t="str">
        <f t="shared" si="1"/>
        <v>T.Năm</v>
      </c>
      <c r="V6" s="304" t="str">
        <f t="shared" si="1"/>
        <v>T.Sáu</v>
      </c>
      <c r="W6" s="304" t="str">
        <f t="shared" si="1"/>
        <v>T.Bảy</v>
      </c>
      <c r="X6" s="304" t="str">
        <f t="shared" si="1"/>
        <v>C.Nhật</v>
      </c>
      <c r="Y6" s="304" t="str">
        <f t="shared" si="1"/>
        <v>T.Hai</v>
      </c>
      <c r="Z6" s="304" t="str">
        <f t="shared" si="1"/>
        <v>T.Ba</v>
      </c>
      <c r="AA6" s="304" t="str">
        <f t="shared" si="1"/>
        <v>T.Tư</v>
      </c>
      <c r="AB6" s="304" t="str">
        <f t="shared" si="1"/>
        <v>T.Năm</v>
      </c>
      <c r="AC6" s="304" t="str">
        <f t="shared" si="1"/>
        <v>T.Sáu</v>
      </c>
      <c r="AD6" s="304" t="str">
        <f t="shared" si="1"/>
        <v>T.Bảy</v>
      </c>
      <c r="AE6" s="304" t="str">
        <f t="shared" si="1"/>
        <v>C.Nhật</v>
      </c>
      <c r="AF6" s="304" t="str">
        <f t="shared" si="1"/>
        <v>T.Hai</v>
      </c>
      <c r="AG6" s="304" t="str">
        <f t="shared" si="1"/>
        <v>T.Ba</v>
      </c>
      <c r="AH6" s="304" t="str">
        <f t="shared" si="1"/>
        <v>T.Tư</v>
      </c>
      <c r="AI6" s="304" t="str">
        <f t="shared" si="1"/>
        <v>T.Năm</v>
      </c>
      <c r="AJ6" s="304"/>
      <c r="AK6" s="305" t="s">
        <v>16</v>
      </c>
      <c r="AL6" s="305" t="s">
        <v>31</v>
      </c>
      <c r="AM6" s="306" t="s">
        <v>17</v>
      </c>
      <c r="AN6" s="404"/>
      <c r="AO6" s="404"/>
      <c r="AP6" s="404"/>
      <c r="AQ6" s="404"/>
      <c r="AR6" s="404"/>
      <c r="AS6" s="401"/>
      <c r="AT6" s="40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7">
        <v>1</v>
      </c>
      <c r="B9" s="367" t="s">
        <v>61</v>
      </c>
      <c r="C9" s="369" t="str">
        <f>VLOOKUP(B9,DS,2,0)</f>
        <v>Mai Út Hiền</v>
      </c>
      <c r="D9" s="371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/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/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/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/>
      <c r="AF9" s="171">
        <v>8</v>
      </c>
      <c r="AG9" s="171">
        <v>8</v>
      </c>
      <c r="AH9" s="171">
        <v>8</v>
      </c>
      <c r="AI9" s="171">
        <v>8</v>
      </c>
      <c r="AJ9" s="171"/>
      <c r="AK9" s="373">
        <f>((SUM(F9:AJ9))/8)-(SUMIF($F$6:$AJ$6,"C.Nhật",F9:AJ9)/8)</f>
        <v>26</v>
      </c>
      <c r="AL9" s="373">
        <f>SUM(F10:AI10)/8*1.5</f>
        <v>0</v>
      </c>
      <c r="AM9" s="375">
        <f>SUMIF($F$6:$AI$6,"C.Nhật",$F9:$AI10)/8*2</f>
        <v>0</v>
      </c>
      <c r="AN9" s="363">
        <f>SUM(AK9:AM10)</f>
        <v>26</v>
      </c>
      <c r="AO9" s="377">
        <v>0</v>
      </c>
      <c r="AP9" s="363"/>
      <c r="AQ9" s="363"/>
      <c r="AR9" s="363"/>
      <c r="AS9" s="365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8"/>
      <c r="B10" s="368"/>
      <c r="C10" s="370"/>
      <c r="D10" s="37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74"/>
      <c r="AL10" s="374"/>
      <c r="AM10" s="376"/>
      <c r="AN10" s="364"/>
      <c r="AO10" s="378"/>
      <c r="AP10" s="364"/>
      <c r="AQ10" s="364"/>
      <c r="AR10" s="364"/>
      <c r="AS10" s="366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7">
        <f>A9+1</f>
        <v>2</v>
      </c>
      <c r="B11" s="367" t="s">
        <v>62</v>
      </c>
      <c r="C11" s="369" t="str">
        <f>VLOOKUP(B11,DS,2,0)</f>
        <v>Nguyễn Thị Xuân Thảo</v>
      </c>
      <c r="D11" s="371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/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/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/>
      <c r="AF11" s="171">
        <v>8</v>
      </c>
      <c r="AG11" s="171">
        <v>8</v>
      </c>
      <c r="AH11" s="171">
        <v>8</v>
      </c>
      <c r="AI11" s="171">
        <v>8</v>
      </c>
      <c r="AJ11" s="171"/>
      <c r="AK11" s="373">
        <f>((SUM(F11:AJ11))/8)-(SUMIF($F$6:$AJ$6,"C.Nhật",F11:AJ11)/8)</f>
        <v>26</v>
      </c>
      <c r="AL11" s="373">
        <f>SUM(F12:AI12)/8*1.5</f>
        <v>0</v>
      </c>
      <c r="AM11" s="375">
        <f>SUMIF($F$6:$AI$6,"C.Nhật",$F11:$AI12)/8*2</f>
        <v>0</v>
      </c>
      <c r="AN11" s="363">
        <f>SUM(AK11:AM12)</f>
        <v>26</v>
      </c>
      <c r="AO11" s="377">
        <v>0</v>
      </c>
      <c r="AP11" s="363"/>
      <c r="AQ11" s="363"/>
      <c r="AR11" s="363"/>
      <c r="AS11" s="365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8"/>
      <c r="B12" s="368"/>
      <c r="C12" s="370"/>
      <c r="D12" s="37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74"/>
      <c r="AL12" s="374"/>
      <c r="AM12" s="376"/>
      <c r="AN12" s="364"/>
      <c r="AO12" s="378"/>
      <c r="AP12" s="364"/>
      <c r="AQ12" s="364"/>
      <c r="AR12" s="364"/>
      <c r="AS12" s="366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7">
        <v>1</v>
      </c>
      <c r="B14" s="367" t="s">
        <v>84</v>
      </c>
      <c r="C14" s="369" t="str">
        <f>VLOOKUP(B14,DS,2,0)</f>
        <v xml:space="preserve"> Lâm Thị Mộng Kiều </v>
      </c>
      <c r="D14" s="371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/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/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/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/>
      <c r="AF14" s="171">
        <v>8</v>
      </c>
      <c r="AG14" s="171">
        <v>8</v>
      </c>
      <c r="AH14" s="171">
        <v>8</v>
      </c>
      <c r="AI14" s="171">
        <v>8</v>
      </c>
      <c r="AJ14" s="171"/>
      <c r="AK14" s="373">
        <f>((SUM(F14:AJ14))/8)-(SUMIF($F$6:$AJ$6,"C.Nhật",F14:AJ14)/8)</f>
        <v>26</v>
      </c>
      <c r="AL14" s="373">
        <f>SUM(F15:AI15)/8*1.5</f>
        <v>0</v>
      </c>
      <c r="AM14" s="375">
        <f>SUMIF($F$6:$AI$6,"C.Nhật",$F14:$AI15)/8*2</f>
        <v>0</v>
      </c>
      <c r="AN14" s="363">
        <f>SUM(AK14:AM15)</f>
        <v>26</v>
      </c>
      <c r="AO14" s="377">
        <v>0</v>
      </c>
      <c r="AP14" s="363"/>
      <c r="AQ14" s="363"/>
      <c r="AR14" s="363"/>
      <c r="AS14" s="365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8"/>
      <c r="B15" s="368"/>
      <c r="C15" s="370"/>
      <c r="D15" s="37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74"/>
      <c r="AL15" s="374"/>
      <c r="AM15" s="376"/>
      <c r="AN15" s="364"/>
      <c r="AO15" s="378"/>
      <c r="AP15" s="364"/>
      <c r="AQ15" s="364"/>
      <c r="AR15" s="364"/>
      <c r="AS15" s="366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7">
        <f>A14+1</f>
        <v>2</v>
      </c>
      <c r="B16" s="367" t="s">
        <v>85</v>
      </c>
      <c r="C16" s="369" t="str">
        <f>VLOOKUP(B16,DS,2,0)</f>
        <v>Huỳnh Thị Hường</v>
      </c>
      <c r="D16" s="371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/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/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/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/>
      <c r="AF16" s="171">
        <v>8</v>
      </c>
      <c r="AG16" s="171">
        <v>8</v>
      </c>
      <c r="AH16" s="171">
        <v>8</v>
      </c>
      <c r="AI16" s="171">
        <v>8</v>
      </c>
      <c r="AJ16" s="171"/>
      <c r="AK16" s="373">
        <f>((SUM(F16:AJ16))/8)-(SUMIF($F$6:$AJ$6,"C.Nhật",F16:AJ16)/8)</f>
        <v>26</v>
      </c>
      <c r="AL16" s="373">
        <f>SUM(F17:AI17)/8*1.5</f>
        <v>0</v>
      </c>
      <c r="AM16" s="375">
        <f>SUMIF($F$6:$AI$6,"C.Nhật",$F16:$AI17)/8*2</f>
        <v>0</v>
      </c>
      <c r="AN16" s="363">
        <f>SUM(AK16:AM17)</f>
        <v>26</v>
      </c>
      <c r="AO16" s="377">
        <v>0</v>
      </c>
      <c r="AP16" s="363"/>
      <c r="AQ16" s="363"/>
      <c r="AR16" s="363"/>
      <c r="AS16" s="365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8"/>
      <c r="B17" s="368"/>
      <c r="C17" s="370"/>
      <c r="D17" s="37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74"/>
      <c r="AL17" s="374"/>
      <c r="AM17" s="376"/>
      <c r="AN17" s="364"/>
      <c r="AO17" s="378"/>
      <c r="AP17" s="364"/>
      <c r="AQ17" s="364"/>
      <c r="AR17" s="364"/>
      <c r="AS17" s="366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7">
        <f>A16+1</f>
        <v>3</v>
      </c>
      <c r="B18" s="367" t="s">
        <v>86</v>
      </c>
      <c r="C18" s="369" t="str">
        <f>VLOOKUP(B18,DS,2,0)</f>
        <v>Nguyễn Thị Rong</v>
      </c>
      <c r="D18" s="371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/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/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/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/>
      <c r="AF18" s="171">
        <v>8</v>
      </c>
      <c r="AG18" s="171">
        <v>8</v>
      </c>
      <c r="AH18" s="171">
        <v>8</v>
      </c>
      <c r="AI18" s="171">
        <v>8</v>
      </c>
      <c r="AJ18" s="171"/>
      <c r="AK18" s="373">
        <f>((SUM(F18:AJ18))/8)-(SUMIF($F$6:$AJ$6,"C.Nhật",F18:AJ18)/8)</f>
        <v>26</v>
      </c>
      <c r="AL18" s="373">
        <f>SUM(F19:AI19)/8*1.5</f>
        <v>0</v>
      </c>
      <c r="AM18" s="375">
        <f>SUMIF($F$6:$AI$6,"C.Nhật",$F18:$AI19)/8*2</f>
        <v>0</v>
      </c>
      <c r="AN18" s="363">
        <f>SUM(AK18:AM19)</f>
        <v>26</v>
      </c>
      <c r="AO18" s="377">
        <v>0</v>
      </c>
      <c r="AP18" s="363"/>
      <c r="AQ18" s="363"/>
      <c r="AR18" s="363"/>
      <c r="AS18" s="365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8"/>
      <c r="B19" s="368"/>
      <c r="C19" s="370"/>
      <c r="D19" s="37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74"/>
      <c r="AL19" s="374"/>
      <c r="AM19" s="376"/>
      <c r="AN19" s="364"/>
      <c r="AO19" s="378"/>
      <c r="AP19" s="364"/>
      <c r="AQ19" s="364"/>
      <c r="AR19" s="364"/>
      <c r="AS19" s="366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7">
        <f t="shared" ref="A20:A30" si="2">A18+1</f>
        <v>4</v>
      </c>
      <c r="B20" s="367" t="s">
        <v>87</v>
      </c>
      <c r="C20" s="369" t="str">
        <f>VLOOKUP(B20,DS,2,0)</f>
        <v>Sơn Thị Nil</v>
      </c>
      <c r="D20" s="371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/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/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/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/>
      <c r="AF20" s="171">
        <v>8</v>
      </c>
      <c r="AG20" s="171">
        <v>8</v>
      </c>
      <c r="AH20" s="171">
        <v>8</v>
      </c>
      <c r="AI20" s="171">
        <v>8</v>
      </c>
      <c r="AJ20" s="171"/>
      <c r="AK20" s="373">
        <f>((SUM(F20:AJ20))/8)-(SUMIF($F$6:$AJ$6,"C.Nhật",F20:AJ20)/8)</f>
        <v>26</v>
      </c>
      <c r="AL20" s="373">
        <f>SUM(F21:AI21)/8*1.5</f>
        <v>0</v>
      </c>
      <c r="AM20" s="375">
        <f>SUMIF($F$6:$AI$6,"C.Nhật",$F20:$AI21)/8*2</f>
        <v>0</v>
      </c>
      <c r="AN20" s="363">
        <f>SUM(AK20:AM21)</f>
        <v>26</v>
      </c>
      <c r="AO20" s="377">
        <v>0</v>
      </c>
      <c r="AP20" s="363"/>
      <c r="AQ20" s="363"/>
      <c r="AR20" s="363"/>
      <c r="AS20" s="365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8"/>
      <c r="B21" s="368"/>
      <c r="C21" s="370"/>
      <c r="D21" s="37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74"/>
      <c r="AL21" s="374"/>
      <c r="AM21" s="376"/>
      <c r="AN21" s="364"/>
      <c r="AO21" s="378"/>
      <c r="AP21" s="364"/>
      <c r="AQ21" s="364"/>
      <c r="AR21" s="364"/>
      <c r="AS21" s="366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7">
        <f t="shared" si="2"/>
        <v>5</v>
      </c>
      <c r="B22" s="367" t="s">
        <v>88</v>
      </c>
      <c r="C22" s="369" t="str">
        <f>VLOOKUP(B22,DS,2,0)</f>
        <v>Huỳnh Thị Bé Tha</v>
      </c>
      <c r="D22" s="371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/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/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/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/>
      <c r="AF22" s="171">
        <v>8</v>
      </c>
      <c r="AG22" s="171">
        <v>8</v>
      </c>
      <c r="AH22" s="171">
        <v>8</v>
      </c>
      <c r="AI22" s="171">
        <v>8</v>
      </c>
      <c r="AJ22" s="171"/>
      <c r="AK22" s="373">
        <f>((SUM(F22:AJ22))/8)-(SUMIF($F$6:$AJ$6,"C.Nhật",F22:AJ22)/8)</f>
        <v>26</v>
      </c>
      <c r="AL22" s="373">
        <f>SUM(F23:AI23)/8*1.5</f>
        <v>0</v>
      </c>
      <c r="AM22" s="375">
        <f>SUMIF($F$6:$AI$6,"C.Nhật",$F22:$AI23)/8*2</f>
        <v>0</v>
      </c>
      <c r="AN22" s="363">
        <f>SUM(AK22:AM23)</f>
        <v>26</v>
      </c>
      <c r="AO22" s="377">
        <v>0</v>
      </c>
      <c r="AP22" s="363"/>
      <c r="AQ22" s="363"/>
      <c r="AR22" s="363"/>
      <c r="AS22" s="365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8"/>
      <c r="B23" s="368"/>
      <c r="C23" s="370"/>
      <c r="D23" s="37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74"/>
      <c r="AL23" s="374"/>
      <c r="AM23" s="376"/>
      <c r="AN23" s="364"/>
      <c r="AO23" s="378"/>
      <c r="AP23" s="364"/>
      <c r="AQ23" s="364"/>
      <c r="AR23" s="364"/>
      <c r="AS23" s="366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7">
        <f t="shared" si="2"/>
        <v>6</v>
      </c>
      <c r="B24" s="367" t="s">
        <v>90</v>
      </c>
      <c r="C24" s="369" t="str">
        <f>VLOOKUP(B24,DS,2,0)</f>
        <v>Nguyễn Thị Kim Hồng</v>
      </c>
      <c r="D24" s="371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/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/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/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/>
      <c r="AF24" s="171">
        <v>8</v>
      </c>
      <c r="AG24" s="171">
        <v>8</v>
      </c>
      <c r="AH24" s="171">
        <v>8</v>
      </c>
      <c r="AI24" s="171">
        <v>8</v>
      </c>
      <c r="AJ24" s="171"/>
      <c r="AK24" s="373">
        <f>((SUM(F24:AJ24))/8)-(SUMIF($F$6:$AJ$6,"C.Nhật",F24:AJ24)/8)</f>
        <v>26</v>
      </c>
      <c r="AL24" s="373">
        <f>SUM(F25:AI25)/8*1.5</f>
        <v>0</v>
      </c>
      <c r="AM24" s="375">
        <f>SUMIF($F$6:$AI$6,"C.Nhật",$F24:$AI25)/8*2</f>
        <v>0</v>
      </c>
      <c r="AN24" s="363">
        <f>SUM(AK24:AM25)</f>
        <v>26</v>
      </c>
      <c r="AO24" s="377">
        <v>0</v>
      </c>
      <c r="AP24" s="363"/>
      <c r="AQ24" s="363"/>
      <c r="AR24" s="363"/>
      <c r="AS24" s="365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8"/>
      <c r="B25" s="368"/>
      <c r="C25" s="370"/>
      <c r="D25" s="37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74"/>
      <c r="AL25" s="374"/>
      <c r="AM25" s="376"/>
      <c r="AN25" s="364"/>
      <c r="AO25" s="378"/>
      <c r="AP25" s="364"/>
      <c r="AQ25" s="364"/>
      <c r="AR25" s="364"/>
      <c r="AS25" s="366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7">
        <f t="shared" si="2"/>
        <v>7</v>
      </c>
      <c r="B26" s="367" t="s">
        <v>91</v>
      </c>
      <c r="C26" s="369" t="str">
        <f>VLOOKUP(B26,DS,2,0)</f>
        <v>Nguyễn Thị Lựu</v>
      </c>
      <c r="D26" s="371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/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/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/>
      <c r="AF26" s="171">
        <v>8</v>
      </c>
      <c r="AG26" s="171">
        <v>8</v>
      </c>
      <c r="AH26" s="171">
        <v>8</v>
      </c>
      <c r="AI26" s="171">
        <v>8</v>
      </c>
      <c r="AJ26" s="171"/>
      <c r="AK26" s="373">
        <f>((SUM(F26:AJ26))/8)-(SUMIF($F$6:$AJ$6,"C.Nhật",F26:AJ26)/8)</f>
        <v>26</v>
      </c>
      <c r="AL26" s="373">
        <f>SUM(F27:AI27)/8*1.5</f>
        <v>0</v>
      </c>
      <c r="AM26" s="375">
        <f>SUMIF($F$6:$AI$6,"C.Nhật",$F26:$AI27)/8*2</f>
        <v>0</v>
      </c>
      <c r="AN26" s="363">
        <f>SUM(AK26:AM27)</f>
        <v>26</v>
      </c>
      <c r="AO26" s="377">
        <v>0</v>
      </c>
      <c r="AP26" s="363"/>
      <c r="AQ26" s="363"/>
      <c r="AR26" s="363"/>
      <c r="AS26" s="365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8"/>
      <c r="B27" s="368"/>
      <c r="C27" s="370"/>
      <c r="D27" s="37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74"/>
      <c r="AL27" s="374"/>
      <c r="AM27" s="376"/>
      <c r="AN27" s="364"/>
      <c r="AO27" s="378"/>
      <c r="AP27" s="364"/>
      <c r="AQ27" s="364"/>
      <c r="AR27" s="364"/>
      <c r="AS27" s="366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7">
        <f t="shared" si="2"/>
        <v>8</v>
      </c>
      <c r="B28" s="367" t="s">
        <v>92</v>
      </c>
      <c r="C28" s="369" t="str">
        <f>VLOOKUP(B28,DS,2,0)</f>
        <v>Lý Thị Được</v>
      </c>
      <c r="D28" s="371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/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/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/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/>
      <c r="AF28" s="171">
        <v>8</v>
      </c>
      <c r="AG28" s="171">
        <v>8</v>
      </c>
      <c r="AH28" s="171">
        <v>8</v>
      </c>
      <c r="AI28" s="171">
        <v>8</v>
      </c>
      <c r="AJ28" s="171"/>
      <c r="AK28" s="373">
        <f>((SUM(F28:AJ28))/8)-(SUMIF($F$6:$AJ$6,"C.Nhật",F28:AJ28)/8)</f>
        <v>26</v>
      </c>
      <c r="AL28" s="373">
        <f>SUM(F29:AI29)/8*1.5</f>
        <v>0</v>
      </c>
      <c r="AM28" s="375">
        <f>SUMIF($F$6:$AI$6,"C.Nhật",$F28:$AI29)/8*2</f>
        <v>0</v>
      </c>
      <c r="AN28" s="363">
        <f>SUM(AK28:AM29)</f>
        <v>26</v>
      </c>
      <c r="AO28" s="377">
        <v>0</v>
      </c>
      <c r="AP28" s="363"/>
      <c r="AQ28" s="363"/>
      <c r="AR28" s="363"/>
      <c r="AS28" s="365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8"/>
      <c r="B29" s="368"/>
      <c r="C29" s="370"/>
      <c r="D29" s="37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74"/>
      <c r="AL29" s="374"/>
      <c r="AM29" s="376"/>
      <c r="AN29" s="364"/>
      <c r="AO29" s="378"/>
      <c r="AP29" s="364"/>
      <c r="AQ29" s="364"/>
      <c r="AR29" s="364"/>
      <c r="AS29" s="366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7">
        <f t="shared" si="2"/>
        <v>9</v>
      </c>
      <c r="B30" s="367" t="s">
        <v>93</v>
      </c>
      <c r="C30" s="369" t="str">
        <f>VLOOKUP(B30,DS,2,0)</f>
        <v>Lý La Quan</v>
      </c>
      <c r="D30" s="371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/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/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/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/>
      <c r="AF30" s="171">
        <v>8</v>
      </c>
      <c r="AG30" s="171">
        <v>8</v>
      </c>
      <c r="AH30" s="171">
        <v>8</v>
      </c>
      <c r="AI30" s="171">
        <v>8</v>
      </c>
      <c r="AJ30" s="171"/>
      <c r="AK30" s="373">
        <f>((SUM(F30:AJ30))/8)-(SUMIF($F$6:$AJ$6,"C.Nhật",F30:AJ30)/8)</f>
        <v>26</v>
      </c>
      <c r="AL30" s="373">
        <f>SUM(F31:AI31)/8*1.5</f>
        <v>0</v>
      </c>
      <c r="AM30" s="375">
        <f>SUMIF($F$6:$AI$6,"C.Nhật",$F30:$AI31)/8*2</f>
        <v>0</v>
      </c>
      <c r="AN30" s="363">
        <f>SUM(AK30:AM31)</f>
        <v>26</v>
      </c>
      <c r="AO30" s="377">
        <v>0</v>
      </c>
      <c r="AP30" s="363"/>
      <c r="AQ30" s="363"/>
      <c r="AR30" s="363"/>
      <c r="AS30" s="365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8"/>
      <c r="B31" s="368"/>
      <c r="C31" s="370"/>
      <c r="D31" s="37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74"/>
      <c r="AL31" s="374"/>
      <c r="AM31" s="376"/>
      <c r="AN31" s="364"/>
      <c r="AO31" s="378"/>
      <c r="AP31" s="364"/>
      <c r="AQ31" s="364"/>
      <c r="AR31" s="364"/>
      <c r="AS31" s="366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7">
        <f>A30+1</f>
        <v>10</v>
      </c>
      <c r="B32" s="367" t="s">
        <v>94</v>
      </c>
      <c r="C32" s="369" t="str">
        <f>VLOOKUP(B32,DS,2,0)</f>
        <v>Trà Thị Soi</v>
      </c>
      <c r="D32" s="371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/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/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/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/>
      <c r="AF32" s="171">
        <v>8</v>
      </c>
      <c r="AG32" s="171">
        <v>8</v>
      </c>
      <c r="AH32" s="171">
        <v>8</v>
      </c>
      <c r="AI32" s="171">
        <v>8</v>
      </c>
      <c r="AJ32" s="171"/>
      <c r="AK32" s="373">
        <f>((SUM(F32:AJ32))/8)-(SUMIF($F$6:$AJ$6,"C.Nhật",F32:AJ32)/8)</f>
        <v>26</v>
      </c>
      <c r="AL32" s="373">
        <f>SUM(F33:AI33)/8*1.5</f>
        <v>0</v>
      </c>
      <c r="AM32" s="375">
        <f>SUMIF($F$6:$AI$6,"C.Nhật",$F32:$AI33)/8*2</f>
        <v>0</v>
      </c>
      <c r="AN32" s="363">
        <f>SUM(AK32:AM33)</f>
        <v>26</v>
      </c>
      <c r="AO32" s="377">
        <v>0</v>
      </c>
      <c r="AP32" s="363"/>
      <c r="AQ32" s="363"/>
      <c r="AR32" s="363"/>
      <c r="AS32" s="365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8"/>
      <c r="B33" s="368"/>
      <c r="C33" s="370"/>
      <c r="D33" s="37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74"/>
      <c r="AL33" s="374"/>
      <c r="AM33" s="376"/>
      <c r="AN33" s="364"/>
      <c r="AO33" s="378"/>
      <c r="AP33" s="364"/>
      <c r="AQ33" s="364"/>
      <c r="AR33" s="364"/>
      <c r="AS33" s="366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7">
        <f>A32+1</f>
        <v>11</v>
      </c>
      <c r="B34" s="367" t="s">
        <v>95</v>
      </c>
      <c r="C34" s="369" t="str">
        <f>VLOOKUP(B34,DS,2,0)</f>
        <v>Sơn Thị Muỗi Tron</v>
      </c>
      <c r="D34" s="371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/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/>
      <c r="AF34" s="171">
        <v>8</v>
      </c>
      <c r="AG34" s="171">
        <v>8</v>
      </c>
      <c r="AH34" s="171">
        <v>8</v>
      </c>
      <c r="AI34" s="171">
        <v>8</v>
      </c>
      <c r="AJ34" s="171"/>
      <c r="AK34" s="373">
        <f>((SUM(F34:AJ34))/8)-(SUMIF($F$6:$AJ$6,"C.Nhật",F34:AJ34)/8)</f>
        <v>26</v>
      </c>
      <c r="AL34" s="373">
        <f>SUM(F35:AI35)/8*1.5</f>
        <v>0</v>
      </c>
      <c r="AM34" s="375">
        <f>SUMIF($F$6:$AI$6,"C.Nhật",$F34:$AI35)/8*2</f>
        <v>0</v>
      </c>
      <c r="AN34" s="363">
        <f>SUM(AK34:AM35)</f>
        <v>26</v>
      </c>
      <c r="AO34" s="377">
        <v>0</v>
      </c>
      <c r="AP34" s="363"/>
      <c r="AQ34" s="363"/>
      <c r="AR34" s="363"/>
      <c r="AS34" s="365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8"/>
      <c r="B35" s="368"/>
      <c r="C35" s="370"/>
      <c r="D35" s="37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74"/>
      <c r="AL35" s="374"/>
      <c r="AM35" s="376"/>
      <c r="AN35" s="364"/>
      <c r="AO35" s="378"/>
      <c r="AP35" s="364"/>
      <c r="AQ35" s="364"/>
      <c r="AR35" s="364"/>
      <c r="AS35" s="366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7">
        <f>A34+1</f>
        <v>12</v>
      </c>
      <c r="B36" s="367" t="s">
        <v>96</v>
      </c>
      <c r="C36" s="369" t="str">
        <f>VLOOKUP(B36,DS,2,0)</f>
        <v>Sơn Thị Thương</v>
      </c>
      <c r="D36" s="371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>
        <v>8</v>
      </c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/>
      <c r="R36" s="171">
        <v>8</v>
      </c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/>
      <c r="Y36" s="171">
        <v>8</v>
      </c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/>
      <c r="AF36" s="171">
        <v>8</v>
      </c>
      <c r="AG36" s="171">
        <v>8</v>
      </c>
      <c r="AH36" s="171">
        <v>8</v>
      </c>
      <c r="AI36" s="171">
        <v>8</v>
      </c>
      <c r="AJ36" s="171"/>
      <c r="AK36" s="373">
        <f>((SUM(F36:AJ36))/8)-(SUMIF($F$6:$AJ$6,"C.Nhật",F36:AJ36)/8)</f>
        <v>26</v>
      </c>
      <c r="AL36" s="373">
        <f>SUM(F37:AI37)/8*1.5</f>
        <v>0</v>
      </c>
      <c r="AM36" s="375">
        <f>SUMIF($F$6:$AI$6,"C.Nhật",$F36:$AI37)/8*2</f>
        <v>0</v>
      </c>
      <c r="AN36" s="363">
        <f>SUM(AK36:AM37)</f>
        <v>26</v>
      </c>
      <c r="AO36" s="377">
        <v>0</v>
      </c>
      <c r="AP36" s="363"/>
      <c r="AQ36" s="363"/>
      <c r="AR36" s="363"/>
      <c r="AS36" s="365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8"/>
      <c r="B37" s="368"/>
      <c r="C37" s="370"/>
      <c r="D37" s="37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74"/>
      <c r="AL37" s="374"/>
      <c r="AM37" s="376"/>
      <c r="AN37" s="364"/>
      <c r="AO37" s="378"/>
      <c r="AP37" s="364"/>
      <c r="AQ37" s="364"/>
      <c r="AR37" s="364"/>
      <c r="AS37" s="366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7">
        <f>A36+1</f>
        <v>13</v>
      </c>
      <c r="B38" s="367" t="s">
        <v>97</v>
      </c>
      <c r="C38" s="369" t="str">
        <f>VLOOKUP(B38,DS,2,0)</f>
        <v>Thạch Thị Som Ươne</v>
      </c>
      <c r="D38" s="371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/>
      <c r="K38" s="171">
        <v>8</v>
      </c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/>
      <c r="R38" s="171">
        <v>8</v>
      </c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/>
      <c r="Y38" s="171">
        <v>8</v>
      </c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/>
      <c r="AF38" s="171">
        <v>8</v>
      </c>
      <c r="AG38" s="171">
        <v>8</v>
      </c>
      <c r="AH38" s="171">
        <v>8</v>
      </c>
      <c r="AI38" s="171">
        <v>8</v>
      </c>
      <c r="AJ38" s="171"/>
      <c r="AK38" s="373">
        <f>((SUM(F38:AJ38))/8)-(SUMIF($F$6:$AJ$6,"C.Nhật",F38:AJ38)/8)</f>
        <v>26</v>
      </c>
      <c r="AL38" s="373">
        <f>SUM(F39:AI39)/8*1.5</f>
        <v>0</v>
      </c>
      <c r="AM38" s="375">
        <f>SUMIF($F$6:$AI$6,"C.Nhật",$F38:$AI39)/8*2</f>
        <v>0</v>
      </c>
      <c r="AN38" s="363">
        <f>SUM(AK38:AM39)</f>
        <v>26</v>
      </c>
      <c r="AO38" s="377">
        <v>0</v>
      </c>
      <c r="AP38" s="363"/>
      <c r="AQ38" s="363"/>
      <c r="AR38" s="363"/>
      <c r="AS38" s="365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8"/>
      <c r="B39" s="368"/>
      <c r="C39" s="370"/>
      <c r="D39" s="37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74"/>
      <c r="AL39" s="374"/>
      <c r="AM39" s="376"/>
      <c r="AN39" s="364"/>
      <c r="AO39" s="378"/>
      <c r="AP39" s="364"/>
      <c r="AQ39" s="364"/>
      <c r="AR39" s="364"/>
      <c r="AS39" s="366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7">
        <f>A38+1</f>
        <v>14</v>
      </c>
      <c r="B40" s="367" t="s">
        <v>98</v>
      </c>
      <c r="C40" s="369" t="str">
        <f>VLOOKUP(B40,DS,2,0)</f>
        <v>Huỳnh Thị Như</v>
      </c>
      <c r="D40" s="371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/>
      <c r="K40" s="171">
        <v>8</v>
      </c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/>
      <c r="R40" s="171">
        <v>8</v>
      </c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/>
      <c r="Y40" s="171">
        <v>8</v>
      </c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/>
      <c r="AF40" s="171">
        <v>8</v>
      </c>
      <c r="AG40" s="171">
        <v>8</v>
      </c>
      <c r="AH40" s="171">
        <v>8</v>
      </c>
      <c r="AI40" s="171">
        <v>8</v>
      </c>
      <c r="AJ40" s="171"/>
      <c r="AK40" s="373">
        <f>((SUM(F40:AJ40))/8)-(SUMIF($F$6:$AJ$6,"C.Nhật",F40:AJ40)/8)</f>
        <v>26</v>
      </c>
      <c r="AL40" s="373">
        <f>SUM(F41:AI41)/8*1.5</f>
        <v>0</v>
      </c>
      <c r="AM40" s="375">
        <f>SUMIF($F$6:$AI$6,"C.Nhật",$F40:$AI41)/8*2</f>
        <v>0</v>
      </c>
      <c r="AN40" s="363">
        <f>SUM(AK40:AM41)</f>
        <v>26</v>
      </c>
      <c r="AO40" s="377">
        <v>0</v>
      </c>
      <c r="AP40" s="363"/>
      <c r="AQ40" s="363"/>
      <c r="AR40" s="363"/>
      <c r="AS40" s="365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8"/>
      <c r="B41" s="368"/>
      <c r="C41" s="370"/>
      <c r="D41" s="37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74"/>
      <c r="AL41" s="374"/>
      <c r="AM41" s="376"/>
      <c r="AN41" s="364"/>
      <c r="AO41" s="378"/>
      <c r="AP41" s="364"/>
      <c r="AQ41" s="364"/>
      <c r="AR41" s="364"/>
      <c r="AS41" s="366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7">
        <f>A40+1</f>
        <v>15</v>
      </c>
      <c r="B42" s="367" t="s">
        <v>99</v>
      </c>
      <c r="C42" s="369" t="str">
        <f>VLOOKUP(B42,DS,2,0)</f>
        <v>Sơn Thị Chành Ny</v>
      </c>
      <c r="D42" s="371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/>
      <c r="K42" s="171">
        <v>8</v>
      </c>
      <c r="L42" s="171">
        <v>8</v>
      </c>
      <c r="M42" s="171">
        <v>8</v>
      </c>
      <c r="N42" s="171">
        <v>8</v>
      </c>
      <c r="O42" s="171">
        <v>8</v>
      </c>
      <c r="P42" s="171">
        <v>8</v>
      </c>
      <c r="Q42" s="171"/>
      <c r="R42" s="171">
        <v>8</v>
      </c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/>
      <c r="Y42" s="171">
        <v>8</v>
      </c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/>
      <c r="AF42" s="171">
        <v>8</v>
      </c>
      <c r="AG42" s="171">
        <v>8</v>
      </c>
      <c r="AH42" s="171">
        <v>8</v>
      </c>
      <c r="AI42" s="171">
        <v>8</v>
      </c>
      <c r="AJ42" s="171"/>
      <c r="AK42" s="373">
        <f>((SUM(F42:AJ42))/8)-(SUMIF($F$6:$AJ$6,"C.Nhật",F42:AJ42)/8)</f>
        <v>26</v>
      </c>
      <c r="AL42" s="373">
        <f>SUM(F43:AI43)/8*1.5</f>
        <v>0</v>
      </c>
      <c r="AM42" s="375">
        <f>SUMIF($F$6:$AI$6,"C.Nhật",$F42:$AI43)/8*2</f>
        <v>0</v>
      </c>
      <c r="AN42" s="363">
        <f>SUM(AK42:AM43)</f>
        <v>26</v>
      </c>
      <c r="AO42" s="377">
        <v>0</v>
      </c>
      <c r="AP42" s="363"/>
      <c r="AQ42" s="363"/>
      <c r="AR42" s="363"/>
      <c r="AS42" s="365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8"/>
      <c r="B43" s="368"/>
      <c r="C43" s="370"/>
      <c r="D43" s="37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74"/>
      <c r="AL43" s="374"/>
      <c r="AM43" s="376"/>
      <c r="AN43" s="364"/>
      <c r="AO43" s="378"/>
      <c r="AP43" s="364"/>
      <c r="AQ43" s="364"/>
      <c r="AR43" s="364"/>
      <c r="AS43" s="366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7">
        <f>A42+1</f>
        <v>16</v>
      </c>
      <c r="B44" s="367" t="s">
        <v>100</v>
      </c>
      <c r="C44" s="369" t="str">
        <f>VLOOKUP(B44,DS,2,0)</f>
        <v>Sơn Thị Chành Đa</v>
      </c>
      <c r="D44" s="371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/>
      <c r="K44" s="171">
        <v>8</v>
      </c>
      <c r="L44" s="171">
        <v>8</v>
      </c>
      <c r="M44" s="171">
        <v>8</v>
      </c>
      <c r="N44" s="171">
        <v>8</v>
      </c>
      <c r="O44" s="171">
        <v>8</v>
      </c>
      <c r="P44" s="171">
        <v>8</v>
      </c>
      <c r="Q44" s="171"/>
      <c r="R44" s="171">
        <v>8</v>
      </c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/>
      <c r="Y44" s="171">
        <v>8</v>
      </c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/>
      <c r="AF44" s="171">
        <v>8</v>
      </c>
      <c r="AG44" s="171">
        <v>8</v>
      </c>
      <c r="AH44" s="171">
        <v>8</v>
      </c>
      <c r="AI44" s="171">
        <v>8</v>
      </c>
      <c r="AJ44" s="171"/>
      <c r="AK44" s="373">
        <f>((SUM(F44:AJ44))/8)-(SUMIF($F$6:$AJ$6,"C.Nhật",F44:AJ44)/8)</f>
        <v>26</v>
      </c>
      <c r="AL44" s="373">
        <f>SUM(F45:AI45)/8*1.5</f>
        <v>0</v>
      </c>
      <c r="AM44" s="375">
        <f>SUMIF($F$6:$AI$6,"C.Nhật",$F44:$AI45)/8*2</f>
        <v>0</v>
      </c>
      <c r="AN44" s="363">
        <f>SUM(AK44:AM45)</f>
        <v>26</v>
      </c>
      <c r="AO44" s="377">
        <v>0</v>
      </c>
      <c r="AP44" s="363"/>
      <c r="AQ44" s="363"/>
      <c r="AR44" s="363"/>
      <c r="AS44" s="365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8"/>
      <c r="B45" s="368"/>
      <c r="C45" s="370"/>
      <c r="D45" s="37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74"/>
      <c r="AL45" s="374"/>
      <c r="AM45" s="376"/>
      <c r="AN45" s="364"/>
      <c r="AO45" s="378"/>
      <c r="AP45" s="364"/>
      <c r="AQ45" s="364"/>
      <c r="AR45" s="364"/>
      <c r="AS45" s="366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7">
        <f>A44+1</f>
        <v>17</v>
      </c>
      <c r="B46" s="367" t="s">
        <v>101</v>
      </c>
      <c r="C46" s="369" t="str">
        <f>VLOOKUP(B46,DS,2,0)</f>
        <v>Trần Thị Bích Phượng</v>
      </c>
      <c r="D46" s="371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/>
      <c r="K46" s="171">
        <v>8</v>
      </c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/>
      <c r="R46" s="171">
        <v>8</v>
      </c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/>
      <c r="Y46" s="171">
        <v>8</v>
      </c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/>
      <c r="AF46" s="171">
        <v>8</v>
      </c>
      <c r="AG46" s="171">
        <v>8</v>
      </c>
      <c r="AH46" s="171">
        <v>8</v>
      </c>
      <c r="AI46" s="171">
        <v>8</v>
      </c>
      <c r="AJ46" s="171"/>
      <c r="AK46" s="373">
        <f>((SUM(F46:AJ46))/8)-(SUMIF($F$6:$AJ$6,"C.Nhật",F46:AJ46)/8)</f>
        <v>26</v>
      </c>
      <c r="AL46" s="373">
        <f>SUM(F47:AI47)/8*1.5</f>
        <v>0</v>
      </c>
      <c r="AM46" s="375">
        <f>SUMIF($F$6:$AI$6,"C.Nhật",$F46:$AI47)/8*2</f>
        <v>0</v>
      </c>
      <c r="AN46" s="363">
        <f>SUM(AK46:AM47)</f>
        <v>26</v>
      </c>
      <c r="AO46" s="377">
        <v>0</v>
      </c>
      <c r="AP46" s="363"/>
      <c r="AQ46" s="363"/>
      <c r="AR46" s="363"/>
      <c r="AS46" s="365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8"/>
      <c r="B47" s="368"/>
      <c r="C47" s="370"/>
      <c r="D47" s="37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74"/>
      <c r="AL47" s="374"/>
      <c r="AM47" s="376"/>
      <c r="AN47" s="364"/>
      <c r="AO47" s="378"/>
      <c r="AP47" s="364"/>
      <c r="AQ47" s="364"/>
      <c r="AR47" s="364"/>
      <c r="AS47" s="366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7">
        <f>A46+1</f>
        <v>18</v>
      </c>
      <c r="B48" s="367" t="s">
        <v>102</v>
      </c>
      <c r="C48" s="369" t="str">
        <f>VLOOKUP(B48,DS,2,0)</f>
        <v>Sơn Thị Trường Sa</v>
      </c>
      <c r="D48" s="371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/>
      <c r="K48" s="171">
        <v>8</v>
      </c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/>
      <c r="R48" s="171">
        <v>8</v>
      </c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/>
      <c r="Y48" s="171">
        <v>8</v>
      </c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373">
        <f>((SUM(F48:AJ48))/8)-(SUMIF($F$6:$AJ$6,"C.Nhật",F48:AJ48)/8)</f>
        <v>26</v>
      </c>
      <c r="AL48" s="373">
        <f>SUM(F49:AI49)/8*1.5</f>
        <v>0</v>
      </c>
      <c r="AM48" s="375">
        <f>SUMIF($F$6:$AI$6,"C.Nhật",$F48:$AI49)/8*2</f>
        <v>0</v>
      </c>
      <c r="AN48" s="363">
        <f>SUM(AK48:AM49)</f>
        <v>26</v>
      </c>
      <c r="AO48" s="377">
        <v>0</v>
      </c>
      <c r="AP48" s="363"/>
      <c r="AQ48" s="363"/>
      <c r="AR48" s="363"/>
      <c r="AS48" s="365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8"/>
      <c r="B49" s="368"/>
      <c r="C49" s="370"/>
      <c r="D49" s="37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74"/>
      <c r="AL49" s="374"/>
      <c r="AM49" s="376"/>
      <c r="AN49" s="364"/>
      <c r="AO49" s="378"/>
      <c r="AP49" s="364"/>
      <c r="AQ49" s="364"/>
      <c r="AR49" s="364"/>
      <c r="AS49" s="366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7">
        <f>A48+1</f>
        <v>19</v>
      </c>
      <c r="B50" s="367" t="s">
        <v>103</v>
      </c>
      <c r="C50" s="369" t="str">
        <f>VLOOKUP(B50,DS,2,0)</f>
        <v>Lý Thị Sà Kha</v>
      </c>
      <c r="D50" s="371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/>
      <c r="K50" s="171">
        <v>8</v>
      </c>
      <c r="L50" s="171">
        <v>8</v>
      </c>
      <c r="M50" s="171">
        <v>8</v>
      </c>
      <c r="N50" s="171">
        <v>8</v>
      </c>
      <c r="O50" s="171">
        <v>8</v>
      </c>
      <c r="P50" s="171">
        <v>8</v>
      </c>
      <c r="Q50" s="171"/>
      <c r="R50" s="171">
        <v>8</v>
      </c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/>
      <c r="Y50" s="171">
        <v>8</v>
      </c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/>
      <c r="AF50" s="171">
        <v>8</v>
      </c>
      <c r="AG50" s="171">
        <v>8</v>
      </c>
      <c r="AH50" s="171">
        <v>8</v>
      </c>
      <c r="AI50" s="171">
        <v>8</v>
      </c>
      <c r="AJ50" s="171"/>
      <c r="AK50" s="373">
        <f>((SUM(F50:AJ50))/8)-(SUMIF($F$6:$AJ$6,"C.Nhật",F50:AJ50)/8)</f>
        <v>26</v>
      </c>
      <c r="AL50" s="373">
        <f>SUM(F51:AI51)/8*1.5</f>
        <v>0</v>
      </c>
      <c r="AM50" s="375">
        <f>SUMIF($F$6:$AI$6,"C.Nhật",$F50:$AI51)/8*2</f>
        <v>0</v>
      </c>
      <c r="AN50" s="363">
        <f>SUM(AK50:AM51)</f>
        <v>26</v>
      </c>
      <c r="AO50" s="377">
        <v>0</v>
      </c>
      <c r="AP50" s="363"/>
      <c r="AQ50" s="363"/>
      <c r="AR50" s="363"/>
      <c r="AS50" s="365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8"/>
      <c r="B51" s="368"/>
      <c r="C51" s="370"/>
      <c r="D51" s="37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74"/>
      <c r="AL51" s="374"/>
      <c r="AM51" s="376"/>
      <c r="AN51" s="364"/>
      <c r="AO51" s="378"/>
      <c r="AP51" s="364"/>
      <c r="AQ51" s="364"/>
      <c r="AR51" s="364"/>
      <c r="AS51" s="366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67">
        <f>A50+1</f>
        <v>20</v>
      </c>
      <c r="B52" s="367" t="s">
        <v>104</v>
      </c>
      <c r="C52" s="369" t="str">
        <f>VLOOKUP(B52,DS,2,0)</f>
        <v xml:space="preserve"> Lâm Thị Mộng Thường</v>
      </c>
      <c r="D52" s="371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/>
      <c r="K52" s="171">
        <v>8</v>
      </c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/>
      <c r="Y52" s="171">
        <v>8</v>
      </c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/>
      <c r="AF52" s="171">
        <v>8</v>
      </c>
      <c r="AG52" s="171">
        <v>8</v>
      </c>
      <c r="AH52" s="171">
        <v>8</v>
      </c>
      <c r="AI52" s="171">
        <v>8</v>
      </c>
      <c r="AJ52" s="171"/>
      <c r="AK52" s="373">
        <f>((SUM(F52:AJ52))/8)-(SUMIF($F$6:$AJ$6,"C.Nhật",F52:AJ52)/8)</f>
        <v>26</v>
      </c>
      <c r="AL52" s="373">
        <f>SUM(F53:AI53)/8*1.5</f>
        <v>0</v>
      </c>
      <c r="AM52" s="375">
        <f>SUMIF($F$6:$AI$6,"C.Nhật",$F52:$AI53)/8*2</f>
        <v>0</v>
      </c>
      <c r="AN52" s="363">
        <f>SUM(AK52:AM53)</f>
        <v>26</v>
      </c>
      <c r="AO52" s="377">
        <v>0</v>
      </c>
      <c r="AP52" s="363"/>
      <c r="AQ52" s="363"/>
      <c r="AR52" s="363"/>
      <c r="AS52" s="365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68"/>
      <c r="B53" s="368"/>
      <c r="C53" s="370"/>
      <c r="D53" s="372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74"/>
      <c r="AL53" s="374"/>
      <c r="AM53" s="376"/>
      <c r="AN53" s="364"/>
      <c r="AO53" s="378"/>
      <c r="AP53" s="364"/>
      <c r="AQ53" s="364"/>
      <c r="AR53" s="364"/>
      <c r="AS53" s="366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67">
        <f>A52+1</f>
        <v>21</v>
      </c>
      <c r="B55" s="367" t="s">
        <v>113</v>
      </c>
      <c r="C55" s="369" t="str">
        <f>VLOOKUP(B55,DS,2,0)</f>
        <v>Nguyễn Văn Bé Hai</v>
      </c>
      <c r="D55" s="371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/>
      <c r="K55" s="171">
        <v>8</v>
      </c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/>
      <c r="R55" s="171">
        <v>8</v>
      </c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/>
      <c r="Y55" s="171">
        <v>8</v>
      </c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/>
      <c r="AF55" s="171">
        <v>8</v>
      </c>
      <c r="AG55" s="171">
        <v>8</v>
      </c>
      <c r="AH55" s="171">
        <v>8</v>
      </c>
      <c r="AI55" s="171">
        <v>8</v>
      </c>
      <c r="AJ55" s="171"/>
      <c r="AK55" s="373">
        <f>((SUM(F55:AJ55))/8)-(SUMIF($F$6:$AJ$6,"C.Nhật",F55:AJ55)/8)</f>
        <v>26</v>
      </c>
      <c r="AL55" s="373">
        <f>SUM(F56:AI56)/8*1.5</f>
        <v>0</v>
      </c>
      <c r="AM55" s="375">
        <f>SUMIF($F$6:$AI$6,"C.Nhật",$F55:$AI56)/8*2</f>
        <v>0</v>
      </c>
      <c r="AN55" s="363">
        <f>SUM(AK55:AM56)</f>
        <v>26</v>
      </c>
      <c r="AO55" s="377">
        <v>0</v>
      </c>
      <c r="AP55" s="363"/>
      <c r="AQ55" s="363"/>
      <c r="AR55" s="363"/>
      <c r="AS55" s="365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68"/>
      <c r="B56" s="368"/>
      <c r="C56" s="370"/>
      <c r="D56" s="372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74"/>
      <c r="AL56" s="374"/>
      <c r="AM56" s="376"/>
      <c r="AN56" s="364"/>
      <c r="AO56" s="378"/>
      <c r="AP56" s="364"/>
      <c r="AQ56" s="364"/>
      <c r="AR56" s="364"/>
      <c r="AS56" s="366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67">
        <f>A55+1</f>
        <v>22</v>
      </c>
      <c r="B57" s="367" t="s">
        <v>114</v>
      </c>
      <c r="C57" s="369" t="str">
        <f>VLOOKUP(B57,DS,2,0)</f>
        <v>Thạch Tiền</v>
      </c>
      <c r="D57" s="371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/>
      <c r="R57" s="171">
        <v>8</v>
      </c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/>
      <c r="Y57" s="171">
        <v>8</v>
      </c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/>
      <c r="AF57" s="171">
        <v>8</v>
      </c>
      <c r="AG57" s="171">
        <v>8</v>
      </c>
      <c r="AH57" s="171">
        <v>8</v>
      </c>
      <c r="AI57" s="171">
        <v>8</v>
      </c>
      <c r="AJ57" s="171"/>
      <c r="AK57" s="373">
        <f>((SUM(F57:AJ57))/8)-(SUMIF($F$6:$AJ$6,"C.Nhật",F57:AJ57)/8)</f>
        <v>26</v>
      </c>
      <c r="AL57" s="373">
        <f>SUM(F58:AI58)/8*1.5</f>
        <v>0</v>
      </c>
      <c r="AM57" s="375">
        <f>SUMIF($F$6:$AI$6,"C.Nhật",$F57:$AI58)/8*2</f>
        <v>0</v>
      </c>
      <c r="AN57" s="363">
        <f>SUM(AK57:AM58)</f>
        <v>26</v>
      </c>
      <c r="AO57" s="377">
        <v>0</v>
      </c>
      <c r="AP57" s="363"/>
      <c r="AQ57" s="363"/>
      <c r="AR57" s="363"/>
      <c r="AS57" s="365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8"/>
      <c r="B58" s="368"/>
      <c r="C58" s="370"/>
      <c r="D58" s="37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74"/>
      <c r="AL58" s="374"/>
      <c r="AM58" s="376"/>
      <c r="AN58" s="364"/>
      <c r="AO58" s="378"/>
      <c r="AP58" s="364"/>
      <c r="AQ58" s="364"/>
      <c r="AR58" s="364"/>
      <c r="AS58" s="366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7">
        <f>A57+1</f>
        <v>23</v>
      </c>
      <c r="B59" s="367" t="s">
        <v>115</v>
      </c>
      <c r="C59" s="369" t="str">
        <f>VLOOKUP(B59,DS,2,0)</f>
        <v>Hứa Hậu</v>
      </c>
      <c r="D59" s="371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>
        <v>8</v>
      </c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/>
      <c r="R59" s="171">
        <v>8</v>
      </c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/>
      <c r="Y59" s="171">
        <v>8</v>
      </c>
      <c r="Z59" s="171">
        <v>8</v>
      </c>
      <c r="AA59" s="171">
        <v>8</v>
      </c>
      <c r="AB59" s="171">
        <v>8</v>
      </c>
      <c r="AC59" s="171">
        <v>8</v>
      </c>
      <c r="AD59" s="171">
        <v>8</v>
      </c>
      <c r="AE59" s="171"/>
      <c r="AF59" s="171">
        <v>8</v>
      </c>
      <c r="AG59" s="171">
        <v>8</v>
      </c>
      <c r="AH59" s="171">
        <v>8</v>
      </c>
      <c r="AI59" s="171">
        <v>8</v>
      </c>
      <c r="AJ59" s="171"/>
      <c r="AK59" s="373">
        <f>((SUM(F59:AJ59))/8)-(SUMIF($F$6:$AJ$6,"C.Nhật",F59:AJ59)/8)</f>
        <v>26</v>
      </c>
      <c r="AL59" s="373">
        <f>SUM(F60:AI60)/8*1.5</f>
        <v>0</v>
      </c>
      <c r="AM59" s="375">
        <f>SUMIF($F$6:$AI$6,"C.Nhật",$F59:$AI60)/8*2</f>
        <v>0</v>
      </c>
      <c r="AN59" s="363">
        <f>SUM(AK59:AM60)</f>
        <v>26</v>
      </c>
      <c r="AO59" s="377">
        <v>0</v>
      </c>
      <c r="AP59" s="363"/>
      <c r="AQ59" s="363"/>
      <c r="AR59" s="363"/>
      <c r="AS59" s="365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8"/>
      <c r="B60" s="368"/>
      <c r="C60" s="370"/>
      <c r="D60" s="37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74"/>
      <c r="AL60" s="374"/>
      <c r="AM60" s="376"/>
      <c r="AN60" s="364"/>
      <c r="AO60" s="378"/>
      <c r="AP60" s="364"/>
      <c r="AQ60" s="364"/>
      <c r="AR60" s="364"/>
      <c r="AS60" s="366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7">
        <f>A59+1</f>
        <v>24</v>
      </c>
      <c r="B61" s="367" t="s">
        <v>116</v>
      </c>
      <c r="C61" s="369" t="str">
        <f>VLOOKUP(B61,DS,2,0)</f>
        <v>Sơn Pép</v>
      </c>
      <c r="D61" s="371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/>
      <c r="K61" s="171">
        <v>8</v>
      </c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/>
      <c r="R61" s="171">
        <v>8</v>
      </c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/>
      <c r="Y61" s="171">
        <v>8</v>
      </c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/>
      <c r="AF61" s="171">
        <v>8</v>
      </c>
      <c r="AG61" s="171">
        <v>8</v>
      </c>
      <c r="AH61" s="171">
        <v>8</v>
      </c>
      <c r="AI61" s="171">
        <v>8</v>
      </c>
      <c r="AJ61" s="171"/>
      <c r="AK61" s="373">
        <f>((SUM(F61:AJ61))/8)-(SUMIF($F$6:$AJ$6,"C.Nhật",F61:AJ61)/8)</f>
        <v>26</v>
      </c>
      <c r="AL61" s="373">
        <f>SUM(F62:AI62)/8*1.5</f>
        <v>0</v>
      </c>
      <c r="AM61" s="375">
        <f>SUMIF($F$6:$AI$6,"C.Nhật",$F61:$AI62)/8*2</f>
        <v>0</v>
      </c>
      <c r="AN61" s="363">
        <f>SUM(AK61:AM62)</f>
        <v>26</v>
      </c>
      <c r="AO61" s="377">
        <v>0</v>
      </c>
      <c r="AP61" s="363"/>
      <c r="AQ61" s="363"/>
      <c r="AR61" s="363"/>
      <c r="AS61" s="365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8"/>
      <c r="B62" s="368"/>
      <c r="C62" s="370"/>
      <c r="D62" s="37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74"/>
      <c r="AL62" s="374"/>
      <c r="AM62" s="376"/>
      <c r="AN62" s="364"/>
      <c r="AO62" s="378"/>
      <c r="AP62" s="364"/>
      <c r="AQ62" s="364"/>
      <c r="AR62" s="364"/>
      <c r="AS62" s="366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7">
        <f>A61+1</f>
        <v>25</v>
      </c>
      <c r="B63" s="367" t="s">
        <v>117</v>
      </c>
      <c r="C63" s="369" t="str">
        <f>VLOOKUP(B63,DS,2,0)</f>
        <v>Sơn Lét</v>
      </c>
      <c r="D63" s="371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/>
      <c r="K63" s="171">
        <v>8</v>
      </c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/>
      <c r="R63" s="171">
        <v>8</v>
      </c>
      <c r="S63" s="171">
        <v>8</v>
      </c>
      <c r="T63" s="171">
        <v>8</v>
      </c>
      <c r="U63" s="171">
        <v>8</v>
      </c>
      <c r="V63" s="171">
        <v>8</v>
      </c>
      <c r="W63" s="171">
        <v>8</v>
      </c>
      <c r="X63" s="171"/>
      <c r="Y63" s="171">
        <v>8</v>
      </c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/>
      <c r="AF63" s="171">
        <v>8</v>
      </c>
      <c r="AG63" s="171">
        <v>8</v>
      </c>
      <c r="AH63" s="171">
        <v>8</v>
      </c>
      <c r="AI63" s="171">
        <v>8</v>
      </c>
      <c r="AJ63" s="171"/>
      <c r="AK63" s="373">
        <f>((SUM(F63:AJ63))/8)-(SUMIF($F$6:$AJ$6,"C.Nhật",F63:AJ63)/8)</f>
        <v>26</v>
      </c>
      <c r="AL63" s="373">
        <f>SUM(F64:AI64)/8*1.5</f>
        <v>0</v>
      </c>
      <c r="AM63" s="375">
        <f>SUMIF($F$6:$AI$6,"C.Nhật",$F63:$AI64)/8*2</f>
        <v>0</v>
      </c>
      <c r="AN63" s="363">
        <f>SUM(AK63:AM64)</f>
        <v>26</v>
      </c>
      <c r="AO63" s="377">
        <v>0</v>
      </c>
      <c r="AP63" s="363"/>
      <c r="AQ63" s="363"/>
      <c r="AR63" s="363"/>
      <c r="AS63" s="365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8"/>
      <c r="B64" s="368"/>
      <c r="C64" s="370"/>
      <c r="D64" s="37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74"/>
      <c r="AL64" s="374"/>
      <c r="AM64" s="376"/>
      <c r="AN64" s="364"/>
      <c r="AO64" s="378"/>
      <c r="AP64" s="364"/>
      <c r="AQ64" s="364"/>
      <c r="AR64" s="364"/>
      <c r="AS64" s="366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7">
        <f>A63+1</f>
        <v>26</v>
      </c>
      <c r="B65" s="367" t="s">
        <v>118</v>
      </c>
      <c r="C65" s="369" t="str">
        <f>VLOOKUP(B65,DS,2,0)</f>
        <v>Trần Nhiên</v>
      </c>
      <c r="D65" s="371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/>
      <c r="K65" s="171">
        <v>8</v>
      </c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/>
      <c r="R65" s="171">
        <v>8</v>
      </c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/>
      <c r="Y65" s="171">
        <v>8</v>
      </c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/>
      <c r="AF65" s="171">
        <v>8</v>
      </c>
      <c r="AG65" s="171">
        <v>8</v>
      </c>
      <c r="AH65" s="171">
        <v>8</v>
      </c>
      <c r="AI65" s="171">
        <v>8</v>
      </c>
      <c r="AJ65" s="171"/>
      <c r="AK65" s="373">
        <f>((SUM(F65:AJ65))/8)-(SUMIF($F$6:$AJ$6,"C.Nhật",F65:AJ65)/8)</f>
        <v>26</v>
      </c>
      <c r="AL65" s="373">
        <f>SUM(F66:AI66)/8*1.5</f>
        <v>0</v>
      </c>
      <c r="AM65" s="375">
        <f>SUMIF($F$6:$AI$6,"C.Nhật",$F65:$AI66)/8*2</f>
        <v>0</v>
      </c>
      <c r="AN65" s="363">
        <f>SUM(AK65:AM66)</f>
        <v>26</v>
      </c>
      <c r="AO65" s="377">
        <v>0</v>
      </c>
      <c r="AP65" s="363"/>
      <c r="AQ65" s="363"/>
      <c r="AR65" s="363"/>
      <c r="AS65" s="365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8"/>
      <c r="B66" s="368"/>
      <c r="C66" s="370"/>
      <c r="D66" s="37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74"/>
      <c r="AL66" s="374"/>
      <c r="AM66" s="376"/>
      <c r="AN66" s="364"/>
      <c r="AO66" s="378"/>
      <c r="AP66" s="364"/>
      <c r="AQ66" s="364"/>
      <c r="AR66" s="364"/>
      <c r="AS66" s="366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7">
        <f>A65+1</f>
        <v>27</v>
      </c>
      <c r="B67" s="367" t="s">
        <v>119</v>
      </c>
      <c r="C67" s="369" t="str">
        <f>VLOOKUP(B67,DS,2,0)</f>
        <v>Thạch Giang</v>
      </c>
      <c r="D67" s="371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/>
      <c r="K67" s="171">
        <v>8</v>
      </c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/>
      <c r="R67" s="171">
        <v>8</v>
      </c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/>
      <c r="Y67" s="171">
        <v>8</v>
      </c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>
        <v>8</v>
      </c>
      <c r="AG67" s="171">
        <v>8</v>
      </c>
      <c r="AH67" s="171">
        <v>8</v>
      </c>
      <c r="AI67" s="171">
        <v>8</v>
      </c>
      <c r="AJ67" s="171"/>
      <c r="AK67" s="373">
        <f>((SUM(F67:AJ67))/8)-(SUMIF($F$6:$AJ$6,"C.Nhật",F67:AJ67)/8)</f>
        <v>26</v>
      </c>
      <c r="AL67" s="373">
        <f>SUM(F68:AI68)/8*1.5</f>
        <v>0</v>
      </c>
      <c r="AM67" s="375">
        <f>SUMIF($F$6:$AI$6,"C.Nhật",$F67:$AI68)/8*2</f>
        <v>0</v>
      </c>
      <c r="AN67" s="363">
        <f>SUM(AK67:AM68)</f>
        <v>26</v>
      </c>
      <c r="AO67" s="377">
        <v>0</v>
      </c>
      <c r="AP67" s="363"/>
      <c r="AQ67" s="363"/>
      <c r="AR67" s="363"/>
      <c r="AS67" s="365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8"/>
      <c r="B68" s="368"/>
      <c r="C68" s="370"/>
      <c r="D68" s="37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74"/>
      <c r="AL68" s="374"/>
      <c r="AM68" s="376"/>
      <c r="AN68" s="364"/>
      <c r="AO68" s="378"/>
      <c r="AP68" s="364"/>
      <c r="AQ68" s="364"/>
      <c r="AR68" s="364"/>
      <c r="AS68" s="366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7">
        <f>A67+1</f>
        <v>28</v>
      </c>
      <c r="B69" s="367" t="s">
        <v>120</v>
      </c>
      <c r="C69" s="369" t="str">
        <f>VLOOKUP(B69,DS,2,0)</f>
        <v>Thạch Quyền</v>
      </c>
      <c r="D69" s="371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>
        <v>8</v>
      </c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/>
      <c r="R69" s="171">
        <v>8</v>
      </c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/>
      <c r="Y69" s="171">
        <v>8</v>
      </c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/>
      <c r="AF69" s="171">
        <v>8</v>
      </c>
      <c r="AG69" s="171">
        <v>8</v>
      </c>
      <c r="AH69" s="171">
        <v>8</v>
      </c>
      <c r="AI69" s="171">
        <v>8</v>
      </c>
      <c r="AJ69" s="171"/>
      <c r="AK69" s="373">
        <f>((SUM(F69:AJ69))/8)-(SUMIF($F$6:$AJ$6,"C.Nhật",F69:AJ69)/8)</f>
        <v>26</v>
      </c>
      <c r="AL69" s="373">
        <f>SUM(F70:AI70)/8*1.5</f>
        <v>0</v>
      </c>
      <c r="AM69" s="375">
        <f>SUMIF($F$6:$AI$6,"C.Nhật",$F69:$AI70)/8*2</f>
        <v>0</v>
      </c>
      <c r="AN69" s="363">
        <f>SUM(AK69:AM70)</f>
        <v>26</v>
      </c>
      <c r="AO69" s="377">
        <v>0</v>
      </c>
      <c r="AP69" s="363"/>
      <c r="AQ69" s="363"/>
      <c r="AR69" s="363"/>
      <c r="AS69" s="365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8"/>
      <c r="B70" s="368"/>
      <c r="C70" s="370"/>
      <c r="D70" s="372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74"/>
      <c r="AL70" s="374"/>
      <c r="AM70" s="376"/>
      <c r="AN70" s="364"/>
      <c r="AO70" s="378"/>
      <c r="AP70" s="364"/>
      <c r="AQ70" s="364"/>
      <c r="AR70" s="364"/>
      <c r="AS70" s="366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7">
        <f>A69+1</f>
        <v>29</v>
      </c>
      <c r="B71" s="367" t="s">
        <v>121</v>
      </c>
      <c r="C71" s="369" t="str">
        <f>VLOOKUP(B71,DS,2,0)</f>
        <v>Lâm Lin</v>
      </c>
      <c r="D71" s="371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>
        <v>8</v>
      </c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/>
      <c r="R71" s="171">
        <v>8</v>
      </c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/>
      <c r="Y71" s="171">
        <v>8</v>
      </c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/>
      <c r="AF71" s="171">
        <v>8</v>
      </c>
      <c r="AG71" s="171">
        <v>8</v>
      </c>
      <c r="AH71" s="171">
        <v>8</v>
      </c>
      <c r="AI71" s="171">
        <v>8</v>
      </c>
      <c r="AJ71" s="171"/>
      <c r="AK71" s="373">
        <f>((SUM(F71:AJ71))/8)-(SUMIF($F$6:$AJ$6,"C.Nhật",F71:AJ71)/8)</f>
        <v>26</v>
      </c>
      <c r="AL71" s="373">
        <f>SUM(F72:AI72)/8*1.5</f>
        <v>0</v>
      </c>
      <c r="AM71" s="375">
        <f>SUMIF($F$6:$AI$6,"C.Nhật",$F71:$AI72)/8*2</f>
        <v>0</v>
      </c>
      <c r="AN71" s="363">
        <f>SUM(AK71:AM72)</f>
        <v>26</v>
      </c>
      <c r="AO71" s="377">
        <v>0</v>
      </c>
      <c r="AP71" s="363"/>
      <c r="AQ71" s="363"/>
      <c r="AR71" s="363"/>
      <c r="AS71" s="365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8"/>
      <c r="B72" s="368"/>
      <c r="C72" s="370"/>
      <c r="D72" s="372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74"/>
      <c r="AL72" s="374"/>
      <c r="AM72" s="376"/>
      <c r="AN72" s="364"/>
      <c r="AO72" s="378"/>
      <c r="AP72" s="364"/>
      <c r="AQ72" s="364"/>
      <c r="AR72" s="364"/>
      <c r="AS72" s="366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67">
        <f>A71+1</f>
        <v>30</v>
      </c>
      <c r="B73" s="367" t="s">
        <v>122</v>
      </c>
      <c r="C73" s="369" t="str">
        <f>VLOOKUP(B73,DS,2,0)</f>
        <v>Lâm Chanh Đa Ra</v>
      </c>
      <c r="D73" s="371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>
        <v>8</v>
      </c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/>
      <c r="R73" s="171">
        <v>8</v>
      </c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/>
      <c r="AF73" s="171">
        <v>8</v>
      </c>
      <c r="AG73" s="171">
        <v>8</v>
      </c>
      <c r="AH73" s="171">
        <v>8</v>
      </c>
      <c r="AI73" s="171">
        <v>8</v>
      </c>
      <c r="AJ73" s="171"/>
      <c r="AK73" s="373">
        <f>((SUM(F73:AJ73))/8)-(SUMIF($F$6:$AJ$6,"C.Nhật",F73:AJ73)/8)</f>
        <v>26</v>
      </c>
      <c r="AL73" s="373">
        <f>SUM(F74:AI74)/8*1.5</f>
        <v>0</v>
      </c>
      <c r="AM73" s="375">
        <f>SUMIF($F$6:$AI$6,"C.Nhật",$F73:$AI74)/8*2</f>
        <v>0</v>
      </c>
      <c r="AN73" s="363">
        <f>SUM(AK73:AM74)</f>
        <v>26</v>
      </c>
      <c r="AO73" s="377">
        <v>0</v>
      </c>
      <c r="AP73" s="363"/>
      <c r="AQ73" s="363"/>
      <c r="AR73" s="363"/>
      <c r="AS73" s="365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68"/>
      <c r="B74" s="368"/>
      <c r="C74" s="370"/>
      <c r="D74" s="372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74"/>
      <c r="AL74" s="374"/>
      <c r="AM74" s="376"/>
      <c r="AN74" s="364"/>
      <c r="AO74" s="378"/>
      <c r="AP74" s="364"/>
      <c r="AQ74" s="364"/>
      <c r="AR74" s="364"/>
      <c r="AS74" s="366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06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09" t="s">
        <v>112</v>
      </c>
      <c r="AN102" s="410"/>
      <c r="AO102" s="410"/>
      <c r="AP102" s="410"/>
      <c r="AQ102" s="410"/>
      <c r="AR102" s="410"/>
      <c r="AS102" s="411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42522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52" t="s">
        <v>28</v>
      </c>
      <c r="B106" s="452" t="s">
        <v>3</v>
      </c>
      <c r="C106" s="452" t="s">
        <v>1</v>
      </c>
      <c r="D106" s="390" t="s">
        <v>29</v>
      </c>
      <c r="E106" s="452" t="s">
        <v>30</v>
      </c>
      <c r="F106" s="164">
        <f>+E105</f>
        <v>42522</v>
      </c>
      <c r="G106" s="164">
        <f t="shared" ref="G106:AG106" si="3">F106+1</f>
        <v>42523</v>
      </c>
      <c r="H106" s="164">
        <f t="shared" si="3"/>
        <v>42524</v>
      </c>
      <c r="I106" s="164">
        <f t="shared" si="3"/>
        <v>42525</v>
      </c>
      <c r="J106" s="164">
        <f t="shared" si="3"/>
        <v>42526</v>
      </c>
      <c r="K106" s="164">
        <f t="shared" si="3"/>
        <v>42527</v>
      </c>
      <c r="L106" s="164">
        <f t="shared" si="3"/>
        <v>42528</v>
      </c>
      <c r="M106" s="164">
        <f t="shared" si="3"/>
        <v>42529</v>
      </c>
      <c r="N106" s="164">
        <f t="shared" si="3"/>
        <v>42530</v>
      </c>
      <c r="O106" s="164">
        <f t="shared" si="3"/>
        <v>42531</v>
      </c>
      <c r="P106" s="164">
        <f t="shared" si="3"/>
        <v>42532</v>
      </c>
      <c r="Q106" s="164">
        <f t="shared" si="3"/>
        <v>42533</v>
      </c>
      <c r="R106" s="164">
        <f t="shared" si="3"/>
        <v>42534</v>
      </c>
      <c r="S106" s="164">
        <f t="shared" si="3"/>
        <v>42535</v>
      </c>
      <c r="T106" s="164">
        <f t="shared" si="3"/>
        <v>42536</v>
      </c>
      <c r="U106" s="164">
        <f t="shared" si="3"/>
        <v>42537</v>
      </c>
      <c r="V106" s="164">
        <f t="shared" si="3"/>
        <v>42538</v>
      </c>
      <c r="W106" s="164">
        <f t="shared" si="3"/>
        <v>42539</v>
      </c>
      <c r="X106" s="164">
        <f t="shared" si="3"/>
        <v>42540</v>
      </c>
      <c r="Y106" s="164">
        <f t="shared" si="3"/>
        <v>42541</v>
      </c>
      <c r="Z106" s="164">
        <f t="shared" si="3"/>
        <v>42542</v>
      </c>
      <c r="AA106" s="164">
        <f t="shared" si="3"/>
        <v>42543</v>
      </c>
      <c r="AB106" s="164">
        <f t="shared" si="3"/>
        <v>42544</v>
      </c>
      <c r="AC106" s="164">
        <f t="shared" si="3"/>
        <v>42545</v>
      </c>
      <c r="AD106" s="164">
        <f t="shared" si="3"/>
        <v>42546</v>
      </c>
      <c r="AE106" s="164">
        <f t="shared" si="3"/>
        <v>42547</v>
      </c>
      <c r="AF106" s="164">
        <f t="shared" si="3"/>
        <v>42548</v>
      </c>
      <c r="AG106" s="164">
        <f t="shared" si="3"/>
        <v>42549</v>
      </c>
      <c r="AH106" s="164">
        <f>AG106+1</f>
        <v>42550</v>
      </c>
      <c r="AI106" s="164">
        <f>AH106+1</f>
        <v>42551</v>
      </c>
      <c r="AJ106" s="164"/>
      <c r="AK106" s="397" t="s">
        <v>15</v>
      </c>
      <c r="AL106" s="398"/>
      <c r="AM106" s="399"/>
      <c r="AN106" s="388" t="s">
        <v>45</v>
      </c>
      <c r="AO106" s="388" t="s">
        <v>41</v>
      </c>
      <c r="AP106" s="388" t="s">
        <v>42</v>
      </c>
      <c r="AQ106" s="388" t="s">
        <v>43</v>
      </c>
      <c r="AR106" s="388" t="s">
        <v>44</v>
      </c>
      <c r="AS106" s="390" t="s">
        <v>0</v>
      </c>
      <c r="AT106" s="383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91"/>
      <c r="B107" s="391"/>
      <c r="C107" s="391"/>
      <c r="D107" s="391"/>
      <c r="E107" s="391"/>
      <c r="F107" s="324" t="str">
        <f>CHOOSE(WEEKDAY(F106),"C.Nhật","T.Hai","T.Ba","T.Tư","T.Năm","T.Sáu","T.Bảy")</f>
        <v>T.Tư</v>
      </c>
      <c r="G107" s="324" t="str">
        <f t="shared" ref="G107:AI107" si="4">CHOOSE(WEEKDAY(G106),"C.Nhật","T.Hai","T.Ba","T.Tư","T.Năm","T.Sáu","T.Bảy")</f>
        <v>T.Năm</v>
      </c>
      <c r="H107" s="324" t="str">
        <f t="shared" si="4"/>
        <v>T.Sáu</v>
      </c>
      <c r="I107" s="324" t="str">
        <f t="shared" si="4"/>
        <v>T.Bảy</v>
      </c>
      <c r="J107" s="324" t="str">
        <f t="shared" si="4"/>
        <v>C.Nhật</v>
      </c>
      <c r="K107" s="166" t="str">
        <f t="shared" si="4"/>
        <v>T.Hai</v>
      </c>
      <c r="L107" s="166" t="str">
        <f t="shared" si="4"/>
        <v>T.Ba</v>
      </c>
      <c r="M107" s="166" t="str">
        <f t="shared" si="4"/>
        <v>T.Tư</v>
      </c>
      <c r="N107" s="166" t="str">
        <f t="shared" si="4"/>
        <v>T.Năm</v>
      </c>
      <c r="O107" s="166" t="str">
        <f t="shared" si="4"/>
        <v>T.Sáu</v>
      </c>
      <c r="P107" s="166" t="str">
        <f t="shared" si="4"/>
        <v>T.Bảy</v>
      </c>
      <c r="Q107" s="166" t="str">
        <f t="shared" si="4"/>
        <v>C.Nhật</v>
      </c>
      <c r="R107" s="166" t="str">
        <f t="shared" si="4"/>
        <v>T.Hai</v>
      </c>
      <c r="S107" s="166" t="str">
        <f t="shared" si="4"/>
        <v>T.Ba</v>
      </c>
      <c r="T107" s="166" t="str">
        <f t="shared" si="4"/>
        <v>T.Tư</v>
      </c>
      <c r="U107" s="166" t="str">
        <f t="shared" si="4"/>
        <v>T.Năm</v>
      </c>
      <c r="V107" s="166" t="str">
        <f t="shared" si="4"/>
        <v>T.Sáu</v>
      </c>
      <c r="W107" s="166" t="str">
        <f t="shared" si="4"/>
        <v>T.Bảy</v>
      </c>
      <c r="X107" s="166" t="str">
        <f t="shared" si="4"/>
        <v>C.Nhật</v>
      </c>
      <c r="Y107" s="166" t="str">
        <f t="shared" si="4"/>
        <v>T.Hai</v>
      </c>
      <c r="Z107" s="166" t="str">
        <f t="shared" si="4"/>
        <v>T.Ba</v>
      </c>
      <c r="AA107" s="166" t="str">
        <f t="shared" si="4"/>
        <v>T.Tư</v>
      </c>
      <c r="AB107" s="166" t="str">
        <f t="shared" si="4"/>
        <v>T.Năm</v>
      </c>
      <c r="AC107" s="166" t="str">
        <f t="shared" si="4"/>
        <v>T.Sáu</v>
      </c>
      <c r="AD107" s="166" t="str">
        <f t="shared" si="4"/>
        <v>T.Bảy</v>
      </c>
      <c r="AE107" s="166" t="str">
        <f t="shared" si="4"/>
        <v>C.Nhật</v>
      </c>
      <c r="AF107" s="166" t="str">
        <f t="shared" si="4"/>
        <v>T.Hai</v>
      </c>
      <c r="AG107" s="166" t="str">
        <f t="shared" si="4"/>
        <v>T.Ba</v>
      </c>
      <c r="AH107" s="166" t="str">
        <f t="shared" si="4"/>
        <v>T.Tư</v>
      </c>
      <c r="AI107" s="166" t="str">
        <f t="shared" si="4"/>
        <v>T.Năm</v>
      </c>
      <c r="AJ107" s="166"/>
      <c r="AK107" s="167" t="s">
        <v>16</v>
      </c>
      <c r="AL107" s="167" t="s">
        <v>31</v>
      </c>
      <c r="AM107" s="168" t="s">
        <v>17</v>
      </c>
      <c r="AN107" s="389"/>
      <c r="AO107" s="389"/>
      <c r="AP107" s="389"/>
      <c r="AQ107" s="389"/>
      <c r="AR107" s="389"/>
      <c r="AS107" s="391"/>
      <c r="AT107" s="383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81">
        <v>1</v>
      </c>
      <c r="B109" s="381" t="s">
        <v>68</v>
      </c>
      <c r="C109" s="369" t="str">
        <f>VLOOKUP(B109,DS,2,0)</f>
        <v>Nguyễn Thiện Duy</v>
      </c>
      <c r="D109" s="371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/>
      <c r="J109" s="171"/>
      <c r="K109" s="171">
        <v>8</v>
      </c>
      <c r="L109" s="171">
        <v>8</v>
      </c>
      <c r="M109" s="171">
        <v>8</v>
      </c>
      <c r="N109" s="171">
        <v>8</v>
      </c>
      <c r="O109" s="171">
        <v>8</v>
      </c>
      <c r="P109" s="171"/>
      <c r="Q109" s="171"/>
      <c r="R109" s="171">
        <v>8</v>
      </c>
      <c r="S109" s="171">
        <v>8</v>
      </c>
      <c r="T109" s="171">
        <v>8</v>
      </c>
      <c r="U109" s="171">
        <v>8</v>
      </c>
      <c r="V109" s="171">
        <v>8</v>
      </c>
      <c r="W109" s="171"/>
      <c r="X109" s="171"/>
      <c r="Y109" s="171">
        <v>8</v>
      </c>
      <c r="Z109" s="171">
        <v>8</v>
      </c>
      <c r="AA109" s="171">
        <v>8</v>
      </c>
      <c r="AB109" s="171">
        <v>8</v>
      </c>
      <c r="AC109" s="171">
        <v>8</v>
      </c>
      <c r="AD109" s="171"/>
      <c r="AE109" s="171"/>
      <c r="AF109" s="171">
        <v>8</v>
      </c>
      <c r="AG109" s="171">
        <v>8</v>
      </c>
      <c r="AH109" s="171">
        <v>8</v>
      </c>
      <c r="AI109" s="171">
        <v>8</v>
      </c>
      <c r="AJ109" s="171"/>
      <c r="AK109" s="373">
        <f>((SUM(F109:AJ109))/8)-(SUMIF($F$6:$AJ$6,"C.Nhật",F109:AJ109)/8)</f>
        <v>22</v>
      </c>
      <c r="AL109" s="373">
        <f>SUM(F110:AI110)/8*1.5</f>
        <v>0</v>
      </c>
      <c r="AM109" s="375">
        <f>SUMIF($F$6:$AI$6,"C.Nhật",$F109:$AI110)/8*2</f>
        <v>0</v>
      </c>
      <c r="AN109" s="363">
        <f>SUM(AK109:AM110)</f>
        <v>22</v>
      </c>
      <c r="AO109" s="379">
        <v>0</v>
      </c>
      <c r="AP109" s="384"/>
      <c r="AQ109" s="384"/>
      <c r="AR109" s="384"/>
      <c r="AS109" s="386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82"/>
      <c r="B110" s="382"/>
      <c r="C110" s="370"/>
      <c r="D110" s="372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74"/>
      <c r="AL110" s="374"/>
      <c r="AM110" s="376"/>
      <c r="AN110" s="364"/>
      <c r="AO110" s="380"/>
      <c r="AP110" s="385"/>
      <c r="AQ110" s="385"/>
      <c r="AR110" s="385"/>
      <c r="AS110" s="387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81">
        <f>A109+1</f>
        <v>2</v>
      </c>
      <c r="B111" s="381" t="s">
        <v>70</v>
      </c>
      <c r="C111" s="369" t="str">
        <f>VLOOKUP(B111,DS,2,0)</f>
        <v>Nguyễn Văn Sẽ</v>
      </c>
      <c r="D111" s="371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/>
      <c r="K111" s="171">
        <v>8</v>
      </c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/>
      <c r="R111" s="171">
        <v>8</v>
      </c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/>
      <c r="Y111" s="171">
        <v>8</v>
      </c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>
        <v>8</v>
      </c>
      <c r="AJ111" s="171"/>
      <c r="AK111" s="373">
        <f>((SUM(F111:AJ111))/8)-(SUMIF($F$6:$AJ$6,"C.Nhật",F111:AJ111)/8)</f>
        <v>26</v>
      </c>
      <c r="AL111" s="373">
        <f>SUM(F112:AI112)/8*1.5</f>
        <v>0</v>
      </c>
      <c r="AM111" s="375">
        <f>SUMIF($F$6:$AI$6,"C.Nhật",$F111:$AI112)/8*2</f>
        <v>0</v>
      </c>
      <c r="AN111" s="363">
        <f>SUM(AK111:AM112)</f>
        <v>26</v>
      </c>
      <c r="AO111" s="379">
        <v>0</v>
      </c>
      <c r="AP111" s="384"/>
      <c r="AQ111" s="384"/>
      <c r="AR111" s="384"/>
      <c r="AS111" s="386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82"/>
      <c r="B112" s="382"/>
      <c r="C112" s="370"/>
      <c r="D112" s="37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74"/>
      <c r="AL112" s="374"/>
      <c r="AM112" s="376"/>
      <c r="AN112" s="364"/>
      <c r="AO112" s="380"/>
      <c r="AP112" s="385"/>
      <c r="AQ112" s="385"/>
      <c r="AR112" s="385"/>
      <c r="AS112" s="387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81">
        <f>A111+1</f>
        <v>3</v>
      </c>
      <c r="B113" s="381" t="s">
        <v>72</v>
      </c>
      <c r="C113" s="369" t="str">
        <f>VLOOKUP(B113,DS,2,0)</f>
        <v>Võ Uyên Phương</v>
      </c>
      <c r="D113" s="371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>
        <v>8</v>
      </c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/>
      <c r="R113" s="171">
        <v>8</v>
      </c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/>
      <c r="Y113" s="171">
        <v>8</v>
      </c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/>
      <c r="AF113" s="171">
        <v>8</v>
      </c>
      <c r="AG113" s="171">
        <v>8</v>
      </c>
      <c r="AH113" s="171">
        <v>8</v>
      </c>
      <c r="AI113" s="171">
        <v>8</v>
      </c>
      <c r="AJ113" s="171"/>
      <c r="AK113" s="373">
        <f>((SUM(F113:AJ113))/8)-(SUMIF($F$6:$AJ$6,"C.Nhật",F113:AJ113)/8)</f>
        <v>26</v>
      </c>
      <c r="AL113" s="373">
        <f>SUM(F114:AI114)/8*1.5</f>
        <v>0</v>
      </c>
      <c r="AM113" s="375">
        <f>SUMIF($F$6:$AI$6,"C.Nhật",$F113:$AI114)/8*2</f>
        <v>0</v>
      </c>
      <c r="AN113" s="363">
        <f>SUM(AK113:AM114)</f>
        <v>26</v>
      </c>
      <c r="AO113" s="379">
        <v>0</v>
      </c>
      <c r="AP113" s="384"/>
      <c r="AQ113" s="384"/>
      <c r="AR113" s="384"/>
      <c r="AS113" s="386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82"/>
      <c r="B114" s="382"/>
      <c r="C114" s="370"/>
      <c r="D114" s="37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74"/>
      <c r="AL114" s="374"/>
      <c r="AM114" s="376"/>
      <c r="AN114" s="364"/>
      <c r="AO114" s="380"/>
      <c r="AP114" s="385"/>
      <c r="AQ114" s="385"/>
      <c r="AR114" s="385"/>
      <c r="AS114" s="387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81">
        <f>A113+1</f>
        <v>4</v>
      </c>
      <c r="B115" s="381" t="s">
        <v>75</v>
      </c>
      <c r="C115" s="369" t="str">
        <f>VLOOKUP(B115,DS,2,0)</f>
        <v>Lê Nguyễn Huy Cường</v>
      </c>
      <c r="D115" s="371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/>
      <c r="K115" s="171">
        <v>8</v>
      </c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/>
      <c r="R115" s="171">
        <v>8</v>
      </c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/>
      <c r="Y115" s="171">
        <v>8</v>
      </c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/>
      <c r="AF115" s="171">
        <v>8</v>
      </c>
      <c r="AG115" s="171">
        <v>8</v>
      </c>
      <c r="AH115" s="171">
        <v>8</v>
      </c>
      <c r="AI115" s="171">
        <v>8</v>
      </c>
      <c r="AJ115" s="171"/>
      <c r="AK115" s="373">
        <f>((SUM(F115:AJ115))/8)-(SUMIF($F$6:$AJ$6,"C.Nhật",F115:AJ115)/8)</f>
        <v>26</v>
      </c>
      <c r="AL115" s="373">
        <f>SUM(F116:AI116)/8*1.5</f>
        <v>0</v>
      </c>
      <c r="AM115" s="375">
        <f>SUMIF($F$6:$AI$6,"C.Nhật",$F115:$AI116)/8*2</f>
        <v>0</v>
      </c>
      <c r="AN115" s="363">
        <f>SUM(AK115:AM116)</f>
        <v>26</v>
      </c>
      <c r="AO115" s="379">
        <v>0</v>
      </c>
      <c r="AP115" s="384"/>
      <c r="AQ115" s="384"/>
      <c r="AR115" s="384"/>
      <c r="AS115" s="386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82"/>
      <c r="B116" s="382"/>
      <c r="C116" s="370"/>
      <c r="D116" s="37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74"/>
      <c r="AL116" s="374"/>
      <c r="AM116" s="376"/>
      <c r="AN116" s="364"/>
      <c r="AO116" s="380"/>
      <c r="AP116" s="385"/>
      <c r="AQ116" s="385"/>
      <c r="AR116" s="385"/>
      <c r="AS116" s="387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81">
        <f>A115+1</f>
        <v>5</v>
      </c>
      <c r="B117" s="381" t="s">
        <v>77</v>
      </c>
      <c r="C117" s="369" t="str">
        <f>VLOOKUP(B117,DS,2,0)</f>
        <v>Nguyễn Văn Bé Tư</v>
      </c>
      <c r="D117" s="371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/>
      <c r="K117" s="171">
        <v>8</v>
      </c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/>
      <c r="R117" s="171">
        <v>8</v>
      </c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/>
      <c r="Y117" s="171">
        <v>8</v>
      </c>
      <c r="Z117" s="171">
        <v>8</v>
      </c>
      <c r="AA117" s="171">
        <v>8</v>
      </c>
      <c r="AB117" s="171">
        <v>8</v>
      </c>
      <c r="AC117" s="171">
        <v>8</v>
      </c>
      <c r="AD117" s="171">
        <v>8</v>
      </c>
      <c r="AE117" s="171"/>
      <c r="AF117" s="171">
        <v>8</v>
      </c>
      <c r="AG117" s="171">
        <v>8</v>
      </c>
      <c r="AH117" s="171">
        <v>8</v>
      </c>
      <c r="AI117" s="171">
        <v>8</v>
      </c>
      <c r="AJ117" s="171"/>
      <c r="AK117" s="373">
        <f>((SUM(F117:AJ117))/8)-(SUMIF($F$6:$AJ$6,"C.Nhật",F117:AJ117)/8)</f>
        <v>26</v>
      </c>
      <c r="AL117" s="373">
        <f>SUM(F118:AI118)/8*1.5</f>
        <v>0</v>
      </c>
      <c r="AM117" s="375">
        <f>SUMIF($F$6:$AI$6,"C.Nhật",$F117:$AI118)/8*2</f>
        <v>0</v>
      </c>
      <c r="AN117" s="363">
        <f>SUM(AK117:AM118)</f>
        <v>26</v>
      </c>
      <c r="AO117" s="379">
        <v>0</v>
      </c>
      <c r="AP117" s="384"/>
      <c r="AQ117" s="384"/>
      <c r="AR117" s="384"/>
      <c r="AS117" s="386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82"/>
      <c r="B118" s="382"/>
      <c r="C118" s="370"/>
      <c r="D118" s="37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74"/>
      <c r="AL118" s="374"/>
      <c r="AM118" s="376"/>
      <c r="AN118" s="364"/>
      <c r="AO118" s="380"/>
      <c r="AP118" s="385"/>
      <c r="AQ118" s="385"/>
      <c r="AR118" s="385"/>
      <c r="AS118" s="387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81">
        <f>A117+1</f>
        <v>6</v>
      </c>
      <c r="B119" s="381" t="s">
        <v>78</v>
      </c>
      <c r="C119" s="369" t="str">
        <f>VLOOKUP(B119,DS,2,0)</f>
        <v>Dương Thanh Tuấn</v>
      </c>
      <c r="D119" s="371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>
        <v>8</v>
      </c>
      <c r="P119" s="171">
        <v>8</v>
      </c>
      <c r="Q119" s="171"/>
      <c r="R119" s="171">
        <v>8</v>
      </c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/>
      <c r="Y119" s="171">
        <v>8</v>
      </c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/>
      <c r="AF119" s="171">
        <v>8</v>
      </c>
      <c r="AG119" s="171">
        <v>8</v>
      </c>
      <c r="AH119" s="171">
        <v>8</v>
      </c>
      <c r="AI119" s="171">
        <v>8</v>
      </c>
      <c r="AJ119" s="171"/>
      <c r="AK119" s="373">
        <f>((SUM(F119:AJ119))/8)-(SUMIF($F$6:$AJ$6,"C.Nhật",F119:AJ119)/8)</f>
        <v>26</v>
      </c>
      <c r="AL119" s="373">
        <f>SUM(F120:AI120)/8*1.5</f>
        <v>0</v>
      </c>
      <c r="AM119" s="375">
        <f>SUMIF($F$6:$AI$6,"C.Nhật",$F119:$AI120)/8*2</f>
        <v>0</v>
      </c>
      <c r="AN119" s="363">
        <f>SUM(AK119:AM120)</f>
        <v>26</v>
      </c>
      <c r="AO119" s="379">
        <v>0</v>
      </c>
      <c r="AP119" s="384"/>
      <c r="AQ119" s="384"/>
      <c r="AR119" s="384"/>
      <c r="AS119" s="386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82"/>
      <c r="B120" s="382"/>
      <c r="C120" s="370"/>
      <c r="D120" s="372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74"/>
      <c r="AL120" s="374"/>
      <c r="AM120" s="376"/>
      <c r="AN120" s="364"/>
      <c r="AO120" s="380"/>
      <c r="AP120" s="385"/>
      <c r="AQ120" s="385"/>
      <c r="AR120" s="385"/>
      <c r="AS120" s="387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81">
        <f>A119+1</f>
        <v>7</v>
      </c>
      <c r="B121" s="381" t="s">
        <v>81</v>
      </c>
      <c r="C121" s="369" t="str">
        <f>VLOOKUP(B121,DS,2,0)</f>
        <v>Nguyễn Thiện Duyệt</v>
      </c>
      <c r="D121" s="371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>
        <v>8</v>
      </c>
      <c r="P121" s="171">
        <v>8</v>
      </c>
      <c r="Q121" s="171"/>
      <c r="R121" s="171">
        <v>8</v>
      </c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/>
      <c r="Y121" s="171">
        <v>8</v>
      </c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/>
      <c r="AF121" s="171">
        <v>8</v>
      </c>
      <c r="AG121" s="171">
        <v>8</v>
      </c>
      <c r="AH121" s="171">
        <v>8</v>
      </c>
      <c r="AI121" s="171">
        <v>8</v>
      </c>
      <c r="AJ121" s="171"/>
      <c r="AK121" s="373">
        <f>((SUM(F121:AJ121))/8)-(SUMIF($F$6:$AJ$6,"C.Nhật",F121:AJ121)/8)</f>
        <v>26</v>
      </c>
      <c r="AL121" s="373">
        <f>SUM(F122:AI122)/8*1.5</f>
        <v>0</v>
      </c>
      <c r="AM121" s="375">
        <f>SUMIF($F$6:$AI$6,"C.Nhật",$F121:$AI122)/8*2</f>
        <v>0</v>
      </c>
      <c r="AN121" s="363">
        <f>SUM(AK121:AM122)</f>
        <v>26</v>
      </c>
      <c r="AO121" s="379">
        <v>0</v>
      </c>
      <c r="AP121" s="384"/>
      <c r="AQ121" s="384"/>
      <c r="AR121" s="384"/>
      <c r="AS121" s="386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82"/>
      <c r="B122" s="382"/>
      <c r="C122" s="370"/>
      <c r="D122" s="372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74"/>
      <c r="AL122" s="374"/>
      <c r="AM122" s="376"/>
      <c r="AN122" s="364"/>
      <c r="AO122" s="380"/>
      <c r="AP122" s="385"/>
      <c r="AQ122" s="385"/>
      <c r="AR122" s="385"/>
      <c r="AS122" s="387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65" customFormat="1" ht="18" customHeight="1">
      <c r="A123" s="381">
        <f>A121+1</f>
        <v>8</v>
      </c>
      <c r="B123" s="381" t="s">
        <v>192</v>
      </c>
      <c r="C123" s="369" t="str">
        <f>VLOOKUP(B123,DS,2,0)</f>
        <v>Trần Đình Thái</v>
      </c>
      <c r="D123" s="371" t="str">
        <f>VLOOKUP(B123,DS,3,0)</f>
        <v>Cơ Điện</v>
      </c>
      <c r="E123" s="68" t="s">
        <v>32</v>
      </c>
      <c r="F123" s="171">
        <v>8</v>
      </c>
      <c r="G123" s="171">
        <v>8</v>
      </c>
      <c r="H123" s="171">
        <v>8</v>
      </c>
      <c r="I123" s="171">
        <v>8</v>
      </c>
      <c r="J123" s="171"/>
      <c r="K123" s="171">
        <v>8</v>
      </c>
      <c r="L123" s="171">
        <v>8</v>
      </c>
      <c r="M123" s="171">
        <v>8</v>
      </c>
      <c r="N123" s="171">
        <v>8</v>
      </c>
      <c r="O123" s="171">
        <v>8</v>
      </c>
      <c r="P123" s="171">
        <v>8</v>
      </c>
      <c r="Q123" s="171"/>
      <c r="R123" s="171">
        <v>8</v>
      </c>
      <c r="S123" s="171">
        <v>8</v>
      </c>
      <c r="T123" s="171">
        <v>8</v>
      </c>
      <c r="U123" s="171">
        <v>8</v>
      </c>
      <c r="V123" s="171">
        <v>8</v>
      </c>
      <c r="W123" s="171">
        <v>8</v>
      </c>
      <c r="X123" s="171"/>
      <c r="Y123" s="171">
        <v>8</v>
      </c>
      <c r="Z123" s="171">
        <v>8</v>
      </c>
      <c r="AA123" s="171">
        <v>8</v>
      </c>
      <c r="AB123" s="171">
        <v>8</v>
      </c>
      <c r="AC123" s="171">
        <v>8</v>
      </c>
      <c r="AD123" s="171">
        <v>8</v>
      </c>
      <c r="AE123" s="171"/>
      <c r="AF123" s="171">
        <v>8</v>
      </c>
      <c r="AG123" s="171">
        <v>8</v>
      </c>
      <c r="AH123" s="171">
        <v>8</v>
      </c>
      <c r="AI123" s="171">
        <v>8</v>
      </c>
      <c r="AJ123" s="171"/>
      <c r="AK123" s="373">
        <f>((SUM(F123:AJ123))/8)-(SUMIF($F$6:$AJ$6,"C.Nhật",F123:AJ123)/8)</f>
        <v>26</v>
      </c>
      <c r="AL123" s="373">
        <f>SUM(F124:AI124)/8*1.5</f>
        <v>0</v>
      </c>
      <c r="AM123" s="375">
        <f>SUMIF($F$6:$AI$6,"C.Nhật",$F123:$AI124)/8*2</f>
        <v>0</v>
      </c>
      <c r="AN123" s="363">
        <f>SUM(AK123:AM124)</f>
        <v>26</v>
      </c>
      <c r="AO123" s="379">
        <v>0</v>
      </c>
      <c r="AP123" s="384"/>
      <c r="AQ123" s="384"/>
      <c r="AR123" s="384"/>
      <c r="AS123" s="386"/>
      <c r="AT123" s="337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9"/>
      <c r="BH123" s="149"/>
      <c r="BI123" s="149"/>
      <c r="BJ123" s="14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  <c r="CE123" s="149"/>
      <c r="CF123" s="149"/>
      <c r="CG123" s="149"/>
      <c r="CH123" s="149"/>
      <c r="CI123" s="149"/>
      <c r="CJ123" s="149"/>
      <c r="CK123" s="149"/>
      <c r="CL123" s="149"/>
      <c r="CM123" s="149"/>
    </row>
    <row r="124" spans="1:91" s="165" customFormat="1" ht="18" customHeight="1">
      <c r="A124" s="382"/>
      <c r="B124" s="382"/>
      <c r="C124" s="370"/>
      <c r="D124" s="372"/>
      <c r="E124" s="69" t="s">
        <v>31</v>
      </c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322"/>
      <c r="AJ124" s="322"/>
      <c r="AK124" s="374"/>
      <c r="AL124" s="374"/>
      <c r="AM124" s="376"/>
      <c r="AN124" s="364"/>
      <c r="AO124" s="380"/>
      <c r="AP124" s="385"/>
      <c r="AQ124" s="385"/>
      <c r="AR124" s="385"/>
      <c r="AS124" s="387"/>
      <c r="AT124" s="337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49"/>
      <c r="BP124" s="149"/>
      <c r="BQ124" s="149"/>
      <c r="BR124" s="149"/>
      <c r="BS124" s="149"/>
      <c r="BT124" s="149"/>
      <c r="BU124" s="149"/>
      <c r="BV124" s="149"/>
      <c r="BW124" s="149"/>
      <c r="BX124" s="149"/>
      <c r="BY124" s="149"/>
      <c r="BZ124" s="149"/>
      <c r="CA124" s="149"/>
      <c r="CB124" s="149"/>
      <c r="CC124" s="149"/>
      <c r="CD124" s="149"/>
      <c r="CE124" s="149"/>
      <c r="CF124" s="149"/>
      <c r="CG124" s="149"/>
      <c r="CH124" s="149"/>
      <c r="CI124" s="149"/>
      <c r="CJ124" s="149"/>
      <c r="CK124" s="149"/>
      <c r="CL124" s="149"/>
      <c r="CM124" s="149"/>
    </row>
    <row r="125" spans="1:91" s="183" customFormat="1" ht="12.75">
      <c r="A125" s="173"/>
      <c r="B125" s="174"/>
      <c r="C125" s="175"/>
      <c r="D125" s="176"/>
      <c r="E125" s="175"/>
      <c r="F125" s="177"/>
      <c r="G125" s="177"/>
      <c r="H125" s="178"/>
      <c r="I125" s="178"/>
      <c r="J125" s="179"/>
      <c r="K125" s="177"/>
      <c r="L125" s="178"/>
      <c r="M125" s="177"/>
      <c r="N125" s="177"/>
      <c r="O125" s="177"/>
      <c r="P125" s="177"/>
      <c r="Q125" s="178"/>
      <c r="R125" s="177"/>
      <c r="S125" s="177"/>
      <c r="T125" s="179"/>
      <c r="U125" s="177"/>
      <c r="V125" s="177"/>
      <c r="W125" s="177"/>
      <c r="X125" s="174"/>
      <c r="Y125" s="177"/>
      <c r="Z125" s="177"/>
      <c r="AA125" s="177"/>
      <c r="AB125" s="177"/>
      <c r="AC125" s="177"/>
      <c r="AD125" s="178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1"/>
      <c r="AO125" s="181"/>
      <c r="AP125" s="181"/>
      <c r="AQ125" s="181"/>
      <c r="AR125" s="181"/>
      <c r="AS125" s="175"/>
      <c r="AT125" s="182"/>
    </row>
    <row r="126" spans="1:91" s="183" customFormat="1" ht="12.75">
      <c r="A126" s="173"/>
      <c r="B126" s="174"/>
      <c r="C126" s="184" t="s">
        <v>14</v>
      </c>
      <c r="D126" s="176"/>
      <c r="E126" s="175"/>
      <c r="F126" s="177"/>
      <c r="G126" s="177"/>
      <c r="H126" s="178"/>
      <c r="I126" s="178"/>
      <c r="J126" s="179"/>
      <c r="K126" s="177"/>
      <c r="L126" s="178"/>
      <c r="M126" s="177"/>
      <c r="N126" s="177"/>
      <c r="O126" s="177"/>
      <c r="P126" s="177"/>
      <c r="Q126" s="178"/>
      <c r="R126" s="177"/>
      <c r="S126" s="177"/>
      <c r="T126" s="179"/>
      <c r="U126" s="177"/>
      <c r="V126" s="177"/>
      <c r="W126" s="177"/>
      <c r="X126" s="174"/>
      <c r="Y126" s="177"/>
      <c r="Z126" s="177"/>
      <c r="AA126" s="177"/>
      <c r="AB126" s="177"/>
      <c r="AC126" s="177"/>
      <c r="AD126" s="178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1"/>
      <c r="AO126" s="181"/>
      <c r="AP126" s="181"/>
      <c r="AQ126" s="181"/>
      <c r="AR126" s="181"/>
      <c r="AS126" s="175"/>
      <c r="AT126" s="182"/>
    </row>
    <row r="127" spans="1:91" s="183" customFormat="1" ht="12.7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82"/>
    </row>
    <row r="128" spans="1:91" s="188" customFormat="1" ht="15" customHeight="1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5"/>
      <c r="B129" s="185"/>
      <c r="C129" s="175"/>
      <c r="D129" s="176"/>
      <c r="E129" s="175"/>
      <c r="F129" s="177"/>
      <c r="G129" s="177"/>
      <c r="H129" s="186"/>
      <c r="I129" s="186"/>
      <c r="J129" s="186"/>
      <c r="K129" s="177"/>
      <c r="L129" s="186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86"/>
      <c r="AE129" s="177"/>
      <c r="AF129" s="177"/>
      <c r="AG129" s="177"/>
      <c r="AH129" s="177"/>
      <c r="AI129" s="177"/>
      <c r="AJ129" s="177"/>
      <c r="AK129" s="175"/>
      <c r="AL129" s="175"/>
      <c r="AM129" s="180"/>
      <c r="AN129" s="187"/>
      <c r="AO129" s="187"/>
      <c r="AP129" s="187"/>
      <c r="AQ129" s="187"/>
      <c r="AR129" s="187"/>
      <c r="AS129" s="175"/>
      <c r="AT129" s="175"/>
    </row>
    <row r="130" spans="1:46" s="188" customFormat="1" ht="11.25">
      <c r="A130" s="185"/>
      <c r="B130" s="185"/>
      <c r="C130" s="175"/>
      <c r="D130" s="176"/>
      <c r="E130" s="175"/>
      <c r="F130" s="177"/>
      <c r="G130" s="177"/>
      <c r="H130" s="186"/>
      <c r="I130" s="186"/>
      <c r="J130" s="186"/>
      <c r="K130" s="177"/>
      <c r="L130" s="186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86"/>
      <c r="AE130" s="177"/>
      <c r="AF130" s="177"/>
      <c r="AG130" s="177"/>
      <c r="AH130" s="177"/>
      <c r="AI130" s="177"/>
      <c r="AJ130" s="177"/>
      <c r="AK130" s="175"/>
      <c r="AL130" s="175"/>
      <c r="AM130" s="180"/>
      <c r="AN130" s="187"/>
      <c r="AO130" s="187"/>
      <c r="AP130" s="187"/>
      <c r="AQ130" s="187"/>
      <c r="AR130" s="187"/>
      <c r="AS130" s="175"/>
      <c r="AT130" s="175"/>
    </row>
    <row r="131" spans="1:46" s="188" customFormat="1" ht="11.25">
      <c r="A131" s="184"/>
      <c r="B131" s="184"/>
      <c r="C131" s="173"/>
      <c r="D131" s="189"/>
      <c r="E131" s="190"/>
      <c r="F131" s="179"/>
      <c r="G131" s="191"/>
      <c r="H131" s="178"/>
      <c r="I131" s="178"/>
      <c r="J131" s="178"/>
      <c r="K131" s="191"/>
      <c r="L131" s="178"/>
      <c r="M131" s="191"/>
      <c r="N131" s="191"/>
      <c r="O131" s="191"/>
      <c r="P131" s="191"/>
      <c r="Q131" s="178"/>
      <c r="R131" s="179"/>
      <c r="S131" s="191"/>
      <c r="T131" s="191"/>
      <c r="U131" s="178"/>
      <c r="V131" s="191"/>
      <c r="W131" s="191"/>
      <c r="X131" s="178"/>
      <c r="Y131" s="191"/>
      <c r="Z131" s="191"/>
      <c r="AA131" s="191"/>
      <c r="AB131" s="191"/>
      <c r="AC131" s="191"/>
      <c r="AD131" s="178"/>
      <c r="AE131" s="191"/>
      <c r="AF131" s="191"/>
      <c r="AG131" s="191"/>
      <c r="AH131" s="191"/>
      <c r="AI131" s="191"/>
      <c r="AJ131" s="191"/>
      <c r="AK131" s="190"/>
      <c r="AM131" s="192"/>
      <c r="AN131" s="184"/>
      <c r="AO131" s="184"/>
      <c r="AP131" s="184"/>
      <c r="AQ131" s="184"/>
      <c r="AR131" s="184"/>
      <c r="AS131" s="173"/>
      <c r="AT131" s="175"/>
    </row>
    <row r="132" spans="1:46" s="188" customFormat="1" ht="12.75">
      <c r="A132" s="149"/>
      <c r="B132" s="149" t="s">
        <v>0</v>
      </c>
      <c r="C132" s="149"/>
      <c r="D132" s="193"/>
      <c r="E132" s="149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K132" s="149"/>
      <c r="AL132" s="149"/>
      <c r="AM132" s="196"/>
      <c r="AN132" s="149"/>
      <c r="AO132" s="149"/>
      <c r="AP132" s="149"/>
      <c r="AQ132" s="149"/>
      <c r="AR132" s="149"/>
      <c r="AS132" s="149"/>
      <c r="AT132" s="175"/>
    </row>
    <row r="133" spans="1:46" s="188" customFormat="1" ht="12.75">
      <c r="A133" s="149"/>
      <c r="B133" s="149"/>
      <c r="C133" s="149" t="s">
        <v>46</v>
      </c>
      <c r="D133" s="193"/>
      <c r="E133" s="149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K133" s="149"/>
      <c r="AL133" s="149"/>
      <c r="AM133" s="196"/>
      <c r="AN133" s="149"/>
      <c r="AO133" s="149"/>
      <c r="AP133" s="149"/>
      <c r="AQ133" s="149"/>
      <c r="AR133" s="149"/>
      <c r="AS133" s="149"/>
      <c r="AT133" s="173"/>
    </row>
    <row r="134" spans="1:46" s="149" customFormat="1" ht="15" customHeight="1">
      <c r="C134" s="149" t="s">
        <v>47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48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49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50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51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52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  <row r="140" spans="1:46" s="149" customFormat="1" ht="15" customHeight="1">
      <c r="C140" s="149" t="s">
        <v>53</v>
      </c>
      <c r="D140" s="193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5"/>
      <c r="AI140" s="195"/>
      <c r="AJ140" s="195"/>
      <c r="AM140" s="196"/>
    </row>
    <row r="141" spans="1:46" s="149" customFormat="1" ht="15" customHeight="1">
      <c r="C141" s="149" t="s">
        <v>54</v>
      </c>
      <c r="D141" s="193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5"/>
      <c r="AI141" s="195"/>
      <c r="AJ141" s="195"/>
      <c r="AM141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4" name="Range1_1_1"/>
    <protectedRange password="CC78" sqref="C109:E124 A109:A124" name="Range1_6_1"/>
    <protectedRange password="CC78" sqref="B109:B124" name="Range1_4_1"/>
    <protectedRange password="CC78" sqref="J127:J130 Q125:Q126" name="Range1_1_1_1_1"/>
    <protectedRange password="CC78" sqref="J131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48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23:AP124"/>
    <mergeCell ref="AQ123:AQ124"/>
    <mergeCell ref="AR123:AR124"/>
    <mergeCell ref="AS123:AS124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</mergeCells>
  <conditionalFormatting sqref="F5:AJ6 F106:AJ107 F9:AJ12 F55:AJ74 F14:AJ53 F109:AJ124">
    <cfRule type="expression" dxfId="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5"/>
  <sheetViews>
    <sheetView tabSelected="1" zoomScaleNormal="70" workbookViewId="0">
      <pane xSplit="3" ySplit="8" topLeftCell="E6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I73" sqref="I7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43" t="str">
        <f>"BẢNG THANH TOÁN LƯƠNG THÁNG"&amp;" "&amp;TEXT($E$4,"mm")&amp;" / "&amp;TEXT($E$4,"yyyy")</f>
        <v>BẢNG THANH TOÁN LƯƠNG THÁNG 06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47" t="s">
        <v>179</v>
      </c>
      <c r="S1" s="448"/>
      <c r="T1" s="4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25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- 06'!$E$4</f>
        <v>42522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56" t="s">
        <v>1</v>
      </c>
      <c r="D5" s="356" t="s">
        <v>2</v>
      </c>
      <c r="E5" s="351" t="s">
        <v>56</v>
      </c>
      <c r="F5" s="437" t="s">
        <v>26</v>
      </c>
      <c r="G5" s="438"/>
      <c r="H5" s="438"/>
      <c r="I5" s="438"/>
      <c r="J5" s="438"/>
      <c r="K5" s="439"/>
      <c r="L5" s="414" t="s">
        <v>57</v>
      </c>
      <c r="M5" s="414" t="s">
        <v>5</v>
      </c>
      <c r="N5" s="356" t="s">
        <v>6</v>
      </c>
      <c r="O5" s="356"/>
      <c r="P5" s="356"/>
      <c r="Q5" s="414" t="s">
        <v>7</v>
      </c>
      <c r="R5" s="414" t="s">
        <v>8</v>
      </c>
      <c r="S5" s="414" t="s">
        <v>9</v>
      </c>
      <c r="T5" s="35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56"/>
      <c r="D6" s="356"/>
      <c r="E6" s="351"/>
      <c r="F6" s="437" t="s">
        <v>59</v>
      </c>
      <c r="G6" s="439"/>
      <c r="H6" s="437" t="s">
        <v>189</v>
      </c>
      <c r="I6" s="438"/>
      <c r="J6" s="440" t="s">
        <v>27</v>
      </c>
      <c r="K6" s="414" t="s">
        <v>4</v>
      </c>
      <c r="L6" s="415"/>
      <c r="M6" s="415"/>
      <c r="N6" s="450" t="s">
        <v>12</v>
      </c>
      <c r="O6" s="414" t="s">
        <v>13</v>
      </c>
      <c r="P6" s="414" t="s">
        <v>34</v>
      </c>
      <c r="Q6" s="415"/>
      <c r="R6" s="415"/>
      <c r="S6" s="415"/>
      <c r="T6" s="35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14"/>
      <c r="D7" s="414"/>
      <c r="E7" s="351"/>
      <c r="F7" s="299" t="s">
        <v>40</v>
      </c>
      <c r="G7" s="296" t="s">
        <v>18</v>
      </c>
      <c r="H7" s="299" t="s">
        <v>40</v>
      </c>
      <c r="I7" s="303" t="s">
        <v>18</v>
      </c>
      <c r="J7" s="441"/>
      <c r="K7" s="415"/>
      <c r="L7" s="416"/>
      <c r="M7" s="416"/>
      <c r="N7" s="451"/>
      <c r="O7" s="415"/>
      <c r="P7" s="415"/>
      <c r="Q7" s="415"/>
      <c r="R7" s="415"/>
      <c r="S7" s="415"/>
      <c r="T7" s="35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- 06'!$B$8:$AS$74,36,0)</f>
        <v>26</v>
      </c>
      <c r="G10" s="220">
        <f>ROUND(E10/$U$2*F10,0)</f>
        <v>4509440</v>
      </c>
      <c r="H10" s="92">
        <f>(VLOOKUP(B10,'CC - 06'!$B$8:$AS$74,37,0)+VLOOKUP(B10,'CC - 06'!$B$8:$AS$74,38,0))</f>
        <v>0</v>
      </c>
      <c r="I10" s="220">
        <f>ROUND(E10/$U$2*H10,0)</f>
        <v>0</v>
      </c>
      <c r="J10" s="93">
        <f>F10+H10</f>
        <v>26</v>
      </c>
      <c r="K10" s="39">
        <f>G10+I10</f>
        <v>4509440</v>
      </c>
      <c r="L10" s="90">
        <f>+F10*15000</f>
        <v>390000</v>
      </c>
      <c r="M10" s="40">
        <f>K10+L10</f>
        <v>4899440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4444160</v>
      </c>
      <c r="R10" s="39">
        <f>VLOOKUP(B10,DS,23,0)</f>
        <v>0</v>
      </c>
      <c r="S10" s="45">
        <f>Q10-R10</f>
        <v>4444160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- 06'!$B$8:$AS$74,36,0)</f>
        <v>26</v>
      </c>
      <c r="G11" s="220">
        <f>ROUND(E11/$U$2*F11,0)</f>
        <v>4218240</v>
      </c>
      <c r="H11" s="92">
        <f>(VLOOKUP(B11,'CC - 06'!$B$8:$AS$74,37,0)+VLOOKUP(B11,'CC - 06'!$B$8:$AS$74,38,0))</f>
        <v>0</v>
      </c>
      <c r="I11" s="220">
        <f>ROUND(E11/$U$2*H11,0)</f>
        <v>0</v>
      </c>
      <c r="J11" s="93">
        <f>F11+H11</f>
        <v>26</v>
      </c>
      <c r="K11" s="39">
        <f>G11+I11</f>
        <v>4218240</v>
      </c>
      <c r="L11" s="90">
        <f>+F11*15000</f>
        <v>390000</v>
      </c>
      <c r="M11" s="40">
        <f>K11+L11</f>
        <v>4608240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4182360</v>
      </c>
      <c r="R11" s="39">
        <f>VLOOKUP(B11,DS,23,0)</f>
        <v>0</v>
      </c>
      <c r="S11" s="45">
        <f>Q11-R11</f>
        <v>4182360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39" si="0">VLOOKUP(B13,DS,2,0)</f>
        <v xml:space="preserve"> Lâm Thị Mộng Kiều </v>
      </c>
      <c r="D13" s="116" t="str">
        <f t="shared" ref="D13:D39" si="1">VLOOKUP(B13,DS,3,0)</f>
        <v>Công nhân</v>
      </c>
      <c r="E13" s="90">
        <f t="shared" ref="E13:E39" si="2">VLOOKUP(B13,DS,4,0)</f>
        <v>3549000</v>
      </c>
      <c r="F13" s="92">
        <f>VLOOKUP(B13,'CC - 06'!$B$8:$AS$74,36,0)</f>
        <v>26</v>
      </c>
      <c r="G13" s="220">
        <f t="shared" ref="G13:G39" si="3">ROUND(E13/$U$2*F13,0)</f>
        <v>3690960</v>
      </c>
      <c r="H13" s="92">
        <f>(VLOOKUP(B13,'CC - 06'!$B$8:$AS$74,37,0)+VLOOKUP(B13,'CC - 06'!$B$8:$AS$74,38,0))</f>
        <v>0</v>
      </c>
      <c r="I13" s="220">
        <f t="shared" ref="I13:I39" si="4">ROUND(E13/$U$2*H13,0)</f>
        <v>0</v>
      </c>
      <c r="J13" s="221">
        <f t="shared" ref="J13:K25" si="5">F13+H13</f>
        <v>26</v>
      </c>
      <c r="K13" s="39">
        <f t="shared" si="5"/>
        <v>3690960</v>
      </c>
      <c r="L13" s="90">
        <f t="shared" ref="L13:L39" si="6">+F13*15000</f>
        <v>390000</v>
      </c>
      <c r="M13" s="40">
        <f t="shared" ref="M13:M39" si="7">K13+L13</f>
        <v>4080960</v>
      </c>
      <c r="N13" s="40">
        <f t="shared" ref="N13:N30" si="8">IF(VLOOKUP(B13,DS,14,0)="x",E13*$N$4,0)</f>
        <v>283920</v>
      </c>
      <c r="O13" s="40">
        <f t="shared" ref="O13:O30" si="9">IF(VLOOKUP(B13,DS,14,0)="x",E13*$O$4,0)</f>
        <v>53235</v>
      </c>
      <c r="P13" s="40">
        <f t="shared" ref="P13:P30" si="10">IF(VLOOKUP(B13,DS,14,0)="x",E13*$P$4,0)</f>
        <v>35490</v>
      </c>
      <c r="Q13" s="39">
        <f>M13-SUM(N13:P13)</f>
        <v>3708315</v>
      </c>
      <c r="R13" s="39">
        <f t="shared" ref="R13:R39" si="11">VLOOKUP(B13,DS,23,0)</f>
        <v>0</v>
      </c>
      <c r="S13" s="45">
        <f>Q13-R13</f>
        <v>3708315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- 06'!$B$8:$AS$74,36,0)</f>
        <v>26</v>
      </c>
      <c r="G14" s="220">
        <f t="shared" si="3"/>
        <v>3449680</v>
      </c>
      <c r="H14" s="92">
        <f>(VLOOKUP(B14,'CC - 06'!$B$8:$AS$74,37,0)+VLOOKUP(B14,'CC - 06'!$B$8:$AS$74,38,0))</f>
        <v>0</v>
      </c>
      <c r="I14" s="220">
        <f t="shared" si="4"/>
        <v>0</v>
      </c>
      <c r="J14" s="221">
        <f t="shared" si="5"/>
        <v>26</v>
      </c>
      <c r="K14" s="39">
        <f t="shared" si="5"/>
        <v>3449680</v>
      </c>
      <c r="L14" s="90">
        <f t="shared" si="6"/>
        <v>390000</v>
      </c>
      <c r="M14" s="40">
        <f t="shared" si="7"/>
        <v>3839680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4" si="12">M14-SUM(N14:P14)</f>
        <v>3491395</v>
      </c>
      <c r="R14" s="39">
        <f t="shared" si="11"/>
        <v>0</v>
      </c>
      <c r="S14" s="45">
        <f t="shared" ref="S14:S39" si="13">Q14-R14</f>
        <v>3491395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- 06'!$B$8:$AS$74,36,0)</f>
        <v>26</v>
      </c>
      <c r="G15" s="220">
        <f t="shared" si="3"/>
        <v>3449680</v>
      </c>
      <c r="H15" s="92">
        <f>(VLOOKUP(B15,'CC - 06'!$B$8:$AS$74,37,0)+VLOOKUP(B15,'CC - 06'!$B$8:$AS$74,38,0))</f>
        <v>0</v>
      </c>
      <c r="I15" s="220">
        <f t="shared" si="4"/>
        <v>0</v>
      </c>
      <c r="J15" s="221">
        <f t="shared" si="5"/>
        <v>26</v>
      </c>
      <c r="K15" s="39">
        <f t="shared" si="5"/>
        <v>3449680</v>
      </c>
      <c r="L15" s="90">
        <f t="shared" si="6"/>
        <v>390000</v>
      </c>
      <c r="M15" s="40">
        <f t="shared" si="7"/>
        <v>3839680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3491395</v>
      </c>
      <c r="R15" s="39">
        <f t="shared" si="11"/>
        <v>0</v>
      </c>
      <c r="S15" s="45">
        <f t="shared" si="13"/>
        <v>3491395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- 06'!$B$8:$AS$74,36,0)</f>
        <v>26</v>
      </c>
      <c r="G16" s="220">
        <f t="shared" si="3"/>
        <v>3449680</v>
      </c>
      <c r="H16" s="92">
        <f>(VLOOKUP(B16,'CC - 06'!$B$8:$AS$74,37,0)+VLOOKUP(B16,'CC - 06'!$B$8:$AS$74,38,0))</f>
        <v>0</v>
      </c>
      <c r="I16" s="220">
        <f t="shared" si="4"/>
        <v>0</v>
      </c>
      <c r="J16" s="221">
        <f t="shared" si="5"/>
        <v>26</v>
      </c>
      <c r="K16" s="39">
        <f t="shared" si="5"/>
        <v>3449680</v>
      </c>
      <c r="L16" s="90">
        <f t="shared" si="6"/>
        <v>390000</v>
      </c>
      <c r="M16" s="40">
        <f t="shared" si="7"/>
        <v>3839680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3491395</v>
      </c>
      <c r="R16" s="39">
        <f t="shared" si="11"/>
        <v>0</v>
      </c>
      <c r="S16" s="45">
        <f t="shared" si="13"/>
        <v>3491395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- 06'!$B$8:$AS$74,36,0)</f>
        <v>26</v>
      </c>
      <c r="G17" s="220">
        <f t="shared" si="3"/>
        <v>3449680</v>
      </c>
      <c r="H17" s="92">
        <f>(VLOOKUP(B17,'CC - 06'!$B$8:$AS$74,37,0)+VLOOKUP(B17,'CC - 06'!$B$8:$AS$74,38,0))</f>
        <v>0</v>
      </c>
      <c r="I17" s="220">
        <f t="shared" si="4"/>
        <v>0</v>
      </c>
      <c r="J17" s="221">
        <f t="shared" si="5"/>
        <v>26</v>
      </c>
      <c r="K17" s="39">
        <f t="shared" si="5"/>
        <v>3449680</v>
      </c>
      <c r="L17" s="90">
        <f t="shared" si="6"/>
        <v>390000</v>
      </c>
      <c r="M17" s="40">
        <f t="shared" si="7"/>
        <v>3839680</v>
      </c>
      <c r="N17" s="40">
        <f t="shared" si="8"/>
        <v>0</v>
      </c>
      <c r="O17" s="40">
        <f t="shared" si="9"/>
        <v>0</v>
      </c>
      <c r="P17" s="40">
        <f t="shared" si="10"/>
        <v>0</v>
      </c>
      <c r="Q17" s="39">
        <f t="shared" si="12"/>
        <v>3839680</v>
      </c>
      <c r="R17" s="39">
        <f t="shared" si="11"/>
        <v>0</v>
      </c>
      <c r="S17" s="45">
        <f t="shared" si="13"/>
        <v>3839680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- 06'!$B$8:$AS$74,36,0)</f>
        <v>26</v>
      </c>
      <c r="G18" s="220">
        <f t="shared" si="3"/>
        <v>3449680</v>
      </c>
      <c r="H18" s="92">
        <f>(VLOOKUP(B18,'CC - 06'!$B$8:$AS$74,37,0)+VLOOKUP(B18,'CC - 06'!$B$8:$AS$74,38,0))</f>
        <v>0</v>
      </c>
      <c r="I18" s="220">
        <f t="shared" si="4"/>
        <v>0</v>
      </c>
      <c r="J18" s="221">
        <f t="shared" si="5"/>
        <v>26</v>
      </c>
      <c r="K18" s="39">
        <f t="shared" si="5"/>
        <v>3449680</v>
      </c>
      <c r="L18" s="90">
        <f t="shared" si="6"/>
        <v>390000</v>
      </c>
      <c r="M18" s="40">
        <f t="shared" si="7"/>
        <v>3839680</v>
      </c>
      <c r="N18" s="40">
        <f t="shared" si="8"/>
        <v>0</v>
      </c>
      <c r="O18" s="40">
        <f t="shared" si="9"/>
        <v>0</v>
      </c>
      <c r="P18" s="40">
        <f t="shared" si="10"/>
        <v>0</v>
      </c>
      <c r="Q18" s="39">
        <f t="shared" si="12"/>
        <v>3839680</v>
      </c>
      <c r="R18" s="39">
        <f t="shared" si="11"/>
        <v>0</v>
      </c>
      <c r="S18" s="45">
        <f t="shared" si="13"/>
        <v>3839680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- 06'!$B$8:$AS$74,36,0)</f>
        <v>26</v>
      </c>
      <c r="G19" s="220">
        <f t="shared" si="3"/>
        <v>3449680</v>
      </c>
      <c r="H19" s="92">
        <f>(VLOOKUP(B19,'CC - 06'!$B$8:$AS$74,37,0)+VLOOKUP(B19,'CC - 06'!$B$8:$AS$74,38,0))</f>
        <v>0</v>
      </c>
      <c r="I19" s="220">
        <f t="shared" si="4"/>
        <v>0</v>
      </c>
      <c r="J19" s="221">
        <f t="shared" si="5"/>
        <v>26</v>
      </c>
      <c r="K19" s="39">
        <f t="shared" si="5"/>
        <v>3449680</v>
      </c>
      <c r="L19" s="90">
        <f t="shared" si="6"/>
        <v>390000</v>
      </c>
      <c r="M19" s="40">
        <f t="shared" si="7"/>
        <v>3839680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3491395</v>
      </c>
      <c r="R19" s="39">
        <f t="shared" si="11"/>
        <v>0</v>
      </c>
      <c r="S19" s="45">
        <f t="shared" si="13"/>
        <v>3491395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- 06'!$B$8:$AS$74,36,0)</f>
        <v>26</v>
      </c>
      <c r="G20" s="220">
        <f t="shared" si="3"/>
        <v>3449680</v>
      </c>
      <c r="H20" s="92">
        <f>(VLOOKUP(B20,'CC - 06'!$B$8:$AS$74,37,0)+VLOOKUP(B20,'CC - 06'!$B$8:$AS$74,38,0))</f>
        <v>0</v>
      </c>
      <c r="I20" s="220">
        <f t="shared" si="4"/>
        <v>0</v>
      </c>
      <c r="J20" s="221">
        <f t="shared" si="5"/>
        <v>26</v>
      </c>
      <c r="K20" s="39">
        <f t="shared" si="5"/>
        <v>3449680</v>
      </c>
      <c r="L20" s="90">
        <f t="shared" si="6"/>
        <v>390000</v>
      </c>
      <c r="M20" s="40">
        <f t="shared" si="7"/>
        <v>3839680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3491395</v>
      </c>
      <c r="R20" s="39">
        <f t="shared" si="11"/>
        <v>0</v>
      </c>
      <c r="S20" s="45">
        <f t="shared" si="13"/>
        <v>3491395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- 06'!$B$8:$AS$74,36,0)</f>
        <v>26</v>
      </c>
      <c r="G21" s="220">
        <f t="shared" si="3"/>
        <v>3449680</v>
      </c>
      <c r="H21" s="92">
        <f>(VLOOKUP(B21,'CC - 06'!$B$8:$AS$74,37,0)+VLOOKUP(B21,'CC - 06'!$B$8:$AS$74,38,0))</f>
        <v>0</v>
      </c>
      <c r="I21" s="220">
        <f t="shared" si="4"/>
        <v>0</v>
      </c>
      <c r="J21" s="221">
        <f t="shared" si="5"/>
        <v>26</v>
      </c>
      <c r="K21" s="39">
        <f t="shared" si="5"/>
        <v>3449680</v>
      </c>
      <c r="L21" s="90">
        <f t="shared" si="6"/>
        <v>390000</v>
      </c>
      <c r="M21" s="40">
        <f t="shared" si="7"/>
        <v>3839680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3491395</v>
      </c>
      <c r="R21" s="39">
        <f t="shared" si="11"/>
        <v>0</v>
      </c>
      <c r="S21" s="45">
        <f t="shared" si="13"/>
        <v>3491395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- 06'!$B$8:$AS$74,36,0)</f>
        <v>26</v>
      </c>
      <c r="G22" s="220">
        <f t="shared" si="3"/>
        <v>3449680</v>
      </c>
      <c r="H22" s="92">
        <f>(VLOOKUP(B22,'CC - 06'!$B$8:$AS$74,37,0)+VLOOKUP(B22,'CC - 06'!$B$8:$AS$74,38,0))</f>
        <v>0</v>
      </c>
      <c r="I22" s="220">
        <f t="shared" si="4"/>
        <v>0</v>
      </c>
      <c r="J22" s="221">
        <f t="shared" si="5"/>
        <v>26</v>
      </c>
      <c r="K22" s="39">
        <f t="shared" si="5"/>
        <v>3449680</v>
      </c>
      <c r="L22" s="90">
        <f t="shared" si="6"/>
        <v>390000</v>
      </c>
      <c r="M22" s="40">
        <f t="shared" si="7"/>
        <v>3839680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3491395</v>
      </c>
      <c r="R22" s="39">
        <f t="shared" si="11"/>
        <v>0</v>
      </c>
      <c r="S22" s="45">
        <f t="shared" si="13"/>
        <v>3491395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- 06'!$B$8:$AS$74,36,0)</f>
        <v>26</v>
      </c>
      <c r="G23" s="220">
        <f t="shared" si="3"/>
        <v>3449680</v>
      </c>
      <c r="H23" s="92">
        <f>(VLOOKUP(B23,'CC - 06'!$B$8:$AS$74,37,0)+VLOOKUP(B23,'CC - 06'!$B$8:$AS$74,38,0))</f>
        <v>0</v>
      </c>
      <c r="I23" s="220">
        <f t="shared" si="4"/>
        <v>0</v>
      </c>
      <c r="J23" s="221">
        <f t="shared" si="5"/>
        <v>26</v>
      </c>
      <c r="K23" s="39">
        <f t="shared" si="5"/>
        <v>3449680</v>
      </c>
      <c r="L23" s="90">
        <f t="shared" si="6"/>
        <v>390000</v>
      </c>
      <c r="M23" s="40">
        <f t="shared" si="7"/>
        <v>3839680</v>
      </c>
      <c r="N23" s="40">
        <f t="shared" si="8"/>
        <v>0</v>
      </c>
      <c r="O23" s="40">
        <f t="shared" si="9"/>
        <v>0</v>
      </c>
      <c r="P23" s="40">
        <f t="shared" si="10"/>
        <v>0</v>
      </c>
      <c r="Q23" s="39">
        <f t="shared" si="12"/>
        <v>3839680</v>
      </c>
      <c r="R23" s="39">
        <f t="shared" si="11"/>
        <v>0</v>
      </c>
      <c r="S23" s="45">
        <f t="shared" si="13"/>
        <v>3839680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- 06'!$B$8:$AS$74,36,0)</f>
        <v>26</v>
      </c>
      <c r="G24" s="220">
        <f t="shared" si="3"/>
        <v>3449680</v>
      </c>
      <c r="H24" s="92">
        <f>(VLOOKUP(B24,'CC - 06'!$B$8:$AS$74,37,0)+VLOOKUP(B24,'CC - 06'!$B$8:$AS$74,38,0))</f>
        <v>0</v>
      </c>
      <c r="I24" s="220">
        <f t="shared" si="4"/>
        <v>0</v>
      </c>
      <c r="J24" s="221">
        <f t="shared" si="5"/>
        <v>26</v>
      </c>
      <c r="K24" s="39">
        <f t="shared" si="5"/>
        <v>3449680</v>
      </c>
      <c r="L24" s="90">
        <f t="shared" si="6"/>
        <v>390000</v>
      </c>
      <c r="M24" s="40">
        <f t="shared" si="7"/>
        <v>3839680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3491395</v>
      </c>
      <c r="R24" s="39">
        <f t="shared" si="11"/>
        <v>0</v>
      </c>
      <c r="S24" s="45">
        <f t="shared" si="13"/>
        <v>3491395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99</v>
      </c>
      <c r="C25" s="89" t="str">
        <f t="shared" si="0"/>
        <v>Sơn Thị Chành Ny</v>
      </c>
      <c r="D25" s="116" t="str">
        <f t="shared" si="1"/>
        <v>Công nhân</v>
      </c>
      <c r="E25" s="90">
        <f t="shared" si="2"/>
        <v>3317000</v>
      </c>
      <c r="F25" s="92">
        <f>VLOOKUP(B25,'CC - 06'!$B$8:$AS$74,36,0)</f>
        <v>26</v>
      </c>
      <c r="G25" s="220">
        <f t="shared" si="3"/>
        <v>3449680</v>
      </c>
      <c r="H25" s="92">
        <f>(VLOOKUP(B25,'CC - 06'!$B$8:$AS$74,37,0)+VLOOKUP(B25,'CC - 06'!$B$8:$AS$74,38,0))</f>
        <v>0</v>
      </c>
      <c r="I25" s="220">
        <f t="shared" si="4"/>
        <v>0</v>
      </c>
      <c r="J25" s="221">
        <f t="shared" si="5"/>
        <v>26</v>
      </c>
      <c r="K25" s="39">
        <f t="shared" si="5"/>
        <v>3449680</v>
      </c>
      <c r="L25" s="90">
        <f t="shared" si="6"/>
        <v>390000</v>
      </c>
      <c r="M25" s="40">
        <f t="shared" si="7"/>
        <v>3839680</v>
      </c>
      <c r="N25" s="40">
        <f t="shared" si="8"/>
        <v>0</v>
      </c>
      <c r="O25" s="40">
        <f t="shared" si="9"/>
        <v>0</v>
      </c>
      <c r="P25" s="40">
        <f t="shared" si="10"/>
        <v>0</v>
      </c>
      <c r="Q25" s="39">
        <f t="shared" si="12"/>
        <v>3839680</v>
      </c>
      <c r="R25" s="39">
        <f t="shared" si="11"/>
        <v>0</v>
      </c>
      <c r="S25" s="45">
        <f t="shared" si="13"/>
        <v>3839680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100</v>
      </c>
      <c r="C26" s="89" t="str">
        <f t="shared" si="0"/>
        <v>Sơn Thị Chành Đa</v>
      </c>
      <c r="D26" s="116" t="str">
        <f t="shared" si="1"/>
        <v>Công nhân</v>
      </c>
      <c r="E26" s="90">
        <f t="shared" si="2"/>
        <v>3317000</v>
      </c>
      <c r="F26" s="92">
        <f>VLOOKUP(B26,'CC - 06'!$B$8:$AS$74,36,0)</f>
        <v>26</v>
      </c>
      <c r="G26" s="220">
        <f t="shared" si="3"/>
        <v>3449680</v>
      </c>
      <c r="H26" s="92">
        <f>(VLOOKUP(B26,'CC - 06'!$B$8:$AS$74,37,0)+VLOOKUP(B26,'CC - 06'!$B$8:$AS$74,38,0))</f>
        <v>0</v>
      </c>
      <c r="I26" s="220">
        <f t="shared" si="4"/>
        <v>0</v>
      </c>
      <c r="J26" s="221">
        <f t="shared" ref="J26:K39" si="14">F26+H26</f>
        <v>26</v>
      </c>
      <c r="K26" s="39">
        <f t="shared" si="14"/>
        <v>3449680</v>
      </c>
      <c r="L26" s="90">
        <f t="shared" si="6"/>
        <v>390000</v>
      </c>
      <c r="M26" s="40">
        <f t="shared" si="7"/>
        <v>3839680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3491395</v>
      </c>
      <c r="R26" s="39">
        <f t="shared" si="11"/>
        <v>0</v>
      </c>
      <c r="S26" s="45">
        <f t="shared" si="13"/>
        <v>3491395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101</v>
      </c>
      <c r="C27" s="89" t="str">
        <f t="shared" si="0"/>
        <v>Trần Thị Bích Phượng</v>
      </c>
      <c r="D27" s="116" t="str">
        <f t="shared" si="1"/>
        <v>Công nhân</v>
      </c>
      <c r="E27" s="90">
        <f t="shared" si="2"/>
        <v>3317000</v>
      </c>
      <c r="F27" s="92">
        <f>VLOOKUP(B27,'CC - 06'!$B$8:$AS$74,36,0)</f>
        <v>26</v>
      </c>
      <c r="G27" s="220">
        <f t="shared" si="3"/>
        <v>3449680</v>
      </c>
      <c r="H27" s="92">
        <f>(VLOOKUP(B27,'CC - 06'!$B$8:$AS$74,37,0)+VLOOKUP(B27,'CC - 06'!$B$8:$AS$74,38,0))</f>
        <v>0</v>
      </c>
      <c r="I27" s="220">
        <f t="shared" si="4"/>
        <v>0</v>
      </c>
      <c r="J27" s="221">
        <f t="shared" si="14"/>
        <v>26</v>
      </c>
      <c r="K27" s="39">
        <f t="shared" si="14"/>
        <v>3449680</v>
      </c>
      <c r="L27" s="90">
        <f t="shared" si="6"/>
        <v>390000</v>
      </c>
      <c r="M27" s="40">
        <f t="shared" si="7"/>
        <v>3839680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3491395</v>
      </c>
      <c r="R27" s="39">
        <f t="shared" si="11"/>
        <v>0</v>
      </c>
      <c r="S27" s="45">
        <f t="shared" si="13"/>
        <v>3491395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102</v>
      </c>
      <c r="C28" s="89" t="str">
        <f t="shared" si="0"/>
        <v>Sơn Thị Trường Sa</v>
      </c>
      <c r="D28" s="116" t="str">
        <f t="shared" si="1"/>
        <v>Công nhân</v>
      </c>
      <c r="E28" s="90">
        <f t="shared" si="2"/>
        <v>3317000</v>
      </c>
      <c r="F28" s="92">
        <f>VLOOKUP(B28,'CC - 06'!$B$8:$AS$74,36,0)</f>
        <v>26</v>
      </c>
      <c r="G28" s="220">
        <f t="shared" si="3"/>
        <v>3449680</v>
      </c>
      <c r="H28" s="92">
        <f>(VLOOKUP(B28,'CC - 06'!$B$8:$AS$74,37,0)+VLOOKUP(B28,'CC - 06'!$B$8:$AS$74,38,0))</f>
        <v>0</v>
      </c>
      <c r="I28" s="220">
        <f t="shared" si="4"/>
        <v>0</v>
      </c>
      <c r="J28" s="221">
        <f t="shared" si="14"/>
        <v>26</v>
      </c>
      <c r="K28" s="39">
        <f t="shared" si="14"/>
        <v>3449680</v>
      </c>
      <c r="L28" s="90">
        <f t="shared" si="6"/>
        <v>390000</v>
      </c>
      <c r="M28" s="40">
        <f t="shared" si="7"/>
        <v>3839680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3491395</v>
      </c>
      <c r="R28" s="39">
        <f t="shared" si="11"/>
        <v>0</v>
      </c>
      <c r="S28" s="45">
        <f t="shared" si="13"/>
        <v>3491395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103</v>
      </c>
      <c r="C29" s="89" t="str">
        <f t="shared" si="0"/>
        <v>Lý Thị Sà Kha</v>
      </c>
      <c r="D29" s="116" t="str">
        <f t="shared" si="1"/>
        <v>Công nhân</v>
      </c>
      <c r="E29" s="90">
        <f t="shared" si="2"/>
        <v>3317000</v>
      </c>
      <c r="F29" s="92">
        <f>VLOOKUP(B29,'CC - 06'!$B$8:$AS$74,36,0)</f>
        <v>26</v>
      </c>
      <c r="G29" s="220">
        <f t="shared" si="3"/>
        <v>3449680</v>
      </c>
      <c r="H29" s="92">
        <f>(VLOOKUP(B29,'CC - 06'!$B$8:$AS$74,37,0)+VLOOKUP(B29,'CC - 06'!$B$8:$AS$74,38,0))</f>
        <v>0</v>
      </c>
      <c r="I29" s="220">
        <f t="shared" si="4"/>
        <v>0</v>
      </c>
      <c r="J29" s="221">
        <f t="shared" si="14"/>
        <v>26</v>
      </c>
      <c r="K29" s="39">
        <f t="shared" si="14"/>
        <v>3449680</v>
      </c>
      <c r="L29" s="90">
        <f t="shared" si="6"/>
        <v>390000</v>
      </c>
      <c r="M29" s="40">
        <f t="shared" si="7"/>
        <v>3839680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3491395</v>
      </c>
      <c r="R29" s="39">
        <f t="shared" si="11"/>
        <v>0</v>
      </c>
      <c r="S29" s="45">
        <f t="shared" si="13"/>
        <v>3491395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104</v>
      </c>
      <c r="C30" s="89" t="str">
        <f t="shared" si="0"/>
        <v xml:space="preserve"> Lâm Thị Mộng Thường</v>
      </c>
      <c r="D30" s="116" t="str">
        <f t="shared" si="1"/>
        <v>Công nhân</v>
      </c>
      <c r="E30" s="90">
        <f t="shared" si="2"/>
        <v>3317000</v>
      </c>
      <c r="F30" s="92">
        <f>VLOOKUP(B30,'CC - 06'!$B$8:$AS$74,36,0)</f>
        <v>26</v>
      </c>
      <c r="G30" s="220">
        <f t="shared" si="3"/>
        <v>3449680</v>
      </c>
      <c r="H30" s="92">
        <f>(VLOOKUP(B30,'CC - 06'!$B$8:$AS$74,37,0)+VLOOKUP(B30,'CC - 06'!$B$8:$AS$74,38,0))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3449680</v>
      </c>
      <c r="L30" s="90">
        <f t="shared" si="6"/>
        <v>390000</v>
      </c>
      <c r="M30" s="40">
        <f t="shared" si="7"/>
        <v>3839680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3491395</v>
      </c>
      <c r="R30" s="39">
        <f t="shared" si="11"/>
        <v>0</v>
      </c>
      <c r="S30" s="45">
        <f t="shared" si="13"/>
        <v>3491395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85" customFormat="1" ht="24" customHeight="1">
      <c r="A31" s="319" t="s">
        <v>187</v>
      </c>
      <c r="B31" s="318" t="s">
        <v>188</v>
      </c>
      <c r="C31" s="317"/>
      <c r="D31" s="317"/>
      <c r="E31" s="317"/>
      <c r="F31" s="317"/>
      <c r="G31" s="317"/>
      <c r="H31" s="317"/>
      <c r="I31" s="317"/>
      <c r="J31" s="317"/>
      <c r="K31" s="317"/>
      <c r="L31" s="317"/>
      <c r="M31" s="317"/>
      <c r="N31" s="40"/>
      <c r="O31" s="40"/>
      <c r="P31" s="40"/>
      <c r="Q31" s="317"/>
      <c r="R31" s="317"/>
      <c r="S31" s="317"/>
      <c r="T31" s="317"/>
      <c r="U31" s="104"/>
      <c r="V31" s="86"/>
      <c r="W31" s="86"/>
      <c r="X31" s="87"/>
      <c r="Y31" s="87"/>
      <c r="Z31" s="87"/>
      <c r="AA31" s="88"/>
      <c r="AB31" s="88"/>
      <c r="AC31" s="88"/>
      <c r="AD31" s="88"/>
      <c r="AE31" s="88"/>
    </row>
    <row r="32" spans="1:31" s="36" customFormat="1" ht="23.25" customHeight="1">
      <c r="A32" s="38">
        <v>19</v>
      </c>
      <c r="B32" s="261" t="s">
        <v>113</v>
      </c>
      <c r="C32" s="89" t="str">
        <f t="shared" si="0"/>
        <v>Nguyễn Văn Bé Hai</v>
      </c>
      <c r="D32" s="116" t="str">
        <f t="shared" si="1"/>
        <v>Công nhân</v>
      </c>
      <c r="E32" s="90">
        <f t="shared" si="2"/>
        <v>3549000</v>
      </c>
      <c r="F32" s="92">
        <f>VLOOKUP(B32,'CC - 06'!$B$8:$AS$74,36,0)</f>
        <v>26</v>
      </c>
      <c r="G32" s="220">
        <f t="shared" si="3"/>
        <v>3690960</v>
      </c>
      <c r="H32" s="92">
        <f>(VLOOKUP(B32,'CC - 06'!$B$8:$AS$74,37,0)+VLOOKUP(B32,'CC - 06'!$B$8:$AS$74,38,0))</f>
        <v>0</v>
      </c>
      <c r="I32" s="220">
        <f t="shared" si="4"/>
        <v>0</v>
      </c>
      <c r="J32" s="221">
        <f t="shared" si="14"/>
        <v>26</v>
      </c>
      <c r="K32" s="39">
        <f t="shared" si="14"/>
        <v>3690960</v>
      </c>
      <c r="L32" s="90">
        <f t="shared" si="6"/>
        <v>390000</v>
      </c>
      <c r="M32" s="40">
        <f t="shared" si="7"/>
        <v>4080960</v>
      </c>
      <c r="N32" s="40">
        <f t="shared" ref="N32:N39" si="15">IF(VLOOKUP(B32,DS,14,0)="x",E32*$N$4,0)</f>
        <v>283920</v>
      </c>
      <c r="O32" s="40">
        <f t="shared" ref="O32:O39" si="16">IF(VLOOKUP(B32,DS,14,0)="x",E32*$O$4,0)</f>
        <v>53235</v>
      </c>
      <c r="P32" s="40">
        <f t="shared" ref="P32:P39" si="17">IF(VLOOKUP(B32,DS,14,0)="x",E32*$P$4,0)</f>
        <v>35490</v>
      </c>
      <c r="Q32" s="39">
        <f t="shared" si="12"/>
        <v>3708315</v>
      </c>
      <c r="R32" s="39">
        <f t="shared" si="11"/>
        <v>0</v>
      </c>
      <c r="S32" s="45">
        <f t="shared" si="13"/>
        <v>3708315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20</v>
      </c>
      <c r="B33" s="261" t="s">
        <v>114</v>
      </c>
      <c r="C33" s="89" t="str">
        <f t="shared" si="0"/>
        <v>Thạch Tiền</v>
      </c>
      <c r="D33" s="116" t="str">
        <f t="shared" si="1"/>
        <v>Công nhân</v>
      </c>
      <c r="E33" s="90">
        <f t="shared" si="2"/>
        <v>3317000</v>
      </c>
      <c r="F33" s="92">
        <f>VLOOKUP(B33,'CC - 06'!$B$8:$AS$74,36,0)</f>
        <v>26</v>
      </c>
      <c r="G33" s="220">
        <f t="shared" si="3"/>
        <v>3449680</v>
      </c>
      <c r="H33" s="92">
        <f>(VLOOKUP(B33,'CC - 06'!$B$8:$AS$74,37,0)+VLOOKUP(B33,'CC - 06'!$B$8:$AS$74,38,0))</f>
        <v>0</v>
      </c>
      <c r="I33" s="220">
        <f t="shared" si="4"/>
        <v>0</v>
      </c>
      <c r="J33" s="221">
        <f t="shared" si="14"/>
        <v>26</v>
      </c>
      <c r="K33" s="39">
        <f t="shared" si="14"/>
        <v>3449680</v>
      </c>
      <c r="L33" s="90">
        <f t="shared" si="6"/>
        <v>390000</v>
      </c>
      <c r="M33" s="40">
        <f t="shared" si="7"/>
        <v>3839680</v>
      </c>
      <c r="N33" s="40">
        <f t="shared" si="15"/>
        <v>265360</v>
      </c>
      <c r="O33" s="40">
        <f t="shared" si="16"/>
        <v>49755</v>
      </c>
      <c r="P33" s="40">
        <f t="shared" si="17"/>
        <v>33170</v>
      </c>
      <c r="Q33" s="39">
        <f t="shared" si="12"/>
        <v>3491395</v>
      </c>
      <c r="R33" s="39">
        <f t="shared" si="11"/>
        <v>0</v>
      </c>
      <c r="S33" s="45">
        <f t="shared" si="13"/>
        <v>3491395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21</v>
      </c>
      <c r="B34" s="261" t="s">
        <v>115</v>
      </c>
      <c r="C34" s="89" t="str">
        <f t="shared" si="0"/>
        <v>Hứa Hậu</v>
      </c>
      <c r="D34" s="116" t="str">
        <f t="shared" si="1"/>
        <v>Công nhân</v>
      </c>
      <c r="E34" s="90">
        <f t="shared" si="2"/>
        <v>3317000</v>
      </c>
      <c r="F34" s="92">
        <f>VLOOKUP(B34,'CC - 06'!$B$8:$AS$74,36,0)</f>
        <v>26</v>
      </c>
      <c r="G34" s="220">
        <f t="shared" si="3"/>
        <v>3449680</v>
      </c>
      <c r="H34" s="92">
        <f>(VLOOKUP(B34,'CC - 06'!$B$8:$AS$74,37,0)+VLOOKUP(B34,'CC - 06'!$B$8:$AS$74,38,0))</f>
        <v>0</v>
      </c>
      <c r="I34" s="220">
        <f t="shared" si="4"/>
        <v>0</v>
      </c>
      <c r="J34" s="221">
        <f t="shared" si="14"/>
        <v>26</v>
      </c>
      <c r="K34" s="39">
        <f t="shared" si="14"/>
        <v>3449680</v>
      </c>
      <c r="L34" s="90">
        <f t="shared" si="6"/>
        <v>390000</v>
      </c>
      <c r="M34" s="40">
        <f t="shared" si="7"/>
        <v>3839680</v>
      </c>
      <c r="N34" s="40">
        <f t="shared" si="15"/>
        <v>0</v>
      </c>
      <c r="O34" s="40">
        <f t="shared" si="16"/>
        <v>0</v>
      </c>
      <c r="P34" s="40">
        <f t="shared" si="17"/>
        <v>0</v>
      </c>
      <c r="Q34" s="39">
        <f t="shared" si="12"/>
        <v>3839680</v>
      </c>
      <c r="R34" s="39">
        <f t="shared" si="11"/>
        <v>0</v>
      </c>
      <c r="S34" s="45">
        <f t="shared" si="13"/>
        <v>3839680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118</v>
      </c>
      <c r="C35" s="89" t="str">
        <f t="shared" si="0"/>
        <v>Trần Nhiên</v>
      </c>
      <c r="D35" s="116" t="str">
        <f t="shared" si="1"/>
        <v>Công nhân</v>
      </c>
      <c r="E35" s="90">
        <f t="shared" si="2"/>
        <v>3317000</v>
      </c>
      <c r="F35" s="92">
        <f>VLOOKUP(B35,'CC - 06'!$B$8:$AS$74,36,0)</f>
        <v>26</v>
      </c>
      <c r="G35" s="220">
        <f t="shared" si="3"/>
        <v>3449680</v>
      </c>
      <c r="H35" s="92">
        <f>(VLOOKUP(B35,'CC - 06'!$B$8:$AS$74,37,0)+VLOOKUP(B35,'CC - 06'!$B$8:$AS$74,38,0))</f>
        <v>0</v>
      </c>
      <c r="I35" s="220">
        <f t="shared" si="4"/>
        <v>0</v>
      </c>
      <c r="J35" s="221">
        <f t="shared" si="14"/>
        <v>26</v>
      </c>
      <c r="K35" s="39">
        <f t="shared" si="14"/>
        <v>3449680</v>
      </c>
      <c r="L35" s="90">
        <f t="shared" si="6"/>
        <v>390000</v>
      </c>
      <c r="M35" s="40">
        <f t="shared" si="7"/>
        <v>3839680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>M35-SUM(N35:P35)</f>
        <v>3491395</v>
      </c>
      <c r="R35" s="39">
        <f t="shared" si="11"/>
        <v>0</v>
      </c>
      <c r="S35" s="45">
        <f t="shared" si="13"/>
        <v>3491395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119</v>
      </c>
      <c r="C36" s="89" t="str">
        <f t="shared" si="0"/>
        <v>Thạch Giang</v>
      </c>
      <c r="D36" s="116" t="str">
        <f t="shared" si="1"/>
        <v>Công nhân</v>
      </c>
      <c r="E36" s="90">
        <f t="shared" si="2"/>
        <v>3317000</v>
      </c>
      <c r="F36" s="92">
        <f>VLOOKUP(B36,'CC - 06'!$B$8:$AS$74,36,0)</f>
        <v>26</v>
      </c>
      <c r="G36" s="220">
        <f t="shared" si="3"/>
        <v>3449680</v>
      </c>
      <c r="H36" s="92">
        <f>(VLOOKUP(B36,'CC - 06'!$B$8:$AS$74,37,0)+VLOOKUP(B36,'CC - 06'!$B$8:$AS$74,38,0))</f>
        <v>0</v>
      </c>
      <c r="I36" s="220">
        <f t="shared" si="4"/>
        <v>0</v>
      </c>
      <c r="J36" s="221">
        <f t="shared" si="14"/>
        <v>26</v>
      </c>
      <c r="K36" s="39">
        <f t="shared" si="14"/>
        <v>3449680</v>
      </c>
      <c r="L36" s="90">
        <f t="shared" si="6"/>
        <v>390000</v>
      </c>
      <c r="M36" s="40">
        <f t="shared" si="7"/>
        <v>3839680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3491395</v>
      </c>
      <c r="R36" s="39">
        <f t="shared" si="11"/>
        <v>0</v>
      </c>
      <c r="S36" s="45">
        <f t="shared" si="13"/>
        <v>3491395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120</v>
      </c>
      <c r="C37" s="89" t="str">
        <f t="shared" si="0"/>
        <v>Thạch Quyền</v>
      </c>
      <c r="D37" s="116" t="str">
        <f t="shared" si="1"/>
        <v>Công nhân</v>
      </c>
      <c r="E37" s="90">
        <f t="shared" si="2"/>
        <v>3317000</v>
      </c>
      <c r="F37" s="92">
        <f>VLOOKUP(B37,'CC - 06'!$B$8:$AS$74,36,0)</f>
        <v>26</v>
      </c>
      <c r="G37" s="220">
        <f t="shared" si="3"/>
        <v>3449680</v>
      </c>
      <c r="H37" s="92">
        <f>(VLOOKUP(B37,'CC - 06'!$B$8:$AS$74,37,0)+VLOOKUP(B37,'CC - 06'!$B$8:$AS$74,38,0))</f>
        <v>0</v>
      </c>
      <c r="I37" s="220">
        <f t="shared" si="4"/>
        <v>0</v>
      </c>
      <c r="J37" s="221">
        <f t="shared" si="14"/>
        <v>26</v>
      </c>
      <c r="K37" s="39">
        <f t="shared" si="14"/>
        <v>3449680</v>
      </c>
      <c r="L37" s="90">
        <f t="shared" si="6"/>
        <v>390000</v>
      </c>
      <c r="M37" s="40">
        <f t="shared" si="7"/>
        <v>3839680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3491395</v>
      </c>
      <c r="R37" s="39">
        <f t="shared" si="11"/>
        <v>0</v>
      </c>
      <c r="S37" s="45">
        <f t="shared" si="13"/>
        <v>3491395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121</v>
      </c>
      <c r="C38" s="89" t="str">
        <f t="shared" si="0"/>
        <v>Lâm Lin</v>
      </c>
      <c r="D38" s="116" t="str">
        <f t="shared" si="1"/>
        <v>Công nhân</v>
      </c>
      <c r="E38" s="90">
        <f t="shared" si="2"/>
        <v>3317000</v>
      </c>
      <c r="F38" s="92">
        <f>VLOOKUP(B38,'CC - 06'!$B$8:$AS$74,36,0)</f>
        <v>26</v>
      </c>
      <c r="G38" s="220">
        <f t="shared" si="3"/>
        <v>3449680</v>
      </c>
      <c r="H38" s="92">
        <f>(VLOOKUP(B38,'CC - 06'!$B$8:$AS$74,37,0)+VLOOKUP(B38,'CC - 06'!$B$8:$AS$74,38,0))</f>
        <v>0</v>
      </c>
      <c r="I38" s="220">
        <f t="shared" si="4"/>
        <v>0</v>
      </c>
      <c r="J38" s="221">
        <f t="shared" si="14"/>
        <v>26</v>
      </c>
      <c r="K38" s="39">
        <f t="shared" si="14"/>
        <v>3449680</v>
      </c>
      <c r="L38" s="90">
        <f t="shared" si="6"/>
        <v>390000</v>
      </c>
      <c r="M38" s="40">
        <f t="shared" si="7"/>
        <v>3839680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>M38-SUM(N38:P38)</f>
        <v>3491395</v>
      </c>
      <c r="R38" s="39">
        <f t="shared" si="11"/>
        <v>0</v>
      </c>
      <c r="S38" s="45">
        <f t="shared" si="13"/>
        <v>3491395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122</v>
      </c>
      <c r="C39" s="89" t="str">
        <f t="shared" si="0"/>
        <v>Lâm Chanh Đa Ra</v>
      </c>
      <c r="D39" s="116" t="str">
        <f t="shared" si="1"/>
        <v>Công nhân</v>
      </c>
      <c r="E39" s="90">
        <f t="shared" si="2"/>
        <v>3317000</v>
      </c>
      <c r="F39" s="92">
        <f>VLOOKUP(B39,'CC - 06'!$B$8:$AS$74,36,0)</f>
        <v>26</v>
      </c>
      <c r="G39" s="220">
        <f t="shared" si="3"/>
        <v>3449680</v>
      </c>
      <c r="H39" s="92">
        <f>(VLOOKUP(B39,'CC - 06'!$B$8:$AS$74,37,0)+VLOOKUP(B39,'CC - 06'!$B$8:$AS$74,38,0))</f>
        <v>0</v>
      </c>
      <c r="I39" s="220">
        <f t="shared" si="4"/>
        <v>0</v>
      </c>
      <c r="J39" s="221">
        <f t="shared" si="14"/>
        <v>26</v>
      </c>
      <c r="K39" s="39">
        <f t="shared" si="14"/>
        <v>3449680</v>
      </c>
      <c r="L39" s="90">
        <f t="shared" si="6"/>
        <v>390000</v>
      </c>
      <c r="M39" s="40">
        <f t="shared" si="7"/>
        <v>3839680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>M39-SUM(N39:P39)</f>
        <v>3491395</v>
      </c>
      <c r="R39" s="39">
        <f t="shared" si="11"/>
        <v>0</v>
      </c>
      <c r="S39" s="45">
        <f t="shared" si="13"/>
        <v>3491395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2.5" customHeight="1">
      <c r="A40" s="41"/>
      <c r="B40" s="316"/>
      <c r="C40" s="42"/>
      <c r="D40" s="3"/>
      <c r="E40" s="43"/>
      <c r="F40" s="43"/>
      <c r="G40" s="43"/>
      <c r="H40" s="43"/>
      <c r="I40" s="43"/>
      <c r="J40" s="44"/>
      <c r="K40" s="43"/>
      <c r="L40" s="43"/>
      <c r="M40" s="314"/>
      <c r="N40" s="43"/>
      <c r="O40" s="43"/>
      <c r="P40" s="43"/>
      <c r="Q40" s="43"/>
      <c r="R40" s="43"/>
      <c r="S40" s="43"/>
      <c r="T40" s="39"/>
      <c r="U40" s="104"/>
      <c r="V40" s="37"/>
      <c r="W40" s="37"/>
      <c r="X40" s="37"/>
      <c r="Y40" s="37"/>
      <c r="Z40" s="37"/>
    </row>
    <row r="41" spans="1:31" s="32" customFormat="1" ht="21" customHeight="1">
      <c r="A41" s="442" t="s">
        <v>25</v>
      </c>
      <c r="B41" s="442"/>
      <c r="C41" s="442"/>
      <c r="D41" s="442"/>
      <c r="E41" s="140">
        <f>SUM(E10:E40)</f>
        <v>95098000</v>
      </c>
      <c r="F41" s="140"/>
      <c r="G41" s="140">
        <f>SUM(G10:G40)</f>
        <v>98901920</v>
      </c>
      <c r="H41" s="140"/>
      <c r="I41" s="140">
        <f>SUM(I10:I40)</f>
        <v>0</v>
      </c>
      <c r="J41" s="26"/>
      <c r="K41" s="26">
        <f t="shared" ref="K41:S41" si="18">SUM(K10:K40)</f>
        <v>98901920</v>
      </c>
      <c r="L41" s="26">
        <f t="shared" si="18"/>
        <v>10920000</v>
      </c>
      <c r="M41" s="26">
        <f t="shared" si="18"/>
        <v>109821920</v>
      </c>
      <c r="N41" s="26">
        <f t="shared" si="18"/>
        <v>6281040</v>
      </c>
      <c r="O41" s="26">
        <f t="shared" si="18"/>
        <v>1177695</v>
      </c>
      <c r="P41" s="26">
        <f t="shared" si="18"/>
        <v>785130</v>
      </c>
      <c r="Q41" s="26">
        <f t="shared" si="18"/>
        <v>101578055</v>
      </c>
      <c r="R41" s="26">
        <f t="shared" si="18"/>
        <v>0</v>
      </c>
      <c r="S41" s="26">
        <f t="shared" si="18"/>
        <v>101578055</v>
      </c>
      <c r="T41" s="26"/>
      <c r="U41" s="104"/>
      <c r="V41" s="33"/>
      <c r="W41" s="33"/>
      <c r="X41" s="33"/>
      <c r="Y41" s="33"/>
      <c r="Z41" s="33"/>
    </row>
    <row r="42" spans="1:31" ht="11.25" customHeight="1">
      <c r="A42" s="8"/>
      <c r="B42" s="8"/>
      <c r="C42" s="9"/>
      <c r="D42" s="117"/>
      <c r="E42" s="94"/>
      <c r="F42" s="9"/>
      <c r="G42" s="9"/>
      <c r="H42" s="9"/>
      <c r="I42" s="9"/>
      <c r="K42" s="9"/>
      <c r="L42" s="9"/>
      <c r="M42" s="102"/>
      <c r="N42" s="9"/>
      <c r="O42" s="9"/>
      <c r="P42" s="9"/>
      <c r="Q42" s="9"/>
      <c r="R42" s="9"/>
      <c r="S42" s="9"/>
      <c r="T42" s="9"/>
      <c r="U42" s="104"/>
    </row>
    <row r="43" spans="1:31" s="36" customFormat="1" ht="11.25" customHeight="1">
      <c r="A43" s="78"/>
      <c r="B43" s="78"/>
      <c r="C43" s="78"/>
      <c r="D43" s="133"/>
      <c r="E43" s="134"/>
      <c r="F43" s="78"/>
      <c r="G43" s="78"/>
      <c r="H43" s="78"/>
      <c r="I43" s="78"/>
      <c r="J43" s="135"/>
      <c r="K43" s="134"/>
      <c r="L43" s="78"/>
      <c r="M43" s="78"/>
      <c r="N43" s="78"/>
      <c r="O43" s="78"/>
      <c r="P43" s="78"/>
      <c r="Q43" s="78"/>
      <c r="R43" s="78"/>
      <c r="S43" s="108" t="str">
        <f>"Long An, ngày  "&amp;$V$2&amp;"   tháng   "&amp;TEXT(E4,"mm")&amp;"   năm "&amp;TEXT(E4,"yyyy")</f>
        <v>Long An, ngày  30   tháng   06   năm 2016</v>
      </c>
      <c r="T43" s="78"/>
      <c r="U43" s="136"/>
      <c r="V43" s="37"/>
      <c r="W43" s="37"/>
      <c r="X43" s="37"/>
      <c r="Y43" s="37"/>
      <c r="Z43" s="37"/>
    </row>
    <row r="44" spans="1:31" s="36" customFormat="1" ht="12.75">
      <c r="A44" s="29"/>
      <c r="B44" s="29"/>
      <c r="C44" s="29" t="s">
        <v>60</v>
      </c>
      <c r="D44" s="137"/>
      <c r="E44" s="79"/>
      <c r="F44" s="136"/>
      <c r="G44" s="79"/>
      <c r="H44" s="79"/>
      <c r="I44" s="79"/>
      <c r="J44" s="138"/>
      <c r="K44" s="37"/>
      <c r="L44" s="29"/>
      <c r="M44" s="259"/>
      <c r="N44" s="20"/>
      <c r="O44" s="20"/>
      <c r="P44" s="20"/>
      <c r="Q44" s="20"/>
      <c r="S44" s="136" t="s">
        <v>22</v>
      </c>
      <c r="T44" s="136"/>
      <c r="U44" s="136"/>
      <c r="V44" s="37"/>
      <c r="W44" s="37"/>
      <c r="X44" s="37"/>
      <c r="Y44" s="37"/>
      <c r="Z44" s="37"/>
    </row>
    <row r="45" spans="1:31" ht="12">
      <c r="A45" s="8"/>
      <c r="B45" s="8"/>
      <c r="C45" s="15"/>
      <c r="E45" s="13"/>
      <c r="F45" s="12"/>
      <c r="G45" s="13"/>
      <c r="H45" s="13"/>
      <c r="I45" s="13"/>
      <c r="K45" s="7"/>
      <c r="L45" s="15"/>
      <c r="N45" s="11"/>
      <c r="O45" s="11"/>
      <c r="P45" s="11"/>
      <c r="Q45" s="11"/>
      <c r="S45" s="11"/>
      <c r="T45" s="12"/>
      <c r="U45" s="104"/>
    </row>
    <row r="46" spans="1:31" ht="12">
      <c r="C46" s="15"/>
      <c r="L46" s="15"/>
      <c r="T46" s="15"/>
      <c r="U46" s="104"/>
    </row>
    <row r="47" spans="1:31" ht="12">
      <c r="U47" s="104"/>
    </row>
    <row r="48" spans="1:31" ht="12">
      <c r="U48" s="104"/>
    </row>
    <row r="49" spans="1:31" ht="12"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s="175" customFormat="1" ht="29.25" customHeight="1">
      <c r="A54" s="139"/>
      <c r="B54" s="301"/>
      <c r="C54" s="301"/>
      <c r="D54" s="423" t="str">
        <f>D1</f>
        <v>BẢNG THANH TOÁN LƯƠNG THÁNG 06 / 2016</v>
      </c>
      <c r="E54" s="423"/>
      <c r="F54" s="423"/>
      <c r="G54" s="423"/>
      <c r="H54" s="423"/>
      <c r="I54" s="423"/>
      <c r="J54" s="423"/>
      <c r="K54" s="423"/>
      <c r="L54" s="423"/>
      <c r="M54" s="423"/>
      <c r="N54" s="423"/>
      <c r="O54" s="423"/>
      <c r="P54" s="423"/>
      <c r="Q54" s="424"/>
      <c r="R54" s="425" t="s">
        <v>112</v>
      </c>
      <c r="S54" s="426"/>
      <c r="T54" s="427"/>
      <c r="U54" s="104"/>
      <c r="V54" s="7"/>
      <c r="W54" s="198"/>
      <c r="X54" s="198"/>
      <c r="Y54" s="199"/>
      <c r="Z54" s="199"/>
    </row>
    <row r="55" spans="1:31" s="175" customFormat="1" ht="15" customHeight="1">
      <c r="A55" s="139" t="str">
        <f>TH!$A$1</f>
        <v>Công ty TNHH Hải sản An Lạc</v>
      </c>
      <c r="B55" s="301"/>
      <c r="C55" s="301"/>
      <c r="D55" s="301"/>
      <c r="E55" s="200"/>
      <c r="F55" s="301"/>
      <c r="G55" s="301"/>
      <c r="H55" s="301"/>
      <c r="I55" s="301"/>
      <c r="J55" s="201"/>
      <c r="K55" s="301"/>
      <c r="L55" s="301"/>
      <c r="M55" s="301"/>
      <c r="N55" s="301"/>
      <c r="O55" s="301"/>
      <c r="P55" s="301"/>
      <c r="Q55" s="301"/>
      <c r="R55" s="301"/>
      <c r="S55" s="301"/>
      <c r="T55" s="151"/>
      <c r="U55" s="104"/>
      <c r="V55" s="7"/>
      <c r="W55" s="198"/>
      <c r="X55" s="198"/>
      <c r="Y55" s="199"/>
      <c r="Z55" s="199"/>
    </row>
    <row r="56" spans="1:31" s="175" customFormat="1" ht="15" customHeight="1">
      <c r="A56" s="139" t="str">
        <f>TH!$A$2</f>
        <v>Địa chỉ: Lô A14, đường 4A, KCN Hải Sơn, Đức Hòa, Long An</v>
      </c>
      <c r="B56" s="301"/>
      <c r="C56" s="301"/>
      <c r="D56" s="301"/>
      <c r="E56" s="200"/>
      <c r="F56" s="301"/>
      <c r="G56" s="301"/>
      <c r="H56" s="301"/>
      <c r="I56" s="301"/>
      <c r="J56" s="201"/>
      <c r="K56" s="301"/>
      <c r="L56" s="301"/>
      <c r="M56" s="301"/>
      <c r="N56" s="301"/>
      <c r="O56" s="301"/>
      <c r="P56" s="301"/>
      <c r="Q56" s="301"/>
      <c r="R56" s="301"/>
      <c r="S56" s="301"/>
      <c r="T56" s="151"/>
      <c r="U56" s="104"/>
      <c r="V56" s="7"/>
      <c r="W56" s="198"/>
      <c r="X56" s="198"/>
      <c r="Y56" s="199"/>
      <c r="Z56" s="199"/>
    </row>
    <row r="57" spans="1:31" s="205" customFormat="1" ht="14.25" customHeight="1">
      <c r="A57" s="203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04"/>
      <c r="V57" s="7"/>
      <c r="W57" s="204"/>
      <c r="X57" s="204"/>
      <c r="Y57" s="204"/>
      <c r="Z57" s="204"/>
    </row>
    <row r="58" spans="1:31" s="208" customFormat="1" ht="24" customHeight="1">
      <c r="A58" s="428" t="s">
        <v>19</v>
      </c>
      <c r="B58" s="428" t="s">
        <v>20</v>
      </c>
      <c r="C58" s="430" t="s">
        <v>1</v>
      </c>
      <c r="D58" s="430" t="s">
        <v>2</v>
      </c>
      <c r="E58" s="431" t="s">
        <v>56</v>
      </c>
      <c r="F58" s="432" t="s">
        <v>26</v>
      </c>
      <c r="G58" s="433"/>
      <c r="H58" s="433"/>
      <c r="I58" s="433"/>
      <c r="J58" s="433"/>
      <c r="K58" s="434"/>
      <c r="L58" s="414" t="s">
        <v>57</v>
      </c>
      <c r="M58" s="414" t="s">
        <v>5</v>
      </c>
      <c r="N58" s="430" t="s">
        <v>6</v>
      </c>
      <c r="O58" s="430"/>
      <c r="P58" s="430"/>
      <c r="Q58" s="417" t="s">
        <v>7</v>
      </c>
      <c r="R58" s="417" t="s">
        <v>8</v>
      </c>
      <c r="S58" s="417" t="s">
        <v>9</v>
      </c>
      <c r="T58" s="435" t="s">
        <v>10</v>
      </c>
      <c r="U58" s="182"/>
      <c r="V58" s="207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08" customFormat="1" ht="33.75" customHeight="1">
      <c r="A59" s="429"/>
      <c r="B59" s="429"/>
      <c r="C59" s="430"/>
      <c r="D59" s="430"/>
      <c r="E59" s="431"/>
      <c r="F59" s="432" t="s">
        <v>59</v>
      </c>
      <c r="G59" s="434"/>
      <c r="H59" s="437" t="s">
        <v>189</v>
      </c>
      <c r="I59" s="438"/>
      <c r="J59" s="419" t="s">
        <v>27</v>
      </c>
      <c r="K59" s="417" t="s">
        <v>4</v>
      </c>
      <c r="L59" s="415"/>
      <c r="M59" s="415"/>
      <c r="N59" s="421" t="s">
        <v>12</v>
      </c>
      <c r="O59" s="417" t="s">
        <v>13</v>
      </c>
      <c r="P59" s="417" t="s">
        <v>34</v>
      </c>
      <c r="Q59" s="418"/>
      <c r="R59" s="418"/>
      <c r="S59" s="418"/>
      <c r="T59" s="436"/>
      <c r="U59" s="182"/>
      <c r="V59" s="207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08" customFormat="1" ht="35.25" customHeight="1">
      <c r="A60" s="429"/>
      <c r="B60" s="429"/>
      <c r="C60" s="417"/>
      <c r="D60" s="417"/>
      <c r="E60" s="431"/>
      <c r="F60" s="302" t="s">
        <v>40</v>
      </c>
      <c r="G60" s="303" t="s">
        <v>18</v>
      </c>
      <c r="H60" s="299" t="s">
        <v>40</v>
      </c>
      <c r="I60" s="303" t="s">
        <v>18</v>
      </c>
      <c r="J60" s="420"/>
      <c r="K60" s="418"/>
      <c r="L60" s="416"/>
      <c r="M60" s="416"/>
      <c r="N60" s="422"/>
      <c r="O60" s="418"/>
      <c r="P60" s="418"/>
      <c r="Q60" s="418"/>
      <c r="R60" s="418"/>
      <c r="S60" s="418"/>
      <c r="T60" s="436"/>
      <c r="U60" s="182"/>
      <c r="V60" s="207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14" customFormat="1" ht="12.75" customHeight="1">
      <c r="A61" s="210">
        <v>1</v>
      </c>
      <c r="B61" s="210">
        <v>2</v>
      </c>
      <c r="C61" s="210">
        <v>3</v>
      </c>
      <c r="D61" s="210">
        <v>4</v>
      </c>
      <c r="E61" s="210">
        <v>5</v>
      </c>
      <c r="F61" s="210">
        <v>7</v>
      </c>
      <c r="G61" s="210">
        <v>8</v>
      </c>
      <c r="H61" s="210">
        <v>9</v>
      </c>
      <c r="I61" s="210">
        <v>10</v>
      </c>
      <c r="J61" s="210">
        <v>13</v>
      </c>
      <c r="K61" s="210">
        <v>14</v>
      </c>
      <c r="L61" s="210">
        <v>16</v>
      </c>
      <c r="M61" s="84">
        <v>17</v>
      </c>
      <c r="N61" s="210">
        <v>24</v>
      </c>
      <c r="O61" s="210">
        <v>25</v>
      </c>
      <c r="P61" s="210">
        <v>26</v>
      </c>
      <c r="Q61" s="210">
        <v>29</v>
      </c>
      <c r="R61" s="210">
        <v>30</v>
      </c>
      <c r="S61" s="210">
        <v>31</v>
      </c>
      <c r="T61" s="210">
        <v>32</v>
      </c>
      <c r="U61" s="182"/>
      <c r="V61" s="211"/>
      <c r="W61" s="211"/>
      <c r="X61" s="212"/>
      <c r="Y61" s="212"/>
      <c r="Z61" s="212"/>
      <c r="AA61" s="213"/>
      <c r="AB61" s="213"/>
      <c r="AC61" s="213"/>
      <c r="AD61" s="213"/>
      <c r="AE61" s="213"/>
    </row>
    <row r="62" spans="1:31" s="225" customFormat="1" ht="23.25" customHeight="1">
      <c r="A62" s="215">
        <v>1</v>
      </c>
      <c r="B62" s="215" t="s">
        <v>68</v>
      </c>
      <c r="C62" s="216" t="str">
        <f t="shared" ref="C62:C68" si="19">VLOOKUP(B62,DS,2,0)</f>
        <v>Nguyễn Thiện Duy</v>
      </c>
      <c r="D62" s="217" t="str">
        <f t="shared" ref="D62:D68" si="20">VLOOKUP(B62,DS,3,0)</f>
        <v>Giám đốc</v>
      </c>
      <c r="E62" s="218">
        <f t="shared" ref="E62:E68" si="21">VLOOKUP(B62,DS,4,0)</f>
        <v>10851000</v>
      </c>
      <c r="F62" s="219">
        <f>VLOOKUP(B62,'CC - 06'!$B$109:$AN$122,36,0)</f>
        <v>22</v>
      </c>
      <c r="G62" s="220">
        <f t="shared" ref="G62:G68" si="22">ROUND(E62/$U$2*F62,0)</f>
        <v>9548880</v>
      </c>
      <c r="H62" s="92">
        <f>(VLOOKUP(B62,'CC - 06'!B$109:AS$122,37,0)+VLOOKUP(B62,'CC - 06'!B$109:AS$122,38,0))</f>
        <v>0</v>
      </c>
      <c r="I62" s="220">
        <f t="shared" ref="I62:I68" si="23">ROUND(E62/$U$2*H62,0)</f>
        <v>0</v>
      </c>
      <c r="J62" s="221">
        <f t="shared" ref="J62:K68" si="24">F62+H62</f>
        <v>22</v>
      </c>
      <c r="K62" s="39">
        <f t="shared" si="24"/>
        <v>9548880</v>
      </c>
      <c r="L62" s="90">
        <f>+F62*15000</f>
        <v>330000</v>
      </c>
      <c r="M62" s="222">
        <f t="shared" ref="M62:M68" si="25">K62+SUM(L62:L62)</f>
        <v>9878880</v>
      </c>
      <c r="N62" s="40">
        <f t="shared" ref="N62:N68" si="26">IF(VLOOKUP(B62,DS,14,0)="x",E62*$N$4,0)</f>
        <v>868080</v>
      </c>
      <c r="O62" s="40">
        <f t="shared" ref="O62:O68" si="27">IF(VLOOKUP(B62,DS,14,0)="x",E62*$O$4,0)</f>
        <v>162765</v>
      </c>
      <c r="P62" s="40">
        <f t="shared" ref="P62:P68" si="28">IF(VLOOKUP(B62,DS,14,0)="x",E62*$P$4,0)</f>
        <v>108510</v>
      </c>
      <c r="Q62" s="220">
        <f t="shared" ref="Q62:Q68" si="29">M62-SUM(N62:P62)</f>
        <v>8739525</v>
      </c>
      <c r="R62" s="220">
        <f t="shared" ref="R62:R68" si="30">VLOOKUP(B62,DS,23,0)</f>
        <v>0</v>
      </c>
      <c r="S62" s="223">
        <f>Q62-R62</f>
        <v>8739525</v>
      </c>
      <c r="T62" s="220"/>
      <c r="U62" s="182"/>
      <c r="V62" s="224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25" customFormat="1" ht="23.25" customHeight="1">
      <c r="A63" s="215">
        <v>2</v>
      </c>
      <c r="B63" s="215" t="s">
        <v>70</v>
      </c>
      <c r="C63" s="216" t="str">
        <f t="shared" si="19"/>
        <v>Nguyễn Văn Sẽ</v>
      </c>
      <c r="D63" s="217" t="str">
        <f t="shared" si="20"/>
        <v>Kỹ Thuật</v>
      </c>
      <c r="E63" s="218">
        <f t="shared" si="21"/>
        <v>4895000</v>
      </c>
      <c r="F63" s="219">
        <f>VLOOKUP(B63,'CC - 06'!$B$109:$AN$122,36,0)</f>
        <v>26</v>
      </c>
      <c r="G63" s="220">
        <f t="shared" si="22"/>
        <v>5090800</v>
      </c>
      <c r="H63" s="92">
        <f>(VLOOKUP(B63,'CC - 06'!B$109:AS$122,37,0)+VLOOKUP(B63,'CC - 06'!B$109:AS$122,38,0))</f>
        <v>0</v>
      </c>
      <c r="I63" s="220">
        <f t="shared" si="23"/>
        <v>0</v>
      </c>
      <c r="J63" s="221">
        <f t="shared" si="24"/>
        <v>26</v>
      </c>
      <c r="K63" s="39">
        <f t="shared" si="24"/>
        <v>5090800</v>
      </c>
      <c r="L63" s="90">
        <f t="shared" ref="L63:L68" si="31">+F63*15000</f>
        <v>390000</v>
      </c>
      <c r="M63" s="222">
        <f t="shared" si="25"/>
        <v>5480800</v>
      </c>
      <c r="N63" s="40">
        <f t="shared" si="26"/>
        <v>391600</v>
      </c>
      <c r="O63" s="40">
        <f t="shared" si="27"/>
        <v>73425</v>
      </c>
      <c r="P63" s="40">
        <f t="shared" si="28"/>
        <v>48950</v>
      </c>
      <c r="Q63" s="220">
        <f t="shared" si="29"/>
        <v>4966825</v>
      </c>
      <c r="R63" s="220">
        <f t="shared" si="30"/>
        <v>0</v>
      </c>
      <c r="S63" s="223">
        <f t="shared" ref="S63:S68" si="32">Q63-R63</f>
        <v>4966825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3</v>
      </c>
      <c r="B64" s="215" t="s">
        <v>72</v>
      </c>
      <c r="C64" s="216" t="str">
        <f t="shared" si="19"/>
        <v>Võ Uyên Phương</v>
      </c>
      <c r="D64" s="217" t="str">
        <f t="shared" si="20"/>
        <v>Kế toán</v>
      </c>
      <c r="E64" s="218">
        <f t="shared" si="21"/>
        <v>4895000</v>
      </c>
      <c r="F64" s="219">
        <f>VLOOKUP(B64,'CC - 06'!$B$109:$AN$122,36,0)</f>
        <v>26</v>
      </c>
      <c r="G64" s="220">
        <f t="shared" si="22"/>
        <v>5090800</v>
      </c>
      <c r="H64" s="92">
        <f>(VLOOKUP(B64,'CC - 06'!B$109:AS$122,37,0)+VLOOKUP(B64,'CC - 06'!B$109:AS$122,38,0))</f>
        <v>0</v>
      </c>
      <c r="I64" s="220">
        <f t="shared" si="23"/>
        <v>0</v>
      </c>
      <c r="J64" s="221">
        <f t="shared" si="24"/>
        <v>26</v>
      </c>
      <c r="K64" s="39">
        <f t="shared" si="24"/>
        <v>5090800</v>
      </c>
      <c r="L64" s="90">
        <f t="shared" si="31"/>
        <v>390000</v>
      </c>
      <c r="M64" s="222">
        <f t="shared" si="25"/>
        <v>5480800</v>
      </c>
      <c r="N64" s="40">
        <f t="shared" si="26"/>
        <v>391600</v>
      </c>
      <c r="O64" s="40">
        <f t="shared" si="27"/>
        <v>73425</v>
      </c>
      <c r="P64" s="40">
        <f t="shared" si="28"/>
        <v>48950</v>
      </c>
      <c r="Q64" s="220">
        <f t="shared" si="29"/>
        <v>4966825</v>
      </c>
      <c r="R64" s="220">
        <f t="shared" si="30"/>
        <v>0</v>
      </c>
      <c r="S64" s="223">
        <f t="shared" si="32"/>
        <v>4966825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25" customFormat="1" ht="23.25" customHeight="1">
      <c r="A65" s="215">
        <v>4</v>
      </c>
      <c r="B65" s="215" t="s">
        <v>75</v>
      </c>
      <c r="C65" s="216" t="str">
        <f t="shared" si="19"/>
        <v>Lê Nguyễn Huy Cường</v>
      </c>
      <c r="D65" s="217" t="str">
        <f t="shared" si="20"/>
        <v>XNK</v>
      </c>
      <c r="E65" s="218">
        <f t="shared" si="21"/>
        <v>4336000</v>
      </c>
      <c r="F65" s="219">
        <f>VLOOKUP(B65,'CC - 06'!$B$109:$AN$122,36,0)</f>
        <v>26</v>
      </c>
      <c r="G65" s="220">
        <f t="shared" si="22"/>
        <v>4509440</v>
      </c>
      <c r="H65" s="92">
        <f>(VLOOKUP(B65,'CC - 06'!B$109:AS$122,37,0)+VLOOKUP(B65,'CC - 06'!B$109:AS$122,38,0))</f>
        <v>0</v>
      </c>
      <c r="I65" s="220">
        <f t="shared" si="23"/>
        <v>0</v>
      </c>
      <c r="J65" s="221">
        <f t="shared" si="24"/>
        <v>26</v>
      </c>
      <c r="K65" s="39">
        <f t="shared" si="24"/>
        <v>4509440</v>
      </c>
      <c r="L65" s="90">
        <f t="shared" si="31"/>
        <v>390000</v>
      </c>
      <c r="M65" s="222">
        <f t="shared" si="25"/>
        <v>4899440</v>
      </c>
      <c r="N65" s="40">
        <f t="shared" si="26"/>
        <v>346880</v>
      </c>
      <c r="O65" s="40">
        <f t="shared" si="27"/>
        <v>65040</v>
      </c>
      <c r="P65" s="40">
        <f t="shared" si="28"/>
        <v>43360</v>
      </c>
      <c r="Q65" s="220">
        <f t="shared" si="29"/>
        <v>4444160</v>
      </c>
      <c r="R65" s="220">
        <f t="shared" si="30"/>
        <v>0</v>
      </c>
      <c r="S65" s="223">
        <f t="shared" si="32"/>
        <v>4444160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5</v>
      </c>
      <c r="B66" s="215" t="s">
        <v>77</v>
      </c>
      <c r="C66" s="216" t="str">
        <f t="shared" si="19"/>
        <v>Nguyễn Văn Bé Tư</v>
      </c>
      <c r="D66" s="217" t="str">
        <f t="shared" si="20"/>
        <v>Tài xế</v>
      </c>
      <c r="E66" s="218">
        <f t="shared" si="21"/>
        <v>3496000</v>
      </c>
      <c r="F66" s="219">
        <f>VLOOKUP(B66,'CC - 06'!$B$109:$AN$122,36,0)</f>
        <v>26</v>
      </c>
      <c r="G66" s="220">
        <f t="shared" si="22"/>
        <v>3635840</v>
      </c>
      <c r="H66" s="92">
        <f>(VLOOKUP(B66,'CC - 06'!B$109:AS$122,37,0)+VLOOKUP(B66,'CC - 06'!B$109:AS$122,38,0))</f>
        <v>0</v>
      </c>
      <c r="I66" s="220">
        <f t="shared" si="23"/>
        <v>0</v>
      </c>
      <c r="J66" s="221">
        <f t="shared" si="24"/>
        <v>26</v>
      </c>
      <c r="K66" s="39">
        <f t="shared" si="24"/>
        <v>3635840</v>
      </c>
      <c r="L66" s="90">
        <f t="shared" si="31"/>
        <v>390000</v>
      </c>
      <c r="M66" s="222">
        <f t="shared" si="25"/>
        <v>4025840</v>
      </c>
      <c r="N66" s="40">
        <f t="shared" si="26"/>
        <v>279680</v>
      </c>
      <c r="O66" s="40">
        <f t="shared" si="27"/>
        <v>52440</v>
      </c>
      <c r="P66" s="40">
        <f t="shared" si="28"/>
        <v>34960</v>
      </c>
      <c r="Q66" s="220">
        <f t="shared" si="29"/>
        <v>3658760</v>
      </c>
      <c r="R66" s="220">
        <f t="shared" si="30"/>
        <v>0</v>
      </c>
      <c r="S66" s="223">
        <f t="shared" si="32"/>
        <v>3658760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6</v>
      </c>
      <c r="B67" s="215" t="s">
        <v>78</v>
      </c>
      <c r="C67" s="216" t="str">
        <f t="shared" si="19"/>
        <v>Dương Thanh Tuấn</v>
      </c>
      <c r="D67" s="217" t="str">
        <f t="shared" si="20"/>
        <v>Nhân sự</v>
      </c>
      <c r="E67" s="218">
        <f t="shared" si="21"/>
        <v>4056000</v>
      </c>
      <c r="F67" s="219">
        <f>VLOOKUP(B67,'CC - 06'!$B$109:$AN$122,36,0)</f>
        <v>26</v>
      </c>
      <c r="G67" s="220">
        <f t="shared" si="22"/>
        <v>4218240</v>
      </c>
      <c r="H67" s="92">
        <f>(VLOOKUP(B67,'CC - 06'!B$109:AS$122,37,0)+VLOOKUP(B67,'CC - 06'!B$109:AS$122,38,0))</f>
        <v>0</v>
      </c>
      <c r="I67" s="220">
        <f t="shared" si="23"/>
        <v>0</v>
      </c>
      <c r="J67" s="221">
        <f t="shared" si="24"/>
        <v>26</v>
      </c>
      <c r="K67" s="39">
        <f t="shared" si="24"/>
        <v>4218240</v>
      </c>
      <c r="L67" s="90">
        <f t="shared" si="31"/>
        <v>390000</v>
      </c>
      <c r="M67" s="222">
        <f t="shared" si="25"/>
        <v>4608240</v>
      </c>
      <c r="N67" s="40">
        <f t="shared" si="26"/>
        <v>324480</v>
      </c>
      <c r="O67" s="40">
        <f t="shared" si="27"/>
        <v>60840</v>
      </c>
      <c r="P67" s="40">
        <f t="shared" si="28"/>
        <v>40560</v>
      </c>
      <c r="Q67" s="220">
        <f t="shared" si="29"/>
        <v>4182360</v>
      </c>
      <c r="R67" s="220">
        <f t="shared" si="30"/>
        <v>0</v>
      </c>
      <c r="S67" s="223">
        <f t="shared" si="32"/>
        <v>4182360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7</v>
      </c>
      <c r="B68" s="215" t="s">
        <v>81</v>
      </c>
      <c r="C68" s="216" t="str">
        <f t="shared" si="19"/>
        <v>Nguyễn Thiện Duyệt</v>
      </c>
      <c r="D68" s="217" t="str">
        <f t="shared" si="20"/>
        <v>XNK</v>
      </c>
      <c r="E68" s="218">
        <f t="shared" si="21"/>
        <v>4840000</v>
      </c>
      <c r="F68" s="219">
        <f>VLOOKUP(B68,'CC - 06'!$B$109:$AN$122,36,0)</f>
        <v>26</v>
      </c>
      <c r="G68" s="220">
        <f t="shared" si="22"/>
        <v>5033600</v>
      </c>
      <c r="H68" s="92">
        <f>(VLOOKUP(B68,'CC - 06'!B$109:AS$122,37,0)+VLOOKUP(B68,'CC - 06'!B$109:AS$122,38,0))</f>
        <v>0</v>
      </c>
      <c r="I68" s="220">
        <f t="shared" si="23"/>
        <v>0</v>
      </c>
      <c r="J68" s="221">
        <f t="shared" si="24"/>
        <v>26</v>
      </c>
      <c r="K68" s="39">
        <f t="shared" si="24"/>
        <v>5033600</v>
      </c>
      <c r="L68" s="90">
        <f t="shared" si="31"/>
        <v>390000</v>
      </c>
      <c r="M68" s="222">
        <f t="shared" si="25"/>
        <v>5423600</v>
      </c>
      <c r="N68" s="40">
        <f t="shared" si="26"/>
        <v>387200</v>
      </c>
      <c r="O68" s="40">
        <f t="shared" si="27"/>
        <v>72600</v>
      </c>
      <c r="P68" s="40">
        <f t="shared" si="28"/>
        <v>48400</v>
      </c>
      <c r="Q68" s="220">
        <f t="shared" si="29"/>
        <v>4915400</v>
      </c>
      <c r="R68" s="220">
        <f t="shared" si="30"/>
        <v>0</v>
      </c>
      <c r="S68" s="223">
        <f t="shared" si="32"/>
        <v>4915400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8</v>
      </c>
      <c r="B69" s="215" t="s">
        <v>192</v>
      </c>
      <c r="C69" s="216" t="str">
        <f>VLOOKUP(B69,DS,2,0)</f>
        <v>Trần Đình Thái</v>
      </c>
      <c r="D69" s="217" t="str">
        <f>VLOOKUP(B69,DS,3,0)</f>
        <v>Cơ Điện</v>
      </c>
      <c r="E69" s="218">
        <f>VLOOKUP(B69,DS,4,0)</f>
        <v>3568000</v>
      </c>
      <c r="F69" s="219">
        <f>VLOOKUP(B69,'CC - 06'!$B$109:$AN$124,36,0)</f>
        <v>26</v>
      </c>
      <c r="G69" s="220">
        <f>ROUND(E69/$U$2*F69,0)</f>
        <v>3710720</v>
      </c>
      <c r="H69" s="92">
        <f>(VLOOKUP(B69,'CC - 06'!B$109:AS$124,37,0)+VLOOKUP(B69,'CC - 06'!B$109:AS$124,38,0))</f>
        <v>0</v>
      </c>
      <c r="I69" s="220">
        <f>ROUND(E69/$U$2*H69,0)</f>
        <v>0</v>
      </c>
      <c r="J69" s="221">
        <f>F69+H69</f>
        <v>26</v>
      </c>
      <c r="K69" s="39">
        <f>G69+I69</f>
        <v>3710720</v>
      </c>
      <c r="L69" s="90">
        <f>+F69*15000</f>
        <v>390000</v>
      </c>
      <c r="M69" s="222">
        <f>K69+SUM(L69:L69)</f>
        <v>4100720</v>
      </c>
      <c r="N69" s="40">
        <f>IF(VLOOKUP(B69,DS,14,0)="x",E69*$N$4,0)</f>
        <v>285440</v>
      </c>
      <c r="O69" s="40">
        <f>IF(VLOOKUP(B69,DS,14,0)="x",E69*$O$4,0)</f>
        <v>53520</v>
      </c>
      <c r="P69" s="40">
        <f>IF(VLOOKUP(B69,DS,14,0)="x",E69*$P$4,0)</f>
        <v>35680</v>
      </c>
      <c r="Q69" s="220">
        <f>M69-SUM(N69:P69)</f>
        <v>3726080</v>
      </c>
      <c r="R69" s="220">
        <f>VLOOKUP(B69,DS,23,0)</f>
        <v>0</v>
      </c>
      <c r="S69" s="223">
        <f>Q69-R69</f>
        <v>3726080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2.5" customHeight="1">
      <c r="A70" s="226"/>
      <c r="B70" s="226"/>
      <c r="C70" s="227"/>
      <c r="D70" s="228"/>
      <c r="E70" s="229"/>
      <c r="F70" s="229"/>
      <c r="G70" s="229"/>
      <c r="H70" s="229"/>
      <c r="I70" s="229"/>
      <c r="J70" s="230"/>
      <c r="K70" s="229"/>
      <c r="L70" s="229"/>
      <c r="M70" s="315"/>
      <c r="N70" s="229"/>
      <c r="O70" s="229"/>
      <c r="P70" s="229"/>
      <c r="Q70" s="229"/>
      <c r="R70" s="229"/>
      <c r="S70" s="229"/>
      <c r="T70" s="220"/>
      <c r="U70" s="182"/>
      <c r="V70" s="224"/>
      <c r="W70" s="224"/>
      <c r="X70" s="224"/>
      <c r="Y70" s="224"/>
      <c r="Z70" s="224"/>
    </row>
    <row r="71" spans="1:31" s="234" customFormat="1" ht="21" customHeight="1">
      <c r="A71" s="412" t="s">
        <v>25</v>
      </c>
      <c r="B71" s="413"/>
      <c r="C71" s="413"/>
      <c r="D71" s="413"/>
      <c r="E71" s="231">
        <f>SUM(E62:E70)</f>
        <v>40937000</v>
      </c>
      <c r="F71" s="231"/>
      <c r="G71" s="231">
        <f t="shared" ref="G71:S71" si="33">SUM(G62:G70)</f>
        <v>40838320</v>
      </c>
      <c r="H71" s="231">
        <f t="shared" si="33"/>
        <v>0</v>
      </c>
      <c r="I71" s="231">
        <f t="shared" si="33"/>
        <v>0</v>
      </c>
      <c r="J71" s="231">
        <f t="shared" si="33"/>
        <v>204</v>
      </c>
      <c r="K71" s="232">
        <f t="shared" si="33"/>
        <v>40838320</v>
      </c>
      <c r="L71" s="232">
        <f t="shared" si="33"/>
        <v>3060000</v>
      </c>
      <c r="M71" s="232">
        <f t="shared" si="33"/>
        <v>43898320</v>
      </c>
      <c r="N71" s="232">
        <f t="shared" si="33"/>
        <v>3274960</v>
      </c>
      <c r="O71" s="232">
        <f t="shared" si="33"/>
        <v>614055</v>
      </c>
      <c r="P71" s="232">
        <f t="shared" si="33"/>
        <v>409370</v>
      </c>
      <c r="Q71" s="232">
        <f t="shared" si="33"/>
        <v>39599935</v>
      </c>
      <c r="R71" s="232">
        <f t="shared" si="33"/>
        <v>0</v>
      </c>
      <c r="S71" s="232">
        <f t="shared" si="33"/>
        <v>39599935</v>
      </c>
      <c r="T71" s="232"/>
      <c r="U71" s="182"/>
      <c r="V71" s="233">
        <f>S71+S41</f>
        <v>141177990</v>
      </c>
      <c r="W71" s="233"/>
      <c r="X71" s="233"/>
      <c r="Y71" s="233"/>
      <c r="Z71" s="233"/>
    </row>
    <row r="72" spans="1:31" s="242" customFormat="1" ht="13.5" customHeight="1">
      <c r="A72" s="235"/>
      <c r="B72" s="235"/>
      <c r="C72" s="236"/>
      <c r="D72" s="237"/>
      <c r="E72" s="238"/>
      <c r="F72" s="236"/>
      <c r="G72" s="236"/>
      <c r="H72" s="236"/>
      <c r="I72" s="236"/>
      <c r="J72" s="239"/>
      <c r="K72" s="236"/>
      <c r="L72" s="236"/>
      <c r="M72" s="240"/>
      <c r="N72" s="236"/>
      <c r="O72" s="236"/>
      <c r="P72" s="236"/>
      <c r="Q72" s="236"/>
      <c r="R72" s="236"/>
      <c r="S72" s="236"/>
      <c r="T72" s="236"/>
      <c r="U72" s="182"/>
      <c r="V72" s="241"/>
      <c r="W72" s="241"/>
      <c r="X72" s="241"/>
      <c r="Y72" s="241"/>
      <c r="Z72" s="241"/>
    </row>
    <row r="73" spans="1:31" s="225" customFormat="1" ht="17.25" customHeight="1">
      <c r="A73" s="243"/>
      <c r="B73" s="243"/>
      <c r="C73" s="243"/>
      <c r="D73" s="244"/>
      <c r="E73" s="245"/>
      <c r="F73" s="243"/>
      <c r="G73" s="243"/>
      <c r="H73" s="243"/>
      <c r="I73" s="243"/>
      <c r="J73" s="246"/>
      <c r="K73" s="245"/>
      <c r="L73" s="243"/>
      <c r="M73" s="243"/>
      <c r="N73" s="243"/>
      <c r="O73" s="243"/>
      <c r="P73" s="243"/>
      <c r="Q73" s="243"/>
      <c r="R73" s="243"/>
      <c r="S73" s="247" t="str">
        <f>$S$43</f>
        <v>Long An, ngày  30   tháng   06   năm 2016</v>
      </c>
      <c r="T73" s="243"/>
      <c r="U73" s="248"/>
      <c r="V73" s="224"/>
      <c r="W73" s="224"/>
      <c r="X73" s="224"/>
      <c r="Y73" s="224"/>
      <c r="Z73" s="224"/>
    </row>
    <row r="74" spans="1:31" s="225" customFormat="1" ht="12.75">
      <c r="A74" s="249"/>
      <c r="B74" s="249"/>
      <c r="C74" s="248" t="s">
        <v>60</v>
      </c>
      <c r="D74" s="250"/>
      <c r="E74" s="202"/>
      <c r="F74" s="248"/>
      <c r="G74" s="202"/>
      <c r="H74" s="202"/>
      <c r="I74" s="202"/>
      <c r="J74" s="251"/>
      <c r="K74" s="224"/>
      <c r="L74" s="252"/>
      <c r="M74" s="260"/>
      <c r="N74" s="253"/>
      <c r="O74" s="253"/>
      <c r="P74" s="253"/>
      <c r="Q74" s="253"/>
      <c r="S74" s="253" t="s">
        <v>22</v>
      </c>
      <c r="T74" s="248"/>
      <c r="U74" s="248"/>
      <c r="V74" s="224"/>
      <c r="W74" s="224"/>
      <c r="X74" s="224"/>
      <c r="Y74" s="224"/>
      <c r="Z74" s="224"/>
    </row>
    <row r="75" spans="1:31" s="242" customFormat="1" ht="12">
      <c r="A75" s="235"/>
      <c r="B75" s="235"/>
      <c r="C75" s="254"/>
      <c r="D75" s="254"/>
      <c r="E75" s="255"/>
      <c r="F75" s="185"/>
      <c r="G75" s="255"/>
      <c r="H75" s="255"/>
      <c r="I75" s="255"/>
      <c r="J75" s="239"/>
      <c r="K75" s="241"/>
      <c r="L75" s="256"/>
      <c r="N75" s="257"/>
      <c r="O75" s="257"/>
      <c r="P75" s="257"/>
      <c r="Q75" s="257"/>
      <c r="S75" s="257"/>
      <c r="T75" s="185"/>
      <c r="U75" s="182"/>
      <c r="V75" s="241"/>
      <c r="W75" s="241"/>
      <c r="X75" s="241"/>
      <c r="Y75" s="241"/>
      <c r="Z75" s="241"/>
    </row>
  </sheetData>
  <protectedRanges>
    <protectedRange password="CC78" sqref="V40:IK41 A10:B11 L40 C5:D7 B44:C44 V5:W9 A40:A45 B40:B43 B45 A76:A106 V12:W12 Q5:T7 AF5:IK12 L41:T41 V31:W31 E5:I6 D41:I41 N5:P6 L5 Q10:S11 L60 L44 J6:K7 L7 L58 AF31:IK31 A47:A53 N40:S40 W47:IK53 W10:W11 C76:IK106 J40:K41 A107:IK65374 C47:T53 V47:V57 H59:I59 B47:B106" name="Range1"/>
    <protectedRange password="CC78" sqref="F7:H7 H60" name="Range1_4"/>
    <protectedRange password="CC78" sqref="V44:IK45 S44:T45 N44:Q45 E44:I45" name="Range1_1_1"/>
    <protectedRange password="CC78" sqref="U1 W1:IK3 V4:IK4 B4:T4 U4:U12 X5:AE12 U31 X31:AE31 B1:Q3 R2:S3 U40:U5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0:IK71 L70 C58:D60 B74:C74 V58:W61 A70:A75 B70:B73 B75 N58:P59 Q58:T60 K70:K71 L71:T71 E58:I58 D71:J71 J70 J59:K60 L74 N70:S70 E59:G59 AF58:IK69 W62:W69 Q62:S69 A62:B69" name="Range1_3"/>
    <protectedRange password="CC78" sqref="F60:G60" name="Range1_4_2"/>
    <protectedRange password="CC78" sqref="V74:IK75 N74:Q75 S74:T75 E74:I75" name="Range1_1_1_1"/>
    <protectedRange password="CC78" sqref="W54:IK57 B57:T57 B54:Q56 R55:S56 U58:U75 X58:AE69" name="Range1_2_2"/>
    <protectedRange password="CC78" sqref="V62:V69" name="Range1_1_2"/>
    <protectedRange password="CC78" sqref="A54" name="Range1_2_1_1_1"/>
    <protectedRange password="CC78" sqref="I60" name="Range1_4_1_1"/>
    <protectedRange password="CC78" sqref="Q32:S39 W32:W39 B32:B39 AF32:IK39 Q13:S30 W13:W30 AF13:IK30 A13:B30" name="Range1_5"/>
    <protectedRange password="CC78" sqref="U32:U39 X32:AE39 U13:U30 X13:AE30" name="Range1_2_3"/>
    <protectedRange password="CC78" sqref="V32:V39 V13:V30" name="Range1_1_3"/>
    <protectedRange password="CC78" sqref="K10:K11 K32:K39 K13:K30 K62:K69" name="Range1_6"/>
    <protectedRange password="CC78" sqref="A2:A3 A55:A56" name="Range1_2_1_3"/>
    <protectedRange password="CC78" sqref="A32:A39" name="Range1_5_1"/>
  </protectedRanges>
  <autoFilter ref="A7:AE10"/>
  <mergeCells count="46">
    <mergeCell ref="A71:D71"/>
    <mergeCell ref="S58:S60"/>
    <mergeCell ref="T58:T60"/>
    <mergeCell ref="F59:G59"/>
    <mergeCell ref="H59:I59"/>
    <mergeCell ref="J59:J60"/>
    <mergeCell ref="K59:K60"/>
    <mergeCell ref="N59:N60"/>
    <mergeCell ref="O59:O60"/>
    <mergeCell ref="P59:P60"/>
    <mergeCell ref="F58:K58"/>
    <mergeCell ref="L58:L60"/>
    <mergeCell ref="M58:M60"/>
    <mergeCell ref="N58:P58"/>
    <mergeCell ref="Q58:Q60"/>
    <mergeCell ref="R58:R60"/>
    <mergeCell ref="O6:O7"/>
    <mergeCell ref="P6:P7"/>
    <mergeCell ref="A41:D41"/>
    <mergeCell ref="D54:Q54"/>
    <mergeCell ref="R54:T54"/>
    <mergeCell ref="F6:G6"/>
    <mergeCell ref="H6:I6"/>
    <mergeCell ref="J6:J7"/>
    <mergeCell ref="K6:K7"/>
    <mergeCell ref="A58:A60"/>
    <mergeCell ref="B58:B60"/>
    <mergeCell ref="C58:C60"/>
    <mergeCell ref="D58:D60"/>
    <mergeCell ref="E58:E6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109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I109" sqref="AI10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2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92" t="s">
        <v>180</v>
      </c>
      <c r="AN1" s="393"/>
      <c r="AO1" s="393"/>
      <c r="AP1" s="393"/>
      <c r="AQ1" s="393"/>
      <c r="AR1" s="393"/>
      <c r="AS1" s="394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42552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00" t="s">
        <v>28</v>
      </c>
      <c r="B5" s="400" t="s">
        <v>3</v>
      </c>
      <c r="C5" s="400" t="s">
        <v>1</v>
      </c>
      <c r="D5" s="402" t="s">
        <v>29</v>
      </c>
      <c r="E5" s="400" t="s">
        <v>30</v>
      </c>
      <c r="F5" s="118">
        <f>+E4</f>
        <v>42552</v>
      </c>
      <c r="G5" s="118">
        <f t="shared" ref="G5:AG5" si="0">F5+1</f>
        <v>42553</v>
      </c>
      <c r="H5" s="118">
        <f t="shared" si="0"/>
        <v>42554</v>
      </c>
      <c r="I5" s="118">
        <f t="shared" si="0"/>
        <v>42555</v>
      </c>
      <c r="J5" s="118">
        <f t="shared" si="0"/>
        <v>42556</v>
      </c>
      <c r="K5" s="118">
        <f t="shared" si="0"/>
        <v>42557</v>
      </c>
      <c r="L5" s="118">
        <f t="shared" si="0"/>
        <v>42558</v>
      </c>
      <c r="M5" s="118">
        <f t="shared" si="0"/>
        <v>42559</v>
      </c>
      <c r="N5" s="118">
        <f t="shared" si="0"/>
        <v>42560</v>
      </c>
      <c r="O5" s="118">
        <f t="shared" si="0"/>
        <v>42561</v>
      </c>
      <c r="P5" s="118">
        <f t="shared" si="0"/>
        <v>42562</v>
      </c>
      <c r="Q5" s="118">
        <f t="shared" si="0"/>
        <v>42563</v>
      </c>
      <c r="R5" s="118">
        <f t="shared" si="0"/>
        <v>42564</v>
      </c>
      <c r="S5" s="118">
        <f t="shared" si="0"/>
        <v>42565</v>
      </c>
      <c r="T5" s="118">
        <f t="shared" si="0"/>
        <v>42566</v>
      </c>
      <c r="U5" s="118">
        <f t="shared" si="0"/>
        <v>42567</v>
      </c>
      <c r="V5" s="118">
        <f t="shared" si="0"/>
        <v>42568</v>
      </c>
      <c r="W5" s="118">
        <f t="shared" si="0"/>
        <v>42569</v>
      </c>
      <c r="X5" s="118">
        <f t="shared" si="0"/>
        <v>42570</v>
      </c>
      <c r="Y5" s="118">
        <f t="shared" si="0"/>
        <v>42571</v>
      </c>
      <c r="Z5" s="118">
        <f t="shared" si="0"/>
        <v>42572</v>
      </c>
      <c r="AA5" s="118">
        <f t="shared" si="0"/>
        <v>42573</v>
      </c>
      <c r="AB5" s="118">
        <f t="shared" si="0"/>
        <v>42574</v>
      </c>
      <c r="AC5" s="118">
        <f t="shared" si="0"/>
        <v>42575</v>
      </c>
      <c r="AD5" s="118">
        <f t="shared" si="0"/>
        <v>42576</v>
      </c>
      <c r="AE5" s="118">
        <f t="shared" si="0"/>
        <v>42577</v>
      </c>
      <c r="AF5" s="118">
        <f t="shared" si="0"/>
        <v>42578</v>
      </c>
      <c r="AG5" s="118">
        <f t="shared" si="0"/>
        <v>42579</v>
      </c>
      <c r="AH5" s="118">
        <f>AG5+1</f>
        <v>42580</v>
      </c>
      <c r="AI5" s="118">
        <f>AH5+1</f>
        <v>42581</v>
      </c>
      <c r="AJ5" s="118"/>
      <c r="AK5" s="405" t="s">
        <v>15</v>
      </c>
      <c r="AL5" s="406"/>
      <c r="AM5" s="407"/>
      <c r="AN5" s="403" t="s">
        <v>45</v>
      </c>
      <c r="AO5" s="403" t="s">
        <v>41</v>
      </c>
      <c r="AP5" s="403" t="s">
        <v>42</v>
      </c>
      <c r="AQ5" s="403" t="s">
        <v>43</v>
      </c>
      <c r="AR5" s="403" t="s">
        <v>44</v>
      </c>
      <c r="AS5" s="402" t="s">
        <v>0</v>
      </c>
      <c r="AT5" s="40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01"/>
      <c r="B6" s="401"/>
      <c r="C6" s="401"/>
      <c r="D6" s="401"/>
      <c r="E6" s="401"/>
      <c r="F6" s="304" t="str">
        <f>CHOOSE(WEEKDAY(F5),"C.Nhật","T.Hai","T.Ba","T.Tư","T.Năm","T.Sáu","T.Bảy")</f>
        <v>T.Sáu</v>
      </c>
      <c r="G6" s="304" t="str">
        <f t="shared" ref="G6:AI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/>
      <c r="AK6" s="305" t="s">
        <v>16</v>
      </c>
      <c r="AL6" s="305" t="s">
        <v>31</v>
      </c>
      <c r="AM6" s="306" t="s">
        <v>17</v>
      </c>
      <c r="AN6" s="404"/>
      <c r="AO6" s="404"/>
      <c r="AP6" s="404"/>
      <c r="AQ6" s="404"/>
      <c r="AR6" s="404"/>
      <c r="AS6" s="401"/>
      <c r="AT6" s="40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3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7">
        <v>1</v>
      </c>
      <c r="B9" s="367" t="s">
        <v>61</v>
      </c>
      <c r="C9" s="369" t="str">
        <f>VLOOKUP(B9,DS,2,0)</f>
        <v>Mai Út Hiền</v>
      </c>
      <c r="D9" s="371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373">
        <f>((SUM(F9:AJ9))/8)-(SUMIF($F$6:$AJ$6,"C.Nhật",F9:AJ9)/8)</f>
        <v>26</v>
      </c>
      <c r="AL9" s="373">
        <f>SUM(F10:AI10)/8*1.5</f>
        <v>0</v>
      </c>
      <c r="AM9" s="375">
        <f>SUMIF($F$6:$AI$6,"C.Nhật",$F9:$AI10)/8*2</f>
        <v>0</v>
      </c>
      <c r="AN9" s="363">
        <f>SUM(AK9:AM10)</f>
        <v>26</v>
      </c>
      <c r="AO9" s="377">
        <v>0</v>
      </c>
      <c r="AP9" s="363"/>
      <c r="AQ9" s="363"/>
      <c r="AR9" s="363"/>
      <c r="AS9" s="365"/>
      <c r="AT9" s="33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8"/>
      <c r="B10" s="368"/>
      <c r="C10" s="370"/>
      <c r="D10" s="37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74"/>
      <c r="AL10" s="374"/>
      <c r="AM10" s="376"/>
      <c r="AN10" s="364"/>
      <c r="AO10" s="378"/>
      <c r="AP10" s="364"/>
      <c r="AQ10" s="364"/>
      <c r="AR10" s="364"/>
      <c r="AS10" s="366"/>
      <c r="AT10" s="33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7">
        <f>A9+1</f>
        <v>2</v>
      </c>
      <c r="B11" s="367" t="s">
        <v>62</v>
      </c>
      <c r="C11" s="369" t="str">
        <f>VLOOKUP(B11,DS,2,0)</f>
        <v>Nguyễn Thị Xuân Thảo</v>
      </c>
      <c r="D11" s="371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/>
      <c r="AK11" s="373">
        <f>((SUM(F11:AJ11))/8)-(SUMIF($F$6:$AJ$6,"C.Nhật",F11:AJ11)/8)</f>
        <v>26</v>
      </c>
      <c r="AL11" s="373">
        <f>SUM(F12:AI12)/8*1.5</f>
        <v>0</v>
      </c>
      <c r="AM11" s="375">
        <f>SUMIF($F$6:$AI$6,"C.Nhật",$F11:$AI12)/8*2</f>
        <v>0</v>
      </c>
      <c r="AN11" s="363">
        <f>SUM(AK11:AM12)</f>
        <v>26</v>
      </c>
      <c r="AO11" s="377">
        <v>0</v>
      </c>
      <c r="AP11" s="363"/>
      <c r="AQ11" s="363"/>
      <c r="AR11" s="363"/>
      <c r="AS11" s="365"/>
      <c r="AT11" s="33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8"/>
      <c r="B12" s="368"/>
      <c r="C12" s="370"/>
      <c r="D12" s="37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74"/>
      <c r="AL12" s="374"/>
      <c r="AM12" s="376"/>
      <c r="AN12" s="364"/>
      <c r="AO12" s="378"/>
      <c r="AP12" s="364"/>
      <c r="AQ12" s="364"/>
      <c r="AR12" s="364"/>
      <c r="AS12" s="366"/>
      <c r="AT12" s="33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7">
        <v>1</v>
      </c>
      <c r="B14" s="367" t="s">
        <v>84</v>
      </c>
      <c r="C14" s="369" t="str">
        <f>VLOOKUP(B14,DS,2,0)</f>
        <v xml:space="preserve"> Lâm Thị Mộng Kiều </v>
      </c>
      <c r="D14" s="371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373">
        <f>((SUM(F14:AJ14))/8)-(SUMIF($F$6:$AJ$6,"C.Nhật",F14:AJ14)/8)</f>
        <v>26</v>
      </c>
      <c r="AL14" s="373">
        <f>SUM(F15:AI15)/8*1.5</f>
        <v>0</v>
      </c>
      <c r="AM14" s="375">
        <f>SUMIF($F$6:$AI$6,"C.Nhật",$F14:$AI15)/8*2</f>
        <v>0</v>
      </c>
      <c r="AN14" s="363">
        <f>SUM(AK14:AM15)</f>
        <v>26</v>
      </c>
      <c r="AO14" s="377">
        <v>0</v>
      </c>
      <c r="AP14" s="363"/>
      <c r="AQ14" s="363"/>
      <c r="AR14" s="363"/>
      <c r="AS14" s="365"/>
      <c r="AT14" s="33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8"/>
      <c r="B15" s="368"/>
      <c r="C15" s="370"/>
      <c r="D15" s="37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74"/>
      <c r="AL15" s="374"/>
      <c r="AM15" s="376"/>
      <c r="AN15" s="364"/>
      <c r="AO15" s="378"/>
      <c r="AP15" s="364"/>
      <c r="AQ15" s="364"/>
      <c r="AR15" s="364"/>
      <c r="AS15" s="366"/>
      <c r="AT15" s="33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7">
        <f>A14+1</f>
        <v>2</v>
      </c>
      <c r="B16" s="367" t="s">
        <v>85</v>
      </c>
      <c r="C16" s="369" t="str">
        <f>VLOOKUP(B16,DS,2,0)</f>
        <v>Huỳnh Thị Hường</v>
      </c>
      <c r="D16" s="371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373">
        <f>((SUM(F16:AJ16))/8)-(SUMIF($F$6:$AJ$6,"C.Nhật",F16:AJ16)/8)</f>
        <v>26</v>
      </c>
      <c r="AL16" s="373">
        <f>SUM(F17:AI17)/8*1.5</f>
        <v>0</v>
      </c>
      <c r="AM16" s="375">
        <f>SUMIF($F$6:$AI$6,"C.Nhật",$F16:$AI17)/8*2</f>
        <v>0</v>
      </c>
      <c r="AN16" s="363">
        <f>SUM(AK16:AM17)</f>
        <v>26</v>
      </c>
      <c r="AO16" s="377">
        <v>0</v>
      </c>
      <c r="AP16" s="363"/>
      <c r="AQ16" s="363"/>
      <c r="AR16" s="363"/>
      <c r="AS16" s="365"/>
      <c r="AT16" s="33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8"/>
      <c r="B17" s="368"/>
      <c r="C17" s="370"/>
      <c r="D17" s="37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74"/>
      <c r="AL17" s="374"/>
      <c r="AM17" s="376"/>
      <c r="AN17" s="364"/>
      <c r="AO17" s="378"/>
      <c r="AP17" s="364"/>
      <c r="AQ17" s="364"/>
      <c r="AR17" s="364"/>
      <c r="AS17" s="366"/>
      <c r="AT17" s="33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7">
        <f>A16+1</f>
        <v>3</v>
      </c>
      <c r="B18" s="367" t="s">
        <v>86</v>
      </c>
      <c r="C18" s="369" t="str">
        <f>VLOOKUP(B18,DS,2,0)</f>
        <v>Nguyễn Thị Rong</v>
      </c>
      <c r="D18" s="371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373">
        <f>((SUM(F18:AJ18))/8)-(SUMIF($F$6:$AJ$6,"C.Nhật",F18:AJ18)/8)</f>
        <v>26</v>
      </c>
      <c r="AL18" s="373">
        <f>SUM(F19:AI19)/8*1.5</f>
        <v>0</v>
      </c>
      <c r="AM18" s="375">
        <f>SUMIF($F$6:$AI$6,"C.Nhật",$F18:$AI19)/8*2</f>
        <v>0</v>
      </c>
      <c r="AN18" s="363">
        <f>SUM(AK18:AM19)</f>
        <v>26</v>
      </c>
      <c r="AO18" s="377">
        <v>0</v>
      </c>
      <c r="AP18" s="363"/>
      <c r="AQ18" s="363"/>
      <c r="AR18" s="363"/>
      <c r="AS18" s="365"/>
      <c r="AT18" s="33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8"/>
      <c r="B19" s="368"/>
      <c r="C19" s="370"/>
      <c r="D19" s="37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74"/>
      <c r="AL19" s="374"/>
      <c r="AM19" s="376"/>
      <c r="AN19" s="364"/>
      <c r="AO19" s="378"/>
      <c r="AP19" s="364"/>
      <c r="AQ19" s="364"/>
      <c r="AR19" s="364"/>
      <c r="AS19" s="366"/>
      <c r="AT19" s="33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7">
        <f t="shared" ref="A20:A30" si="2">A18+1</f>
        <v>4</v>
      </c>
      <c r="B20" s="367" t="s">
        <v>87</v>
      </c>
      <c r="C20" s="369" t="str">
        <f>VLOOKUP(B20,DS,2,0)</f>
        <v>Sơn Thị Nil</v>
      </c>
      <c r="D20" s="371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/>
      <c r="AK20" s="373">
        <f>((SUM(F20:AJ20))/8)-(SUMIF($F$6:$AJ$6,"C.Nhật",F20:AJ20)/8)</f>
        <v>26</v>
      </c>
      <c r="AL20" s="373">
        <f>SUM(F21:AI21)/8*1.5</f>
        <v>0</v>
      </c>
      <c r="AM20" s="375">
        <f>SUMIF($F$6:$AI$6,"C.Nhật",$F20:$AI21)/8*2</f>
        <v>0</v>
      </c>
      <c r="AN20" s="363">
        <f>SUM(AK20:AM21)</f>
        <v>26</v>
      </c>
      <c r="AO20" s="377">
        <v>0</v>
      </c>
      <c r="AP20" s="363"/>
      <c r="AQ20" s="363"/>
      <c r="AR20" s="363"/>
      <c r="AS20" s="365"/>
      <c r="AT20" s="33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8"/>
      <c r="B21" s="368"/>
      <c r="C21" s="370"/>
      <c r="D21" s="37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74"/>
      <c r="AL21" s="374"/>
      <c r="AM21" s="376"/>
      <c r="AN21" s="364"/>
      <c r="AO21" s="378"/>
      <c r="AP21" s="364"/>
      <c r="AQ21" s="364"/>
      <c r="AR21" s="364"/>
      <c r="AS21" s="366"/>
      <c r="AT21" s="33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7">
        <f t="shared" si="2"/>
        <v>5</v>
      </c>
      <c r="B22" s="367" t="s">
        <v>88</v>
      </c>
      <c r="C22" s="369" t="str">
        <f>VLOOKUP(B22,DS,2,0)</f>
        <v>Huỳnh Thị Bé Tha</v>
      </c>
      <c r="D22" s="371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373">
        <f>((SUM(F22:AJ22))/8)-(SUMIF($F$6:$AJ$6,"C.Nhật",F22:AJ22)/8)</f>
        <v>26</v>
      </c>
      <c r="AL22" s="373">
        <f>SUM(F23:AI23)/8*1.5</f>
        <v>0</v>
      </c>
      <c r="AM22" s="375">
        <f>SUMIF($F$6:$AI$6,"C.Nhật",$F22:$AI23)/8*2</f>
        <v>0</v>
      </c>
      <c r="AN22" s="363">
        <f>SUM(AK22:AM23)</f>
        <v>26</v>
      </c>
      <c r="AO22" s="377">
        <v>0</v>
      </c>
      <c r="AP22" s="363"/>
      <c r="AQ22" s="363"/>
      <c r="AR22" s="363"/>
      <c r="AS22" s="365"/>
      <c r="AT22" s="33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8"/>
      <c r="B23" s="368"/>
      <c r="C23" s="370"/>
      <c r="D23" s="37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74"/>
      <c r="AL23" s="374"/>
      <c r="AM23" s="376"/>
      <c r="AN23" s="364"/>
      <c r="AO23" s="378"/>
      <c r="AP23" s="364"/>
      <c r="AQ23" s="364"/>
      <c r="AR23" s="364"/>
      <c r="AS23" s="366"/>
      <c r="AT23" s="33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7">
        <f t="shared" si="2"/>
        <v>6</v>
      </c>
      <c r="B24" s="367" t="s">
        <v>90</v>
      </c>
      <c r="C24" s="369" t="str">
        <f>VLOOKUP(B24,DS,2,0)</f>
        <v>Nguyễn Thị Kim Hồng</v>
      </c>
      <c r="D24" s="371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373">
        <f>((SUM(F24:AJ24))/8)-(SUMIF($F$6:$AJ$6,"C.Nhật",F24:AJ24)/8)</f>
        <v>26</v>
      </c>
      <c r="AL24" s="373">
        <f>SUM(F25:AI25)/8*1.5</f>
        <v>0</v>
      </c>
      <c r="AM24" s="375">
        <f>SUMIF($F$6:$AI$6,"C.Nhật",$F24:$AI25)/8*2</f>
        <v>0</v>
      </c>
      <c r="AN24" s="363">
        <f>SUM(AK24:AM25)</f>
        <v>26</v>
      </c>
      <c r="AO24" s="377">
        <v>0</v>
      </c>
      <c r="AP24" s="363"/>
      <c r="AQ24" s="363"/>
      <c r="AR24" s="363"/>
      <c r="AS24" s="365"/>
      <c r="AT24" s="33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8"/>
      <c r="B25" s="368"/>
      <c r="C25" s="370"/>
      <c r="D25" s="37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74"/>
      <c r="AL25" s="374"/>
      <c r="AM25" s="376"/>
      <c r="AN25" s="364"/>
      <c r="AO25" s="378"/>
      <c r="AP25" s="364"/>
      <c r="AQ25" s="364"/>
      <c r="AR25" s="364"/>
      <c r="AS25" s="366"/>
      <c r="AT25" s="33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7">
        <f t="shared" si="2"/>
        <v>7</v>
      </c>
      <c r="B26" s="367" t="s">
        <v>91</v>
      </c>
      <c r="C26" s="369" t="str">
        <f>VLOOKUP(B26,DS,2,0)</f>
        <v>Nguyễn Thị Lựu</v>
      </c>
      <c r="D26" s="371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373">
        <f>((SUM(F26:AJ26))/8)-(SUMIF($F$6:$AJ$6,"C.Nhật",F26:AJ26)/8)</f>
        <v>26</v>
      </c>
      <c r="AL26" s="373">
        <f>SUM(F27:AI27)/8*1.5</f>
        <v>0</v>
      </c>
      <c r="AM26" s="375">
        <f>SUMIF($F$6:$AI$6,"C.Nhật",$F26:$AI27)/8*2</f>
        <v>0</v>
      </c>
      <c r="AN26" s="363">
        <f>SUM(AK26:AM27)</f>
        <v>26</v>
      </c>
      <c r="AO26" s="377">
        <v>0</v>
      </c>
      <c r="AP26" s="363"/>
      <c r="AQ26" s="363"/>
      <c r="AR26" s="363"/>
      <c r="AS26" s="365"/>
      <c r="AT26" s="33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8"/>
      <c r="B27" s="368"/>
      <c r="C27" s="370"/>
      <c r="D27" s="37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74"/>
      <c r="AL27" s="374"/>
      <c r="AM27" s="376"/>
      <c r="AN27" s="364"/>
      <c r="AO27" s="378"/>
      <c r="AP27" s="364"/>
      <c r="AQ27" s="364"/>
      <c r="AR27" s="364"/>
      <c r="AS27" s="366"/>
      <c r="AT27" s="33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7">
        <f t="shared" si="2"/>
        <v>8</v>
      </c>
      <c r="B28" s="367" t="s">
        <v>92</v>
      </c>
      <c r="C28" s="369" t="str">
        <f>VLOOKUP(B28,DS,2,0)</f>
        <v>Lý Thị Được</v>
      </c>
      <c r="D28" s="371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373">
        <f>((SUM(F28:AJ28))/8)-(SUMIF($F$6:$AJ$6,"C.Nhật",F28:AJ28)/8)</f>
        <v>26</v>
      </c>
      <c r="AL28" s="373">
        <f>SUM(F29:AI29)/8*1.5</f>
        <v>0</v>
      </c>
      <c r="AM28" s="375">
        <f>SUMIF($F$6:$AI$6,"C.Nhật",$F28:$AI29)/8*2</f>
        <v>0</v>
      </c>
      <c r="AN28" s="363">
        <f>SUM(AK28:AM29)</f>
        <v>26</v>
      </c>
      <c r="AO28" s="377">
        <v>0</v>
      </c>
      <c r="AP28" s="363"/>
      <c r="AQ28" s="363"/>
      <c r="AR28" s="363"/>
      <c r="AS28" s="365"/>
      <c r="AT28" s="33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8"/>
      <c r="B29" s="368"/>
      <c r="C29" s="370"/>
      <c r="D29" s="37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74"/>
      <c r="AL29" s="374"/>
      <c r="AM29" s="376"/>
      <c r="AN29" s="364"/>
      <c r="AO29" s="378"/>
      <c r="AP29" s="364"/>
      <c r="AQ29" s="364"/>
      <c r="AR29" s="364"/>
      <c r="AS29" s="366"/>
      <c r="AT29" s="33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7">
        <f t="shared" si="2"/>
        <v>9</v>
      </c>
      <c r="B30" s="367" t="s">
        <v>93</v>
      </c>
      <c r="C30" s="369" t="str">
        <f>VLOOKUP(B30,DS,2,0)</f>
        <v>Lý La Quan</v>
      </c>
      <c r="D30" s="371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373">
        <f>((SUM(F30:AJ30))/8)-(SUMIF($F$6:$AJ$6,"C.Nhật",F30:AJ30)/8)</f>
        <v>26</v>
      </c>
      <c r="AL30" s="373">
        <f>SUM(F31:AI31)/8*1.5</f>
        <v>0</v>
      </c>
      <c r="AM30" s="375">
        <f>SUMIF($F$6:$AI$6,"C.Nhật",$F30:$AI31)/8*2</f>
        <v>0</v>
      </c>
      <c r="AN30" s="363">
        <f>SUM(AK30:AM31)</f>
        <v>26</v>
      </c>
      <c r="AO30" s="377">
        <v>0</v>
      </c>
      <c r="AP30" s="363"/>
      <c r="AQ30" s="363"/>
      <c r="AR30" s="363"/>
      <c r="AS30" s="365"/>
      <c r="AT30" s="33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8"/>
      <c r="B31" s="368"/>
      <c r="C31" s="370"/>
      <c r="D31" s="37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74"/>
      <c r="AL31" s="374"/>
      <c r="AM31" s="376"/>
      <c r="AN31" s="364"/>
      <c r="AO31" s="378"/>
      <c r="AP31" s="364"/>
      <c r="AQ31" s="364"/>
      <c r="AR31" s="364"/>
      <c r="AS31" s="366"/>
      <c r="AT31" s="33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7">
        <f>A30+1</f>
        <v>10</v>
      </c>
      <c r="B32" s="367" t="s">
        <v>94</v>
      </c>
      <c r="C32" s="369" t="str">
        <f>VLOOKUP(B32,DS,2,0)</f>
        <v>Trà Thị Soi</v>
      </c>
      <c r="D32" s="371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/>
      <c r="AK32" s="373">
        <f>((SUM(F32:AJ32))/8)-(SUMIF($F$6:$AJ$6,"C.Nhật",F32:AJ32)/8)</f>
        <v>26</v>
      </c>
      <c r="AL32" s="373">
        <f>SUM(F33:AI33)/8*1.5</f>
        <v>0</v>
      </c>
      <c r="AM32" s="375">
        <f>SUMIF($F$6:$AI$6,"C.Nhật",$F32:$AI33)/8*2</f>
        <v>0</v>
      </c>
      <c r="AN32" s="363">
        <f>SUM(AK32:AM33)</f>
        <v>26</v>
      </c>
      <c r="AO32" s="377">
        <v>0</v>
      </c>
      <c r="AP32" s="363"/>
      <c r="AQ32" s="363"/>
      <c r="AR32" s="363"/>
      <c r="AS32" s="365"/>
      <c r="AT32" s="33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8"/>
      <c r="B33" s="368"/>
      <c r="C33" s="370"/>
      <c r="D33" s="37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74"/>
      <c r="AL33" s="374"/>
      <c r="AM33" s="376"/>
      <c r="AN33" s="364"/>
      <c r="AO33" s="378"/>
      <c r="AP33" s="364"/>
      <c r="AQ33" s="364"/>
      <c r="AR33" s="364"/>
      <c r="AS33" s="366"/>
      <c r="AT33" s="33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7">
        <f>A32+1</f>
        <v>11</v>
      </c>
      <c r="B34" s="367" t="s">
        <v>95</v>
      </c>
      <c r="C34" s="369" t="str">
        <f>VLOOKUP(B34,DS,2,0)</f>
        <v>Sơn Thị Muỗi Tron</v>
      </c>
      <c r="D34" s="371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373">
        <f>((SUM(F34:AJ34))/8)-(SUMIF($F$6:$AJ$6,"C.Nhật",F34:AJ34)/8)</f>
        <v>26</v>
      </c>
      <c r="AL34" s="373">
        <f>SUM(F35:AI35)/8*1.5</f>
        <v>0</v>
      </c>
      <c r="AM34" s="375">
        <f>SUMIF($F$6:$AI$6,"C.Nhật",$F34:$AI35)/8*2</f>
        <v>0</v>
      </c>
      <c r="AN34" s="363">
        <f>SUM(AK34:AM35)</f>
        <v>26</v>
      </c>
      <c r="AO34" s="377">
        <v>0</v>
      </c>
      <c r="AP34" s="363"/>
      <c r="AQ34" s="363"/>
      <c r="AR34" s="363"/>
      <c r="AS34" s="365"/>
      <c r="AT34" s="33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8"/>
      <c r="B35" s="368"/>
      <c r="C35" s="370"/>
      <c r="D35" s="37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74"/>
      <c r="AL35" s="374"/>
      <c r="AM35" s="376"/>
      <c r="AN35" s="364"/>
      <c r="AO35" s="378"/>
      <c r="AP35" s="364"/>
      <c r="AQ35" s="364"/>
      <c r="AR35" s="364"/>
      <c r="AS35" s="366"/>
      <c r="AT35" s="33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7">
        <f>A34+1</f>
        <v>12</v>
      </c>
      <c r="B36" s="367" t="s">
        <v>96</v>
      </c>
      <c r="C36" s="369" t="str">
        <f>VLOOKUP(B36,DS,2,0)</f>
        <v>Sơn Thị Thương</v>
      </c>
      <c r="D36" s="371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373">
        <f>((SUM(F36:AJ36))/8)-(SUMIF($F$6:$AJ$6,"C.Nhật",F36:AJ36)/8)</f>
        <v>26</v>
      </c>
      <c r="AL36" s="373">
        <f>SUM(F37:AI37)/8*1.5</f>
        <v>0</v>
      </c>
      <c r="AM36" s="375">
        <f>SUMIF($F$6:$AI$6,"C.Nhật",$F36:$AI37)/8*2</f>
        <v>0</v>
      </c>
      <c r="AN36" s="363">
        <f>SUM(AK36:AM37)</f>
        <v>26</v>
      </c>
      <c r="AO36" s="377">
        <v>0</v>
      </c>
      <c r="AP36" s="363"/>
      <c r="AQ36" s="363"/>
      <c r="AR36" s="363"/>
      <c r="AS36" s="365"/>
      <c r="AT36" s="331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8"/>
      <c r="B37" s="368"/>
      <c r="C37" s="370"/>
      <c r="D37" s="37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74"/>
      <c r="AL37" s="374"/>
      <c r="AM37" s="376"/>
      <c r="AN37" s="364"/>
      <c r="AO37" s="378"/>
      <c r="AP37" s="364"/>
      <c r="AQ37" s="364"/>
      <c r="AR37" s="364"/>
      <c r="AS37" s="366"/>
      <c r="AT37" s="33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7">
        <f>A36+1</f>
        <v>13</v>
      </c>
      <c r="B38" s="367" t="s">
        <v>97</v>
      </c>
      <c r="C38" s="369" t="str">
        <f>VLOOKUP(B38,DS,2,0)</f>
        <v>Thạch Thị Som Ươne</v>
      </c>
      <c r="D38" s="371" t="str">
        <f>VLOOKUP(B38,DS,3,0)</f>
        <v>Công nhân</v>
      </c>
      <c r="E38" s="68" t="s">
        <v>32</v>
      </c>
      <c r="F38" s="171">
        <v>8</v>
      </c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>
        <v>8</v>
      </c>
      <c r="V38" s="171"/>
      <c r="W38" s="171">
        <v>8</v>
      </c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>
        <v>8</v>
      </c>
      <c r="AJ38" s="171"/>
      <c r="AK38" s="373">
        <f>((SUM(F38:AJ38))/8)-(SUMIF($F$6:$AJ$6,"C.Nhật",F38:AJ38)/8)</f>
        <v>26</v>
      </c>
      <c r="AL38" s="373">
        <f>SUM(F39:AI39)/8*1.5</f>
        <v>0</v>
      </c>
      <c r="AM38" s="375">
        <f>SUMIF($F$6:$AI$6,"C.Nhật",$F38:$AI39)/8*2</f>
        <v>0</v>
      </c>
      <c r="AN38" s="363">
        <f>SUM(AK38:AM39)</f>
        <v>26</v>
      </c>
      <c r="AO38" s="377">
        <v>0</v>
      </c>
      <c r="AP38" s="363"/>
      <c r="AQ38" s="363"/>
      <c r="AR38" s="363"/>
      <c r="AS38" s="365"/>
      <c r="AT38" s="33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8"/>
      <c r="B39" s="368"/>
      <c r="C39" s="370"/>
      <c r="D39" s="37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74"/>
      <c r="AL39" s="374"/>
      <c r="AM39" s="376"/>
      <c r="AN39" s="364"/>
      <c r="AO39" s="378"/>
      <c r="AP39" s="364"/>
      <c r="AQ39" s="364"/>
      <c r="AR39" s="364"/>
      <c r="AS39" s="366"/>
      <c r="AT39" s="33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7">
        <f>A38+1</f>
        <v>14</v>
      </c>
      <c r="B40" s="367" t="s">
        <v>98</v>
      </c>
      <c r="C40" s="369" t="str">
        <f>VLOOKUP(B40,DS,2,0)</f>
        <v>Huỳnh Thị Như</v>
      </c>
      <c r="D40" s="371" t="str">
        <f>VLOOKUP(B40,DS,3,0)</f>
        <v>Công nhân</v>
      </c>
      <c r="E40" s="68" t="s">
        <v>32</v>
      </c>
      <c r="F40" s="171">
        <v>8</v>
      </c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>
        <v>8</v>
      </c>
      <c r="V40" s="171"/>
      <c r="W40" s="171">
        <v>8</v>
      </c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>
        <v>8</v>
      </c>
      <c r="AJ40" s="171"/>
      <c r="AK40" s="373">
        <f>((SUM(F40:AJ40))/8)-(SUMIF($F$6:$AJ$6,"C.Nhật",F40:AJ40)/8)</f>
        <v>26</v>
      </c>
      <c r="AL40" s="373">
        <f>SUM(F41:AI41)/8*1.5</f>
        <v>0</v>
      </c>
      <c r="AM40" s="375">
        <f>SUMIF($F$6:$AI$6,"C.Nhật",$F40:$AI41)/8*2</f>
        <v>0</v>
      </c>
      <c r="AN40" s="363">
        <f>SUM(AK40:AM41)</f>
        <v>26</v>
      </c>
      <c r="AO40" s="377">
        <v>0</v>
      </c>
      <c r="AP40" s="363"/>
      <c r="AQ40" s="363"/>
      <c r="AR40" s="363"/>
      <c r="AS40" s="365"/>
      <c r="AT40" s="33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8"/>
      <c r="B41" s="368"/>
      <c r="C41" s="370"/>
      <c r="D41" s="37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74"/>
      <c r="AL41" s="374"/>
      <c r="AM41" s="376"/>
      <c r="AN41" s="364"/>
      <c r="AO41" s="378"/>
      <c r="AP41" s="364"/>
      <c r="AQ41" s="364"/>
      <c r="AR41" s="364"/>
      <c r="AS41" s="366"/>
      <c r="AT41" s="33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7">
        <f>A40+1</f>
        <v>15</v>
      </c>
      <c r="B42" s="367" t="s">
        <v>99</v>
      </c>
      <c r="C42" s="369" t="str">
        <f>VLOOKUP(B42,DS,2,0)</f>
        <v>Sơn Thị Chành Ny</v>
      </c>
      <c r="D42" s="371" t="str">
        <f>VLOOKUP(B42,DS,3,0)</f>
        <v>Công nhân</v>
      </c>
      <c r="E42" s="68" t="s">
        <v>32</v>
      </c>
      <c r="F42" s="171">
        <v>8</v>
      </c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>
        <v>8</v>
      </c>
      <c r="V42" s="171"/>
      <c r="W42" s="171">
        <v>8</v>
      </c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>
        <v>8</v>
      </c>
      <c r="AH42" s="171">
        <v>8</v>
      </c>
      <c r="AI42" s="171">
        <v>8</v>
      </c>
      <c r="AJ42" s="171"/>
      <c r="AK42" s="373">
        <f>((SUM(F42:AJ42))/8)-(SUMIF($F$6:$AJ$6,"C.Nhật",F42:AJ42)/8)</f>
        <v>26</v>
      </c>
      <c r="AL42" s="373">
        <f>SUM(F43:AI43)/8*1.5</f>
        <v>0</v>
      </c>
      <c r="AM42" s="375">
        <f>SUMIF($F$6:$AI$6,"C.Nhật",$F42:$AI43)/8*2</f>
        <v>0</v>
      </c>
      <c r="AN42" s="363">
        <f>SUM(AK42:AM43)</f>
        <v>26</v>
      </c>
      <c r="AO42" s="377">
        <v>0</v>
      </c>
      <c r="AP42" s="363"/>
      <c r="AQ42" s="363"/>
      <c r="AR42" s="363"/>
      <c r="AS42" s="365"/>
      <c r="AT42" s="33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8"/>
      <c r="B43" s="368"/>
      <c r="C43" s="370"/>
      <c r="D43" s="37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74"/>
      <c r="AL43" s="374"/>
      <c r="AM43" s="376"/>
      <c r="AN43" s="364"/>
      <c r="AO43" s="378"/>
      <c r="AP43" s="364"/>
      <c r="AQ43" s="364"/>
      <c r="AR43" s="364"/>
      <c r="AS43" s="366"/>
      <c r="AT43" s="33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7">
        <f>A42+1</f>
        <v>16</v>
      </c>
      <c r="B44" s="367" t="s">
        <v>100</v>
      </c>
      <c r="C44" s="369" t="str">
        <f>VLOOKUP(B44,DS,2,0)</f>
        <v>Sơn Thị Chành Đa</v>
      </c>
      <c r="D44" s="371" t="str">
        <f>VLOOKUP(B44,DS,3,0)</f>
        <v>Công nhân</v>
      </c>
      <c r="E44" s="68" t="s">
        <v>32</v>
      </c>
      <c r="F44" s="171">
        <v>8</v>
      </c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>
        <v>8</v>
      </c>
      <c r="V44" s="171"/>
      <c r="W44" s="171">
        <v>8</v>
      </c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>
        <v>8</v>
      </c>
      <c r="AJ44" s="171"/>
      <c r="AK44" s="373">
        <f>((SUM(F44:AJ44))/8)-(SUMIF($F$6:$AJ$6,"C.Nhật",F44:AJ44)/8)</f>
        <v>26</v>
      </c>
      <c r="AL44" s="373">
        <f>SUM(F45:AI45)/8*1.5</f>
        <v>0</v>
      </c>
      <c r="AM44" s="375">
        <f>SUMIF($F$6:$AI$6,"C.Nhật",$F44:$AI45)/8*2</f>
        <v>0</v>
      </c>
      <c r="AN44" s="363">
        <f>SUM(AK44:AM45)</f>
        <v>26</v>
      </c>
      <c r="AO44" s="377">
        <v>0</v>
      </c>
      <c r="AP44" s="363"/>
      <c r="AQ44" s="363"/>
      <c r="AR44" s="363"/>
      <c r="AS44" s="365"/>
      <c r="AT44" s="33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8"/>
      <c r="B45" s="368"/>
      <c r="C45" s="370"/>
      <c r="D45" s="37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74"/>
      <c r="AL45" s="374"/>
      <c r="AM45" s="376"/>
      <c r="AN45" s="364"/>
      <c r="AO45" s="378"/>
      <c r="AP45" s="364"/>
      <c r="AQ45" s="364"/>
      <c r="AR45" s="364"/>
      <c r="AS45" s="366"/>
      <c r="AT45" s="33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7">
        <f>A44+1</f>
        <v>17</v>
      </c>
      <c r="B46" s="367" t="s">
        <v>101</v>
      </c>
      <c r="C46" s="369" t="str">
        <f>VLOOKUP(B46,DS,2,0)</f>
        <v>Trần Thị Bích Phượng</v>
      </c>
      <c r="D46" s="371" t="str">
        <f>VLOOKUP(B46,DS,3,0)</f>
        <v>Công nhân</v>
      </c>
      <c r="E46" s="68" t="s">
        <v>32</v>
      </c>
      <c r="F46" s="171">
        <v>8</v>
      </c>
      <c r="G46" s="171">
        <v>8</v>
      </c>
      <c r="H46" s="171"/>
      <c r="I46" s="171">
        <v>8</v>
      </c>
      <c r="J46" s="171">
        <v>8</v>
      </c>
      <c r="K46" s="171">
        <v>8</v>
      </c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>
        <v>8</v>
      </c>
      <c r="V46" s="171"/>
      <c r="W46" s="171">
        <v>8</v>
      </c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>
        <v>8</v>
      </c>
      <c r="AJ46" s="171"/>
      <c r="AK46" s="373">
        <f>((SUM(F46:AJ46))/8)-(SUMIF($F$6:$AJ$6,"C.Nhật",F46:AJ46)/8)</f>
        <v>26</v>
      </c>
      <c r="AL46" s="373">
        <f>SUM(F47:AI47)/8*1.5</f>
        <v>0</v>
      </c>
      <c r="AM46" s="375">
        <f>SUMIF($F$6:$AI$6,"C.Nhật",$F46:$AI47)/8*2</f>
        <v>0</v>
      </c>
      <c r="AN46" s="363">
        <f>SUM(AK46:AM47)</f>
        <v>26</v>
      </c>
      <c r="AO46" s="377">
        <v>0</v>
      </c>
      <c r="AP46" s="363"/>
      <c r="AQ46" s="363"/>
      <c r="AR46" s="363"/>
      <c r="AS46" s="365"/>
      <c r="AT46" s="33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8"/>
      <c r="B47" s="368"/>
      <c r="C47" s="370"/>
      <c r="D47" s="37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74"/>
      <c r="AL47" s="374"/>
      <c r="AM47" s="376"/>
      <c r="AN47" s="364"/>
      <c r="AO47" s="378"/>
      <c r="AP47" s="364"/>
      <c r="AQ47" s="364"/>
      <c r="AR47" s="364"/>
      <c r="AS47" s="366"/>
      <c r="AT47" s="33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7">
        <f>A46+1</f>
        <v>18</v>
      </c>
      <c r="B48" s="367" t="s">
        <v>102</v>
      </c>
      <c r="C48" s="369" t="str">
        <f>VLOOKUP(B48,DS,2,0)</f>
        <v>Sơn Thị Trường Sa</v>
      </c>
      <c r="D48" s="371" t="str">
        <f>VLOOKUP(B48,DS,3,0)</f>
        <v>Công nhân</v>
      </c>
      <c r="E48" s="68" t="s">
        <v>32</v>
      </c>
      <c r="F48" s="171">
        <v>8</v>
      </c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>
        <v>8</v>
      </c>
      <c r="V48" s="171"/>
      <c r="W48" s="171">
        <v>8</v>
      </c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>
        <v>8</v>
      </c>
      <c r="AF48" s="171">
        <v>8</v>
      </c>
      <c r="AG48" s="171">
        <v>8</v>
      </c>
      <c r="AH48" s="171">
        <v>8</v>
      </c>
      <c r="AI48" s="171">
        <v>8</v>
      </c>
      <c r="AJ48" s="171"/>
      <c r="AK48" s="373">
        <f>((SUM(F48:AJ48))/8)-(SUMIF($F$6:$AJ$6,"C.Nhật",F48:AJ48)/8)</f>
        <v>26</v>
      </c>
      <c r="AL48" s="373">
        <f>SUM(F49:AI49)/8*1.5</f>
        <v>0</v>
      </c>
      <c r="AM48" s="375">
        <f>SUMIF($F$6:$AI$6,"C.Nhật",$F48:$AI49)/8*2</f>
        <v>0</v>
      </c>
      <c r="AN48" s="363">
        <f>SUM(AK48:AM49)</f>
        <v>26</v>
      </c>
      <c r="AO48" s="377">
        <v>0</v>
      </c>
      <c r="AP48" s="363"/>
      <c r="AQ48" s="363"/>
      <c r="AR48" s="363"/>
      <c r="AS48" s="365"/>
      <c r="AT48" s="33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8"/>
      <c r="B49" s="368"/>
      <c r="C49" s="370"/>
      <c r="D49" s="37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74"/>
      <c r="AL49" s="374"/>
      <c r="AM49" s="376"/>
      <c r="AN49" s="364"/>
      <c r="AO49" s="378"/>
      <c r="AP49" s="364"/>
      <c r="AQ49" s="364"/>
      <c r="AR49" s="364"/>
      <c r="AS49" s="366"/>
      <c r="AT49" s="331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7">
        <f>A48+1</f>
        <v>19</v>
      </c>
      <c r="B50" s="367" t="s">
        <v>103</v>
      </c>
      <c r="C50" s="369" t="str">
        <f>VLOOKUP(B50,DS,2,0)</f>
        <v>Lý Thị Sà Kha</v>
      </c>
      <c r="D50" s="371" t="str">
        <f>VLOOKUP(B50,DS,3,0)</f>
        <v>Công nhân</v>
      </c>
      <c r="E50" s="68" t="s">
        <v>32</v>
      </c>
      <c r="F50" s="171">
        <v>8</v>
      </c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>
        <v>8</v>
      </c>
      <c r="V50" s="171"/>
      <c r="W50" s="171">
        <v>8</v>
      </c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>
        <v>8</v>
      </c>
      <c r="AJ50" s="171"/>
      <c r="AK50" s="373">
        <f>((SUM(F50:AJ50))/8)-(SUMIF($F$6:$AJ$6,"C.Nhật",F50:AJ50)/8)</f>
        <v>26</v>
      </c>
      <c r="AL50" s="373">
        <f>SUM(F51:AI51)/8*1.5</f>
        <v>0</v>
      </c>
      <c r="AM50" s="375">
        <f>SUMIF($F$6:$AI$6,"C.Nhật",$F50:$AI51)/8*2</f>
        <v>0</v>
      </c>
      <c r="AN50" s="363">
        <f>SUM(AK50:AM51)</f>
        <v>26</v>
      </c>
      <c r="AO50" s="377">
        <v>0</v>
      </c>
      <c r="AP50" s="363"/>
      <c r="AQ50" s="363"/>
      <c r="AR50" s="363"/>
      <c r="AS50" s="365"/>
      <c r="AT50" s="331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8"/>
      <c r="B51" s="368"/>
      <c r="C51" s="370"/>
      <c r="D51" s="37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74"/>
      <c r="AL51" s="374"/>
      <c r="AM51" s="376"/>
      <c r="AN51" s="364"/>
      <c r="AO51" s="378"/>
      <c r="AP51" s="364"/>
      <c r="AQ51" s="364"/>
      <c r="AR51" s="364"/>
      <c r="AS51" s="366"/>
      <c r="AT51" s="331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67">
        <f>A50+1</f>
        <v>20</v>
      </c>
      <c r="B52" s="367" t="s">
        <v>104</v>
      </c>
      <c r="C52" s="369" t="str">
        <f>VLOOKUP(B52,DS,2,0)</f>
        <v xml:space="preserve"> Lâm Thị Mộng Thường</v>
      </c>
      <c r="D52" s="371" t="str">
        <f>VLOOKUP(B52,DS,3,0)</f>
        <v>Công nhân</v>
      </c>
      <c r="E52" s="68" t="s">
        <v>32</v>
      </c>
      <c r="F52" s="171">
        <v>8</v>
      </c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>
        <v>8</v>
      </c>
      <c r="R52" s="171">
        <v>8</v>
      </c>
      <c r="S52" s="171">
        <v>8</v>
      </c>
      <c r="T52" s="171">
        <v>8</v>
      </c>
      <c r="U52" s="171">
        <v>8</v>
      </c>
      <c r="V52" s="171"/>
      <c r="W52" s="171">
        <v>8</v>
      </c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>
        <v>8</v>
      </c>
      <c r="AJ52" s="171"/>
      <c r="AK52" s="373">
        <f>((SUM(F52:AJ52))/8)-(SUMIF($F$6:$AJ$6,"C.Nhật",F52:AJ52)/8)</f>
        <v>26</v>
      </c>
      <c r="AL52" s="373">
        <f>SUM(F53:AI53)/8*1.5</f>
        <v>0</v>
      </c>
      <c r="AM52" s="375">
        <f>SUMIF($F$6:$AI$6,"C.Nhật",$F52:$AI53)/8*2</f>
        <v>0</v>
      </c>
      <c r="AN52" s="363">
        <f>SUM(AK52:AM53)</f>
        <v>26</v>
      </c>
      <c r="AO52" s="377">
        <v>0</v>
      </c>
      <c r="AP52" s="363"/>
      <c r="AQ52" s="363"/>
      <c r="AR52" s="363"/>
      <c r="AS52" s="365"/>
      <c r="AT52" s="331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68"/>
      <c r="B53" s="368"/>
      <c r="C53" s="370"/>
      <c r="D53" s="372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74"/>
      <c r="AL53" s="374"/>
      <c r="AM53" s="376"/>
      <c r="AN53" s="364"/>
      <c r="AO53" s="378"/>
      <c r="AP53" s="364"/>
      <c r="AQ53" s="364"/>
      <c r="AR53" s="364"/>
      <c r="AS53" s="366"/>
      <c r="AT53" s="331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67">
        <f>A52+1</f>
        <v>21</v>
      </c>
      <c r="B55" s="367" t="s">
        <v>113</v>
      </c>
      <c r="C55" s="369" t="str">
        <f>VLOOKUP(B55,DS,2,0)</f>
        <v>Nguyễn Văn Bé Hai</v>
      </c>
      <c r="D55" s="371" t="str">
        <f>VLOOKUP(B55,DS,3,0)</f>
        <v>Công nhân</v>
      </c>
      <c r="E55" s="68" t="s">
        <v>32</v>
      </c>
      <c r="F55" s="171">
        <v>8</v>
      </c>
      <c r="G55" s="171">
        <v>8</v>
      </c>
      <c r="H55" s="171"/>
      <c r="I55" s="171">
        <v>8</v>
      </c>
      <c r="J55" s="171">
        <v>8</v>
      </c>
      <c r="K55" s="171">
        <v>8</v>
      </c>
      <c r="L55" s="171">
        <v>8</v>
      </c>
      <c r="M55" s="171">
        <v>8</v>
      </c>
      <c r="N55" s="171">
        <v>8</v>
      </c>
      <c r="O55" s="171"/>
      <c r="P55" s="171">
        <v>8</v>
      </c>
      <c r="Q55" s="171">
        <v>8</v>
      </c>
      <c r="R55" s="171">
        <v>8</v>
      </c>
      <c r="S55" s="171">
        <v>8</v>
      </c>
      <c r="T55" s="171">
        <v>8</v>
      </c>
      <c r="U55" s="171">
        <v>8</v>
      </c>
      <c r="V55" s="171"/>
      <c r="W55" s="171">
        <v>8</v>
      </c>
      <c r="X55" s="171">
        <v>8</v>
      </c>
      <c r="Y55" s="171">
        <v>8</v>
      </c>
      <c r="Z55" s="171">
        <v>8</v>
      </c>
      <c r="AA55" s="171">
        <v>8</v>
      </c>
      <c r="AB55" s="171">
        <v>8</v>
      </c>
      <c r="AC55" s="171"/>
      <c r="AD55" s="171">
        <v>8</v>
      </c>
      <c r="AE55" s="171">
        <v>8</v>
      </c>
      <c r="AF55" s="171">
        <v>8</v>
      </c>
      <c r="AG55" s="171">
        <v>8</v>
      </c>
      <c r="AH55" s="171">
        <v>8</v>
      </c>
      <c r="AI55" s="171">
        <v>8</v>
      </c>
      <c r="AJ55" s="171"/>
      <c r="AK55" s="373">
        <f>((SUM(F55:AJ55))/8)-(SUMIF($F$6:$AJ$6,"C.Nhật",F55:AJ55)/8)</f>
        <v>26</v>
      </c>
      <c r="AL55" s="373">
        <f>SUM(F56:AI56)/8*1.5</f>
        <v>0</v>
      </c>
      <c r="AM55" s="375">
        <f>SUMIF($F$6:$AI$6,"C.Nhật",$F55:$AI56)/8*2</f>
        <v>0</v>
      </c>
      <c r="AN55" s="363">
        <f>SUM(AK55:AM56)</f>
        <v>26</v>
      </c>
      <c r="AO55" s="377">
        <v>0</v>
      </c>
      <c r="AP55" s="363"/>
      <c r="AQ55" s="363"/>
      <c r="AR55" s="363"/>
      <c r="AS55" s="365"/>
      <c r="AT55" s="331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68"/>
      <c r="B56" s="368"/>
      <c r="C56" s="370"/>
      <c r="D56" s="372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74"/>
      <c r="AL56" s="374"/>
      <c r="AM56" s="376"/>
      <c r="AN56" s="364"/>
      <c r="AO56" s="378"/>
      <c r="AP56" s="364"/>
      <c r="AQ56" s="364"/>
      <c r="AR56" s="364"/>
      <c r="AS56" s="366"/>
      <c r="AT56" s="331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67">
        <f>A55+1</f>
        <v>22</v>
      </c>
      <c r="B57" s="367" t="s">
        <v>114</v>
      </c>
      <c r="C57" s="369" t="str">
        <f>VLOOKUP(B57,DS,2,0)</f>
        <v>Thạch Tiền</v>
      </c>
      <c r="D57" s="371" t="str">
        <f>VLOOKUP(B57,DS,3,0)</f>
        <v>Công nhân</v>
      </c>
      <c r="E57" s="68" t="s">
        <v>32</v>
      </c>
      <c r="F57" s="171">
        <v>8</v>
      </c>
      <c r="G57" s="171">
        <v>8</v>
      </c>
      <c r="H57" s="171"/>
      <c r="I57" s="171">
        <v>8</v>
      </c>
      <c r="J57" s="171">
        <v>8</v>
      </c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>
        <v>8</v>
      </c>
      <c r="V57" s="171"/>
      <c r="W57" s="171">
        <v>8</v>
      </c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>
        <v>8</v>
      </c>
      <c r="AJ57" s="171"/>
      <c r="AK57" s="373">
        <f>((SUM(F57:AJ57))/8)-(SUMIF($F$6:$AJ$6,"C.Nhật",F57:AJ57)/8)</f>
        <v>26</v>
      </c>
      <c r="AL57" s="373">
        <f>SUM(F58:AI58)/8*1.5</f>
        <v>0</v>
      </c>
      <c r="AM57" s="375">
        <f>SUMIF($F$6:$AI$6,"C.Nhật",$F57:$AI58)/8*2</f>
        <v>0</v>
      </c>
      <c r="AN57" s="363">
        <f>SUM(AK57:AM58)</f>
        <v>26</v>
      </c>
      <c r="AO57" s="377">
        <v>0</v>
      </c>
      <c r="AP57" s="363"/>
      <c r="AQ57" s="363"/>
      <c r="AR57" s="363"/>
      <c r="AS57" s="365"/>
      <c r="AT57" s="331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8"/>
      <c r="B58" s="368"/>
      <c r="C58" s="370"/>
      <c r="D58" s="37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74"/>
      <c r="AL58" s="374"/>
      <c r="AM58" s="376"/>
      <c r="AN58" s="364"/>
      <c r="AO58" s="378"/>
      <c r="AP58" s="364"/>
      <c r="AQ58" s="364"/>
      <c r="AR58" s="364"/>
      <c r="AS58" s="366"/>
      <c r="AT58" s="331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7">
        <f>A57+1</f>
        <v>23</v>
      </c>
      <c r="B59" s="367" t="s">
        <v>115</v>
      </c>
      <c r="C59" s="369" t="str">
        <f>VLOOKUP(B59,DS,2,0)</f>
        <v>Hứa Hậu</v>
      </c>
      <c r="D59" s="371" t="str">
        <f>VLOOKUP(B59,DS,3,0)</f>
        <v>Công nhân</v>
      </c>
      <c r="E59" s="68" t="s">
        <v>32</v>
      </c>
      <c r="F59" s="171">
        <v>8</v>
      </c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>
        <v>8</v>
      </c>
      <c r="S59" s="171">
        <v>8</v>
      </c>
      <c r="T59" s="171">
        <v>8</v>
      </c>
      <c r="U59" s="171">
        <v>8</v>
      </c>
      <c r="V59" s="171"/>
      <c r="W59" s="171">
        <v>8</v>
      </c>
      <c r="X59" s="171">
        <v>8</v>
      </c>
      <c r="Y59" s="171">
        <v>8</v>
      </c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>
        <v>8</v>
      </c>
      <c r="AJ59" s="171"/>
      <c r="AK59" s="373">
        <f>((SUM(F59:AJ59))/8)-(SUMIF($F$6:$AJ$6,"C.Nhật",F59:AJ59)/8)</f>
        <v>26</v>
      </c>
      <c r="AL59" s="373">
        <f>SUM(F60:AI60)/8*1.5</f>
        <v>0</v>
      </c>
      <c r="AM59" s="375">
        <f>SUMIF($F$6:$AI$6,"C.Nhật",$F59:$AI60)/8*2</f>
        <v>0</v>
      </c>
      <c r="AN59" s="363">
        <f>SUM(AK59:AM60)</f>
        <v>26</v>
      </c>
      <c r="AO59" s="377">
        <v>0</v>
      </c>
      <c r="AP59" s="363"/>
      <c r="AQ59" s="363"/>
      <c r="AR59" s="363"/>
      <c r="AS59" s="365"/>
      <c r="AT59" s="331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8"/>
      <c r="B60" s="368"/>
      <c r="C60" s="370"/>
      <c r="D60" s="37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74"/>
      <c r="AL60" s="374"/>
      <c r="AM60" s="376"/>
      <c r="AN60" s="364"/>
      <c r="AO60" s="378"/>
      <c r="AP60" s="364"/>
      <c r="AQ60" s="364"/>
      <c r="AR60" s="364"/>
      <c r="AS60" s="366"/>
      <c r="AT60" s="331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7">
        <f>A59+1</f>
        <v>24</v>
      </c>
      <c r="B61" s="367" t="s">
        <v>116</v>
      </c>
      <c r="C61" s="369" t="str">
        <f>VLOOKUP(B61,DS,2,0)</f>
        <v>Sơn Pép</v>
      </c>
      <c r="D61" s="371" t="str">
        <f>VLOOKUP(B61,DS,3,0)</f>
        <v>Công nhân</v>
      </c>
      <c r="E61" s="68" t="s">
        <v>32</v>
      </c>
      <c r="F61" s="171">
        <v>8</v>
      </c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>
        <v>8</v>
      </c>
      <c r="V61" s="171"/>
      <c r="W61" s="171">
        <v>8</v>
      </c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>
        <v>8</v>
      </c>
      <c r="AJ61" s="171"/>
      <c r="AK61" s="373">
        <f>((SUM(F61:AJ61))/8)-(SUMIF($F$6:$AJ$6,"C.Nhật",F61:AJ61)/8)</f>
        <v>26</v>
      </c>
      <c r="AL61" s="373">
        <f>SUM(F62:AI62)/8*1.5</f>
        <v>0</v>
      </c>
      <c r="AM61" s="375">
        <f>SUMIF($F$6:$AI$6,"C.Nhật",$F61:$AI62)/8*2</f>
        <v>0</v>
      </c>
      <c r="AN61" s="363">
        <f>SUM(AK61:AM62)</f>
        <v>26</v>
      </c>
      <c r="AO61" s="377">
        <v>0</v>
      </c>
      <c r="AP61" s="363"/>
      <c r="AQ61" s="363"/>
      <c r="AR61" s="363"/>
      <c r="AS61" s="365"/>
      <c r="AT61" s="331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8"/>
      <c r="B62" s="368"/>
      <c r="C62" s="370"/>
      <c r="D62" s="37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74"/>
      <c r="AL62" s="374"/>
      <c r="AM62" s="376"/>
      <c r="AN62" s="364"/>
      <c r="AO62" s="378"/>
      <c r="AP62" s="364"/>
      <c r="AQ62" s="364"/>
      <c r="AR62" s="364"/>
      <c r="AS62" s="366"/>
      <c r="AT62" s="331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7">
        <f>A61+1</f>
        <v>25</v>
      </c>
      <c r="B63" s="367" t="s">
        <v>117</v>
      </c>
      <c r="C63" s="369" t="str">
        <f>VLOOKUP(B63,DS,2,0)</f>
        <v>Sơn Lét</v>
      </c>
      <c r="D63" s="371" t="str">
        <f>VLOOKUP(B63,DS,3,0)</f>
        <v>Công nhân</v>
      </c>
      <c r="E63" s="68" t="s">
        <v>32</v>
      </c>
      <c r="F63" s="171">
        <v>8</v>
      </c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>
        <v>8</v>
      </c>
      <c r="V63" s="171"/>
      <c r="W63" s="171">
        <v>8</v>
      </c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>
        <v>8</v>
      </c>
      <c r="AJ63" s="171"/>
      <c r="AK63" s="373">
        <f>((SUM(F63:AJ63))/8)-(SUMIF($F$6:$AJ$6,"C.Nhật",F63:AJ63)/8)</f>
        <v>26</v>
      </c>
      <c r="AL63" s="373">
        <f>SUM(F64:AI64)/8*1.5</f>
        <v>0</v>
      </c>
      <c r="AM63" s="375">
        <f>SUMIF($F$6:$AI$6,"C.Nhật",$F63:$AI64)/8*2</f>
        <v>0</v>
      </c>
      <c r="AN63" s="363">
        <f>SUM(AK63:AM64)</f>
        <v>26</v>
      </c>
      <c r="AO63" s="377">
        <v>0</v>
      </c>
      <c r="AP63" s="363"/>
      <c r="AQ63" s="363"/>
      <c r="AR63" s="363"/>
      <c r="AS63" s="365"/>
      <c r="AT63" s="331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8"/>
      <c r="B64" s="368"/>
      <c r="C64" s="370"/>
      <c r="D64" s="37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74"/>
      <c r="AL64" s="374"/>
      <c r="AM64" s="376"/>
      <c r="AN64" s="364"/>
      <c r="AO64" s="378"/>
      <c r="AP64" s="364"/>
      <c r="AQ64" s="364"/>
      <c r="AR64" s="364"/>
      <c r="AS64" s="366"/>
      <c r="AT64" s="331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7">
        <f>A63+1</f>
        <v>26</v>
      </c>
      <c r="B65" s="367" t="s">
        <v>118</v>
      </c>
      <c r="C65" s="369" t="str">
        <f>VLOOKUP(B65,DS,2,0)</f>
        <v>Trần Nhiên</v>
      </c>
      <c r="D65" s="371" t="str">
        <f>VLOOKUP(B65,DS,3,0)</f>
        <v>Công nhân</v>
      </c>
      <c r="E65" s="68" t="s">
        <v>32</v>
      </c>
      <c r="F65" s="171">
        <v>8</v>
      </c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>
        <v>8</v>
      </c>
      <c r="S65" s="171">
        <v>8</v>
      </c>
      <c r="T65" s="171">
        <v>8</v>
      </c>
      <c r="U65" s="171">
        <v>8</v>
      </c>
      <c r="V65" s="171"/>
      <c r="W65" s="171">
        <v>8</v>
      </c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>
        <v>8</v>
      </c>
      <c r="AJ65" s="171"/>
      <c r="AK65" s="373">
        <f>((SUM(F65:AJ65))/8)-(SUMIF($F$6:$AJ$6,"C.Nhật",F65:AJ65)/8)</f>
        <v>26</v>
      </c>
      <c r="AL65" s="373">
        <f>SUM(F66:AI66)/8*1.5</f>
        <v>0</v>
      </c>
      <c r="AM65" s="375">
        <f>SUMIF($F$6:$AI$6,"C.Nhật",$F65:$AI66)/8*2</f>
        <v>0</v>
      </c>
      <c r="AN65" s="363">
        <f>SUM(AK65:AM66)</f>
        <v>26</v>
      </c>
      <c r="AO65" s="377">
        <v>0</v>
      </c>
      <c r="AP65" s="363"/>
      <c r="AQ65" s="363"/>
      <c r="AR65" s="363"/>
      <c r="AS65" s="365"/>
      <c r="AT65" s="331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8"/>
      <c r="B66" s="368"/>
      <c r="C66" s="370"/>
      <c r="D66" s="37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74"/>
      <c r="AL66" s="374"/>
      <c r="AM66" s="376"/>
      <c r="AN66" s="364"/>
      <c r="AO66" s="378"/>
      <c r="AP66" s="364"/>
      <c r="AQ66" s="364"/>
      <c r="AR66" s="364"/>
      <c r="AS66" s="366"/>
      <c r="AT66" s="331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7">
        <f>A65+1</f>
        <v>27</v>
      </c>
      <c r="B67" s="367" t="s">
        <v>119</v>
      </c>
      <c r="C67" s="369" t="str">
        <f>VLOOKUP(B67,DS,2,0)</f>
        <v>Thạch Giang</v>
      </c>
      <c r="D67" s="371" t="str">
        <f>VLOOKUP(B67,DS,3,0)</f>
        <v>Công nhân</v>
      </c>
      <c r="E67" s="68" t="s">
        <v>32</v>
      </c>
      <c r="F67" s="171">
        <v>8</v>
      </c>
      <c r="G67" s="171">
        <v>8</v>
      </c>
      <c r="H67" s="171"/>
      <c r="I67" s="171">
        <v>8</v>
      </c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>
        <v>8</v>
      </c>
      <c r="V67" s="171"/>
      <c r="W67" s="171">
        <v>8</v>
      </c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>
        <v>8</v>
      </c>
      <c r="AJ67" s="171"/>
      <c r="AK67" s="373">
        <f>((SUM(F67:AJ67))/8)-(SUMIF($F$6:$AJ$6,"C.Nhật",F67:AJ67)/8)</f>
        <v>26</v>
      </c>
      <c r="AL67" s="373">
        <f>SUM(F68:AI68)/8*1.5</f>
        <v>0</v>
      </c>
      <c r="AM67" s="375">
        <f>SUMIF($F$6:$AI$6,"C.Nhật",$F67:$AI68)/8*2</f>
        <v>0</v>
      </c>
      <c r="AN67" s="363">
        <f>SUM(AK67:AM68)</f>
        <v>26</v>
      </c>
      <c r="AO67" s="377">
        <v>0</v>
      </c>
      <c r="AP67" s="363"/>
      <c r="AQ67" s="363"/>
      <c r="AR67" s="363"/>
      <c r="AS67" s="365"/>
      <c r="AT67" s="331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8"/>
      <c r="B68" s="368"/>
      <c r="C68" s="370"/>
      <c r="D68" s="37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74"/>
      <c r="AL68" s="374"/>
      <c r="AM68" s="376"/>
      <c r="AN68" s="364"/>
      <c r="AO68" s="378"/>
      <c r="AP68" s="364"/>
      <c r="AQ68" s="364"/>
      <c r="AR68" s="364"/>
      <c r="AS68" s="366"/>
      <c r="AT68" s="331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7">
        <f>A67+1</f>
        <v>28</v>
      </c>
      <c r="B69" s="367" t="s">
        <v>120</v>
      </c>
      <c r="C69" s="369" t="str">
        <f>VLOOKUP(B69,DS,2,0)</f>
        <v>Thạch Quyền</v>
      </c>
      <c r="D69" s="371" t="str">
        <f>VLOOKUP(B69,DS,3,0)</f>
        <v>Công nhân</v>
      </c>
      <c r="E69" s="68" t="s">
        <v>32</v>
      </c>
      <c r="F69" s="171">
        <v>8</v>
      </c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>
        <v>8</v>
      </c>
      <c r="V69" s="171"/>
      <c r="W69" s="171">
        <v>8</v>
      </c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>
        <v>8</v>
      </c>
      <c r="AJ69" s="171"/>
      <c r="AK69" s="373">
        <f>((SUM(F69:AJ69))/8)-(SUMIF($F$6:$AJ$6,"C.Nhật",F69:AJ69)/8)</f>
        <v>26</v>
      </c>
      <c r="AL69" s="373">
        <f>SUM(F70:AI70)/8*1.5</f>
        <v>0</v>
      </c>
      <c r="AM69" s="375">
        <f>SUMIF($F$6:$AI$6,"C.Nhật",$F69:$AI70)/8*2</f>
        <v>0</v>
      </c>
      <c r="AN69" s="363">
        <f>SUM(AK69:AM70)</f>
        <v>26</v>
      </c>
      <c r="AO69" s="377">
        <v>0</v>
      </c>
      <c r="AP69" s="363"/>
      <c r="AQ69" s="363"/>
      <c r="AR69" s="363"/>
      <c r="AS69" s="365"/>
      <c r="AT69" s="331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8"/>
      <c r="B70" s="368"/>
      <c r="C70" s="370"/>
      <c r="D70" s="372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74"/>
      <c r="AL70" s="374"/>
      <c r="AM70" s="376"/>
      <c r="AN70" s="364"/>
      <c r="AO70" s="378"/>
      <c r="AP70" s="364"/>
      <c r="AQ70" s="364"/>
      <c r="AR70" s="364"/>
      <c r="AS70" s="366"/>
      <c r="AT70" s="331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7">
        <f>A69+1</f>
        <v>29</v>
      </c>
      <c r="B71" s="367" t="s">
        <v>121</v>
      </c>
      <c r="C71" s="369" t="str">
        <f>VLOOKUP(B71,DS,2,0)</f>
        <v>Lâm Lin</v>
      </c>
      <c r="D71" s="371" t="str">
        <f>VLOOKUP(B71,DS,3,0)</f>
        <v>Công nhân</v>
      </c>
      <c r="E71" s="68" t="s">
        <v>32</v>
      </c>
      <c r="F71" s="171">
        <v>8</v>
      </c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>
        <v>8</v>
      </c>
      <c r="V71" s="171"/>
      <c r="W71" s="171">
        <v>8</v>
      </c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>
        <v>8</v>
      </c>
      <c r="AJ71" s="171"/>
      <c r="AK71" s="373">
        <f>((SUM(F71:AJ71))/8)-(SUMIF($F$6:$AJ$6,"C.Nhật",F71:AJ71)/8)</f>
        <v>26</v>
      </c>
      <c r="AL71" s="373">
        <f>SUM(F72:AI72)/8*1.5</f>
        <v>0</v>
      </c>
      <c r="AM71" s="375">
        <f>SUMIF($F$6:$AI$6,"C.Nhật",$F71:$AI72)/8*2</f>
        <v>0</v>
      </c>
      <c r="AN71" s="363">
        <f>SUM(AK71:AM72)</f>
        <v>26</v>
      </c>
      <c r="AO71" s="377">
        <v>0</v>
      </c>
      <c r="AP71" s="363"/>
      <c r="AQ71" s="363"/>
      <c r="AR71" s="363"/>
      <c r="AS71" s="365"/>
      <c r="AT71" s="331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8"/>
      <c r="B72" s="368"/>
      <c r="C72" s="370"/>
      <c r="D72" s="372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74"/>
      <c r="AL72" s="374"/>
      <c r="AM72" s="376"/>
      <c r="AN72" s="364"/>
      <c r="AO72" s="378"/>
      <c r="AP72" s="364"/>
      <c r="AQ72" s="364"/>
      <c r="AR72" s="364"/>
      <c r="AS72" s="366"/>
      <c r="AT72" s="331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67">
        <f>A71+1</f>
        <v>30</v>
      </c>
      <c r="B73" s="367" t="s">
        <v>122</v>
      </c>
      <c r="C73" s="369" t="str">
        <f>VLOOKUP(B73,DS,2,0)</f>
        <v>Lâm Chanh Đa Ra</v>
      </c>
      <c r="D73" s="371" t="str">
        <f>VLOOKUP(B73,DS,3,0)</f>
        <v>Công nhân</v>
      </c>
      <c r="E73" s="68" t="s">
        <v>32</v>
      </c>
      <c r="F73" s="171">
        <v>8</v>
      </c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>
        <v>8</v>
      </c>
      <c r="S73" s="171">
        <v>8</v>
      </c>
      <c r="T73" s="171">
        <v>8</v>
      </c>
      <c r="U73" s="171">
        <v>8</v>
      </c>
      <c r="V73" s="171"/>
      <c r="W73" s="171">
        <v>8</v>
      </c>
      <c r="X73" s="171">
        <v>8</v>
      </c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>
        <v>8</v>
      </c>
      <c r="AJ73" s="171"/>
      <c r="AK73" s="373">
        <f>((SUM(F73:AJ73))/8)-(SUMIF($F$6:$AJ$6,"C.Nhật",F73:AJ73)/8)</f>
        <v>26</v>
      </c>
      <c r="AL73" s="373">
        <f>SUM(F74:AI74)/8*1.5</f>
        <v>0</v>
      </c>
      <c r="AM73" s="375">
        <f>SUMIF($F$6:$AI$6,"C.Nhật",$F73:$AI74)/8*2</f>
        <v>0</v>
      </c>
      <c r="AN73" s="363">
        <f>SUM(AK73:AM74)</f>
        <v>26</v>
      </c>
      <c r="AO73" s="377">
        <v>0</v>
      </c>
      <c r="AP73" s="363"/>
      <c r="AQ73" s="363"/>
      <c r="AR73" s="363"/>
      <c r="AS73" s="365"/>
      <c r="AT73" s="331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68"/>
      <c r="B74" s="368"/>
      <c r="C74" s="370"/>
      <c r="D74" s="372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74"/>
      <c r="AL74" s="374"/>
      <c r="AM74" s="376"/>
      <c r="AN74" s="364"/>
      <c r="AO74" s="378"/>
      <c r="AP74" s="364"/>
      <c r="AQ74" s="364"/>
      <c r="AR74" s="364"/>
      <c r="AS74" s="366"/>
      <c r="AT74" s="331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328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328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07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09" t="s">
        <v>112</v>
      </c>
      <c r="AN102" s="410"/>
      <c r="AO102" s="410"/>
      <c r="AP102" s="410"/>
      <c r="AQ102" s="410"/>
      <c r="AR102" s="410"/>
      <c r="AS102" s="411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42552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52" t="s">
        <v>28</v>
      </c>
      <c r="B106" s="452" t="s">
        <v>3</v>
      </c>
      <c r="C106" s="452" t="s">
        <v>1</v>
      </c>
      <c r="D106" s="390" t="s">
        <v>29</v>
      </c>
      <c r="E106" s="452" t="s">
        <v>30</v>
      </c>
      <c r="F106" s="164">
        <f>+E105</f>
        <v>42552</v>
      </c>
      <c r="G106" s="164">
        <f t="shared" ref="G106:AG106" si="3">F106+1</f>
        <v>42553</v>
      </c>
      <c r="H106" s="164">
        <f t="shared" si="3"/>
        <v>42554</v>
      </c>
      <c r="I106" s="164">
        <f t="shared" si="3"/>
        <v>42555</v>
      </c>
      <c r="J106" s="164">
        <f t="shared" si="3"/>
        <v>42556</v>
      </c>
      <c r="K106" s="164">
        <f t="shared" si="3"/>
        <v>42557</v>
      </c>
      <c r="L106" s="164">
        <f t="shared" si="3"/>
        <v>42558</v>
      </c>
      <c r="M106" s="164">
        <f t="shared" si="3"/>
        <v>42559</v>
      </c>
      <c r="N106" s="164">
        <f t="shared" si="3"/>
        <v>42560</v>
      </c>
      <c r="O106" s="164">
        <f t="shared" si="3"/>
        <v>42561</v>
      </c>
      <c r="P106" s="164">
        <f t="shared" si="3"/>
        <v>42562</v>
      </c>
      <c r="Q106" s="164">
        <f t="shared" si="3"/>
        <v>42563</v>
      </c>
      <c r="R106" s="164">
        <f t="shared" si="3"/>
        <v>42564</v>
      </c>
      <c r="S106" s="164">
        <f t="shared" si="3"/>
        <v>42565</v>
      </c>
      <c r="T106" s="164">
        <f t="shared" si="3"/>
        <v>42566</v>
      </c>
      <c r="U106" s="164">
        <f t="shared" si="3"/>
        <v>42567</v>
      </c>
      <c r="V106" s="164">
        <f t="shared" si="3"/>
        <v>42568</v>
      </c>
      <c r="W106" s="164">
        <f t="shared" si="3"/>
        <v>42569</v>
      </c>
      <c r="X106" s="164">
        <f t="shared" si="3"/>
        <v>42570</v>
      </c>
      <c r="Y106" s="164">
        <f t="shared" si="3"/>
        <v>42571</v>
      </c>
      <c r="Z106" s="164">
        <f t="shared" si="3"/>
        <v>42572</v>
      </c>
      <c r="AA106" s="164">
        <f t="shared" si="3"/>
        <v>42573</v>
      </c>
      <c r="AB106" s="164">
        <f t="shared" si="3"/>
        <v>42574</v>
      </c>
      <c r="AC106" s="164">
        <f t="shared" si="3"/>
        <v>42575</v>
      </c>
      <c r="AD106" s="164">
        <f t="shared" si="3"/>
        <v>42576</v>
      </c>
      <c r="AE106" s="164">
        <f t="shared" si="3"/>
        <v>42577</v>
      </c>
      <c r="AF106" s="164">
        <f t="shared" si="3"/>
        <v>42578</v>
      </c>
      <c r="AG106" s="164">
        <f t="shared" si="3"/>
        <v>42579</v>
      </c>
      <c r="AH106" s="164">
        <f>AG106+1</f>
        <v>42580</v>
      </c>
      <c r="AI106" s="164">
        <f>AH106+1</f>
        <v>42581</v>
      </c>
      <c r="AJ106" s="164"/>
      <c r="AK106" s="397" t="s">
        <v>15</v>
      </c>
      <c r="AL106" s="398"/>
      <c r="AM106" s="399"/>
      <c r="AN106" s="388" t="s">
        <v>45</v>
      </c>
      <c r="AO106" s="388" t="s">
        <v>41</v>
      </c>
      <c r="AP106" s="388" t="s">
        <v>42</v>
      </c>
      <c r="AQ106" s="388" t="s">
        <v>43</v>
      </c>
      <c r="AR106" s="388" t="s">
        <v>44</v>
      </c>
      <c r="AS106" s="390" t="s">
        <v>0</v>
      </c>
      <c r="AT106" s="383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91"/>
      <c r="B107" s="391"/>
      <c r="C107" s="391"/>
      <c r="D107" s="391"/>
      <c r="E107" s="391"/>
      <c r="F107" s="324" t="str">
        <f>CHOOSE(WEEKDAY(F106),"C.Nhật","T.Hai","T.Ba","T.Tư","T.Năm","T.Sáu","T.Bảy")</f>
        <v>T.Sáu</v>
      </c>
      <c r="G107" s="324" t="str">
        <f t="shared" ref="G107:AI107" si="4">CHOOSE(WEEKDAY(G106),"C.Nhật","T.Hai","T.Ba","T.Tư","T.Năm","T.Sáu","T.Bảy")</f>
        <v>T.Bảy</v>
      </c>
      <c r="H107" s="324" t="str">
        <f t="shared" si="4"/>
        <v>C.Nhật</v>
      </c>
      <c r="I107" s="324" t="str">
        <f t="shared" si="4"/>
        <v>T.Hai</v>
      </c>
      <c r="J107" s="324" t="str">
        <f t="shared" si="4"/>
        <v>T.Ba</v>
      </c>
      <c r="K107" s="166" t="str">
        <f t="shared" si="4"/>
        <v>T.Tư</v>
      </c>
      <c r="L107" s="166" t="str">
        <f t="shared" si="4"/>
        <v>T.Năm</v>
      </c>
      <c r="M107" s="166" t="str">
        <f t="shared" si="4"/>
        <v>T.Sáu</v>
      </c>
      <c r="N107" s="166" t="str">
        <f t="shared" si="4"/>
        <v>T.Bảy</v>
      </c>
      <c r="O107" s="166" t="str">
        <f t="shared" si="4"/>
        <v>C.Nhật</v>
      </c>
      <c r="P107" s="166" t="str">
        <f t="shared" si="4"/>
        <v>T.Hai</v>
      </c>
      <c r="Q107" s="166" t="str">
        <f t="shared" si="4"/>
        <v>T.Ba</v>
      </c>
      <c r="R107" s="166" t="str">
        <f t="shared" si="4"/>
        <v>T.Tư</v>
      </c>
      <c r="S107" s="166" t="str">
        <f t="shared" si="4"/>
        <v>T.Năm</v>
      </c>
      <c r="T107" s="166" t="str">
        <f t="shared" si="4"/>
        <v>T.Sáu</v>
      </c>
      <c r="U107" s="166" t="str">
        <f t="shared" si="4"/>
        <v>T.Bảy</v>
      </c>
      <c r="V107" s="166" t="str">
        <f t="shared" si="4"/>
        <v>C.Nhật</v>
      </c>
      <c r="W107" s="166" t="str">
        <f t="shared" si="4"/>
        <v>T.Hai</v>
      </c>
      <c r="X107" s="166" t="str">
        <f t="shared" si="4"/>
        <v>T.Ba</v>
      </c>
      <c r="Y107" s="166" t="str">
        <f t="shared" si="4"/>
        <v>T.Tư</v>
      </c>
      <c r="Z107" s="166" t="str">
        <f t="shared" si="4"/>
        <v>T.Năm</v>
      </c>
      <c r="AA107" s="166" t="str">
        <f t="shared" si="4"/>
        <v>T.Sáu</v>
      </c>
      <c r="AB107" s="166" t="str">
        <f t="shared" si="4"/>
        <v>T.Bảy</v>
      </c>
      <c r="AC107" s="166" t="str">
        <f t="shared" si="4"/>
        <v>C.Nhật</v>
      </c>
      <c r="AD107" s="166" t="str">
        <f t="shared" si="4"/>
        <v>T.Hai</v>
      </c>
      <c r="AE107" s="166" t="str">
        <f t="shared" si="4"/>
        <v>T.Ba</v>
      </c>
      <c r="AF107" s="166" t="str">
        <f t="shared" si="4"/>
        <v>T.Tư</v>
      </c>
      <c r="AG107" s="166" t="str">
        <f t="shared" si="4"/>
        <v>T.Năm</v>
      </c>
      <c r="AH107" s="166" t="str">
        <f t="shared" si="4"/>
        <v>T.Sáu</v>
      </c>
      <c r="AI107" s="166" t="str">
        <f t="shared" si="4"/>
        <v>T.Bảy</v>
      </c>
      <c r="AJ107" s="166"/>
      <c r="AK107" s="167" t="s">
        <v>16</v>
      </c>
      <c r="AL107" s="167" t="s">
        <v>31</v>
      </c>
      <c r="AM107" s="168" t="s">
        <v>17</v>
      </c>
      <c r="AN107" s="389"/>
      <c r="AO107" s="389"/>
      <c r="AP107" s="389"/>
      <c r="AQ107" s="389"/>
      <c r="AR107" s="389"/>
      <c r="AS107" s="391"/>
      <c r="AT107" s="383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330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81">
        <v>1</v>
      </c>
      <c r="B109" s="381" t="s">
        <v>68</v>
      </c>
      <c r="C109" s="369" t="str">
        <f>VLOOKUP(B109,DS,2,0)</f>
        <v>Nguyễn Thiện Duy</v>
      </c>
      <c r="D109" s="371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/>
      <c r="I109" s="171">
        <v>8</v>
      </c>
      <c r="J109" s="171">
        <v>8</v>
      </c>
      <c r="K109" s="171">
        <v>8</v>
      </c>
      <c r="L109" s="171">
        <v>8</v>
      </c>
      <c r="M109" s="171">
        <v>8</v>
      </c>
      <c r="N109" s="171"/>
      <c r="O109" s="171"/>
      <c r="P109" s="171">
        <v>8</v>
      </c>
      <c r="Q109" s="171">
        <v>8</v>
      </c>
      <c r="R109" s="171">
        <v>8</v>
      </c>
      <c r="S109" s="171">
        <v>8</v>
      </c>
      <c r="T109" s="171">
        <v>8</v>
      </c>
      <c r="U109" s="171"/>
      <c r="V109" s="171"/>
      <c r="W109" s="171">
        <v>8</v>
      </c>
      <c r="X109" s="171">
        <v>8</v>
      </c>
      <c r="Y109" s="171">
        <v>8</v>
      </c>
      <c r="Z109" s="171">
        <v>8</v>
      </c>
      <c r="AA109" s="171">
        <v>8</v>
      </c>
      <c r="AB109" s="171"/>
      <c r="AC109" s="171"/>
      <c r="AD109" s="171">
        <v>8</v>
      </c>
      <c r="AE109" s="171">
        <v>8</v>
      </c>
      <c r="AF109" s="171">
        <v>8</v>
      </c>
      <c r="AG109" s="171">
        <v>8</v>
      </c>
      <c r="AH109" s="171">
        <v>8</v>
      </c>
      <c r="AI109" s="171"/>
      <c r="AJ109" s="171"/>
      <c r="AK109" s="373">
        <f>((SUM(F109:AJ109))/8)-(SUMIF($F$6:$AJ$6,"C.Nhật",F109:AJ109)/8)</f>
        <v>22</v>
      </c>
      <c r="AL109" s="373">
        <f>SUM(F110:AI110)/8*1.5</f>
        <v>0</v>
      </c>
      <c r="AM109" s="375">
        <f>SUMIF($F$6:$AI$6,"C.Nhật",$F109:$AI110)/8*2</f>
        <v>0</v>
      </c>
      <c r="AN109" s="363">
        <f>SUM(AK109:AM110)</f>
        <v>22</v>
      </c>
      <c r="AO109" s="379">
        <v>0</v>
      </c>
      <c r="AP109" s="384"/>
      <c r="AQ109" s="384"/>
      <c r="AR109" s="384"/>
      <c r="AS109" s="386"/>
      <c r="AT109" s="330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82"/>
      <c r="B110" s="382"/>
      <c r="C110" s="370"/>
      <c r="D110" s="372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74"/>
      <c r="AL110" s="374"/>
      <c r="AM110" s="376"/>
      <c r="AN110" s="364"/>
      <c r="AO110" s="380"/>
      <c r="AP110" s="385"/>
      <c r="AQ110" s="385"/>
      <c r="AR110" s="385"/>
      <c r="AS110" s="387"/>
      <c r="AT110" s="330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81">
        <f>A109+1</f>
        <v>2</v>
      </c>
      <c r="B111" s="381" t="s">
        <v>70</v>
      </c>
      <c r="C111" s="369" t="str">
        <f>VLOOKUP(B111,DS,2,0)</f>
        <v>Nguyễn Văn Sẽ</v>
      </c>
      <c r="D111" s="371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>
        <v>8</v>
      </c>
      <c r="Q111" s="171">
        <v>8</v>
      </c>
      <c r="R111" s="171">
        <v>8</v>
      </c>
      <c r="S111" s="171">
        <v>8</v>
      </c>
      <c r="T111" s="171">
        <v>8</v>
      </c>
      <c r="U111" s="171">
        <v>8</v>
      </c>
      <c r="V111" s="171"/>
      <c r="W111" s="171">
        <v>8</v>
      </c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>
        <v>8</v>
      </c>
      <c r="AF111" s="171">
        <v>8</v>
      </c>
      <c r="AG111" s="171">
        <v>8</v>
      </c>
      <c r="AH111" s="171">
        <v>8</v>
      </c>
      <c r="AI111" s="171">
        <v>8</v>
      </c>
      <c r="AJ111" s="171"/>
      <c r="AK111" s="373">
        <f>((SUM(F111:AJ111))/8)-(SUMIF($F$6:$AJ$6,"C.Nhật",F111:AJ111)/8)</f>
        <v>26</v>
      </c>
      <c r="AL111" s="373">
        <f>SUM(F112:AI112)/8*1.5</f>
        <v>0</v>
      </c>
      <c r="AM111" s="375">
        <f>SUMIF($F$6:$AI$6,"C.Nhật",$F111:$AI112)/8*2</f>
        <v>0</v>
      </c>
      <c r="AN111" s="363">
        <f>SUM(AK111:AM112)</f>
        <v>26</v>
      </c>
      <c r="AO111" s="379">
        <v>0</v>
      </c>
      <c r="AP111" s="384"/>
      <c r="AQ111" s="384"/>
      <c r="AR111" s="384"/>
      <c r="AS111" s="386"/>
      <c r="AT111" s="330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82"/>
      <c r="B112" s="382"/>
      <c r="C112" s="370"/>
      <c r="D112" s="37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74"/>
      <c r="AL112" s="374"/>
      <c r="AM112" s="376"/>
      <c r="AN112" s="364"/>
      <c r="AO112" s="380"/>
      <c r="AP112" s="385"/>
      <c r="AQ112" s="385"/>
      <c r="AR112" s="385"/>
      <c r="AS112" s="387"/>
      <c r="AT112" s="330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81">
        <f>A111+1</f>
        <v>3</v>
      </c>
      <c r="B113" s="381" t="s">
        <v>72</v>
      </c>
      <c r="C113" s="369" t="str">
        <f>VLOOKUP(B113,DS,2,0)</f>
        <v>Võ Uyên Phương</v>
      </c>
      <c r="D113" s="371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>
        <v>8</v>
      </c>
      <c r="V113" s="171"/>
      <c r="W113" s="171">
        <v>8</v>
      </c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>
        <v>8</v>
      </c>
      <c r="AJ113" s="171"/>
      <c r="AK113" s="373">
        <f>((SUM(F113:AJ113))/8)-(SUMIF($F$6:$AJ$6,"C.Nhật",F113:AJ113)/8)</f>
        <v>26</v>
      </c>
      <c r="AL113" s="373">
        <f>SUM(F114:AI114)/8*1.5</f>
        <v>0</v>
      </c>
      <c r="AM113" s="375">
        <f>SUMIF($F$6:$AI$6,"C.Nhật",$F113:$AI114)/8*2</f>
        <v>0</v>
      </c>
      <c r="AN113" s="363">
        <f>SUM(AK113:AM114)</f>
        <v>26</v>
      </c>
      <c r="AO113" s="379">
        <v>0</v>
      </c>
      <c r="AP113" s="384"/>
      <c r="AQ113" s="384"/>
      <c r="AR113" s="384"/>
      <c r="AS113" s="386"/>
      <c r="AT113" s="330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82"/>
      <c r="B114" s="382"/>
      <c r="C114" s="370"/>
      <c r="D114" s="37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74"/>
      <c r="AL114" s="374"/>
      <c r="AM114" s="376"/>
      <c r="AN114" s="364"/>
      <c r="AO114" s="380"/>
      <c r="AP114" s="385"/>
      <c r="AQ114" s="385"/>
      <c r="AR114" s="385"/>
      <c r="AS114" s="387"/>
      <c r="AT114" s="330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81">
        <f>A113+1</f>
        <v>4</v>
      </c>
      <c r="B115" s="381" t="s">
        <v>75</v>
      </c>
      <c r="C115" s="369" t="str">
        <f>VLOOKUP(B115,DS,2,0)</f>
        <v>Lê Nguyễn Huy Cường</v>
      </c>
      <c r="D115" s="371" t="str">
        <f>VLOOKUP(B115,DS,3,0)</f>
        <v>XNK</v>
      </c>
      <c r="E115" s="68" t="s">
        <v>32</v>
      </c>
      <c r="F115" s="171">
        <v>8</v>
      </c>
      <c r="G115" s="171">
        <v>8</v>
      </c>
      <c r="H115" s="171"/>
      <c r="I115" s="171">
        <v>8</v>
      </c>
      <c r="J115" s="171">
        <v>8</v>
      </c>
      <c r="K115" s="171">
        <v>8</v>
      </c>
      <c r="L115" s="171">
        <v>8</v>
      </c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>
        <v>8</v>
      </c>
      <c r="V115" s="171"/>
      <c r="W115" s="171">
        <v>8</v>
      </c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>
        <v>8</v>
      </c>
      <c r="AJ115" s="171"/>
      <c r="AK115" s="373">
        <f>((SUM(F115:AJ115))/8)-(SUMIF($F$6:$AJ$6,"C.Nhật",F115:AJ115)/8)</f>
        <v>26</v>
      </c>
      <c r="AL115" s="373">
        <f>SUM(F116:AI116)/8*1.5</f>
        <v>0</v>
      </c>
      <c r="AM115" s="375">
        <f>SUMIF($F$6:$AI$6,"C.Nhật",$F115:$AI116)/8*2</f>
        <v>0</v>
      </c>
      <c r="AN115" s="363">
        <f>SUM(AK115:AM116)</f>
        <v>26</v>
      </c>
      <c r="AO115" s="379">
        <v>0</v>
      </c>
      <c r="AP115" s="384"/>
      <c r="AQ115" s="384"/>
      <c r="AR115" s="384"/>
      <c r="AS115" s="386"/>
      <c r="AT115" s="330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82"/>
      <c r="B116" s="382"/>
      <c r="C116" s="370"/>
      <c r="D116" s="37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74"/>
      <c r="AL116" s="374"/>
      <c r="AM116" s="376"/>
      <c r="AN116" s="364"/>
      <c r="AO116" s="380"/>
      <c r="AP116" s="385"/>
      <c r="AQ116" s="385"/>
      <c r="AR116" s="385"/>
      <c r="AS116" s="387"/>
      <c r="AT116" s="330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81">
        <f>A115+1</f>
        <v>5</v>
      </c>
      <c r="B117" s="381" t="s">
        <v>77</v>
      </c>
      <c r="C117" s="369" t="str">
        <f>VLOOKUP(B117,DS,2,0)</f>
        <v>Nguyễn Văn Bé Tư</v>
      </c>
      <c r="D117" s="371" t="str">
        <f>VLOOKUP(B117,DS,3,0)</f>
        <v>Tài xế</v>
      </c>
      <c r="E117" s="68" t="s">
        <v>32</v>
      </c>
      <c r="F117" s="171">
        <v>8</v>
      </c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>
        <v>8</v>
      </c>
      <c r="V117" s="171"/>
      <c r="W117" s="171">
        <v>8</v>
      </c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>
        <v>8</v>
      </c>
      <c r="AJ117" s="171"/>
      <c r="AK117" s="373">
        <f>((SUM(F117:AJ117))/8)-(SUMIF($F$6:$AJ$6,"C.Nhật",F117:AJ117)/8)</f>
        <v>26</v>
      </c>
      <c r="AL117" s="373">
        <f>SUM(F118:AI118)/8*1.5</f>
        <v>0</v>
      </c>
      <c r="AM117" s="375">
        <f>SUMIF($F$6:$AI$6,"C.Nhật",$F117:$AI118)/8*2</f>
        <v>0</v>
      </c>
      <c r="AN117" s="363">
        <f>SUM(AK117:AM118)</f>
        <v>26</v>
      </c>
      <c r="AO117" s="379">
        <v>0</v>
      </c>
      <c r="AP117" s="384"/>
      <c r="AQ117" s="384"/>
      <c r="AR117" s="384"/>
      <c r="AS117" s="386"/>
      <c r="AT117" s="330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82"/>
      <c r="B118" s="382"/>
      <c r="C118" s="370"/>
      <c r="D118" s="37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74"/>
      <c r="AL118" s="374"/>
      <c r="AM118" s="376"/>
      <c r="AN118" s="364"/>
      <c r="AO118" s="380"/>
      <c r="AP118" s="385"/>
      <c r="AQ118" s="385"/>
      <c r="AR118" s="385"/>
      <c r="AS118" s="387"/>
      <c r="AT118" s="330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81">
        <f>A117+1</f>
        <v>6</v>
      </c>
      <c r="B119" s="381" t="s">
        <v>78</v>
      </c>
      <c r="C119" s="369" t="str">
        <f>VLOOKUP(B119,DS,2,0)</f>
        <v>Dương Thanh Tuấn</v>
      </c>
      <c r="D119" s="371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/>
      <c r="I119" s="171">
        <v>8</v>
      </c>
      <c r="J119" s="171">
        <v>8</v>
      </c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>
        <v>8</v>
      </c>
      <c r="V119" s="171"/>
      <c r="W119" s="171">
        <v>8</v>
      </c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>
        <v>8</v>
      </c>
      <c r="AE119" s="171">
        <v>8</v>
      </c>
      <c r="AF119" s="171">
        <v>8</v>
      </c>
      <c r="AG119" s="171">
        <v>8</v>
      </c>
      <c r="AH119" s="171">
        <v>8</v>
      </c>
      <c r="AI119" s="171">
        <v>8</v>
      </c>
      <c r="AJ119" s="171"/>
      <c r="AK119" s="373">
        <f>((SUM(F119:AJ119))/8)-(SUMIF($F$6:$AJ$6,"C.Nhật",F119:AJ119)/8)</f>
        <v>26</v>
      </c>
      <c r="AL119" s="373">
        <f>SUM(F120:AI120)/8*1.5</f>
        <v>0</v>
      </c>
      <c r="AM119" s="375">
        <f>SUMIF($F$6:$AI$6,"C.Nhật",$F119:$AI120)/8*2</f>
        <v>0</v>
      </c>
      <c r="AN119" s="363">
        <f>SUM(AK119:AM120)</f>
        <v>26</v>
      </c>
      <c r="AO119" s="379">
        <v>0</v>
      </c>
      <c r="AP119" s="384"/>
      <c r="AQ119" s="384"/>
      <c r="AR119" s="384"/>
      <c r="AS119" s="386"/>
      <c r="AT119" s="330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82"/>
      <c r="B120" s="382"/>
      <c r="C120" s="370"/>
      <c r="D120" s="372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74"/>
      <c r="AL120" s="374"/>
      <c r="AM120" s="376"/>
      <c r="AN120" s="364"/>
      <c r="AO120" s="380"/>
      <c r="AP120" s="385"/>
      <c r="AQ120" s="385"/>
      <c r="AR120" s="385"/>
      <c r="AS120" s="387"/>
      <c r="AT120" s="330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81">
        <f>A119+1</f>
        <v>7</v>
      </c>
      <c r="B121" s="381" t="s">
        <v>81</v>
      </c>
      <c r="C121" s="369" t="str">
        <f>VLOOKUP(B121,DS,2,0)</f>
        <v>Nguyễn Thiện Duyệt</v>
      </c>
      <c r="D121" s="371" t="str">
        <f>VLOOKUP(B121,DS,3,0)</f>
        <v>XNK</v>
      </c>
      <c r="E121" s="68" t="s">
        <v>32</v>
      </c>
      <c r="F121" s="171">
        <v>8</v>
      </c>
      <c r="G121" s="171">
        <v>8</v>
      </c>
      <c r="H121" s="171"/>
      <c r="I121" s="171">
        <v>8</v>
      </c>
      <c r="J121" s="171">
        <v>8</v>
      </c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>
        <v>8</v>
      </c>
      <c r="V121" s="171"/>
      <c r="W121" s="171">
        <v>8</v>
      </c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>
        <v>8</v>
      </c>
      <c r="AE121" s="171">
        <v>8</v>
      </c>
      <c r="AF121" s="171">
        <v>8</v>
      </c>
      <c r="AG121" s="171">
        <v>8</v>
      </c>
      <c r="AH121" s="171">
        <v>8</v>
      </c>
      <c r="AI121" s="171">
        <v>8</v>
      </c>
      <c r="AJ121" s="171"/>
      <c r="AK121" s="373">
        <f>((SUM(F121:AJ121))/8)-(SUMIF($F$6:$AJ$6,"C.Nhật",F121:AJ121)/8)</f>
        <v>26</v>
      </c>
      <c r="AL121" s="373">
        <f>SUM(F122:AI122)/8*1.5</f>
        <v>0</v>
      </c>
      <c r="AM121" s="375">
        <f>SUMIF($F$6:$AI$6,"C.Nhật",$F121:$AI122)/8*2</f>
        <v>0</v>
      </c>
      <c r="AN121" s="363">
        <f>SUM(AK121:AM122)</f>
        <v>26</v>
      </c>
      <c r="AO121" s="379">
        <v>0</v>
      </c>
      <c r="AP121" s="384"/>
      <c r="AQ121" s="384"/>
      <c r="AR121" s="384"/>
      <c r="AS121" s="386"/>
      <c r="AT121" s="330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82"/>
      <c r="B122" s="382"/>
      <c r="C122" s="370"/>
      <c r="D122" s="372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74"/>
      <c r="AL122" s="374"/>
      <c r="AM122" s="376"/>
      <c r="AN122" s="364"/>
      <c r="AO122" s="380"/>
      <c r="AP122" s="385"/>
      <c r="AQ122" s="385"/>
      <c r="AR122" s="385"/>
      <c r="AS122" s="387"/>
      <c r="AT122" s="330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AN36:AN37"/>
    <mergeCell ref="AO36:AO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P36:AP37"/>
    <mergeCell ref="AQ36:AQ37"/>
    <mergeCell ref="AR36:AR37"/>
    <mergeCell ref="AS36:AS37"/>
    <mergeCell ref="A38:A39"/>
    <mergeCell ref="B38:B39"/>
    <mergeCell ref="C38:C39"/>
    <mergeCell ref="D38:D39"/>
    <mergeCell ref="AK38:AK39"/>
    <mergeCell ref="AL38:AL39"/>
    <mergeCell ref="AS38:AS39"/>
    <mergeCell ref="AM38:AM39"/>
    <mergeCell ref="AN38:AN39"/>
    <mergeCell ref="AO38:AO39"/>
    <mergeCell ref="AP38:AP39"/>
    <mergeCell ref="AQ38:AQ39"/>
    <mergeCell ref="AR38:AR39"/>
    <mergeCell ref="A36:A37"/>
    <mergeCell ref="B36:B37"/>
    <mergeCell ref="C36:C37"/>
    <mergeCell ref="D36:D37"/>
    <mergeCell ref="AK36:AK37"/>
    <mergeCell ref="AL36:AL37"/>
    <mergeCell ref="AM36:AM37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AN52:AN53"/>
    <mergeCell ref="AO52:AO53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P52:AP53"/>
    <mergeCell ref="AQ52:AQ53"/>
    <mergeCell ref="AR52:AR53"/>
    <mergeCell ref="AS52:AS53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2:A53"/>
    <mergeCell ref="B52:B53"/>
    <mergeCell ref="C52:C53"/>
    <mergeCell ref="D52:D53"/>
    <mergeCell ref="AK52:AK53"/>
    <mergeCell ref="AL52:AL53"/>
    <mergeCell ref="AM52:AM53"/>
    <mergeCell ref="AS57:AS58"/>
    <mergeCell ref="A59:A60"/>
    <mergeCell ref="B59:B60"/>
    <mergeCell ref="C59:C60"/>
    <mergeCell ref="D59:D60"/>
    <mergeCell ref="AK59:AK60"/>
    <mergeCell ref="AL59:AL60"/>
    <mergeCell ref="AS59:AS60"/>
    <mergeCell ref="AM59:AM60"/>
    <mergeCell ref="AN59:AN60"/>
    <mergeCell ref="AO59:AO60"/>
    <mergeCell ref="AP59:AP60"/>
    <mergeCell ref="AQ59:AQ60"/>
    <mergeCell ref="AR59:AR60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D61:D62"/>
    <mergeCell ref="AK61:AK62"/>
    <mergeCell ref="AL61:AL62"/>
    <mergeCell ref="AM61:AM62"/>
    <mergeCell ref="AN61:AN62"/>
    <mergeCell ref="AO61:AO62"/>
    <mergeCell ref="AP57:AP58"/>
    <mergeCell ref="AQ57:AQ58"/>
    <mergeCell ref="AR57:AR58"/>
    <mergeCell ref="AL65:AL66"/>
    <mergeCell ref="AM65:AM66"/>
    <mergeCell ref="AN65:AN66"/>
    <mergeCell ref="AO65:AO66"/>
    <mergeCell ref="AP61:AP62"/>
    <mergeCell ref="AQ61:AQ62"/>
    <mergeCell ref="AR61:AR62"/>
    <mergeCell ref="AS61:AS62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61:A62"/>
    <mergeCell ref="B61:B62"/>
    <mergeCell ref="C61:C62"/>
    <mergeCell ref="AN69:AN70"/>
    <mergeCell ref="AO69:AO70"/>
    <mergeCell ref="AP65:AP66"/>
    <mergeCell ref="AQ65:AQ66"/>
    <mergeCell ref="AR65:AR66"/>
    <mergeCell ref="AS65:AS66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5:A66"/>
    <mergeCell ref="B65:B66"/>
    <mergeCell ref="C65:C66"/>
    <mergeCell ref="D65:D66"/>
    <mergeCell ref="AK65:AK66"/>
    <mergeCell ref="AP69:AP70"/>
    <mergeCell ref="AQ69:AQ70"/>
    <mergeCell ref="AR69:AR70"/>
    <mergeCell ref="AS69:AS70"/>
    <mergeCell ref="A71:A72"/>
    <mergeCell ref="B71:B72"/>
    <mergeCell ref="C71:C72"/>
    <mergeCell ref="D71:D72"/>
    <mergeCell ref="AK71:AK72"/>
    <mergeCell ref="AL71:AL72"/>
    <mergeCell ref="AS71:AS72"/>
    <mergeCell ref="AM71:AM72"/>
    <mergeCell ref="AN71:AN72"/>
    <mergeCell ref="AO71:AO72"/>
    <mergeCell ref="AP71:AP72"/>
    <mergeCell ref="AQ71:AQ72"/>
    <mergeCell ref="AR71:AR72"/>
    <mergeCell ref="A69:A70"/>
    <mergeCell ref="B69:B70"/>
    <mergeCell ref="C69:C70"/>
    <mergeCell ref="D69:D70"/>
    <mergeCell ref="AK69:AK70"/>
    <mergeCell ref="AL69:AL70"/>
    <mergeCell ref="AM69:AM70"/>
    <mergeCell ref="AP73:AP74"/>
    <mergeCell ref="AQ73:AQ74"/>
    <mergeCell ref="AR73:AR74"/>
    <mergeCell ref="AS73:AS74"/>
    <mergeCell ref="AM102:AS102"/>
    <mergeCell ref="A106:A107"/>
    <mergeCell ref="B106:B107"/>
    <mergeCell ref="C106:C107"/>
    <mergeCell ref="D106:D107"/>
    <mergeCell ref="E106:E107"/>
    <mergeCell ref="AS106:AS107"/>
    <mergeCell ref="A73:A74"/>
    <mergeCell ref="B73:B74"/>
    <mergeCell ref="C73:C74"/>
    <mergeCell ref="D73:D74"/>
    <mergeCell ref="AK73:AK74"/>
    <mergeCell ref="AL73:AL74"/>
    <mergeCell ref="AM73:AM74"/>
    <mergeCell ref="AN73:AN74"/>
    <mergeCell ref="AO73:AO74"/>
    <mergeCell ref="AT106:AT107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K106:AM106"/>
    <mergeCell ref="AN106:AN107"/>
    <mergeCell ref="AO106:AO107"/>
    <mergeCell ref="AP106:AP107"/>
    <mergeCell ref="AQ106:AQ107"/>
    <mergeCell ref="AR106:AR107"/>
    <mergeCell ref="AO109:AO110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O111:AO112"/>
    <mergeCell ref="AP111:AP112"/>
    <mergeCell ref="AQ111:AQ112"/>
    <mergeCell ref="AO113:AO114"/>
    <mergeCell ref="AP113:AP114"/>
    <mergeCell ref="AQ113:AQ114"/>
    <mergeCell ref="AL115:AL116"/>
    <mergeCell ref="AM115:AM116"/>
    <mergeCell ref="AN115:AN116"/>
    <mergeCell ref="AR113:AR114"/>
    <mergeCell ref="AS113:AS114"/>
    <mergeCell ref="A115:A116"/>
    <mergeCell ref="B115:B116"/>
    <mergeCell ref="C115:C116"/>
    <mergeCell ref="D115:D116"/>
    <mergeCell ref="AK115:AK116"/>
    <mergeCell ref="AR115:AR116"/>
    <mergeCell ref="AS115:AS116"/>
    <mergeCell ref="AO115:AO116"/>
    <mergeCell ref="AP115:AP116"/>
    <mergeCell ref="AQ115:AQ116"/>
    <mergeCell ref="AO117:AO118"/>
    <mergeCell ref="AP117:AP118"/>
    <mergeCell ref="AQ117:AQ118"/>
    <mergeCell ref="AR117:AR118"/>
    <mergeCell ref="AS117:AS118"/>
    <mergeCell ref="A119:A120"/>
    <mergeCell ref="B119:B120"/>
    <mergeCell ref="C119:C120"/>
    <mergeCell ref="D119:D120"/>
    <mergeCell ref="AK119:AK120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21:AO122"/>
    <mergeCell ref="AP121:AP122"/>
    <mergeCell ref="AQ121:AQ122"/>
    <mergeCell ref="AR121:AR122"/>
    <mergeCell ref="AS121:AS122"/>
    <mergeCell ref="AR119:AR120"/>
    <mergeCell ref="AS119:AS120"/>
    <mergeCell ref="A121:A122"/>
    <mergeCell ref="B121:B122"/>
    <mergeCell ref="C121:C122"/>
    <mergeCell ref="D121:D122"/>
    <mergeCell ref="AK121:AK122"/>
    <mergeCell ref="AL121:AL122"/>
    <mergeCell ref="AM121:AM122"/>
    <mergeCell ref="AN121:AN122"/>
    <mergeCell ref="AL119:AL120"/>
    <mergeCell ref="AM119:AM120"/>
    <mergeCell ref="AN119:AN120"/>
    <mergeCell ref="AO119:AO120"/>
    <mergeCell ref="AP119:AP120"/>
    <mergeCell ref="AQ119:AQ120"/>
  </mergeCells>
  <conditionalFormatting sqref="F5:AJ6 F106:AJ107 F9:AJ12 F55:AJ74 F14:AJ53 F109:AJ122">
    <cfRule type="expression" dxfId="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83"/>
  <sheetViews>
    <sheetView zoomScaleNormal="70" workbookViewId="0">
      <pane xSplit="3" ySplit="8" topLeftCell="D6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N75" sqref="N7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36"/>
      <c r="C1" s="336"/>
      <c r="D1" s="443" t="str">
        <f>"BẢNG THANH TOÁN LƯƠNG THÁNG"&amp;" "&amp;TEXT($E$4,"mm")&amp;" / "&amp;TEXT($E$4,"yyyy")</f>
        <v>BẢNG THANH TOÁN LƯƠNG THÁNG 07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47" t="s">
        <v>179</v>
      </c>
      <c r="S1" s="448"/>
      <c r="T1" s="4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36"/>
      <c r="C2" s="336"/>
      <c r="D2" s="336"/>
      <c r="E2" s="81"/>
      <c r="F2" s="336"/>
      <c r="G2" s="336"/>
      <c r="H2" s="336"/>
      <c r="I2" s="336"/>
      <c r="J2" s="82"/>
      <c r="K2" s="336"/>
      <c r="L2" s="336"/>
      <c r="M2" s="336"/>
      <c r="N2" s="336"/>
      <c r="O2" s="336"/>
      <c r="P2" s="336"/>
      <c r="Q2" s="336"/>
      <c r="R2" s="336"/>
      <c r="S2" s="336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36"/>
      <c r="C3" s="336"/>
      <c r="D3" s="336"/>
      <c r="E3" s="81"/>
      <c r="F3" s="336"/>
      <c r="G3" s="336"/>
      <c r="H3" s="336"/>
      <c r="I3" s="336"/>
      <c r="J3" s="82"/>
      <c r="K3" s="336"/>
      <c r="L3" s="336"/>
      <c r="M3" s="336"/>
      <c r="N3" s="336"/>
      <c r="O3" s="336"/>
      <c r="P3" s="336"/>
      <c r="Q3" s="336"/>
      <c r="R3" s="336"/>
      <c r="S3" s="33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- 07'!$E$4</f>
        <v>42552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56" t="s">
        <v>1</v>
      </c>
      <c r="D5" s="356" t="s">
        <v>2</v>
      </c>
      <c r="E5" s="351" t="s">
        <v>56</v>
      </c>
      <c r="F5" s="437" t="s">
        <v>26</v>
      </c>
      <c r="G5" s="438"/>
      <c r="H5" s="438"/>
      <c r="I5" s="438"/>
      <c r="J5" s="438"/>
      <c r="K5" s="439"/>
      <c r="L5" s="414" t="s">
        <v>57</v>
      </c>
      <c r="M5" s="414" t="s">
        <v>5</v>
      </c>
      <c r="N5" s="356" t="s">
        <v>6</v>
      </c>
      <c r="O5" s="356"/>
      <c r="P5" s="356"/>
      <c r="Q5" s="414" t="s">
        <v>7</v>
      </c>
      <c r="R5" s="414" t="s">
        <v>8</v>
      </c>
      <c r="S5" s="414" t="s">
        <v>9</v>
      </c>
      <c r="T5" s="35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56"/>
      <c r="D6" s="356"/>
      <c r="E6" s="351"/>
      <c r="F6" s="437" t="s">
        <v>59</v>
      </c>
      <c r="G6" s="439"/>
      <c r="H6" s="437" t="s">
        <v>189</v>
      </c>
      <c r="I6" s="438"/>
      <c r="J6" s="440" t="s">
        <v>27</v>
      </c>
      <c r="K6" s="414" t="s">
        <v>4</v>
      </c>
      <c r="L6" s="415"/>
      <c r="M6" s="415"/>
      <c r="N6" s="450" t="s">
        <v>12</v>
      </c>
      <c r="O6" s="414" t="s">
        <v>13</v>
      </c>
      <c r="P6" s="414" t="s">
        <v>34</v>
      </c>
      <c r="Q6" s="415"/>
      <c r="R6" s="415"/>
      <c r="S6" s="415"/>
      <c r="T6" s="35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14"/>
      <c r="D7" s="414"/>
      <c r="E7" s="351"/>
      <c r="F7" s="332" t="s">
        <v>40</v>
      </c>
      <c r="G7" s="329" t="s">
        <v>18</v>
      </c>
      <c r="H7" s="332" t="s">
        <v>40</v>
      </c>
      <c r="I7" s="335" t="s">
        <v>18</v>
      </c>
      <c r="J7" s="441"/>
      <c r="K7" s="415"/>
      <c r="L7" s="416"/>
      <c r="M7" s="416"/>
      <c r="N7" s="451"/>
      <c r="O7" s="415"/>
      <c r="P7" s="415"/>
      <c r="Q7" s="415"/>
      <c r="R7" s="415"/>
      <c r="S7" s="415"/>
      <c r="T7" s="35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- 07'!$B$8:$AS$74,36,0)</f>
        <v>26</v>
      </c>
      <c r="G10" s="220">
        <f>ROUND(E10/$U$2*F10,0)</f>
        <v>4336000</v>
      </c>
      <c r="H10" s="92">
        <f>(VLOOKUP(B10,'CC - 07'!$B$8:$AS$74,37,0)+VLOOKUP(B10,'CC - 07'!$B$8:$AS$74,38,0))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- 07'!$B$8:$AS$74,36,0)</f>
        <v>26</v>
      </c>
      <c r="G11" s="220">
        <f>ROUND(E11/$U$2*F11,0)</f>
        <v>4056000</v>
      </c>
      <c r="H11" s="92">
        <f>(VLOOKUP(B11,'CC - 07'!$B$8:$AS$74,37,0)+VLOOKUP(B11,'CC - 07'!$B$8:$AS$74,38,0))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- 07'!$B$8:$AS$74,36,0)</f>
        <v>26</v>
      </c>
      <c r="G13" s="220">
        <f t="shared" ref="G13:G43" si="3">ROUND(E13/$U$2*F13,0)</f>
        <v>3549000</v>
      </c>
      <c r="H13" s="92">
        <f>(VLOOKUP(B13,'CC - 07'!$B$8:$AS$74,37,0)+VLOOKUP(B13,'CC - 07'!$B$8:$AS$74,38,0))</f>
        <v>0</v>
      </c>
      <c r="I13" s="220">
        <f t="shared" ref="I13:I43" si="4">ROUND(E13/$U$2*H13,0)</f>
        <v>0</v>
      </c>
      <c r="J13" s="221">
        <f t="shared" ref="J13:K28" si="5">F13+H13</f>
        <v>26</v>
      </c>
      <c r="K13" s="39">
        <f t="shared" si="5"/>
        <v>3549000</v>
      </c>
      <c r="L13" s="90">
        <f t="shared" ref="L13:L43" si="6">+F13*15000</f>
        <v>390000</v>
      </c>
      <c r="M13" s="40">
        <f t="shared" ref="M13:M43" si="7">K13+L13</f>
        <v>3939000</v>
      </c>
      <c r="N13" s="40">
        <f t="shared" ref="N13:N32" si="8">IF(VLOOKUP(B13,DS,14,0)="x",E13*$N$4,0)</f>
        <v>283920</v>
      </c>
      <c r="O13" s="40">
        <f>IF(VLOOKUP(B13,DS,14,0)="x",E13*$O$4,0)</f>
        <v>53235</v>
      </c>
      <c r="P13" s="40">
        <f t="shared" ref="P13:P32" si="9">IF(VLOOKUP(B13,DS,14,0)="x",E13*$P$4,0)</f>
        <v>35490</v>
      </c>
      <c r="Q13" s="39">
        <f>M13-SUM(N13:P13)</f>
        <v>3566355</v>
      </c>
      <c r="R13" s="39">
        <f t="shared" ref="R13:R43" si="10">VLOOKUP(B13,DS,23,0)</f>
        <v>0</v>
      </c>
      <c r="S13" s="45">
        <f>Q13-R13</f>
        <v>3566355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- 07'!$B$8:$AS$74,36,0)</f>
        <v>26</v>
      </c>
      <c r="G14" s="220">
        <f t="shared" si="3"/>
        <v>3317000</v>
      </c>
      <c r="H14" s="92">
        <f>(VLOOKUP(B14,'CC - 07'!$B$8:$AS$74,37,0)+VLOOKUP(B14,'CC - 07'!$B$8:$AS$74,38,0))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ref="O14:O32" si="11">IF(VLOOKUP(B14,DS,14,0)="x",E14*$O$4,0)</f>
        <v>49755</v>
      </c>
      <c r="P14" s="40">
        <f t="shared" si="9"/>
        <v>33170</v>
      </c>
      <c r="Q14" s="39">
        <f t="shared" ref="Q14:Q36" si="12">M14-SUM(N14:P14)</f>
        <v>3358715</v>
      </c>
      <c r="R14" s="39">
        <f t="shared" si="10"/>
        <v>0</v>
      </c>
      <c r="S14" s="45">
        <f t="shared" ref="S14:S43" si="13">Q14-R14</f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- 07'!$B$8:$AS$74,36,0)</f>
        <v>26</v>
      </c>
      <c r="G15" s="220">
        <f t="shared" si="3"/>
        <v>3317000</v>
      </c>
      <c r="H15" s="92">
        <f>(VLOOKUP(B15,'CC - 07'!$B$8:$AS$74,37,0)+VLOOKUP(B15,'CC - 07'!$B$8:$AS$74,38,0))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11"/>
        <v>49755</v>
      </c>
      <c r="P15" s="40">
        <f t="shared" si="9"/>
        <v>33170</v>
      </c>
      <c r="Q15" s="39">
        <f t="shared" si="12"/>
        <v>3358715</v>
      </c>
      <c r="R15" s="39">
        <f t="shared" si="10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- 07'!$B$8:$AS$74,36,0)</f>
        <v>26</v>
      </c>
      <c r="G16" s="220">
        <f t="shared" si="3"/>
        <v>3317000</v>
      </c>
      <c r="H16" s="92">
        <f>(VLOOKUP(B16,'CC - 07'!$B$8:$AS$74,37,0)+VLOOKUP(B16,'CC - 07'!$B$8:$AS$74,38,0))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11"/>
        <v>49755</v>
      </c>
      <c r="P16" s="40">
        <f t="shared" si="9"/>
        <v>33170</v>
      </c>
      <c r="Q16" s="39">
        <f t="shared" si="12"/>
        <v>3358715</v>
      </c>
      <c r="R16" s="39">
        <f t="shared" si="10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- 07'!$B$8:$AS$74,36,0)</f>
        <v>26</v>
      </c>
      <c r="G17" s="220">
        <f t="shared" si="3"/>
        <v>3317000</v>
      </c>
      <c r="H17" s="92">
        <f>(VLOOKUP(B17,'CC - 07'!$B$8:$AS$74,37,0)+VLOOKUP(B17,'CC - 07'!$B$8:$AS$74,38,0))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0</v>
      </c>
      <c r="O17" s="40">
        <f t="shared" si="11"/>
        <v>0</v>
      </c>
      <c r="P17" s="40">
        <f t="shared" si="9"/>
        <v>0</v>
      </c>
      <c r="Q17" s="39">
        <f t="shared" si="12"/>
        <v>3707000</v>
      </c>
      <c r="R17" s="39">
        <f t="shared" si="10"/>
        <v>0</v>
      </c>
      <c r="S17" s="45">
        <f t="shared" si="13"/>
        <v>3707000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- 07'!$B$8:$AS$74,36,0)</f>
        <v>26</v>
      </c>
      <c r="G18" s="220">
        <f t="shared" si="3"/>
        <v>3317000</v>
      </c>
      <c r="H18" s="92">
        <f>(VLOOKUP(B18,'CC - 07'!$B$8:$AS$74,37,0)+VLOOKUP(B18,'CC - 07'!$B$8:$AS$74,38,0))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0</v>
      </c>
      <c r="O18" s="40">
        <f t="shared" si="11"/>
        <v>0</v>
      </c>
      <c r="P18" s="40">
        <f t="shared" si="9"/>
        <v>0</v>
      </c>
      <c r="Q18" s="39">
        <f t="shared" si="12"/>
        <v>3707000</v>
      </c>
      <c r="R18" s="39">
        <f t="shared" si="10"/>
        <v>0</v>
      </c>
      <c r="S18" s="45">
        <f t="shared" si="13"/>
        <v>3707000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- 07'!$B$8:$AS$74,36,0)</f>
        <v>26</v>
      </c>
      <c r="G19" s="220">
        <f t="shared" si="3"/>
        <v>3317000</v>
      </c>
      <c r="H19" s="92">
        <f>(VLOOKUP(B19,'CC - 07'!$B$8:$AS$74,37,0)+VLOOKUP(B19,'CC - 07'!$B$8:$AS$74,38,0))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11"/>
        <v>49755</v>
      </c>
      <c r="P19" s="40">
        <f t="shared" si="9"/>
        <v>33170</v>
      </c>
      <c r="Q19" s="39">
        <f t="shared" si="12"/>
        <v>3358715</v>
      </c>
      <c r="R19" s="39">
        <f t="shared" si="10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- 07'!$B$8:$AS$74,36,0)</f>
        <v>26</v>
      </c>
      <c r="G20" s="220">
        <f t="shared" si="3"/>
        <v>3317000</v>
      </c>
      <c r="H20" s="92">
        <f>(VLOOKUP(B20,'CC - 07'!$B$8:$AS$74,37,0)+VLOOKUP(B20,'CC - 07'!$B$8:$AS$74,38,0))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11"/>
        <v>49755</v>
      </c>
      <c r="P20" s="40">
        <f t="shared" si="9"/>
        <v>33170</v>
      </c>
      <c r="Q20" s="39">
        <f t="shared" si="12"/>
        <v>3358715</v>
      </c>
      <c r="R20" s="39">
        <f t="shared" si="10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- 07'!$B$8:$AS$74,36,0)</f>
        <v>26</v>
      </c>
      <c r="G21" s="220">
        <f t="shared" si="3"/>
        <v>3317000</v>
      </c>
      <c r="H21" s="92">
        <f>(VLOOKUP(B21,'CC - 07'!$B$8:$AS$74,37,0)+VLOOKUP(B21,'CC - 07'!$B$8:$AS$74,38,0))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11"/>
        <v>49755</v>
      </c>
      <c r="P21" s="40">
        <f t="shared" si="9"/>
        <v>33170</v>
      </c>
      <c r="Q21" s="39">
        <f t="shared" si="12"/>
        <v>3358715</v>
      </c>
      <c r="R21" s="39">
        <f t="shared" si="10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- 07'!$B$8:$AS$74,36,0)</f>
        <v>26</v>
      </c>
      <c r="G22" s="220">
        <f t="shared" si="3"/>
        <v>3317000</v>
      </c>
      <c r="H22" s="92">
        <f>(VLOOKUP(B22,'CC - 07'!$B$8:$AS$74,37,0)+VLOOKUP(B22,'CC - 07'!$B$8:$AS$74,38,0))</f>
        <v>0</v>
      </c>
      <c r="I22" s="220">
        <f t="shared" si="4"/>
        <v>0</v>
      </c>
      <c r="J22" s="221">
        <f t="shared" si="5"/>
        <v>26</v>
      </c>
      <c r="K22" s="39">
        <f t="shared" si="5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11"/>
        <v>49755</v>
      </c>
      <c r="P22" s="40">
        <f t="shared" si="9"/>
        <v>33170</v>
      </c>
      <c r="Q22" s="39">
        <f t="shared" si="12"/>
        <v>3358715</v>
      </c>
      <c r="R22" s="39">
        <f t="shared" si="10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- 07'!$B$8:$AS$74,36,0)</f>
        <v>26</v>
      </c>
      <c r="G23" s="220">
        <f t="shared" si="3"/>
        <v>3317000</v>
      </c>
      <c r="H23" s="92">
        <f>(VLOOKUP(B23,'CC - 07'!$B$8:$AS$74,37,0)+VLOOKUP(B23,'CC - 07'!$B$8:$AS$74,38,0))</f>
        <v>0</v>
      </c>
      <c r="I23" s="220">
        <f t="shared" si="4"/>
        <v>0</v>
      </c>
      <c r="J23" s="221">
        <f t="shared" si="5"/>
        <v>26</v>
      </c>
      <c r="K23" s="39">
        <f t="shared" si="5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0</v>
      </c>
      <c r="O23" s="40">
        <f t="shared" si="11"/>
        <v>0</v>
      </c>
      <c r="P23" s="40">
        <f t="shared" si="9"/>
        <v>0</v>
      </c>
      <c r="Q23" s="39">
        <f t="shared" si="12"/>
        <v>3707000</v>
      </c>
      <c r="R23" s="39">
        <f t="shared" si="10"/>
        <v>0</v>
      </c>
      <c r="S23" s="45">
        <f t="shared" si="13"/>
        <v>3707000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- 07'!$B$8:$AS$74,36,0)</f>
        <v>26</v>
      </c>
      <c r="G24" s="220">
        <f t="shared" si="3"/>
        <v>3317000</v>
      </c>
      <c r="H24" s="92">
        <f>(VLOOKUP(B24,'CC - 07'!$B$8:$AS$74,37,0)+VLOOKUP(B24,'CC - 07'!$B$8:$AS$74,38,0))</f>
        <v>0</v>
      </c>
      <c r="I24" s="220">
        <f t="shared" si="4"/>
        <v>0</v>
      </c>
      <c r="J24" s="221">
        <f t="shared" si="5"/>
        <v>26</v>
      </c>
      <c r="K24" s="39">
        <f t="shared" si="5"/>
        <v>3317000</v>
      </c>
      <c r="L24" s="90">
        <f t="shared" si="6"/>
        <v>390000</v>
      </c>
      <c r="M24" s="40">
        <f t="shared" si="7"/>
        <v>3707000</v>
      </c>
      <c r="N24" s="40">
        <f t="shared" si="8"/>
        <v>265360</v>
      </c>
      <c r="O24" s="40">
        <f t="shared" si="11"/>
        <v>49755</v>
      </c>
      <c r="P24" s="40">
        <f t="shared" si="9"/>
        <v>33170</v>
      </c>
      <c r="Q24" s="39">
        <f t="shared" si="12"/>
        <v>3358715</v>
      </c>
      <c r="R24" s="39">
        <f t="shared" si="10"/>
        <v>0</v>
      </c>
      <c r="S24" s="45">
        <f t="shared" si="13"/>
        <v>3358715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- 07'!$B$8:$AS$74,36,0)</f>
        <v>26</v>
      </c>
      <c r="G25" s="220">
        <f t="shared" si="3"/>
        <v>3317000</v>
      </c>
      <c r="H25" s="92">
        <f>(VLOOKUP(B25,'CC - 07'!$B$8:$AS$74,37,0)+VLOOKUP(B25,'CC - 07'!$B$8:$AS$74,38,0))</f>
        <v>0</v>
      </c>
      <c r="I25" s="220">
        <f t="shared" si="4"/>
        <v>0</v>
      </c>
      <c r="J25" s="221">
        <f t="shared" si="5"/>
        <v>26</v>
      </c>
      <c r="K25" s="39">
        <f t="shared" si="5"/>
        <v>3317000</v>
      </c>
      <c r="L25" s="90">
        <f t="shared" si="6"/>
        <v>390000</v>
      </c>
      <c r="M25" s="40">
        <f t="shared" si="7"/>
        <v>3707000</v>
      </c>
      <c r="N25" s="40">
        <f t="shared" si="8"/>
        <v>0</v>
      </c>
      <c r="O25" s="40">
        <f t="shared" si="11"/>
        <v>0</v>
      </c>
      <c r="P25" s="40">
        <f t="shared" si="9"/>
        <v>0</v>
      </c>
      <c r="Q25" s="39">
        <f t="shared" si="12"/>
        <v>3707000</v>
      </c>
      <c r="R25" s="39">
        <f t="shared" si="10"/>
        <v>0</v>
      </c>
      <c r="S25" s="45">
        <f t="shared" si="13"/>
        <v>3707000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- 07'!$B$8:$AS$74,36,0)</f>
        <v>26</v>
      </c>
      <c r="G26" s="220">
        <f t="shared" si="3"/>
        <v>3317000</v>
      </c>
      <c r="H26" s="92">
        <f>(VLOOKUP(B26,'CC - 07'!$B$8:$AS$74,37,0)+VLOOKUP(B26,'CC - 07'!$B$8:$AS$74,38,0))</f>
        <v>0</v>
      </c>
      <c r="I26" s="220">
        <f t="shared" si="4"/>
        <v>0</v>
      </c>
      <c r="J26" s="221">
        <f t="shared" si="5"/>
        <v>26</v>
      </c>
      <c r="K26" s="39">
        <f t="shared" si="5"/>
        <v>3317000</v>
      </c>
      <c r="L26" s="90">
        <f t="shared" si="6"/>
        <v>390000</v>
      </c>
      <c r="M26" s="40">
        <f t="shared" si="7"/>
        <v>3707000</v>
      </c>
      <c r="N26" s="40">
        <f t="shared" si="8"/>
        <v>0</v>
      </c>
      <c r="O26" s="40">
        <f t="shared" si="11"/>
        <v>0</v>
      </c>
      <c r="P26" s="40">
        <f t="shared" si="9"/>
        <v>0</v>
      </c>
      <c r="Q26" s="39">
        <f t="shared" si="12"/>
        <v>3707000</v>
      </c>
      <c r="R26" s="39">
        <f t="shared" si="10"/>
        <v>0</v>
      </c>
      <c r="S26" s="45">
        <f t="shared" si="13"/>
        <v>3707000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- 07'!$B$8:$AS$74,36,0)</f>
        <v>26</v>
      </c>
      <c r="G27" s="220">
        <f t="shared" si="3"/>
        <v>3317000</v>
      </c>
      <c r="H27" s="92">
        <f>(VLOOKUP(B27,'CC - 07'!$B$8:$AS$74,37,0)+VLOOKUP(B27,'CC - 07'!$B$8:$AS$74,38,0))</f>
        <v>0</v>
      </c>
      <c r="I27" s="220">
        <f t="shared" si="4"/>
        <v>0</v>
      </c>
      <c r="J27" s="221">
        <f t="shared" si="5"/>
        <v>26</v>
      </c>
      <c r="K27" s="39">
        <f t="shared" si="5"/>
        <v>3317000</v>
      </c>
      <c r="L27" s="90">
        <f t="shared" si="6"/>
        <v>390000</v>
      </c>
      <c r="M27" s="40">
        <f t="shared" si="7"/>
        <v>3707000</v>
      </c>
      <c r="N27" s="40">
        <f t="shared" si="8"/>
        <v>0</v>
      </c>
      <c r="O27" s="40">
        <f t="shared" si="11"/>
        <v>0</v>
      </c>
      <c r="P27" s="40">
        <f t="shared" si="9"/>
        <v>0</v>
      </c>
      <c r="Q27" s="39">
        <f t="shared" si="12"/>
        <v>3707000</v>
      </c>
      <c r="R27" s="39">
        <f t="shared" si="10"/>
        <v>0</v>
      </c>
      <c r="S27" s="45">
        <f t="shared" si="13"/>
        <v>3707000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- 07'!$B$8:$AS$74,36,0)</f>
        <v>26</v>
      </c>
      <c r="G28" s="220">
        <f t="shared" si="3"/>
        <v>3317000</v>
      </c>
      <c r="H28" s="92">
        <f>(VLOOKUP(B28,'CC - 07'!$B$8:$AS$74,37,0)+VLOOKUP(B28,'CC - 07'!$B$8:$AS$74,38,0))</f>
        <v>0</v>
      </c>
      <c r="I28" s="220">
        <f t="shared" si="4"/>
        <v>0</v>
      </c>
      <c r="J28" s="221">
        <f t="shared" si="5"/>
        <v>26</v>
      </c>
      <c r="K28" s="39">
        <f t="shared" si="5"/>
        <v>3317000</v>
      </c>
      <c r="L28" s="90">
        <f t="shared" si="6"/>
        <v>390000</v>
      </c>
      <c r="M28" s="40">
        <f t="shared" si="7"/>
        <v>3707000</v>
      </c>
      <c r="N28" s="40">
        <f t="shared" si="8"/>
        <v>265360</v>
      </c>
      <c r="O28" s="40">
        <f t="shared" si="11"/>
        <v>49755</v>
      </c>
      <c r="P28" s="40">
        <f t="shared" si="9"/>
        <v>33170</v>
      </c>
      <c r="Q28" s="39">
        <f t="shared" si="12"/>
        <v>3358715</v>
      </c>
      <c r="R28" s="39">
        <f t="shared" si="10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- 07'!$B$8:$AS$74,36,0)</f>
        <v>26</v>
      </c>
      <c r="G29" s="220">
        <f t="shared" si="3"/>
        <v>3317000</v>
      </c>
      <c r="H29" s="92">
        <f>(VLOOKUP(B29,'CC - 07'!$B$8:$AS$74,37,0)+VLOOKUP(B29,'CC - 07'!$B$8:$AS$74,38,0))</f>
        <v>0</v>
      </c>
      <c r="I29" s="220">
        <f t="shared" si="4"/>
        <v>0</v>
      </c>
      <c r="J29" s="221">
        <f t="shared" ref="J29:K43" si="14">F29+H29</f>
        <v>26</v>
      </c>
      <c r="K29" s="39">
        <f t="shared" si="14"/>
        <v>3317000</v>
      </c>
      <c r="L29" s="90">
        <f t="shared" si="6"/>
        <v>390000</v>
      </c>
      <c r="M29" s="40">
        <f t="shared" si="7"/>
        <v>3707000</v>
      </c>
      <c r="N29" s="40">
        <f t="shared" si="8"/>
        <v>265360</v>
      </c>
      <c r="O29" s="40">
        <f t="shared" si="11"/>
        <v>49755</v>
      </c>
      <c r="P29" s="40">
        <f t="shared" si="9"/>
        <v>33170</v>
      </c>
      <c r="Q29" s="39">
        <f t="shared" si="12"/>
        <v>3358715</v>
      </c>
      <c r="R29" s="39">
        <f t="shared" si="10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- 07'!$B$8:$AS$74,36,0)</f>
        <v>26</v>
      </c>
      <c r="G30" s="220">
        <f t="shared" si="3"/>
        <v>3317000</v>
      </c>
      <c r="H30" s="92">
        <f>(VLOOKUP(B30,'CC - 07'!$B$8:$AS$74,37,0)+VLOOKUP(B30,'CC - 07'!$B$8:$AS$74,38,0))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3317000</v>
      </c>
      <c r="L30" s="90">
        <f t="shared" si="6"/>
        <v>390000</v>
      </c>
      <c r="M30" s="40">
        <f t="shared" si="7"/>
        <v>3707000</v>
      </c>
      <c r="N30" s="40">
        <f t="shared" si="8"/>
        <v>265360</v>
      </c>
      <c r="O30" s="40">
        <f t="shared" si="11"/>
        <v>49755</v>
      </c>
      <c r="P30" s="40">
        <f t="shared" si="9"/>
        <v>33170</v>
      </c>
      <c r="Q30" s="39">
        <f t="shared" si="12"/>
        <v>3358715</v>
      </c>
      <c r="R30" s="39">
        <f t="shared" si="10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- 07'!$B$8:$AS$74,36,0)</f>
        <v>26</v>
      </c>
      <c r="G31" s="220">
        <f t="shared" si="3"/>
        <v>3317000</v>
      </c>
      <c r="H31" s="92">
        <f>(VLOOKUP(B31,'CC - 07'!$B$8:$AS$74,37,0)+VLOOKUP(B31,'CC - 07'!$B$8:$AS$74,38,0))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3317000</v>
      </c>
      <c r="L31" s="90">
        <f t="shared" si="6"/>
        <v>390000</v>
      </c>
      <c r="M31" s="40">
        <f t="shared" si="7"/>
        <v>3707000</v>
      </c>
      <c r="N31" s="40">
        <f t="shared" si="8"/>
        <v>265360</v>
      </c>
      <c r="O31" s="40">
        <f t="shared" si="11"/>
        <v>49755</v>
      </c>
      <c r="P31" s="40">
        <f t="shared" si="9"/>
        <v>33170</v>
      </c>
      <c r="Q31" s="39">
        <f t="shared" si="12"/>
        <v>3358715</v>
      </c>
      <c r="R31" s="39">
        <f t="shared" si="10"/>
        <v>0</v>
      </c>
      <c r="S31" s="45">
        <f t="shared" si="13"/>
        <v>3358715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- 07'!$B$8:$AS$74,36,0)</f>
        <v>26</v>
      </c>
      <c r="G32" s="220">
        <f t="shared" si="3"/>
        <v>3317000</v>
      </c>
      <c r="H32" s="92">
        <f>(VLOOKUP(B32,'CC - 07'!$B$8:$AS$74,37,0)+VLOOKUP(B32,'CC - 07'!$B$8:$AS$74,38,0))</f>
        <v>0</v>
      </c>
      <c r="I32" s="220">
        <f t="shared" si="4"/>
        <v>0</v>
      </c>
      <c r="J32" s="221">
        <f t="shared" si="14"/>
        <v>26</v>
      </c>
      <c r="K32" s="39">
        <f t="shared" si="14"/>
        <v>3317000</v>
      </c>
      <c r="L32" s="90">
        <f t="shared" si="6"/>
        <v>390000</v>
      </c>
      <c r="M32" s="40">
        <f t="shared" si="7"/>
        <v>3707000</v>
      </c>
      <c r="N32" s="40">
        <f t="shared" si="8"/>
        <v>265360</v>
      </c>
      <c r="O32" s="40">
        <f t="shared" si="11"/>
        <v>49755</v>
      </c>
      <c r="P32" s="40">
        <f t="shared" si="9"/>
        <v>33170</v>
      </c>
      <c r="Q32" s="39">
        <f t="shared" si="12"/>
        <v>3358715</v>
      </c>
      <c r="R32" s="39">
        <f t="shared" si="10"/>
        <v>0</v>
      </c>
      <c r="S32" s="45">
        <f t="shared" si="13"/>
        <v>3358715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- 07'!$B$8:$AS$74,36,0)</f>
        <v>26</v>
      </c>
      <c r="G34" s="220">
        <f t="shared" si="3"/>
        <v>3549000</v>
      </c>
      <c r="H34" s="92">
        <f>(VLOOKUP(B34,'CC - 07'!$B$8:$AS$74,37,0)+VLOOKUP(B34,'CC - 07'!$B$8:$AS$74,38,0))</f>
        <v>0</v>
      </c>
      <c r="I34" s="220">
        <f t="shared" si="4"/>
        <v>0</v>
      </c>
      <c r="J34" s="221">
        <f t="shared" si="14"/>
        <v>26</v>
      </c>
      <c r="K34" s="39">
        <f t="shared" si="14"/>
        <v>3549000</v>
      </c>
      <c r="L34" s="90">
        <f t="shared" si="6"/>
        <v>390000</v>
      </c>
      <c r="M34" s="40">
        <f t="shared" si="7"/>
        <v>3939000</v>
      </c>
      <c r="N34" s="40">
        <f t="shared" ref="N34:N43" si="15">IF(VLOOKUP(B34,DS,14,0)="x",E34*$N$4,0)</f>
        <v>283920</v>
      </c>
      <c r="O34" s="40">
        <f t="shared" ref="O34:O43" si="16">IF(VLOOKUP(B34,DS,14,0)="x",E34*$O$4,0)</f>
        <v>53235</v>
      </c>
      <c r="P34" s="40">
        <f t="shared" ref="P34:P43" si="17">IF(VLOOKUP(B34,DS,14,0)="x",E34*$P$4,0)</f>
        <v>35490</v>
      </c>
      <c r="Q34" s="39">
        <f t="shared" si="12"/>
        <v>3566355</v>
      </c>
      <c r="R34" s="39">
        <f t="shared" si="10"/>
        <v>0</v>
      </c>
      <c r="S34" s="45">
        <f t="shared" si="13"/>
        <v>3566355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- 07'!$B$8:$AS$74,36,0)</f>
        <v>26</v>
      </c>
      <c r="G35" s="220">
        <f t="shared" si="3"/>
        <v>3317000</v>
      </c>
      <c r="H35" s="92">
        <f>(VLOOKUP(B35,'CC - 07'!$B$8:$AS$74,37,0)+VLOOKUP(B35,'CC - 07'!$B$8:$AS$74,38,0))</f>
        <v>0</v>
      </c>
      <c r="I35" s="220">
        <f t="shared" si="4"/>
        <v>0</v>
      </c>
      <c r="J35" s="221">
        <f t="shared" si="14"/>
        <v>26</v>
      </c>
      <c r="K35" s="39">
        <f t="shared" si="14"/>
        <v>3317000</v>
      </c>
      <c r="L35" s="90">
        <f t="shared" si="6"/>
        <v>390000</v>
      </c>
      <c r="M35" s="40">
        <f t="shared" si="7"/>
        <v>3707000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3358715</v>
      </c>
      <c r="R35" s="39">
        <f t="shared" si="10"/>
        <v>0</v>
      </c>
      <c r="S35" s="45">
        <f t="shared" si="13"/>
        <v>3358715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- 07'!$B$8:$AS$74,36,0)</f>
        <v>26</v>
      </c>
      <c r="G36" s="220">
        <f t="shared" si="3"/>
        <v>3317000</v>
      </c>
      <c r="H36" s="92">
        <f>(VLOOKUP(B36,'CC - 07'!$B$8:$AS$74,37,0)+VLOOKUP(B36,'CC - 07'!$B$8:$AS$74,38,0))</f>
        <v>0</v>
      </c>
      <c r="I36" s="220">
        <f t="shared" si="4"/>
        <v>0</v>
      </c>
      <c r="J36" s="221">
        <f t="shared" si="14"/>
        <v>26</v>
      </c>
      <c r="K36" s="39">
        <f t="shared" si="14"/>
        <v>3317000</v>
      </c>
      <c r="L36" s="90">
        <f t="shared" si="6"/>
        <v>390000</v>
      </c>
      <c r="M36" s="40">
        <f t="shared" si="7"/>
        <v>3707000</v>
      </c>
      <c r="N36" s="40">
        <f t="shared" si="15"/>
        <v>0</v>
      </c>
      <c r="O36" s="40">
        <f t="shared" si="16"/>
        <v>0</v>
      </c>
      <c r="P36" s="40">
        <f t="shared" si="17"/>
        <v>0</v>
      </c>
      <c r="Q36" s="39">
        <f t="shared" si="12"/>
        <v>3707000</v>
      </c>
      <c r="R36" s="39">
        <f t="shared" si="10"/>
        <v>0</v>
      </c>
      <c r="S36" s="45">
        <f t="shared" si="13"/>
        <v>3707000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- 07'!$B$8:$AS$74,36,0)</f>
        <v>26</v>
      </c>
      <c r="G37" s="220">
        <f t="shared" si="3"/>
        <v>3317000</v>
      </c>
      <c r="H37" s="92">
        <f>(VLOOKUP(B37,'CC - 07'!$B$8:$AS$74,37,0)+VLOOKUP(B37,'CC - 07'!$B$8:$AS$74,38,0))</f>
        <v>0</v>
      </c>
      <c r="I37" s="220">
        <f t="shared" si="4"/>
        <v>0</v>
      </c>
      <c r="J37" s="221">
        <f t="shared" si="14"/>
        <v>26</v>
      </c>
      <c r="K37" s="39">
        <f t="shared" si="14"/>
        <v>3317000</v>
      </c>
      <c r="L37" s="90">
        <f t="shared" si="6"/>
        <v>390000</v>
      </c>
      <c r="M37" s="40">
        <f t="shared" si="7"/>
        <v>3707000</v>
      </c>
      <c r="N37" s="40">
        <f t="shared" si="15"/>
        <v>0</v>
      </c>
      <c r="O37" s="40">
        <f t="shared" si="16"/>
        <v>0</v>
      </c>
      <c r="P37" s="40">
        <f t="shared" si="17"/>
        <v>0</v>
      </c>
      <c r="Q37" s="39">
        <f>M37-SUM(N37:P37)</f>
        <v>3707000</v>
      </c>
      <c r="R37" s="39">
        <f t="shared" si="10"/>
        <v>0</v>
      </c>
      <c r="S37" s="45">
        <f t="shared" si="13"/>
        <v>3707000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- 07'!$B$8:$AS$74,36,0)</f>
        <v>26</v>
      </c>
      <c r="G38" s="220">
        <f t="shared" si="3"/>
        <v>3317000</v>
      </c>
      <c r="H38" s="92">
        <f>(VLOOKUP(B38,'CC - 07'!$B$8:$AS$74,37,0)+VLOOKUP(B38,'CC - 07'!$B$8:$AS$74,38,0))</f>
        <v>0</v>
      </c>
      <c r="I38" s="220">
        <f t="shared" si="4"/>
        <v>0</v>
      </c>
      <c r="J38" s="221">
        <f t="shared" si="14"/>
        <v>26</v>
      </c>
      <c r="K38" s="39">
        <f t="shared" si="14"/>
        <v>3317000</v>
      </c>
      <c r="L38" s="90">
        <f t="shared" si="6"/>
        <v>390000</v>
      </c>
      <c r="M38" s="40">
        <f t="shared" si="7"/>
        <v>3707000</v>
      </c>
      <c r="N38" s="40">
        <f t="shared" si="15"/>
        <v>0</v>
      </c>
      <c r="O38" s="40">
        <f t="shared" si="16"/>
        <v>0</v>
      </c>
      <c r="P38" s="40">
        <f t="shared" si="17"/>
        <v>0</v>
      </c>
      <c r="Q38" s="39">
        <f t="shared" ref="Q38:Q43" si="18">M38-SUM(N38:P38)</f>
        <v>3707000</v>
      </c>
      <c r="R38" s="39">
        <f t="shared" si="10"/>
        <v>0</v>
      </c>
      <c r="S38" s="45">
        <f t="shared" si="13"/>
        <v>3707000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- 07'!$B$8:$AS$74,36,0)</f>
        <v>26</v>
      </c>
      <c r="G39" s="220">
        <f t="shared" si="3"/>
        <v>3317000</v>
      </c>
      <c r="H39" s="92">
        <f>(VLOOKUP(B39,'CC - 07'!$B$8:$AS$74,37,0)+VLOOKUP(B39,'CC - 07'!$B$8:$AS$74,38,0))</f>
        <v>0</v>
      </c>
      <c r="I39" s="220">
        <f t="shared" si="4"/>
        <v>0</v>
      </c>
      <c r="J39" s="221">
        <f t="shared" si="14"/>
        <v>26</v>
      </c>
      <c r="K39" s="39">
        <f t="shared" si="14"/>
        <v>3317000</v>
      </c>
      <c r="L39" s="90">
        <f t="shared" si="6"/>
        <v>390000</v>
      </c>
      <c r="M39" s="40">
        <f t="shared" si="7"/>
        <v>3707000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3358715</v>
      </c>
      <c r="R39" s="39">
        <f t="shared" si="10"/>
        <v>0</v>
      </c>
      <c r="S39" s="45">
        <f t="shared" si="13"/>
        <v>3358715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- 07'!$B$8:$AS$74,36,0)</f>
        <v>26</v>
      </c>
      <c r="G40" s="220">
        <f t="shared" si="3"/>
        <v>3317000</v>
      </c>
      <c r="H40" s="92">
        <f>(VLOOKUP(B40,'CC - 07'!$B$8:$AS$74,37,0)+VLOOKUP(B40,'CC - 07'!$B$8:$AS$74,38,0))</f>
        <v>0</v>
      </c>
      <c r="I40" s="220">
        <f t="shared" si="4"/>
        <v>0</v>
      </c>
      <c r="J40" s="221">
        <f t="shared" si="14"/>
        <v>26</v>
      </c>
      <c r="K40" s="39">
        <f t="shared" si="14"/>
        <v>3317000</v>
      </c>
      <c r="L40" s="90">
        <f t="shared" si="6"/>
        <v>390000</v>
      </c>
      <c r="M40" s="40">
        <f t="shared" si="7"/>
        <v>3707000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3358715</v>
      </c>
      <c r="R40" s="39">
        <f t="shared" si="10"/>
        <v>0</v>
      </c>
      <c r="S40" s="45">
        <f t="shared" si="13"/>
        <v>3358715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- 07'!$B$8:$AS$74,36,0)</f>
        <v>26</v>
      </c>
      <c r="G41" s="220">
        <f t="shared" si="3"/>
        <v>3317000</v>
      </c>
      <c r="H41" s="92">
        <f>(VLOOKUP(B41,'CC - 07'!$B$8:$AS$74,37,0)+VLOOKUP(B41,'CC - 07'!$B$8:$AS$74,38,0))</f>
        <v>0</v>
      </c>
      <c r="I41" s="220">
        <f t="shared" si="4"/>
        <v>0</v>
      </c>
      <c r="J41" s="221">
        <f t="shared" si="14"/>
        <v>26</v>
      </c>
      <c r="K41" s="39">
        <f t="shared" si="14"/>
        <v>3317000</v>
      </c>
      <c r="L41" s="90">
        <f t="shared" si="6"/>
        <v>390000</v>
      </c>
      <c r="M41" s="40">
        <f t="shared" si="7"/>
        <v>3707000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3358715</v>
      </c>
      <c r="R41" s="39">
        <f t="shared" si="10"/>
        <v>0</v>
      </c>
      <c r="S41" s="45">
        <f t="shared" si="13"/>
        <v>3358715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- 07'!$B$8:$AS$74,36,0)</f>
        <v>26</v>
      </c>
      <c r="G42" s="220">
        <f t="shared" si="3"/>
        <v>3317000</v>
      </c>
      <c r="H42" s="92">
        <f>(VLOOKUP(B42,'CC - 07'!$B$8:$AS$74,37,0)+VLOOKUP(B42,'CC - 07'!$B$8:$AS$74,38,0))</f>
        <v>0</v>
      </c>
      <c r="I42" s="220">
        <f t="shared" si="4"/>
        <v>0</v>
      </c>
      <c r="J42" s="221">
        <f t="shared" si="14"/>
        <v>26</v>
      </c>
      <c r="K42" s="39">
        <f t="shared" si="14"/>
        <v>3317000</v>
      </c>
      <c r="L42" s="90">
        <f t="shared" si="6"/>
        <v>390000</v>
      </c>
      <c r="M42" s="40">
        <f t="shared" si="7"/>
        <v>3707000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3358715</v>
      </c>
      <c r="R42" s="39">
        <f t="shared" si="10"/>
        <v>0</v>
      </c>
      <c r="S42" s="45">
        <f t="shared" si="13"/>
        <v>3358715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- 07'!$B$8:$AS$74,36,0)</f>
        <v>26</v>
      </c>
      <c r="G43" s="220">
        <f t="shared" si="3"/>
        <v>3317000</v>
      </c>
      <c r="H43" s="92">
        <f>(VLOOKUP(B43,'CC - 07'!$B$8:$AS$74,37,0)+VLOOKUP(B43,'CC - 07'!$B$8:$AS$74,38,0))</f>
        <v>0</v>
      </c>
      <c r="I43" s="220">
        <f t="shared" si="4"/>
        <v>0</v>
      </c>
      <c r="J43" s="221">
        <f t="shared" si="14"/>
        <v>26</v>
      </c>
      <c r="K43" s="39">
        <f t="shared" si="14"/>
        <v>3317000</v>
      </c>
      <c r="L43" s="90">
        <f t="shared" si="6"/>
        <v>390000</v>
      </c>
      <c r="M43" s="40">
        <f t="shared" si="7"/>
        <v>3707000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3358715</v>
      </c>
      <c r="R43" s="39">
        <f t="shared" si="10"/>
        <v>0</v>
      </c>
      <c r="S43" s="45">
        <f t="shared" si="13"/>
        <v>3358715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42" t="s">
        <v>25</v>
      </c>
      <c r="B45" s="442"/>
      <c r="C45" s="442"/>
      <c r="D45" s="442"/>
      <c r="E45" s="140">
        <f>SUM(E10:E44)</f>
        <v>108366000</v>
      </c>
      <c r="F45" s="140"/>
      <c r="G45" s="140">
        <f>SUM(G10:G44)</f>
        <v>108366000</v>
      </c>
      <c r="H45" s="140"/>
      <c r="I45" s="140">
        <f>SUM(I10:I44)</f>
        <v>0</v>
      </c>
      <c r="J45" s="26"/>
      <c r="K45" s="26">
        <f t="shared" ref="K45:S45" si="19">SUM(K10:K44)</f>
        <v>108366000</v>
      </c>
      <c r="L45" s="26">
        <f t="shared" si="19"/>
        <v>12480000</v>
      </c>
      <c r="M45" s="26">
        <f t="shared" si="19"/>
        <v>120846000</v>
      </c>
      <c r="N45" s="26">
        <f t="shared" si="19"/>
        <v>6281040</v>
      </c>
      <c r="O45" s="26">
        <f t="shared" si="19"/>
        <v>1177695</v>
      </c>
      <c r="P45" s="26">
        <f t="shared" si="19"/>
        <v>785130</v>
      </c>
      <c r="Q45" s="26">
        <f t="shared" si="19"/>
        <v>112602135</v>
      </c>
      <c r="R45" s="26">
        <f t="shared" si="19"/>
        <v>0</v>
      </c>
      <c r="S45" s="26">
        <f t="shared" si="19"/>
        <v>112602135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07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34"/>
      <c r="C58" s="334"/>
      <c r="D58" s="423" t="str">
        <f>D1</f>
        <v>BẢNG THANH TOÁN LƯƠNG THÁNG 07 / 2016</v>
      </c>
      <c r="E58" s="423"/>
      <c r="F58" s="423"/>
      <c r="G58" s="423"/>
      <c r="H58" s="423"/>
      <c r="I58" s="423"/>
      <c r="J58" s="423"/>
      <c r="K58" s="423"/>
      <c r="L58" s="423"/>
      <c r="M58" s="423"/>
      <c r="N58" s="423"/>
      <c r="O58" s="423"/>
      <c r="P58" s="423"/>
      <c r="Q58" s="424"/>
      <c r="R58" s="425" t="s">
        <v>112</v>
      </c>
      <c r="S58" s="426"/>
      <c r="T58" s="427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34"/>
      <c r="C59" s="334"/>
      <c r="D59" s="334"/>
      <c r="E59" s="200"/>
      <c r="F59" s="334"/>
      <c r="G59" s="334"/>
      <c r="H59" s="334"/>
      <c r="I59" s="334"/>
      <c r="J59" s="201"/>
      <c r="K59" s="334"/>
      <c r="L59" s="334"/>
      <c r="M59" s="334"/>
      <c r="N59" s="334"/>
      <c r="O59" s="334"/>
      <c r="P59" s="334"/>
      <c r="Q59" s="334"/>
      <c r="R59" s="334"/>
      <c r="S59" s="334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34"/>
      <c r="C60" s="334"/>
      <c r="D60" s="334"/>
      <c r="E60" s="200"/>
      <c r="F60" s="334"/>
      <c r="G60" s="334"/>
      <c r="H60" s="334"/>
      <c r="I60" s="334"/>
      <c r="J60" s="201"/>
      <c r="K60" s="334"/>
      <c r="L60" s="334"/>
      <c r="M60" s="334"/>
      <c r="N60" s="334"/>
      <c r="O60" s="334"/>
      <c r="P60" s="334"/>
      <c r="Q60" s="334"/>
      <c r="R60" s="334"/>
      <c r="S60" s="334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28" t="s">
        <v>19</v>
      </c>
      <c r="B62" s="428" t="s">
        <v>20</v>
      </c>
      <c r="C62" s="430" t="s">
        <v>1</v>
      </c>
      <c r="D62" s="430" t="s">
        <v>2</v>
      </c>
      <c r="E62" s="431" t="s">
        <v>56</v>
      </c>
      <c r="F62" s="432" t="s">
        <v>26</v>
      </c>
      <c r="G62" s="433"/>
      <c r="H62" s="433"/>
      <c r="I62" s="433"/>
      <c r="J62" s="433"/>
      <c r="K62" s="434"/>
      <c r="L62" s="414" t="s">
        <v>57</v>
      </c>
      <c r="M62" s="414" t="s">
        <v>5</v>
      </c>
      <c r="N62" s="430" t="s">
        <v>6</v>
      </c>
      <c r="O62" s="430"/>
      <c r="P62" s="430"/>
      <c r="Q62" s="417" t="s">
        <v>7</v>
      </c>
      <c r="R62" s="417" t="s">
        <v>8</v>
      </c>
      <c r="S62" s="417" t="s">
        <v>9</v>
      </c>
      <c r="T62" s="435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29"/>
      <c r="B63" s="429"/>
      <c r="C63" s="430"/>
      <c r="D63" s="430"/>
      <c r="E63" s="431"/>
      <c r="F63" s="432" t="s">
        <v>59</v>
      </c>
      <c r="G63" s="434"/>
      <c r="H63" s="437" t="s">
        <v>189</v>
      </c>
      <c r="I63" s="438"/>
      <c r="J63" s="419" t="s">
        <v>27</v>
      </c>
      <c r="K63" s="417" t="s">
        <v>4</v>
      </c>
      <c r="L63" s="415"/>
      <c r="M63" s="415"/>
      <c r="N63" s="421" t="s">
        <v>12</v>
      </c>
      <c r="O63" s="417" t="s">
        <v>13</v>
      </c>
      <c r="P63" s="417" t="s">
        <v>34</v>
      </c>
      <c r="Q63" s="418"/>
      <c r="R63" s="418"/>
      <c r="S63" s="418"/>
      <c r="T63" s="436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29"/>
      <c r="B64" s="429"/>
      <c r="C64" s="417"/>
      <c r="D64" s="417"/>
      <c r="E64" s="431"/>
      <c r="F64" s="333" t="s">
        <v>40</v>
      </c>
      <c r="G64" s="335" t="s">
        <v>18</v>
      </c>
      <c r="H64" s="332" t="s">
        <v>40</v>
      </c>
      <c r="I64" s="335" t="s">
        <v>18</v>
      </c>
      <c r="J64" s="420"/>
      <c r="K64" s="418"/>
      <c r="L64" s="416"/>
      <c r="M64" s="416"/>
      <c r="N64" s="422"/>
      <c r="O64" s="418"/>
      <c r="P64" s="418"/>
      <c r="Q64" s="418"/>
      <c r="R64" s="418"/>
      <c r="S64" s="418"/>
      <c r="T64" s="436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>VLOOKUP(B66,'CC - 07'!$B$109:$AN$122,36,0)</f>
        <v>22</v>
      </c>
      <c r="G66" s="220">
        <f t="shared" ref="G66:G72" si="23">ROUND(E66/$U$2*F66,0)</f>
        <v>9181615</v>
      </c>
      <c r="H66" s="92">
        <f>(VLOOKUP(B66,'CC - 07'!B$109:AS$122,37,0)+VLOOKUP(B66,'CC - 07'!B$109:AS$122,38,0))</f>
        <v>0</v>
      </c>
      <c r="I66" s="220">
        <f t="shared" ref="I66:I72" si="24">ROUND(E66/$U$2*H66,0)</f>
        <v>0</v>
      </c>
      <c r="J66" s="221">
        <f t="shared" ref="J66:K72" si="25">F66+H66</f>
        <v>22</v>
      </c>
      <c r="K66" s="39">
        <f t="shared" si="25"/>
        <v>9181615</v>
      </c>
      <c r="L66" s="90">
        <f>+F66*15000</f>
        <v>330000</v>
      </c>
      <c r="M66" s="222">
        <f t="shared" ref="M66:M72" si="26">K66+SUM(L66:L66)</f>
        <v>9511615</v>
      </c>
      <c r="N66" s="40">
        <f t="shared" ref="N66:N72" si="27">IF(VLOOKUP(B66,DS,14,0)="x",E66*$N$4,0)</f>
        <v>868080</v>
      </c>
      <c r="O66" s="40">
        <f t="shared" ref="O66:O72" si="28">IF(VLOOKUP(B66,DS,14,0)="x",E66*$O$4,0)</f>
        <v>162765</v>
      </c>
      <c r="P66" s="40">
        <f t="shared" ref="P66:P72" si="29">IF(VLOOKUP(B66,DS,14,0)="x",E66*$P$4,0)</f>
        <v>108510</v>
      </c>
      <c r="Q66" s="220">
        <f t="shared" ref="Q66:Q72" si="30">M66-SUM(N66:P66)</f>
        <v>8372260</v>
      </c>
      <c r="R66" s="220">
        <f t="shared" ref="R66:R72" si="31">VLOOKUP(B66,DS,23,0)</f>
        <v>0</v>
      </c>
      <c r="S66" s="223">
        <f>Q66-R66</f>
        <v>8372260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>VLOOKUP(B67,'CC - 07'!$B$109:$AN$122,36,0)</f>
        <v>26</v>
      </c>
      <c r="G67" s="220">
        <f t="shared" si="23"/>
        <v>4895000</v>
      </c>
      <c r="H67" s="92">
        <f>(VLOOKUP(B67,'CC - 07'!B$109:AS$122,37,0)+VLOOKUP(B67,'CC - 07'!B$109:AS$122,38,0))</f>
        <v>0</v>
      </c>
      <c r="I67" s="220">
        <f t="shared" si="24"/>
        <v>0</v>
      </c>
      <c r="J67" s="221">
        <f t="shared" si="25"/>
        <v>26</v>
      </c>
      <c r="K67" s="39">
        <f t="shared" si="25"/>
        <v>4895000</v>
      </c>
      <c r="L67" s="90">
        <f t="shared" ref="L67:L72" si="32">+F67*15000</f>
        <v>390000</v>
      </c>
      <c r="M67" s="222">
        <f t="shared" si="26"/>
        <v>5285000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4771025</v>
      </c>
      <c r="R67" s="220">
        <f t="shared" si="31"/>
        <v>0</v>
      </c>
      <c r="S67" s="223">
        <f t="shared" ref="S67:S72" si="33">Q67-R67</f>
        <v>4771025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>VLOOKUP(B68,'CC - 07'!$B$109:$AN$122,36,0)</f>
        <v>26</v>
      </c>
      <c r="G68" s="220">
        <f t="shared" si="23"/>
        <v>4895000</v>
      </c>
      <c r="H68" s="92">
        <f>(VLOOKUP(B68,'CC - 07'!B$109:AS$122,37,0)+VLOOKUP(B68,'CC - 07'!B$109:AS$122,38,0))</f>
        <v>0</v>
      </c>
      <c r="I68" s="220">
        <f t="shared" si="24"/>
        <v>0</v>
      </c>
      <c r="J68" s="221">
        <f t="shared" si="25"/>
        <v>26</v>
      </c>
      <c r="K68" s="39">
        <f t="shared" si="25"/>
        <v>4895000</v>
      </c>
      <c r="L68" s="90">
        <f t="shared" si="32"/>
        <v>390000</v>
      </c>
      <c r="M68" s="222">
        <f t="shared" si="26"/>
        <v>5285000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si="30"/>
        <v>4771025</v>
      </c>
      <c r="R68" s="220">
        <f t="shared" si="31"/>
        <v>0</v>
      </c>
      <c r="S68" s="223">
        <f t="shared" si="33"/>
        <v>4771025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>VLOOKUP(B69,'CC - 07'!$B$109:$AN$122,36,0)</f>
        <v>26</v>
      </c>
      <c r="G69" s="220">
        <f t="shared" si="23"/>
        <v>4336000</v>
      </c>
      <c r="H69" s="92">
        <f>(VLOOKUP(B69,'CC - 07'!B$109:AS$122,37,0)+VLOOKUP(B69,'CC - 07'!B$109:AS$122,38,0))</f>
        <v>0</v>
      </c>
      <c r="I69" s="220">
        <f t="shared" si="24"/>
        <v>0</v>
      </c>
      <c r="J69" s="221">
        <f t="shared" si="25"/>
        <v>26</v>
      </c>
      <c r="K69" s="39">
        <f t="shared" si="25"/>
        <v>4336000</v>
      </c>
      <c r="L69" s="90">
        <f t="shared" si="32"/>
        <v>390000</v>
      </c>
      <c r="M69" s="222">
        <f t="shared" si="26"/>
        <v>4726000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si="30"/>
        <v>4270720</v>
      </c>
      <c r="R69" s="220">
        <f t="shared" si="31"/>
        <v>0</v>
      </c>
      <c r="S69" s="223">
        <f t="shared" si="33"/>
        <v>4270720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>VLOOKUP(B70,'CC - 07'!$B$109:$AN$122,36,0)</f>
        <v>26</v>
      </c>
      <c r="G70" s="220">
        <f t="shared" si="23"/>
        <v>3496000</v>
      </c>
      <c r="H70" s="92">
        <f>(VLOOKUP(B70,'CC - 07'!B$109:AS$122,37,0)+VLOOKUP(B70,'CC - 07'!B$109:AS$122,38,0))</f>
        <v>0</v>
      </c>
      <c r="I70" s="220">
        <f t="shared" si="24"/>
        <v>0</v>
      </c>
      <c r="J70" s="221">
        <f t="shared" si="25"/>
        <v>26</v>
      </c>
      <c r="K70" s="39">
        <f t="shared" si="25"/>
        <v>3496000</v>
      </c>
      <c r="L70" s="90">
        <f t="shared" si="32"/>
        <v>390000</v>
      </c>
      <c r="M70" s="222">
        <f t="shared" si="26"/>
        <v>3886000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si="30"/>
        <v>3518920</v>
      </c>
      <c r="R70" s="220">
        <f t="shared" si="31"/>
        <v>0</v>
      </c>
      <c r="S70" s="223">
        <f t="shared" si="33"/>
        <v>3518920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>VLOOKUP(B71,'CC - 07'!$B$109:$AN$122,36,0)</f>
        <v>26</v>
      </c>
      <c r="G71" s="220">
        <f t="shared" si="23"/>
        <v>4056000</v>
      </c>
      <c r="H71" s="92">
        <f>(VLOOKUP(B71,'CC - 07'!B$109:AS$122,37,0)+VLOOKUP(B71,'CC - 07'!B$109:AS$122,38,0))</f>
        <v>0</v>
      </c>
      <c r="I71" s="220">
        <f t="shared" si="24"/>
        <v>0</v>
      </c>
      <c r="J71" s="221">
        <f t="shared" si="25"/>
        <v>26</v>
      </c>
      <c r="K71" s="39">
        <f t="shared" si="25"/>
        <v>4056000</v>
      </c>
      <c r="L71" s="90">
        <f t="shared" si="32"/>
        <v>390000</v>
      </c>
      <c r="M71" s="222">
        <f t="shared" si="26"/>
        <v>4446000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si="30"/>
        <v>4020120</v>
      </c>
      <c r="R71" s="220">
        <f t="shared" si="31"/>
        <v>0</v>
      </c>
      <c r="S71" s="223">
        <f t="shared" si="33"/>
        <v>4020120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>VLOOKUP(B72,'CC - 07'!$B$109:$AN$122,36,0)</f>
        <v>26</v>
      </c>
      <c r="G72" s="220">
        <f t="shared" si="23"/>
        <v>4840000</v>
      </c>
      <c r="H72" s="92">
        <f>(VLOOKUP(B72,'CC - 07'!B$109:AS$122,37,0)+VLOOKUP(B72,'CC - 07'!B$109:AS$122,38,0))</f>
        <v>0</v>
      </c>
      <c r="I72" s="220">
        <f t="shared" si="24"/>
        <v>0</v>
      </c>
      <c r="J72" s="221">
        <f t="shared" si="25"/>
        <v>26</v>
      </c>
      <c r="K72" s="39">
        <f t="shared" si="25"/>
        <v>4840000</v>
      </c>
      <c r="L72" s="90">
        <f t="shared" si="32"/>
        <v>390000</v>
      </c>
      <c r="M72" s="222">
        <f t="shared" si="26"/>
        <v>5230000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si="30"/>
        <v>4721800</v>
      </c>
      <c r="R72" s="220">
        <f t="shared" si="31"/>
        <v>0</v>
      </c>
      <c r="S72" s="223">
        <f t="shared" si="33"/>
        <v>4721800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12" t="s">
        <v>25</v>
      </c>
      <c r="B74" s="413"/>
      <c r="C74" s="413"/>
      <c r="D74" s="413"/>
      <c r="E74" s="231">
        <f>SUM(E66:E73)</f>
        <v>37369000</v>
      </c>
      <c r="F74" s="231"/>
      <c r="G74" s="231">
        <f t="shared" ref="G74:S74" si="34">SUM(G66:G73)</f>
        <v>35699615</v>
      </c>
      <c r="H74" s="231">
        <f t="shared" si="34"/>
        <v>0</v>
      </c>
      <c r="I74" s="231">
        <f t="shared" si="34"/>
        <v>0</v>
      </c>
      <c r="J74" s="231">
        <f t="shared" si="34"/>
        <v>178</v>
      </c>
      <c r="K74" s="232">
        <f t="shared" si="34"/>
        <v>35699615</v>
      </c>
      <c r="L74" s="232">
        <f t="shared" si="34"/>
        <v>2670000</v>
      </c>
      <c r="M74" s="232">
        <f t="shared" si="34"/>
        <v>38369615</v>
      </c>
      <c r="N74" s="232">
        <f>SUM(N66:N73)</f>
        <v>2989520</v>
      </c>
      <c r="O74" s="232">
        <f t="shared" si="34"/>
        <v>560535</v>
      </c>
      <c r="P74" s="232">
        <f t="shared" si="34"/>
        <v>373690</v>
      </c>
      <c r="Q74" s="232">
        <f t="shared" si="34"/>
        <v>34445870</v>
      </c>
      <c r="R74" s="232">
        <f t="shared" si="34"/>
        <v>0</v>
      </c>
      <c r="S74" s="232">
        <f t="shared" si="34"/>
        <v>34445870</v>
      </c>
      <c r="T74" s="232"/>
      <c r="U74" s="182"/>
      <c r="V74" s="233">
        <f>S74+S45</f>
        <v>147048005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07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>
        <v>2855969.2</v>
      </c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  <row r="79" spans="1:31">
      <c r="N79" s="6">
        <v>6281040</v>
      </c>
    </row>
    <row r="80" spans="1:31">
      <c r="N80" s="6">
        <v>535494.22499999998</v>
      </c>
    </row>
    <row r="81" spans="14:14">
      <c r="N81" s="6">
        <v>1177695</v>
      </c>
    </row>
    <row r="82" spans="14:14">
      <c r="N82" s="6">
        <v>356996.15</v>
      </c>
    </row>
    <row r="83" spans="14:14">
      <c r="N83" s="6">
        <v>785130</v>
      </c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62:A64"/>
    <mergeCell ref="B62:B64"/>
    <mergeCell ref="C62:C64"/>
    <mergeCell ref="D62:D64"/>
    <mergeCell ref="E62:E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106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J11" sqref="AJ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3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92" t="s">
        <v>180</v>
      </c>
      <c r="AN1" s="393"/>
      <c r="AO1" s="393"/>
      <c r="AP1" s="393"/>
      <c r="AQ1" s="393"/>
      <c r="AR1" s="393"/>
      <c r="AS1" s="394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42583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00" t="s">
        <v>28</v>
      </c>
      <c r="B5" s="400" t="s">
        <v>3</v>
      </c>
      <c r="C5" s="400" t="s">
        <v>1</v>
      </c>
      <c r="D5" s="402" t="s">
        <v>29</v>
      </c>
      <c r="E5" s="400" t="s">
        <v>30</v>
      </c>
      <c r="F5" s="118">
        <f>+E4</f>
        <v>42583</v>
      </c>
      <c r="G5" s="118">
        <f t="shared" ref="G5:AG5" si="0">F5+1</f>
        <v>42584</v>
      </c>
      <c r="H5" s="118">
        <f t="shared" si="0"/>
        <v>42585</v>
      </c>
      <c r="I5" s="118">
        <f t="shared" si="0"/>
        <v>42586</v>
      </c>
      <c r="J5" s="118">
        <f t="shared" si="0"/>
        <v>42587</v>
      </c>
      <c r="K5" s="118">
        <f t="shared" si="0"/>
        <v>42588</v>
      </c>
      <c r="L5" s="118">
        <f t="shared" si="0"/>
        <v>42589</v>
      </c>
      <c r="M5" s="118">
        <f t="shared" si="0"/>
        <v>42590</v>
      </c>
      <c r="N5" s="118">
        <f t="shared" si="0"/>
        <v>42591</v>
      </c>
      <c r="O5" s="118">
        <f t="shared" si="0"/>
        <v>42592</v>
      </c>
      <c r="P5" s="118">
        <f t="shared" si="0"/>
        <v>42593</v>
      </c>
      <c r="Q5" s="118">
        <f t="shared" si="0"/>
        <v>42594</v>
      </c>
      <c r="R5" s="118">
        <f t="shared" si="0"/>
        <v>42595</v>
      </c>
      <c r="S5" s="118">
        <f t="shared" si="0"/>
        <v>42596</v>
      </c>
      <c r="T5" s="118">
        <f t="shared" si="0"/>
        <v>42597</v>
      </c>
      <c r="U5" s="118">
        <f t="shared" si="0"/>
        <v>42598</v>
      </c>
      <c r="V5" s="118">
        <f t="shared" si="0"/>
        <v>42599</v>
      </c>
      <c r="W5" s="118">
        <f t="shared" si="0"/>
        <v>42600</v>
      </c>
      <c r="X5" s="118">
        <f t="shared" si="0"/>
        <v>42601</v>
      </c>
      <c r="Y5" s="118">
        <f t="shared" si="0"/>
        <v>42602</v>
      </c>
      <c r="Z5" s="118">
        <f t="shared" si="0"/>
        <v>42603</v>
      </c>
      <c r="AA5" s="118">
        <f t="shared" si="0"/>
        <v>42604</v>
      </c>
      <c r="AB5" s="118">
        <f t="shared" si="0"/>
        <v>42605</v>
      </c>
      <c r="AC5" s="118">
        <f t="shared" si="0"/>
        <v>42606</v>
      </c>
      <c r="AD5" s="118">
        <f t="shared" si="0"/>
        <v>42607</v>
      </c>
      <c r="AE5" s="118">
        <f t="shared" si="0"/>
        <v>42608</v>
      </c>
      <c r="AF5" s="118">
        <f t="shared" si="0"/>
        <v>42609</v>
      </c>
      <c r="AG5" s="118">
        <f t="shared" si="0"/>
        <v>42610</v>
      </c>
      <c r="AH5" s="118">
        <f>AG5+1</f>
        <v>42611</v>
      </c>
      <c r="AI5" s="118">
        <f>AH5+1</f>
        <v>42612</v>
      </c>
      <c r="AJ5" s="118">
        <v>31</v>
      </c>
      <c r="AK5" s="405" t="s">
        <v>15</v>
      </c>
      <c r="AL5" s="406"/>
      <c r="AM5" s="407"/>
      <c r="AN5" s="403" t="s">
        <v>45</v>
      </c>
      <c r="AO5" s="403" t="s">
        <v>41</v>
      </c>
      <c r="AP5" s="403" t="s">
        <v>42</v>
      </c>
      <c r="AQ5" s="403" t="s">
        <v>43</v>
      </c>
      <c r="AR5" s="403" t="s">
        <v>44</v>
      </c>
      <c r="AS5" s="402" t="s">
        <v>0</v>
      </c>
      <c r="AT5" s="40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01"/>
      <c r="B6" s="401"/>
      <c r="C6" s="401"/>
      <c r="D6" s="401"/>
      <c r="E6" s="401"/>
      <c r="F6" s="304" t="str">
        <f>CHOOSE(WEEKDAY(F5),"C.Nhật","T.Hai","T.Ba","T.Tư","T.Năm","T.Sáu","T.Bảy")</f>
        <v>T.Hai</v>
      </c>
      <c r="G6" s="304" t="str">
        <f t="shared" ref="G6:AI6" si="1">CHOOSE(WEEKDAY(G5),"C.Nhật","T.Hai","T.Ba","T.Tư","T.Năm","T.Sáu","T.Bảy")</f>
        <v>T.Ba</v>
      </c>
      <c r="H6" s="304" t="str">
        <f t="shared" si="1"/>
        <v>T.Tư</v>
      </c>
      <c r="I6" s="304" t="str">
        <f t="shared" si="1"/>
        <v>T.Năm</v>
      </c>
      <c r="J6" s="304" t="str">
        <f t="shared" si="1"/>
        <v>T.Sáu</v>
      </c>
      <c r="K6" s="304" t="str">
        <f t="shared" si="1"/>
        <v>T.Bảy</v>
      </c>
      <c r="L6" s="304" t="str">
        <f t="shared" si="1"/>
        <v>C.Nhật</v>
      </c>
      <c r="M6" s="304" t="str">
        <f t="shared" si="1"/>
        <v>T.Hai</v>
      </c>
      <c r="N6" s="304" t="str">
        <f t="shared" si="1"/>
        <v>T.Ba</v>
      </c>
      <c r="O6" s="304" t="str">
        <f t="shared" si="1"/>
        <v>T.Tư</v>
      </c>
      <c r="P6" s="304" t="str">
        <f t="shared" si="1"/>
        <v>T.Năm</v>
      </c>
      <c r="Q6" s="304" t="str">
        <f t="shared" si="1"/>
        <v>T.Sáu</v>
      </c>
      <c r="R6" s="304" t="str">
        <f t="shared" si="1"/>
        <v>T.Bảy</v>
      </c>
      <c r="S6" s="304" t="str">
        <f t="shared" si="1"/>
        <v>C.Nhật</v>
      </c>
      <c r="T6" s="304" t="str">
        <f t="shared" si="1"/>
        <v>T.Hai</v>
      </c>
      <c r="U6" s="304" t="str">
        <f t="shared" si="1"/>
        <v>T.Ba</v>
      </c>
      <c r="V6" s="304" t="str">
        <f t="shared" si="1"/>
        <v>T.Tư</v>
      </c>
      <c r="W6" s="304" t="str">
        <f t="shared" si="1"/>
        <v>T.Năm</v>
      </c>
      <c r="X6" s="304" t="str">
        <f t="shared" si="1"/>
        <v>T.Sáu</v>
      </c>
      <c r="Y6" s="304" t="str">
        <f t="shared" si="1"/>
        <v>T.Bảy</v>
      </c>
      <c r="Z6" s="304" t="str">
        <f t="shared" si="1"/>
        <v>C.Nhật</v>
      </c>
      <c r="AA6" s="304" t="str">
        <f t="shared" si="1"/>
        <v>T.Hai</v>
      </c>
      <c r="AB6" s="304" t="str">
        <f t="shared" si="1"/>
        <v>T.Ba</v>
      </c>
      <c r="AC6" s="304" t="str">
        <f t="shared" si="1"/>
        <v>T.Tư</v>
      </c>
      <c r="AD6" s="304" t="str">
        <f t="shared" si="1"/>
        <v>T.Năm</v>
      </c>
      <c r="AE6" s="304" t="str">
        <f t="shared" si="1"/>
        <v>T.Sáu</v>
      </c>
      <c r="AF6" s="304" t="str">
        <f t="shared" si="1"/>
        <v>T.Bảy</v>
      </c>
      <c r="AG6" s="304" t="str">
        <f t="shared" si="1"/>
        <v>C.Nhật</v>
      </c>
      <c r="AH6" s="304" t="str">
        <f t="shared" si="1"/>
        <v>T.Hai</v>
      </c>
      <c r="AI6" s="304" t="str">
        <f t="shared" si="1"/>
        <v>T.Ba</v>
      </c>
      <c r="AJ6" s="304" t="s">
        <v>195</v>
      </c>
      <c r="AK6" s="305" t="s">
        <v>16</v>
      </c>
      <c r="AL6" s="305" t="s">
        <v>31</v>
      </c>
      <c r="AM6" s="306" t="s">
        <v>17</v>
      </c>
      <c r="AN6" s="404"/>
      <c r="AO6" s="404"/>
      <c r="AP6" s="404"/>
      <c r="AQ6" s="404"/>
      <c r="AR6" s="404"/>
      <c r="AS6" s="401"/>
      <c r="AT6" s="40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4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7">
        <v>1</v>
      </c>
      <c r="B9" s="367" t="s">
        <v>61</v>
      </c>
      <c r="C9" s="369" t="str">
        <f>VLOOKUP(B9,DS,2,0)</f>
        <v>Mai Út Hiền</v>
      </c>
      <c r="D9" s="371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>
        <v>8</v>
      </c>
      <c r="K9" s="171">
        <v>8</v>
      </c>
      <c r="L9" s="171"/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171">
        <v>8</v>
      </c>
      <c r="AJ9" s="171">
        <v>8</v>
      </c>
      <c r="AK9" s="373">
        <f>((SUM(F9:AJ9))/8)-(SUMIF($F$6:$AJ$6,"C.Nhật",F9:AJ9)/8)</f>
        <v>27</v>
      </c>
      <c r="AL9" s="373">
        <f>SUM(F10:AI10)/8*1.5</f>
        <v>0</v>
      </c>
      <c r="AM9" s="375">
        <f>SUMIF($F$6:$AI$6,"C.Nhật",$F9:$AI10)/8*2</f>
        <v>0</v>
      </c>
      <c r="AN9" s="363">
        <f>SUM(AK9:AM10)</f>
        <v>27</v>
      </c>
      <c r="AO9" s="377">
        <v>0</v>
      </c>
      <c r="AP9" s="363"/>
      <c r="AQ9" s="363"/>
      <c r="AR9" s="363"/>
      <c r="AS9" s="365"/>
      <c r="AT9" s="34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8"/>
      <c r="B10" s="368"/>
      <c r="C10" s="370"/>
      <c r="D10" s="372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74"/>
      <c r="AL10" s="374"/>
      <c r="AM10" s="376"/>
      <c r="AN10" s="364"/>
      <c r="AO10" s="378"/>
      <c r="AP10" s="364"/>
      <c r="AQ10" s="364"/>
      <c r="AR10" s="364"/>
      <c r="AS10" s="366"/>
      <c r="AT10" s="34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7">
        <f>A9+1</f>
        <v>2</v>
      </c>
      <c r="B11" s="367" t="s">
        <v>62</v>
      </c>
      <c r="C11" s="369" t="str">
        <f>VLOOKUP(B11,DS,2,0)</f>
        <v>Nguyễn Thị Xuân Thảo</v>
      </c>
      <c r="D11" s="371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>
        <v>8</v>
      </c>
      <c r="L11" s="171"/>
      <c r="M11" s="171">
        <v>8</v>
      </c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/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171">
        <v>8</v>
      </c>
      <c r="AJ11" s="171">
        <v>8</v>
      </c>
      <c r="AK11" s="373">
        <f>((SUM(F11:AJ11))/8)-(SUMIF($F$6:$AJ$6,"C.Nhật",F11:AJ11)/8)</f>
        <v>27</v>
      </c>
      <c r="AL11" s="373">
        <f>SUM(F12:AI12)/8*1.5</f>
        <v>0</v>
      </c>
      <c r="AM11" s="375">
        <f>SUMIF($F$6:$AI$6,"C.Nhật",$F11:$AI12)/8*2</f>
        <v>0</v>
      </c>
      <c r="AN11" s="363">
        <f>SUM(AK11:AM12)</f>
        <v>27</v>
      </c>
      <c r="AO11" s="377">
        <v>0</v>
      </c>
      <c r="AP11" s="363"/>
      <c r="AQ11" s="363"/>
      <c r="AR11" s="363"/>
      <c r="AS11" s="365"/>
      <c r="AT11" s="34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8"/>
      <c r="B12" s="368"/>
      <c r="C12" s="370"/>
      <c r="D12" s="372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74"/>
      <c r="AL12" s="374"/>
      <c r="AM12" s="376"/>
      <c r="AN12" s="364"/>
      <c r="AO12" s="378"/>
      <c r="AP12" s="364"/>
      <c r="AQ12" s="364"/>
      <c r="AR12" s="364"/>
      <c r="AS12" s="366"/>
      <c r="AT12" s="34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7">
        <v>1</v>
      </c>
      <c r="B14" s="367" t="s">
        <v>84</v>
      </c>
      <c r="C14" s="369" t="str">
        <f>VLOOKUP(B14,DS,2,0)</f>
        <v xml:space="preserve"> Lâm Thị Mộng Kiều </v>
      </c>
      <c r="D14" s="371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>
        <v>8</v>
      </c>
      <c r="L14" s="171"/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171">
        <v>8</v>
      </c>
      <c r="AJ14" s="171">
        <v>8</v>
      </c>
      <c r="AK14" s="373">
        <f>((SUM(F14:AJ14))/8)-(SUMIF($F$6:$AJ$6,"C.Nhật",F14:AJ14)/8)</f>
        <v>27</v>
      </c>
      <c r="AL14" s="373">
        <f>SUM(F15:AI15)/8*1.5</f>
        <v>0</v>
      </c>
      <c r="AM14" s="375">
        <f>SUMIF($F$6:$AI$6,"C.Nhật",$F14:$AI15)/8*2</f>
        <v>0</v>
      </c>
      <c r="AN14" s="363">
        <f>SUM(AK14:AM15)</f>
        <v>27</v>
      </c>
      <c r="AO14" s="377">
        <v>0</v>
      </c>
      <c r="AP14" s="363"/>
      <c r="AQ14" s="363"/>
      <c r="AR14" s="363"/>
      <c r="AS14" s="365"/>
      <c r="AT14" s="34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8"/>
      <c r="B15" s="368"/>
      <c r="C15" s="370"/>
      <c r="D15" s="372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74"/>
      <c r="AL15" s="374"/>
      <c r="AM15" s="376"/>
      <c r="AN15" s="364"/>
      <c r="AO15" s="378"/>
      <c r="AP15" s="364"/>
      <c r="AQ15" s="364"/>
      <c r="AR15" s="364"/>
      <c r="AS15" s="366"/>
      <c r="AT15" s="34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7">
        <f>A14+1</f>
        <v>2</v>
      </c>
      <c r="B16" s="367" t="s">
        <v>85</v>
      </c>
      <c r="C16" s="369" t="str">
        <f>VLOOKUP(B16,DS,2,0)</f>
        <v>Huỳnh Thị Hường</v>
      </c>
      <c r="D16" s="371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>
        <v>8</v>
      </c>
      <c r="L16" s="171"/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171">
        <v>8</v>
      </c>
      <c r="AJ16" s="171">
        <v>8</v>
      </c>
      <c r="AK16" s="373">
        <f>((SUM(F16:AJ16))/8)-(SUMIF($F$6:$AJ$6,"C.Nhật",F16:AJ16)/8)</f>
        <v>27</v>
      </c>
      <c r="AL16" s="373">
        <f>SUM(F17:AI17)/8*1.5</f>
        <v>0</v>
      </c>
      <c r="AM16" s="375">
        <f>SUMIF($F$6:$AI$6,"C.Nhật",$F16:$AI17)/8*2</f>
        <v>0</v>
      </c>
      <c r="AN16" s="363">
        <f>SUM(AK16:AM17)</f>
        <v>27</v>
      </c>
      <c r="AO16" s="377">
        <v>0</v>
      </c>
      <c r="AP16" s="363"/>
      <c r="AQ16" s="363"/>
      <c r="AR16" s="363"/>
      <c r="AS16" s="365"/>
      <c r="AT16" s="34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8"/>
      <c r="B17" s="368"/>
      <c r="C17" s="370"/>
      <c r="D17" s="372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74"/>
      <c r="AL17" s="374"/>
      <c r="AM17" s="376"/>
      <c r="AN17" s="364"/>
      <c r="AO17" s="378"/>
      <c r="AP17" s="364"/>
      <c r="AQ17" s="364"/>
      <c r="AR17" s="364"/>
      <c r="AS17" s="366"/>
      <c r="AT17" s="34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7">
        <f>A16+1</f>
        <v>3</v>
      </c>
      <c r="B18" s="367" t="s">
        <v>86</v>
      </c>
      <c r="C18" s="369" t="str">
        <f>VLOOKUP(B18,DS,2,0)</f>
        <v>Nguyễn Thị Rong</v>
      </c>
      <c r="D18" s="371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>
        <v>8</v>
      </c>
      <c r="L18" s="171"/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171">
        <v>8</v>
      </c>
      <c r="AJ18" s="171">
        <v>8</v>
      </c>
      <c r="AK18" s="373">
        <f>((SUM(F18:AJ18))/8)-(SUMIF($F$6:$AJ$6,"C.Nhật",F18:AJ18)/8)</f>
        <v>27</v>
      </c>
      <c r="AL18" s="373">
        <f>SUM(F19:AI19)/8*1.5</f>
        <v>0</v>
      </c>
      <c r="AM18" s="375">
        <f>SUMIF($F$6:$AI$6,"C.Nhật",$F18:$AI19)/8*2</f>
        <v>0</v>
      </c>
      <c r="AN18" s="363">
        <f>SUM(AK18:AM19)</f>
        <v>27</v>
      </c>
      <c r="AO18" s="377">
        <v>0</v>
      </c>
      <c r="AP18" s="363"/>
      <c r="AQ18" s="363"/>
      <c r="AR18" s="363"/>
      <c r="AS18" s="365"/>
      <c r="AT18" s="34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8"/>
      <c r="B19" s="368"/>
      <c r="C19" s="370"/>
      <c r="D19" s="372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74"/>
      <c r="AL19" s="374"/>
      <c r="AM19" s="376"/>
      <c r="AN19" s="364"/>
      <c r="AO19" s="378"/>
      <c r="AP19" s="364"/>
      <c r="AQ19" s="364"/>
      <c r="AR19" s="364"/>
      <c r="AS19" s="366"/>
      <c r="AT19" s="34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7">
        <f t="shared" ref="A20:A30" si="2">A18+1</f>
        <v>4</v>
      </c>
      <c r="B20" s="367" t="s">
        <v>87</v>
      </c>
      <c r="C20" s="369" t="str">
        <f>VLOOKUP(B20,DS,2,0)</f>
        <v>Sơn Thị Nil</v>
      </c>
      <c r="D20" s="371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>
        <v>8</v>
      </c>
      <c r="L20" s="171"/>
      <c r="M20" s="171">
        <v>8</v>
      </c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171">
        <v>8</v>
      </c>
      <c r="AJ20" s="171">
        <v>8</v>
      </c>
      <c r="AK20" s="373">
        <f>((SUM(F20:AJ20))/8)-(SUMIF($F$6:$AJ$6,"C.Nhật",F20:AJ20)/8)</f>
        <v>27</v>
      </c>
      <c r="AL20" s="373">
        <f>SUM(F21:AI21)/8*1.5</f>
        <v>0</v>
      </c>
      <c r="AM20" s="375">
        <f>SUMIF($F$6:$AI$6,"C.Nhật",$F20:$AI21)/8*2</f>
        <v>0</v>
      </c>
      <c r="AN20" s="363">
        <f>SUM(AK20:AM21)</f>
        <v>27</v>
      </c>
      <c r="AO20" s="377">
        <v>0</v>
      </c>
      <c r="AP20" s="363"/>
      <c r="AQ20" s="363"/>
      <c r="AR20" s="363"/>
      <c r="AS20" s="365"/>
      <c r="AT20" s="34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8"/>
      <c r="B21" s="368"/>
      <c r="C21" s="370"/>
      <c r="D21" s="372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74"/>
      <c r="AL21" s="374"/>
      <c r="AM21" s="376"/>
      <c r="AN21" s="364"/>
      <c r="AO21" s="378"/>
      <c r="AP21" s="364"/>
      <c r="AQ21" s="364"/>
      <c r="AR21" s="364"/>
      <c r="AS21" s="366"/>
      <c r="AT21" s="34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7">
        <f t="shared" si="2"/>
        <v>5</v>
      </c>
      <c r="B22" s="367" t="s">
        <v>88</v>
      </c>
      <c r="C22" s="369" t="str">
        <f>VLOOKUP(B22,DS,2,0)</f>
        <v>Huỳnh Thị Bé Tha</v>
      </c>
      <c r="D22" s="371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171">
        <v>8</v>
      </c>
      <c r="AJ22" s="171">
        <v>8</v>
      </c>
      <c r="AK22" s="373">
        <f>((SUM(F22:AJ22))/8)-(SUMIF($F$6:$AJ$6,"C.Nhật",F22:AJ22)/8)</f>
        <v>27</v>
      </c>
      <c r="AL22" s="373">
        <f>SUM(F23:AI23)/8*1.5</f>
        <v>0</v>
      </c>
      <c r="AM22" s="375">
        <f>SUMIF($F$6:$AI$6,"C.Nhật",$F22:$AI23)/8*2</f>
        <v>0</v>
      </c>
      <c r="AN22" s="363">
        <f>SUM(AK22:AM23)</f>
        <v>27</v>
      </c>
      <c r="AO22" s="377">
        <v>0</v>
      </c>
      <c r="AP22" s="363"/>
      <c r="AQ22" s="363"/>
      <c r="AR22" s="363"/>
      <c r="AS22" s="365"/>
      <c r="AT22" s="34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8"/>
      <c r="B23" s="368"/>
      <c r="C23" s="370"/>
      <c r="D23" s="372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74"/>
      <c r="AL23" s="374"/>
      <c r="AM23" s="376"/>
      <c r="AN23" s="364"/>
      <c r="AO23" s="378"/>
      <c r="AP23" s="364"/>
      <c r="AQ23" s="364"/>
      <c r="AR23" s="364"/>
      <c r="AS23" s="366"/>
      <c r="AT23" s="34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7">
        <f t="shared" si="2"/>
        <v>6</v>
      </c>
      <c r="B24" s="367" t="s">
        <v>90</v>
      </c>
      <c r="C24" s="369" t="str">
        <f>VLOOKUP(B24,DS,2,0)</f>
        <v>Nguyễn Thị Kim Hồng</v>
      </c>
      <c r="D24" s="371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>
        <v>8</v>
      </c>
      <c r="L24" s="171"/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171">
        <v>8</v>
      </c>
      <c r="AJ24" s="171">
        <v>8</v>
      </c>
      <c r="AK24" s="373">
        <f>((SUM(F24:AJ24))/8)-(SUMIF($F$6:$AJ$6,"C.Nhật",F24:AJ24)/8)</f>
        <v>27</v>
      </c>
      <c r="AL24" s="373">
        <f>SUM(F25:AI25)/8*1.5</f>
        <v>0</v>
      </c>
      <c r="AM24" s="375">
        <f>SUMIF($F$6:$AI$6,"C.Nhật",$F24:$AI25)/8*2</f>
        <v>0</v>
      </c>
      <c r="AN24" s="363">
        <f>SUM(AK24:AM25)</f>
        <v>27</v>
      </c>
      <c r="AO24" s="377">
        <v>0</v>
      </c>
      <c r="AP24" s="363"/>
      <c r="AQ24" s="363"/>
      <c r="AR24" s="363"/>
      <c r="AS24" s="365"/>
      <c r="AT24" s="34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8"/>
      <c r="B25" s="368"/>
      <c r="C25" s="370"/>
      <c r="D25" s="372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74"/>
      <c r="AL25" s="374"/>
      <c r="AM25" s="376"/>
      <c r="AN25" s="364"/>
      <c r="AO25" s="378"/>
      <c r="AP25" s="364"/>
      <c r="AQ25" s="364"/>
      <c r="AR25" s="364"/>
      <c r="AS25" s="366"/>
      <c r="AT25" s="34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7">
        <f t="shared" si="2"/>
        <v>7</v>
      </c>
      <c r="B26" s="367" t="s">
        <v>91</v>
      </c>
      <c r="C26" s="369" t="str">
        <f>VLOOKUP(B26,DS,2,0)</f>
        <v>Nguyễn Thị Lựu</v>
      </c>
      <c r="D26" s="371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>
        <v>8</v>
      </c>
      <c r="L26" s="171"/>
      <c r="M26" s="171">
        <v>8</v>
      </c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/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171">
        <v>8</v>
      </c>
      <c r="AJ26" s="171">
        <v>8</v>
      </c>
      <c r="AK26" s="373">
        <f>((SUM(F26:AJ26))/8)-(SUMIF($F$6:$AJ$6,"C.Nhật",F26:AJ26)/8)</f>
        <v>27</v>
      </c>
      <c r="AL26" s="373">
        <f>SUM(F27:AI27)/8*1.5</f>
        <v>0</v>
      </c>
      <c r="AM26" s="375">
        <f>SUMIF($F$6:$AI$6,"C.Nhật",$F26:$AI27)/8*2</f>
        <v>0</v>
      </c>
      <c r="AN26" s="363">
        <f>SUM(AK26:AM27)</f>
        <v>27</v>
      </c>
      <c r="AO26" s="377">
        <v>0</v>
      </c>
      <c r="AP26" s="363"/>
      <c r="AQ26" s="363"/>
      <c r="AR26" s="363"/>
      <c r="AS26" s="365"/>
      <c r="AT26" s="34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8"/>
      <c r="B27" s="368"/>
      <c r="C27" s="370"/>
      <c r="D27" s="372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74"/>
      <c r="AL27" s="374"/>
      <c r="AM27" s="376"/>
      <c r="AN27" s="364"/>
      <c r="AO27" s="378"/>
      <c r="AP27" s="364"/>
      <c r="AQ27" s="364"/>
      <c r="AR27" s="364"/>
      <c r="AS27" s="366"/>
      <c r="AT27" s="34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7">
        <f t="shared" si="2"/>
        <v>8</v>
      </c>
      <c r="B28" s="367" t="s">
        <v>92</v>
      </c>
      <c r="C28" s="369" t="str">
        <f>VLOOKUP(B28,DS,2,0)</f>
        <v>Lý Thị Được</v>
      </c>
      <c r="D28" s="371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>
        <v>8</v>
      </c>
      <c r="L28" s="171"/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171">
        <v>8</v>
      </c>
      <c r="AJ28" s="171">
        <v>8</v>
      </c>
      <c r="AK28" s="373">
        <f>((SUM(F28:AJ28))/8)-(SUMIF($F$6:$AJ$6,"C.Nhật",F28:AJ28)/8)</f>
        <v>27</v>
      </c>
      <c r="AL28" s="373">
        <f>SUM(F29:AI29)/8*1.5</f>
        <v>0</v>
      </c>
      <c r="AM28" s="375">
        <f>SUMIF($F$6:$AI$6,"C.Nhật",$F28:$AI29)/8*2</f>
        <v>0</v>
      </c>
      <c r="AN28" s="363">
        <f>SUM(AK28:AM29)</f>
        <v>27</v>
      </c>
      <c r="AO28" s="377">
        <v>0</v>
      </c>
      <c r="AP28" s="363"/>
      <c r="AQ28" s="363"/>
      <c r="AR28" s="363"/>
      <c r="AS28" s="365"/>
      <c r="AT28" s="34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8"/>
      <c r="B29" s="368"/>
      <c r="C29" s="370"/>
      <c r="D29" s="372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74"/>
      <c r="AL29" s="374"/>
      <c r="AM29" s="376"/>
      <c r="AN29" s="364"/>
      <c r="AO29" s="378"/>
      <c r="AP29" s="364"/>
      <c r="AQ29" s="364"/>
      <c r="AR29" s="364"/>
      <c r="AS29" s="366"/>
      <c r="AT29" s="34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7">
        <f t="shared" si="2"/>
        <v>9</v>
      </c>
      <c r="B30" s="367" t="s">
        <v>93</v>
      </c>
      <c r="C30" s="369" t="str">
        <f>VLOOKUP(B30,DS,2,0)</f>
        <v>Lý La Quan</v>
      </c>
      <c r="D30" s="371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>
        <v>8</v>
      </c>
      <c r="L30" s="171"/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171">
        <v>8</v>
      </c>
      <c r="AJ30" s="171">
        <v>8</v>
      </c>
      <c r="AK30" s="373">
        <f>((SUM(F30:AJ30))/8)-(SUMIF($F$6:$AJ$6,"C.Nhật",F30:AJ30)/8)</f>
        <v>27</v>
      </c>
      <c r="AL30" s="373">
        <f>SUM(F31:AI31)/8*1.5</f>
        <v>0</v>
      </c>
      <c r="AM30" s="375">
        <f>SUMIF($F$6:$AI$6,"C.Nhật",$F30:$AI31)/8*2</f>
        <v>0</v>
      </c>
      <c r="AN30" s="363">
        <f>SUM(AK30:AM31)</f>
        <v>27</v>
      </c>
      <c r="AO30" s="377">
        <v>0</v>
      </c>
      <c r="AP30" s="363"/>
      <c r="AQ30" s="363"/>
      <c r="AR30" s="363"/>
      <c r="AS30" s="365"/>
      <c r="AT30" s="34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8"/>
      <c r="B31" s="368"/>
      <c r="C31" s="370"/>
      <c r="D31" s="372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74"/>
      <c r="AL31" s="374"/>
      <c r="AM31" s="376"/>
      <c r="AN31" s="364"/>
      <c r="AO31" s="378"/>
      <c r="AP31" s="364"/>
      <c r="AQ31" s="364"/>
      <c r="AR31" s="364"/>
      <c r="AS31" s="366"/>
      <c r="AT31" s="34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7">
        <f>A30+1</f>
        <v>10</v>
      </c>
      <c r="B32" s="367" t="s">
        <v>94</v>
      </c>
      <c r="C32" s="369" t="str">
        <f>VLOOKUP(B32,DS,2,0)</f>
        <v>Trà Thị Soi</v>
      </c>
      <c r="D32" s="371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>
        <v>8</v>
      </c>
      <c r="L32" s="171"/>
      <c r="M32" s="171">
        <v>8</v>
      </c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171">
        <v>8</v>
      </c>
      <c r="AJ32" s="171">
        <v>8</v>
      </c>
      <c r="AK32" s="373">
        <f>((SUM(F32:AJ32))/8)-(SUMIF($F$6:$AJ$6,"C.Nhật",F32:AJ32)/8)</f>
        <v>27</v>
      </c>
      <c r="AL32" s="373">
        <f>SUM(F33:AI33)/8*1.5</f>
        <v>0</v>
      </c>
      <c r="AM32" s="375">
        <f>SUMIF($F$6:$AI$6,"C.Nhật",$F32:$AI33)/8*2</f>
        <v>0</v>
      </c>
      <c r="AN32" s="363">
        <f>SUM(AK32:AM33)</f>
        <v>27</v>
      </c>
      <c r="AO32" s="377">
        <v>0</v>
      </c>
      <c r="AP32" s="363"/>
      <c r="AQ32" s="363"/>
      <c r="AR32" s="363"/>
      <c r="AS32" s="365"/>
      <c r="AT32" s="34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8"/>
      <c r="B33" s="368"/>
      <c r="C33" s="370"/>
      <c r="D33" s="372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74"/>
      <c r="AL33" s="374"/>
      <c r="AM33" s="376"/>
      <c r="AN33" s="364"/>
      <c r="AO33" s="378"/>
      <c r="AP33" s="364"/>
      <c r="AQ33" s="364"/>
      <c r="AR33" s="364"/>
      <c r="AS33" s="366"/>
      <c r="AT33" s="34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7">
        <f>A32+1</f>
        <v>11</v>
      </c>
      <c r="B34" s="367" t="s">
        <v>95</v>
      </c>
      <c r="C34" s="369" t="str">
        <f>VLOOKUP(B34,DS,2,0)</f>
        <v>Sơn Thị Muỗi Tron</v>
      </c>
      <c r="D34" s="371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>
        <v>8</v>
      </c>
      <c r="L34" s="171"/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171">
        <v>8</v>
      </c>
      <c r="AJ34" s="171">
        <v>8</v>
      </c>
      <c r="AK34" s="373">
        <f>((SUM(F34:AJ34))/8)-(SUMIF($F$6:$AJ$6,"C.Nhật",F34:AJ34)/8)</f>
        <v>27</v>
      </c>
      <c r="AL34" s="373">
        <f>SUM(F35:AI35)/8*1.5</f>
        <v>0</v>
      </c>
      <c r="AM34" s="375">
        <f>SUMIF($F$6:$AI$6,"C.Nhật",$F34:$AI35)/8*2</f>
        <v>0</v>
      </c>
      <c r="AN34" s="363">
        <f>SUM(AK34:AM35)</f>
        <v>27</v>
      </c>
      <c r="AO34" s="377">
        <v>0</v>
      </c>
      <c r="AP34" s="363"/>
      <c r="AQ34" s="363"/>
      <c r="AR34" s="363"/>
      <c r="AS34" s="365"/>
      <c r="AT34" s="34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8"/>
      <c r="B35" s="368"/>
      <c r="C35" s="370"/>
      <c r="D35" s="372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74"/>
      <c r="AL35" s="374"/>
      <c r="AM35" s="376"/>
      <c r="AN35" s="364"/>
      <c r="AO35" s="378"/>
      <c r="AP35" s="364"/>
      <c r="AQ35" s="364"/>
      <c r="AR35" s="364"/>
      <c r="AS35" s="366"/>
      <c r="AT35" s="34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7">
        <f>A34+1</f>
        <v>12</v>
      </c>
      <c r="B36" s="367" t="s">
        <v>96</v>
      </c>
      <c r="C36" s="369" t="str">
        <f>VLOOKUP(B36,DS,2,0)</f>
        <v>Sơn Thị Thương</v>
      </c>
      <c r="D36" s="371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>
        <v>8</v>
      </c>
      <c r="K36" s="171">
        <v>8</v>
      </c>
      <c r="L36" s="171"/>
      <c r="M36" s="171">
        <v>8</v>
      </c>
      <c r="N36" s="171">
        <v>8</v>
      </c>
      <c r="O36" s="171">
        <v>8</v>
      </c>
      <c r="P36" s="171">
        <v>8</v>
      </c>
      <c r="Q36" s="171">
        <v>8</v>
      </c>
      <c r="R36" s="171">
        <v>8</v>
      </c>
      <c r="S36" s="171"/>
      <c r="T36" s="171">
        <v>8</v>
      </c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/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/>
      <c r="AH36" s="171">
        <v>8</v>
      </c>
      <c r="AI36" s="171">
        <v>8</v>
      </c>
      <c r="AJ36" s="171">
        <v>8</v>
      </c>
      <c r="AK36" s="373">
        <f>((SUM(F36:AJ36))/8)-(SUMIF($F$6:$AJ$6,"C.Nhật",F36:AJ36)/8)</f>
        <v>27</v>
      </c>
      <c r="AL36" s="373">
        <f>SUM(F37:AI37)/8*1.5</f>
        <v>0</v>
      </c>
      <c r="AM36" s="375">
        <f>SUMIF($F$6:$AI$6,"C.Nhật",$F36:$AI37)/8*2</f>
        <v>0</v>
      </c>
      <c r="AN36" s="363">
        <f>SUM(AK36:AM37)</f>
        <v>27</v>
      </c>
      <c r="AO36" s="377">
        <v>0</v>
      </c>
      <c r="AP36" s="363"/>
      <c r="AQ36" s="363"/>
      <c r="AR36" s="363"/>
      <c r="AS36" s="365"/>
      <c r="AT36" s="341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8"/>
      <c r="B37" s="368"/>
      <c r="C37" s="370"/>
      <c r="D37" s="372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74"/>
      <c r="AL37" s="374"/>
      <c r="AM37" s="376"/>
      <c r="AN37" s="364"/>
      <c r="AO37" s="378"/>
      <c r="AP37" s="364"/>
      <c r="AQ37" s="364"/>
      <c r="AR37" s="364"/>
      <c r="AS37" s="366"/>
      <c r="AT37" s="34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7">
        <f>A36+1</f>
        <v>13</v>
      </c>
      <c r="B38" s="367" t="s">
        <v>97</v>
      </c>
      <c r="C38" s="369" t="str">
        <f>VLOOKUP(B38,DS,2,0)</f>
        <v>Thạch Thị Som Ươne</v>
      </c>
      <c r="D38" s="371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>
        <v>8</v>
      </c>
      <c r="L38" s="171"/>
      <c r="M38" s="171">
        <v>8</v>
      </c>
      <c r="N38" s="171">
        <v>8</v>
      </c>
      <c r="O38" s="171">
        <v>8</v>
      </c>
      <c r="P38" s="171">
        <v>8</v>
      </c>
      <c r="Q38" s="171">
        <v>8</v>
      </c>
      <c r="R38" s="171">
        <v>8</v>
      </c>
      <c r="S38" s="171"/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/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/>
      <c r="AH38" s="171">
        <v>8</v>
      </c>
      <c r="AI38" s="171">
        <v>8</v>
      </c>
      <c r="AJ38" s="171">
        <v>8</v>
      </c>
      <c r="AK38" s="373">
        <f>((SUM(F38:AJ38))/8)-(SUMIF($F$6:$AJ$6,"C.Nhật",F38:AJ38)/8)</f>
        <v>27</v>
      </c>
      <c r="AL38" s="373">
        <f>SUM(F39:AI39)/8*1.5</f>
        <v>0</v>
      </c>
      <c r="AM38" s="375">
        <f>SUMIF($F$6:$AI$6,"C.Nhật",$F38:$AI39)/8*2</f>
        <v>0</v>
      </c>
      <c r="AN38" s="363">
        <f>SUM(AK38:AM39)</f>
        <v>27</v>
      </c>
      <c r="AO38" s="377">
        <v>0</v>
      </c>
      <c r="AP38" s="363"/>
      <c r="AQ38" s="363"/>
      <c r="AR38" s="363"/>
      <c r="AS38" s="365"/>
      <c r="AT38" s="34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8"/>
      <c r="B39" s="368"/>
      <c r="C39" s="370"/>
      <c r="D39" s="372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74"/>
      <c r="AL39" s="374"/>
      <c r="AM39" s="376"/>
      <c r="AN39" s="364"/>
      <c r="AO39" s="378"/>
      <c r="AP39" s="364"/>
      <c r="AQ39" s="364"/>
      <c r="AR39" s="364"/>
      <c r="AS39" s="366"/>
      <c r="AT39" s="34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7">
        <f>A38+1</f>
        <v>14</v>
      </c>
      <c r="B40" s="367" t="s">
        <v>98</v>
      </c>
      <c r="C40" s="369" t="str">
        <f>VLOOKUP(B40,DS,2,0)</f>
        <v>Huỳnh Thị Như</v>
      </c>
      <c r="D40" s="371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>
        <v>8</v>
      </c>
      <c r="L40" s="171"/>
      <c r="M40" s="171">
        <v>8</v>
      </c>
      <c r="N40" s="171">
        <v>8</v>
      </c>
      <c r="O40" s="171">
        <v>8</v>
      </c>
      <c r="P40" s="171">
        <v>8</v>
      </c>
      <c r="Q40" s="171">
        <v>8</v>
      </c>
      <c r="R40" s="171">
        <v>8</v>
      </c>
      <c r="S40" s="171"/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/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/>
      <c r="AH40" s="171">
        <v>8</v>
      </c>
      <c r="AI40" s="171">
        <v>8</v>
      </c>
      <c r="AJ40" s="171">
        <v>8</v>
      </c>
      <c r="AK40" s="373">
        <f>((SUM(F40:AJ40))/8)-(SUMIF($F$6:$AJ$6,"C.Nhật",F40:AJ40)/8)</f>
        <v>27</v>
      </c>
      <c r="AL40" s="373">
        <f>SUM(F41:AI41)/8*1.5</f>
        <v>0</v>
      </c>
      <c r="AM40" s="375">
        <f>SUMIF($F$6:$AI$6,"C.Nhật",$F40:$AI41)/8*2</f>
        <v>0</v>
      </c>
      <c r="AN40" s="363">
        <f>SUM(AK40:AM41)</f>
        <v>27</v>
      </c>
      <c r="AO40" s="377">
        <v>0</v>
      </c>
      <c r="AP40" s="363"/>
      <c r="AQ40" s="363"/>
      <c r="AR40" s="363"/>
      <c r="AS40" s="365"/>
      <c r="AT40" s="34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8"/>
      <c r="B41" s="368"/>
      <c r="C41" s="370"/>
      <c r="D41" s="372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74"/>
      <c r="AL41" s="374"/>
      <c r="AM41" s="376"/>
      <c r="AN41" s="364"/>
      <c r="AO41" s="378"/>
      <c r="AP41" s="364"/>
      <c r="AQ41" s="364"/>
      <c r="AR41" s="364"/>
      <c r="AS41" s="366"/>
      <c r="AT41" s="34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7">
        <f>A40+1</f>
        <v>15</v>
      </c>
      <c r="B42" s="367" t="s">
        <v>99</v>
      </c>
      <c r="C42" s="369" t="str">
        <f>VLOOKUP(B42,DS,2,0)</f>
        <v>Sơn Thị Chành Ny</v>
      </c>
      <c r="D42" s="371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>
        <v>8</v>
      </c>
      <c r="L42" s="171"/>
      <c r="M42" s="171">
        <v>8</v>
      </c>
      <c r="N42" s="171">
        <v>8</v>
      </c>
      <c r="O42" s="171">
        <v>8</v>
      </c>
      <c r="P42" s="171">
        <v>8</v>
      </c>
      <c r="Q42" s="171">
        <v>8</v>
      </c>
      <c r="R42" s="171">
        <v>8</v>
      </c>
      <c r="S42" s="171"/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/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/>
      <c r="AH42" s="171">
        <v>8</v>
      </c>
      <c r="AI42" s="171">
        <v>8</v>
      </c>
      <c r="AJ42" s="171">
        <v>8</v>
      </c>
      <c r="AK42" s="373">
        <f>((SUM(F42:AJ42))/8)-(SUMIF($F$6:$AJ$6,"C.Nhật",F42:AJ42)/8)</f>
        <v>27</v>
      </c>
      <c r="AL42" s="373">
        <f>SUM(F43:AI43)/8*1.5</f>
        <v>0</v>
      </c>
      <c r="AM42" s="375">
        <f>SUMIF($F$6:$AI$6,"C.Nhật",$F42:$AI43)/8*2</f>
        <v>0</v>
      </c>
      <c r="AN42" s="363">
        <f>SUM(AK42:AM43)</f>
        <v>27</v>
      </c>
      <c r="AO42" s="377">
        <v>0</v>
      </c>
      <c r="AP42" s="363"/>
      <c r="AQ42" s="363"/>
      <c r="AR42" s="363"/>
      <c r="AS42" s="365"/>
      <c r="AT42" s="34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8"/>
      <c r="B43" s="368"/>
      <c r="C43" s="370"/>
      <c r="D43" s="372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74"/>
      <c r="AL43" s="374"/>
      <c r="AM43" s="376"/>
      <c r="AN43" s="364"/>
      <c r="AO43" s="378"/>
      <c r="AP43" s="364"/>
      <c r="AQ43" s="364"/>
      <c r="AR43" s="364"/>
      <c r="AS43" s="366"/>
      <c r="AT43" s="34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7">
        <f>A42+1</f>
        <v>16</v>
      </c>
      <c r="B44" s="367" t="s">
        <v>100</v>
      </c>
      <c r="C44" s="369" t="str">
        <f>VLOOKUP(B44,DS,2,0)</f>
        <v>Sơn Thị Chành Đa</v>
      </c>
      <c r="D44" s="371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>
        <v>8</v>
      </c>
      <c r="K44" s="171">
        <v>8</v>
      </c>
      <c r="L44" s="171"/>
      <c r="M44" s="171">
        <v>8</v>
      </c>
      <c r="N44" s="171">
        <v>8</v>
      </c>
      <c r="O44" s="171">
        <v>8</v>
      </c>
      <c r="P44" s="171">
        <v>8</v>
      </c>
      <c r="Q44" s="171">
        <v>8</v>
      </c>
      <c r="R44" s="171">
        <v>8</v>
      </c>
      <c r="S44" s="171"/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/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/>
      <c r="AH44" s="171">
        <v>8</v>
      </c>
      <c r="AI44" s="171">
        <v>8</v>
      </c>
      <c r="AJ44" s="171">
        <v>8</v>
      </c>
      <c r="AK44" s="373">
        <f>((SUM(F44:AJ44))/8)-(SUMIF($F$6:$AJ$6,"C.Nhật",F44:AJ44)/8)</f>
        <v>27</v>
      </c>
      <c r="AL44" s="373">
        <f>SUM(F45:AI45)/8*1.5</f>
        <v>0</v>
      </c>
      <c r="AM44" s="375">
        <f>SUMIF($F$6:$AI$6,"C.Nhật",$F44:$AI45)/8*2</f>
        <v>0</v>
      </c>
      <c r="AN44" s="363">
        <f>SUM(AK44:AM45)</f>
        <v>27</v>
      </c>
      <c r="AO44" s="377">
        <v>0</v>
      </c>
      <c r="AP44" s="363"/>
      <c r="AQ44" s="363"/>
      <c r="AR44" s="363"/>
      <c r="AS44" s="365"/>
      <c r="AT44" s="34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8"/>
      <c r="B45" s="368"/>
      <c r="C45" s="370"/>
      <c r="D45" s="372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74"/>
      <c r="AL45" s="374"/>
      <c r="AM45" s="376"/>
      <c r="AN45" s="364"/>
      <c r="AO45" s="378"/>
      <c r="AP45" s="364"/>
      <c r="AQ45" s="364"/>
      <c r="AR45" s="364"/>
      <c r="AS45" s="366"/>
      <c r="AT45" s="34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7">
        <f>A44+1</f>
        <v>17</v>
      </c>
      <c r="B46" s="367" t="s">
        <v>101</v>
      </c>
      <c r="C46" s="369" t="str">
        <f>VLOOKUP(B46,DS,2,0)</f>
        <v>Trần Thị Bích Phượng</v>
      </c>
      <c r="D46" s="371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>
        <v>8</v>
      </c>
      <c r="K46" s="171">
        <v>8</v>
      </c>
      <c r="L46" s="171"/>
      <c r="M46" s="171">
        <v>8</v>
      </c>
      <c r="N46" s="171">
        <v>8</v>
      </c>
      <c r="O46" s="171">
        <v>8</v>
      </c>
      <c r="P46" s="171">
        <v>8</v>
      </c>
      <c r="Q46" s="171">
        <v>8</v>
      </c>
      <c r="R46" s="171">
        <v>8</v>
      </c>
      <c r="S46" s="171"/>
      <c r="T46" s="171">
        <v>8</v>
      </c>
      <c r="U46" s="171">
        <v>8</v>
      </c>
      <c r="V46" s="171">
        <v>8</v>
      </c>
      <c r="W46" s="171">
        <v>8</v>
      </c>
      <c r="X46" s="171">
        <v>8</v>
      </c>
      <c r="Y46" s="171">
        <v>8</v>
      </c>
      <c r="Z46" s="171"/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/>
      <c r="AH46" s="171">
        <v>8</v>
      </c>
      <c r="AI46" s="171">
        <v>8</v>
      </c>
      <c r="AJ46" s="171">
        <v>8</v>
      </c>
      <c r="AK46" s="373">
        <f>((SUM(F46:AJ46))/8)-(SUMIF($F$6:$AJ$6,"C.Nhật",F46:AJ46)/8)</f>
        <v>27</v>
      </c>
      <c r="AL46" s="373">
        <f>SUM(F47:AI47)/8*1.5</f>
        <v>0</v>
      </c>
      <c r="AM46" s="375">
        <f>SUMIF($F$6:$AI$6,"C.Nhật",$F46:$AI47)/8*2</f>
        <v>0</v>
      </c>
      <c r="AN46" s="363">
        <f>SUM(AK46:AM47)</f>
        <v>27</v>
      </c>
      <c r="AO46" s="377">
        <v>0</v>
      </c>
      <c r="AP46" s="363"/>
      <c r="AQ46" s="363"/>
      <c r="AR46" s="363"/>
      <c r="AS46" s="365"/>
      <c r="AT46" s="34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8"/>
      <c r="B47" s="368"/>
      <c r="C47" s="370"/>
      <c r="D47" s="372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74"/>
      <c r="AL47" s="374"/>
      <c r="AM47" s="376"/>
      <c r="AN47" s="364"/>
      <c r="AO47" s="378"/>
      <c r="AP47" s="364"/>
      <c r="AQ47" s="364"/>
      <c r="AR47" s="364"/>
      <c r="AS47" s="366"/>
      <c r="AT47" s="34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7">
        <f>A46+1</f>
        <v>18</v>
      </c>
      <c r="B48" s="367" t="s">
        <v>102</v>
      </c>
      <c r="C48" s="369" t="str">
        <f>VLOOKUP(B48,DS,2,0)</f>
        <v>Sơn Thị Trường Sa</v>
      </c>
      <c r="D48" s="371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>
        <v>8</v>
      </c>
      <c r="L48" s="171"/>
      <c r="M48" s="171">
        <v>8</v>
      </c>
      <c r="N48" s="171">
        <v>8</v>
      </c>
      <c r="O48" s="171">
        <v>8</v>
      </c>
      <c r="P48" s="171">
        <v>8</v>
      </c>
      <c r="Q48" s="171">
        <v>8</v>
      </c>
      <c r="R48" s="171">
        <v>8</v>
      </c>
      <c r="S48" s="171"/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/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/>
      <c r="AH48" s="171">
        <v>8</v>
      </c>
      <c r="AI48" s="171">
        <v>8</v>
      </c>
      <c r="AJ48" s="171">
        <v>8</v>
      </c>
      <c r="AK48" s="373">
        <f>((SUM(F48:AJ48))/8)-(SUMIF($F$6:$AJ$6,"C.Nhật",F48:AJ48)/8)</f>
        <v>27</v>
      </c>
      <c r="AL48" s="373">
        <f>SUM(F49:AI49)/8*1.5</f>
        <v>0</v>
      </c>
      <c r="AM48" s="375">
        <f>SUMIF($F$6:$AI$6,"C.Nhật",$F48:$AI49)/8*2</f>
        <v>0</v>
      </c>
      <c r="AN48" s="363">
        <f>SUM(AK48:AM49)</f>
        <v>27</v>
      </c>
      <c r="AO48" s="377">
        <v>0</v>
      </c>
      <c r="AP48" s="363"/>
      <c r="AQ48" s="363"/>
      <c r="AR48" s="363"/>
      <c r="AS48" s="365"/>
      <c r="AT48" s="34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8"/>
      <c r="B49" s="368"/>
      <c r="C49" s="370"/>
      <c r="D49" s="372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74"/>
      <c r="AL49" s="374"/>
      <c r="AM49" s="376"/>
      <c r="AN49" s="364"/>
      <c r="AO49" s="378"/>
      <c r="AP49" s="364"/>
      <c r="AQ49" s="364"/>
      <c r="AR49" s="364"/>
      <c r="AS49" s="366"/>
      <c r="AT49" s="341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7">
        <f>A48+1</f>
        <v>19</v>
      </c>
      <c r="B50" s="367" t="s">
        <v>103</v>
      </c>
      <c r="C50" s="369" t="str">
        <f>VLOOKUP(B50,DS,2,0)</f>
        <v>Lý Thị Sà Kha</v>
      </c>
      <c r="D50" s="371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>
        <v>8</v>
      </c>
      <c r="L50" s="171"/>
      <c r="M50" s="171">
        <v>8</v>
      </c>
      <c r="N50" s="171">
        <v>8</v>
      </c>
      <c r="O50" s="171">
        <v>8</v>
      </c>
      <c r="P50" s="171">
        <v>8</v>
      </c>
      <c r="Q50" s="171">
        <v>8</v>
      </c>
      <c r="R50" s="171">
        <v>8</v>
      </c>
      <c r="S50" s="171"/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/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/>
      <c r="AH50" s="171">
        <v>8</v>
      </c>
      <c r="AI50" s="171">
        <v>8</v>
      </c>
      <c r="AJ50" s="171">
        <v>8</v>
      </c>
      <c r="AK50" s="373">
        <f>((SUM(F50:AJ50))/8)-(SUMIF($F$6:$AJ$6,"C.Nhật",F50:AJ50)/8)</f>
        <v>27</v>
      </c>
      <c r="AL50" s="373">
        <f>SUM(F51:AI51)/8*1.5</f>
        <v>0</v>
      </c>
      <c r="AM50" s="375">
        <f>SUMIF($F$6:$AI$6,"C.Nhật",$F50:$AI51)/8*2</f>
        <v>0</v>
      </c>
      <c r="AN50" s="363">
        <f>SUM(AK50:AM51)</f>
        <v>27</v>
      </c>
      <c r="AO50" s="377">
        <v>0</v>
      </c>
      <c r="AP50" s="363"/>
      <c r="AQ50" s="363"/>
      <c r="AR50" s="363"/>
      <c r="AS50" s="365"/>
      <c r="AT50" s="341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8"/>
      <c r="B51" s="368"/>
      <c r="C51" s="370"/>
      <c r="D51" s="372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74"/>
      <c r="AL51" s="374"/>
      <c r="AM51" s="376"/>
      <c r="AN51" s="364"/>
      <c r="AO51" s="378"/>
      <c r="AP51" s="364"/>
      <c r="AQ51" s="364"/>
      <c r="AR51" s="364"/>
      <c r="AS51" s="366"/>
      <c r="AT51" s="341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67">
        <f>A50+1</f>
        <v>20</v>
      </c>
      <c r="B52" s="367" t="s">
        <v>104</v>
      </c>
      <c r="C52" s="369" t="str">
        <f>VLOOKUP(B52,DS,2,0)</f>
        <v xml:space="preserve"> Lâm Thị Mộng Thường</v>
      </c>
      <c r="D52" s="371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>
        <v>8</v>
      </c>
      <c r="L52" s="171"/>
      <c r="M52" s="171">
        <v>8</v>
      </c>
      <c r="N52" s="171">
        <v>8</v>
      </c>
      <c r="O52" s="171">
        <v>8</v>
      </c>
      <c r="P52" s="171">
        <v>8</v>
      </c>
      <c r="Q52" s="171">
        <v>8</v>
      </c>
      <c r="R52" s="171">
        <v>8</v>
      </c>
      <c r="S52" s="171"/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>
        <v>8</v>
      </c>
      <c r="Z52" s="171"/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>
        <v>8</v>
      </c>
      <c r="AG52" s="171"/>
      <c r="AH52" s="171">
        <v>8</v>
      </c>
      <c r="AI52" s="171">
        <v>8</v>
      </c>
      <c r="AJ52" s="171">
        <v>8</v>
      </c>
      <c r="AK52" s="373">
        <f>((SUM(F52:AJ52))/8)-(SUMIF($F$6:$AJ$6,"C.Nhật",F52:AJ52)/8)</f>
        <v>27</v>
      </c>
      <c r="AL52" s="373">
        <f>SUM(F53:AI53)/8*1.5</f>
        <v>0</v>
      </c>
      <c r="AM52" s="375">
        <f>SUMIF($F$6:$AI$6,"C.Nhật",$F52:$AI53)/8*2</f>
        <v>0</v>
      </c>
      <c r="AN52" s="363">
        <f>SUM(AK52:AM53)</f>
        <v>27</v>
      </c>
      <c r="AO52" s="377">
        <v>0</v>
      </c>
      <c r="AP52" s="363"/>
      <c r="AQ52" s="363"/>
      <c r="AR52" s="363"/>
      <c r="AS52" s="365"/>
      <c r="AT52" s="341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68"/>
      <c r="B53" s="368"/>
      <c r="C53" s="370"/>
      <c r="D53" s="372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74"/>
      <c r="AL53" s="374"/>
      <c r="AM53" s="376"/>
      <c r="AN53" s="364"/>
      <c r="AO53" s="378"/>
      <c r="AP53" s="364"/>
      <c r="AQ53" s="364"/>
      <c r="AR53" s="364"/>
      <c r="AS53" s="366"/>
      <c r="AT53" s="341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67">
        <f>A52+1</f>
        <v>21</v>
      </c>
      <c r="B55" s="367" t="s">
        <v>113</v>
      </c>
      <c r="C55" s="369" t="str">
        <f>VLOOKUP(B55,DS,2,0)</f>
        <v>Nguyễn Văn Bé Hai</v>
      </c>
      <c r="D55" s="371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>
        <v>8</v>
      </c>
      <c r="L55" s="171"/>
      <c r="M55" s="171">
        <v>8</v>
      </c>
      <c r="N55" s="171">
        <v>8</v>
      </c>
      <c r="O55" s="171">
        <v>8</v>
      </c>
      <c r="P55" s="171">
        <v>8</v>
      </c>
      <c r="Q55" s="171">
        <v>8</v>
      </c>
      <c r="R55" s="171">
        <v>8</v>
      </c>
      <c r="S55" s="171"/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/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/>
      <c r="AH55" s="171">
        <v>8</v>
      </c>
      <c r="AI55" s="171">
        <v>8</v>
      </c>
      <c r="AJ55" s="171">
        <v>8</v>
      </c>
      <c r="AK55" s="373">
        <f>((SUM(F55:AJ55))/8)-(SUMIF($F$6:$AJ$6,"C.Nhật",F55:AJ55)/8)</f>
        <v>27</v>
      </c>
      <c r="AL55" s="373">
        <f>SUM(F56:AI56)/8*1.5</f>
        <v>0</v>
      </c>
      <c r="AM55" s="375">
        <f>SUMIF($F$6:$AI$6,"C.Nhật",$F55:$AI56)/8*2</f>
        <v>0</v>
      </c>
      <c r="AN55" s="363">
        <f>SUM(AK55:AM56)</f>
        <v>27</v>
      </c>
      <c r="AO55" s="377">
        <v>0</v>
      </c>
      <c r="AP55" s="363"/>
      <c r="AQ55" s="363"/>
      <c r="AR55" s="363"/>
      <c r="AS55" s="365"/>
      <c r="AT55" s="341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68"/>
      <c r="B56" s="368"/>
      <c r="C56" s="370"/>
      <c r="D56" s="372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74"/>
      <c r="AL56" s="374"/>
      <c r="AM56" s="376"/>
      <c r="AN56" s="364"/>
      <c r="AO56" s="378"/>
      <c r="AP56" s="364"/>
      <c r="AQ56" s="364"/>
      <c r="AR56" s="364"/>
      <c r="AS56" s="366"/>
      <c r="AT56" s="341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67">
        <f>A55+1</f>
        <v>22</v>
      </c>
      <c r="B57" s="367" t="s">
        <v>114</v>
      </c>
      <c r="C57" s="369" t="str">
        <f>VLOOKUP(B57,DS,2,0)</f>
        <v>Thạch Tiền</v>
      </c>
      <c r="D57" s="371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>
        <v>8</v>
      </c>
      <c r="L57" s="171"/>
      <c r="M57" s="171">
        <v>8</v>
      </c>
      <c r="N57" s="171">
        <v>8</v>
      </c>
      <c r="O57" s="171">
        <v>8</v>
      </c>
      <c r="P57" s="171">
        <v>8</v>
      </c>
      <c r="Q57" s="171">
        <v>8</v>
      </c>
      <c r="R57" s="171">
        <v>8</v>
      </c>
      <c r="S57" s="171"/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/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/>
      <c r="AH57" s="171">
        <v>8</v>
      </c>
      <c r="AI57" s="171">
        <v>8</v>
      </c>
      <c r="AJ57" s="171">
        <v>8</v>
      </c>
      <c r="AK57" s="373">
        <f>((SUM(F57:AJ57))/8)-(SUMIF($F$6:$AJ$6,"C.Nhật",F57:AJ57)/8)</f>
        <v>27</v>
      </c>
      <c r="AL57" s="373">
        <f>SUM(F58:AI58)/8*1.5</f>
        <v>0</v>
      </c>
      <c r="AM57" s="375">
        <f>SUMIF($F$6:$AI$6,"C.Nhật",$F57:$AI58)/8*2</f>
        <v>0</v>
      </c>
      <c r="AN57" s="363">
        <f>SUM(AK57:AM58)</f>
        <v>27</v>
      </c>
      <c r="AO57" s="377">
        <v>0</v>
      </c>
      <c r="AP57" s="363"/>
      <c r="AQ57" s="363"/>
      <c r="AR57" s="363"/>
      <c r="AS57" s="365"/>
      <c r="AT57" s="341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8"/>
      <c r="B58" s="368"/>
      <c r="C58" s="370"/>
      <c r="D58" s="372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74"/>
      <c r="AL58" s="374"/>
      <c r="AM58" s="376"/>
      <c r="AN58" s="364"/>
      <c r="AO58" s="378"/>
      <c r="AP58" s="364"/>
      <c r="AQ58" s="364"/>
      <c r="AR58" s="364"/>
      <c r="AS58" s="366"/>
      <c r="AT58" s="341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7">
        <f>A57+1</f>
        <v>23</v>
      </c>
      <c r="B59" s="367" t="s">
        <v>115</v>
      </c>
      <c r="C59" s="369" t="str">
        <f>VLOOKUP(B59,DS,2,0)</f>
        <v>Hứa Hậu</v>
      </c>
      <c r="D59" s="371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>
        <v>8</v>
      </c>
      <c r="K59" s="171">
        <v>8</v>
      </c>
      <c r="L59" s="171"/>
      <c r="M59" s="171">
        <v>8</v>
      </c>
      <c r="N59" s="171">
        <v>8</v>
      </c>
      <c r="O59" s="171">
        <v>8</v>
      </c>
      <c r="P59" s="171">
        <v>8</v>
      </c>
      <c r="Q59" s="171">
        <v>8</v>
      </c>
      <c r="R59" s="171">
        <v>8</v>
      </c>
      <c r="S59" s="171"/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/>
      <c r="AH59" s="171">
        <v>8</v>
      </c>
      <c r="AI59" s="171">
        <v>8</v>
      </c>
      <c r="AJ59" s="171">
        <v>8</v>
      </c>
      <c r="AK59" s="373">
        <f>((SUM(F59:AJ59))/8)-(SUMIF($F$6:$AJ$6,"C.Nhật",F59:AJ59)/8)</f>
        <v>27</v>
      </c>
      <c r="AL59" s="373">
        <f>SUM(F60:AI60)/8*1.5</f>
        <v>0</v>
      </c>
      <c r="AM59" s="375">
        <f>SUMIF($F$6:$AI$6,"C.Nhật",$F59:$AI60)/8*2</f>
        <v>0</v>
      </c>
      <c r="AN59" s="363">
        <f>SUM(AK59:AM60)</f>
        <v>27</v>
      </c>
      <c r="AO59" s="377">
        <v>0</v>
      </c>
      <c r="AP59" s="363"/>
      <c r="AQ59" s="363"/>
      <c r="AR59" s="363"/>
      <c r="AS59" s="365"/>
      <c r="AT59" s="341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8"/>
      <c r="B60" s="368"/>
      <c r="C60" s="370"/>
      <c r="D60" s="372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74"/>
      <c r="AL60" s="374"/>
      <c r="AM60" s="376"/>
      <c r="AN60" s="364"/>
      <c r="AO60" s="378"/>
      <c r="AP60" s="364"/>
      <c r="AQ60" s="364"/>
      <c r="AR60" s="364"/>
      <c r="AS60" s="366"/>
      <c r="AT60" s="341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7">
        <f>A59+1</f>
        <v>24</v>
      </c>
      <c r="B61" s="367" t="s">
        <v>116</v>
      </c>
      <c r="C61" s="369" t="str">
        <f>VLOOKUP(B61,DS,2,0)</f>
        <v>Sơn Pép</v>
      </c>
      <c r="D61" s="371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>
        <v>8</v>
      </c>
      <c r="L61" s="171"/>
      <c r="M61" s="171">
        <v>8</v>
      </c>
      <c r="N61" s="171">
        <v>8</v>
      </c>
      <c r="O61" s="171">
        <v>8</v>
      </c>
      <c r="P61" s="171">
        <v>8</v>
      </c>
      <c r="Q61" s="171">
        <v>8</v>
      </c>
      <c r="R61" s="171">
        <v>8</v>
      </c>
      <c r="S61" s="171"/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/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/>
      <c r="AH61" s="171">
        <v>8</v>
      </c>
      <c r="AI61" s="171">
        <v>8</v>
      </c>
      <c r="AJ61" s="171">
        <v>8</v>
      </c>
      <c r="AK61" s="373">
        <f>((SUM(F61:AJ61))/8)-(SUMIF($F$6:$AJ$6,"C.Nhật",F61:AJ61)/8)</f>
        <v>27</v>
      </c>
      <c r="AL61" s="373">
        <f>SUM(F62:AI62)/8*1.5</f>
        <v>0</v>
      </c>
      <c r="AM61" s="375">
        <f>SUMIF($F$6:$AI$6,"C.Nhật",$F61:$AI62)/8*2</f>
        <v>0</v>
      </c>
      <c r="AN61" s="363">
        <f>SUM(AK61:AM62)</f>
        <v>27</v>
      </c>
      <c r="AO61" s="377">
        <v>0</v>
      </c>
      <c r="AP61" s="363"/>
      <c r="AQ61" s="363"/>
      <c r="AR61" s="363"/>
      <c r="AS61" s="365"/>
      <c r="AT61" s="341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8"/>
      <c r="B62" s="368"/>
      <c r="C62" s="370"/>
      <c r="D62" s="372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74"/>
      <c r="AL62" s="374"/>
      <c r="AM62" s="376"/>
      <c r="AN62" s="364"/>
      <c r="AO62" s="378"/>
      <c r="AP62" s="364"/>
      <c r="AQ62" s="364"/>
      <c r="AR62" s="364"/>
      <c r="AS62" s="366"/>
      <c r="AT62" s="341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7">
        <f>A61+1</f>
        <v>25</v>
      </c>
      <c r="B63" s="367" t="s">
        <v>117</v>
      </c>
      <c r="C63" s="369" t="str">
        <f>VLOOKUP(B63,DS,2,0)</f>
        <v>Sơn Lét</v>
      </c>
      <c r="D63" s="371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>
        <v>8</v>
      </c>
      <c r="L63" s="171"/>
      <c r="M63" s="171">
        <v>8</v>
      </c>
      <c r="N63" s="171">
        <v>8</v>
      </c>
      <c r="O63" s="171">
        <v>8</v>
      </c>
      <c r="P63" s="171">
        <v>8</v>
      </c>
      <c r="Q63" s="171">
        <v>8</v>
      </c>
      <c r="R63" s="171">
        <v>8</v>
      </c>
      <c r="S63" s="171"/>
      <c r="T63" s="171">
        <v>8</v>
      </c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/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/>
      <c r="AH63" s="171">
        <v>8</v>
      </c>
      <c r="AI63" s="171">
        <v>8</v>
      </c>
      <c r="AJ63" s="171">
        <v>8</v>
      </c>
      <c r="AK63" s="373">
        <f>((SUM(F63:AJ63))/8)-(SUMIF($F$6:$AJ$6,"C.Nhật",F63:AJ63)/8)</f>
        <v>27</v>
      </c>
      <c r="AL63" s="373">
        <f>SUM(F64:AI64)/8*1.5</f>
        <v>0</v>
      </c>
      <c r="AM63" s="375">
        <f>SUMIF($F$6:$AI$6,"C.Nhật",$F63:$AI64)/8*2</f>
        <v>0</v>
      </c>
      <c r="AN63" s="363">
        <f>SUM(AK63:AM64)</f>
        <v>27</v>
      </c>
      <c r="AO63" s="377">
        <v>0</v>
      </c>
      <c r="AP63" s="363"/>
      <c r="AQ63" s="363"/>
      <c r="AR63" s="363"/>
      <c r="AS63" s="365"/>
      <c r="AT63" s="341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8"/>
      <c r="B64" s="368"/>
      <c r="C64" s="370"/>
      <c r="D64" s="372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74"/>
      <c r="AL64" s="374"/>
      <c r="AM64" s="376"/>
      <c r="AN64" s="364"/>
      <c r="AO64" s="378"/>
      <c r="AP64" s="364"/>
      <c r="AQ64" s="364"/>
      <c r="AR64" s="364"/>
      <c r="AS64" s="366"/>
      <c r="AT64" s="341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7">
        <f>A63+1</f>
        <v>26</v>
      </c>
      <c r="B65" s="367" t="s">
        <v>118</v>
      </c>
      <c r="C65" s="369" t="str">
        <f>VLOOKUP(B65,DS,2,0)</f>
        <v>Trần Nhiên</v>
      </c>
      <c r="D65" s="371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>
        <v>8</v>
      </c>
      <c r="L65" s="171"/>
      <c r="M65" s="171">
        <v>8</v>
      </c>
      <c r="N65" s="171">
        <v>8</v>
      </c>
      <c r="O65" s="171">
        <v>8</v>
      </c>
      <c r="P65" s="171">
        <v>8</v>
      </c>
      <c r="Q65" s="171">
        <v>8</v>
      </c>
      <c r="R65" s="171">
        <v>8</v>
      </c>
      <c r="S65" s="171"/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/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/>
      <c r="AH65" s="171">
        <v>8</v>
      </c>
      <c r="AI65" s="171">
        <v>8</v>
      </c>
      <c r="AJ65" s="171">
        <v>8</v>
      </c>
      <c r="AK65" s="373">
        <f>((SUM(F65:AJ65))/8)-(SUMIF($F$6:$AJ$6,"C.Nhật",F65:AJ65)/8)</f>
        <v>27</v>
      </c>
      <c r="AL65" s="373">
        <f>SUM(F66:AI66)/8*1.5</f>
        <v>0</v>
      </c>
      <c r="AM65" s="375">
        <f>SUMIF($F$6:$AI$6,"C.Nhật",$F65:$AI66)/8*2</f>
        <v>0</v>
      </c>
      <c r="AN65" s="363">
        <f>SUM(AK65:AM66)</f>
        <v>27</v>
      </c>
      <c r="AO65" s="377">
        <v>0</v>
      </c>
      <c r="AP65" s="363"/>
      <c r="AQ65" s="363"/>
      <c r="AR65" s="363"/>
      <c r="AS65" s="365"/>
      <c r="AT65" s="341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8"/>
      <c r="B66" s="368"/>
      <c r="C66" s="370"/>
      <c r="D66" s="372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74"/>
      <c r="AL66" s="374"/>
      <c r="AM66" s="376"/>
      <c r="AN66" s="364"/>
      <c r="AO66" s="378"/>
      <c r="AP66" s="364"/>
      <c r="AQ66" s="364"/>
      <c r="AR66" s="364"/>
      <c r="AS66" s="366"/>
      <c r="AT66" s="341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7">
        <f>A65+1</f>
        <v>27</v>
      </c>
      <c r="B67" s="367" t="s">
        <v>119</v>
      </c>
      <c r="C67" s="369" t="str">
        <f>VLOOKUP(B67,DS,2,0)</f>
        <v>Thạch Giang</v>
      </c>
      <c r="D67" s="371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>
        <v>8</v>
      </c>
      <c r="K67" s="171">
        <v>8</v>
      </c>
      <c r="L67" s="171"/>
      <c r="M67" s="171">
        <v>8</v>
      </c>
      <c r="N67" s="171">
        <v>8</v>
      </c>
      <c r="O67" s="171">
        <v>8</v>
      </c>
      <c r="P67" s="171">
        <v>8</v>
      </c>
      <c r="Q67" s="171">
        <v>8</v>
      </c>
      <c r="R67" s="171">
        <v>8</v>
      </c>
      <c r="S67" s="171"/>
      <c r="T67" s="171">
        <v>8</v>
      </c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/>
      <c r="AA67" s="171">
        <v>8</v>
      </c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/>
      <c r="AH67" s="171">
        <v>8</v>
      </c>
      <c r="AI67" s="171">
        <v>8</v>
      </c>
      <c r="AJ67" s="171">
        <v>8</v>
      </c>
      <c r="AK67" s="373">
        <f>((SUM(F67:AJ67))/8)-(SUMIF($F$6:$AJ$6,"C.Nhật",F67:AJ67)/8)</f>
        <v>27</v>
      </c>
      <c r="AL67" s="373">
        <f>SUM(F68:AI68)/8*1.5</f>
        <v>0</v>
      </c>
      <c r="AM67" s="375">
        <f>SUMIF($F$6:$AI$6,"C.Nhật",$F67:$AI68)/8*2</f>
        <v>0</v>
      </c>
      <c r="AN67" s="363">
        <f>SUM(AK67:AM68)</f>
        <v>27</v>
      </c>
      <c r="AO67" s="377">
        <v>0</v>
      </c>
      <c r="AP67" s="363"/>
      <c r="AQ67" s="363"/>
      <c r="AR67" s="363"/>
      <c r="AS67" s="365"/>
      <c r="AT67" s="341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8"/>
      <c r="B68" s="368"/>
      <c r="C68" s="370"/>
      <c r="D68" s="372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74"/>
      <c r="AL68" s="374"/>
      <c r="AM68" s="376"/>
      <c r="AN68" s="364"/>
      <c r="AO68" s="378"/>
      <c r="AP68" s="364"/>
      <c r="AQ68" s="364"/>
      <c r="AR68" s="364"/>
      <c r="AS68" s="366"/>
      <c r="AT68" s="341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7">
        <f>A67+1</f>
        <v>28</v>
      </c>
      <c r="B69" s="367" t="s">
        <v>120</v>
      </c>
      <c r="C69" s="369" t="str">
        <f>VLOOKUP(B69,DS,2,0)</f>
        <v>Thạch Quyền</v>
      </c>
      <c r="D69" s="371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>
        <v>8</v>
      </c>
      <c r="K69" s="171">
        <v>8</v>
      </c>
      <c r="L69" s="171"/>
      <c r="M69" s="171">
        <v>8</v>
      </c>
      <c r="N69" s="171">
        <v>8</v>
      </c>
      <c r="O69" s="171">
        <v>8</v>
      </c>
      <c r="P69" s="171">
        <v>8</v>
      </c>
      <c r="Q69" s="171">
        <v>8</v>
      </c>
      <c r="R69" s="171">
        <v>8</v>
      </c>
      <c r="S69" s="171"/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>
        <v>8</v>
      </c>
      <c r="Z69" s="171"/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>
        <v>8</v>
      </c>
      <c r="AG69" s="171"/>
      <c r="AH69" s="171">
        <v>8</v>
      </c>
      <c r="AI69" s="171">
        <v>8</v>
      </c>
      <c r="AJ69" s="171">
        <v>8</v>
      </c>
      <c r="AK69" s="373">
        <f>((SUM(F69:AJ69))/8)-(SUMIF($F$6:$AJ$6,"C.Nhật",F69:AJ69)/8)</f>
        <v>27</v>
      </c>
      <c r="AL69" s="373">
        <f>SUM(F70:AI70)/8*1.5</f>
        <v>0</v>
      </c>
      <c r="AM69" s="375">
        <f>SUMIF($F$6:$AI$6,"C.Nhật",$F69:$AI70)/8*2</f>
        <v>0</v>
      </c>
      <c r="AN69" s="363">
        <f>SUM(AK69:AM70)</f>
        <v>27</v>
      </c>
      <c r="AO69" s="377">
        <v>0</v>
      </c>
      <c r="AP69" s="363"/>
      <c r="AQ69" s="363"/>
      <c r="AR69" s="363"/>
      <c r="AS69" s="365"/>
      <c r="AT69" s="341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8"/>
      <c r="B70" s="368"/>
      <c r="C70" s="370"/>
      <c r="D70" s="372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74"/>
      <c r="AL70" s="374"/>
      <c r="AM70" s="376"/>
      <c r="AN70" s="364"/>
      <c r="AO70" s="378"/>
      <c r="AP70" s="364"/>
      <c r="AQ70" s="364"/>
      <c r="AR70" s="364"/>
      <c r="AS70" s="366"/>
      <c r="AT70" s="341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7">
        <f>A69+1</f>
        <v>29</v>
      </c>
      <c r="B71" s="367" t="s">
        <v>121</v>
      </c>
      <c r="C71" s="369" t="str">
        <f>VLOOKUP(B71,DS,2,0)</f>
        <v>Lâm Lin</v>
      </c>
      <c r="D71" s="371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>
        <v>8</v>
      </c>
      <c r="K71" s="171">
        <v>8</v>
      </c>
      <c r="L71" s="171"/>
      <c r="M71" s="171">
        <v>8</v>
      </c>
      <c r="N71" s="171">
        <v>8</v>
      </c>
      <c r="O71" s="171">
        <v>8</v>
      </c>
      <c r="P71" s="171">
        <v>8</v>
      </c>
      <c r="Q71" s="171">
        <v>8</v>
      </c>
      <c r="R71" s="171">
        <v>8</v>
      </c>
      <c r="S71" s="171"/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>
        <v>8</v>
      </c>
      <c r="Z71" s="171"/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>
        <v>8</v>
      </c>
      <c r="AG71" s="171"/>
      <c r="AH71" s="171">
        <v>8</v>
      </c>
      <c r="AI71" s="171">
        <v>8</v>
      </c>
      <c r="AJ71" s="171">
        <v>8</v>
      </c>
      <c r="AK71" s="373">
        <f>((SUM(F71:AJ71))/8)-(SUMIF($F$6:$AJ$6,"C.Nhật",F71:AJ71)/8)</f>
        <v>27</v>
      </c>
      <c r="AL71" s="373">
        <f>SUM(F72:AI72)/8*1.5</f>
        <v>0</v>
      </c>
      <c r="AM71" s="375">
        <f>SUMIF($F$6:$AI$6,"C.Nhật",$F71:$AI72)/8*2</f>
        <v>0</v>
      </c>
      <c r="AN71" s="363">
        <f>SUM(AK71:AM72)</f>
        <v>27</v>
      </c>
      <c r="AO71" s="377">
        <v>0</v>
      </c>
      <c r="AP71" s="363"/>
      <c r="AQ71" s="363"/>
      <c r="AR71" s="363"/>
      <c r="AS71" s="365"/>
      <c r="AT71" s="341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8"/>
      <c r="B72" s="368"/>
      <c r="C72" s="370"/>
      <c r="D72" s="372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74"/>
      <c r="AL72" s="374"/>
      <c r="AM72" s="376"/>
      <c r="AN72" s="364"/>
      <c r="AO72" s="378"/>
      <c r="AP72" s="364"/>
      <c r="AQ72" s="364"/>
      <c r="AR72" s="364"/>
      <c r="AS72" s="366"/>
      <c r="AT72" s="341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67">
        <f>A71+1</f>
        <v>30</v>
      </c>
      <c r="B73" s="367" t="s">
        <v>122</v>
      </c>
      <c r="C73" s="369" t="str">
        <f>VLOOKUP(B73,DS,2,0)</f>
        <v>Lâm Chanh Đa Ra</v>
      </c>
      <c r="D73" s="371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>
        <v>8</v>
      </c>
      <c r="K73" s="171">
        <v>8</v>
      </c>
      <c r="L73" s="171"/>
      <c r="M73" s="171">
        <v>8</v>
      </c>
      <c r="N73" s="171">
        <v>8</v>
      </c>
      <c r="O73" s="171">
        <v>8</v>
      </c>
      <c r="P73" s="171">
        <v>8</v>
      </c>
      <c r="Q73" s="171">
        <v>8</v>
      </c>
      <c r="R73" s="171">
        <v>8</v>
      </c>
      <c r="S73" s="171"/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>
        <v>8</v>
      </c>
      <c r="Z73" s="171"/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>
        <v>8</v>
      </c>
      <c r="AG73" s="171"/>
      <c r="AH73" s="171">
        <v>8</v>
      </c>
      <c r="AI73" s="171">
        <v>8</v>
      </c>
      <c r="AJ73" s="171">
        <v>8</v>
      </c>
      <c r="AK73" s="373">
        <f>((SUM(F73:AJ73))/8)-(SUMIF($F$6:$AJ$6,"C.Nhật",F73:AJ73)/8)</f>
        <v>27</v>
      </c>
      <c r="AL73" s="373">
        <f>SUM(F74:AI74)/8*1.5</f>
        <v>0</v>
      </c>
      <c r="AM73" s="375">
        <f>SUMIF($F$6:$AI$6,"C.Nhật",$F73:$AI74)/8*2</f>
        <v>0</v>
      </c>
      <c r="AN73" s="363">
        <f>SUM(AK73:AM74)</f>
        <v>27</v>
      </c>
      <c r="AO73" s="377">
        <v>0</v>
      </c>
      <c r="AP73" s="363"/>
      <c r="AQ73" s="363"/>
      <c r="AR73" s="363"/>
      <c r="AS73" s="365"/>
      <c r="AT73" s="341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68"/>
      <c r="B74" s="368"/>
      <c r="C74" s="370"/>
      <c r="D74" s="372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74"/>
      <c r="AL74" s="374"/>
      <c r="AM74" s="376"/>
      <c r="AN74" s="364"/>
      <c r="AO74" s="378"/>
      <c r="AP74" s="364"/>
      <c r="AQ74" s="364"/>
      <c r="AR74" s="364"/>
      <c r="AS74" s="366"/>
      <c r="AT74" s="341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338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338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08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09" t="s">
        <v>112</v>
      </c>
      <c r="AN102" s="410"/>
      <c r="AO102" s="410"/>
      <c r="AP102" s="410"/>
      <c r="AQ102" s="410"/>
      <c r="AR102" s="410"/>
      <c r="AS102" s="411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42583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52" t="s">
        <v>28</v>
      </c>
      <c r="B106" s="452" t="s">
        <v>3</v>
      </c>
      <c r="C106" s="452" t="s">
        <v>1</v>
      </c>
      <c r="D106" s="390" t="s">
        <v>29</v>
      </c>
      <c r="E106" s="452" t="s">
        <v>30</v>
      </c>
      <c r="F106" s="164">
        <f>+E105</f>
        <v>42583</v>
      </c>
      <c r="G106" s="164">
        <f t="shared" ref="G106:AG106" si="3">F106+1</f>
        <v>42584</v>
      </c>
      <c r="H106" s="164">
        <f t="shared" si="3"/>
        <v>42585</v>
      </c>
      <c r="I106" s="164">
        <f t="shared" si="3"/>
        <v>42586</v>
      </c>
      <c r="J106" s="164">
        <f t="shared" si="3"/>
        <v>42587</v>
      </c>
      <c r="K106" s="164">
        <f t="shared" si="3"/>
        <v>42588</v>
      </c>
      <c r="L106" s="164">
        <f t="shared" si="3"/>
        <v>42589</v>
      </c>
      <c r="M106" s="164">
        <f t="shared" si="3"/>
        <v>42590</v>
      </c>
      <c r="N106" s="164">
        <f t="shared" si="3"/>
        <v>42591</v>
      </c>
      <c r="O106" s="164">
        <f t="shared" si="3"/>
        <v>42592</v>
      </c>
      <c r="P106" s="164">
        <f t="shared" si="3"/>
        <v>42593</v>
      </c>
      <c r="Q106" s="164">
        <f t="shared" si="3"/>
        <v>42594</v>
      </c>
      <c r="R106" s="164">
        <f t="shared" si="3"/>
        <v>42595</v>
      </c>
      <c r="S106" s="164">
        <f t="shared" si="3"/>
        <v>42596</v>
      </c>
      <c r="T106" s="164">
        <f t="shared" si="3"/>
        <v>42597</v>
      </c>
      <c r="U106" s="164">
        <f t="shared" si="3"/>
        <v>42598</v>
      </c>
      <c r="V106" s="164">
        <f t="shared" si="3"/>
        <v>42599</v>
      </c>
      <c r="W106" s="164">
        <f t="shared" si="3"/>
        <v>42600</v>
      </c>
      <c r="X106" s="164">
        <f t="shared" si="3"/>
        <v>42601</v>
      </c>
      <c r="Y106" s="164">
        <f t="shared" si="3"/>
        <v>42602</v>
      </c>
      <c r="Z106" s="164">
        <f t="shared" si="3"/>
        <v>42603</v>
      </c>
      <c r="AA106" s="164">
        <f t="shared" si="3"/>
        <v>42604</v>
      </c>
      <c r="AB106" s="164">
        <f t="shared" si="3"/>
        <v>42605</v>
      </c>
      <c r="AC106" s="164">
        <f t="shared" si="3"/>
        <v>42606</v>
      </c>
      <c r="AD106" s="164">
        <f t="shared" si="3"/>
        <v>42607</v>
      </c>
      <c r="AE106" s="164">
        <f t="shared" si="3"/>
        <v>42608</v>
      </c>
      <c r="AF106" s="164">
        <f t="shared" si="3"/>
        <v>42609</v>
      </c>
      <c r="AG106" s="164">
        <f t="shared" si="3"/>
        <v>42610</v>
      </c>
      <c r="AH106" s="164">
        <f>AG106+1</f>
        <v>42611</v>
      </c>
      <c r="AI106" s="164">
        <f>AH106+1</f>
        <v>42612</v>
      </c>
      <c r="AJ106" s="164"/>
      <c r="AK106" s="397" t="s">
        <v>15</v>
      </c>
      <c r="AL106" s="398"/>
      <c r="AM106" s="399"/>
      <c r="AN106" s="388" t="s">
        <v>45</v>
      </c>
      <c r="AO106" s="388" t="s">
        <v>41</v>
      </c>
      <c r="AP106" s="388" t="s">
        <v>42</v>
      </c>
      <c r="AQ106" s="388" t="s">
        <v>43</v>
      </c>
      <c r="AR106" s="388" t="s">
        <v>44</v>
      </c>
      <c r="AS106" s="390" t="s">
        <v>0</v>
      </c>
      <c r="AT106" s="383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91"/>
      <c r="B107" s="391"/>
      <c r="C107" s="391"/>
      <c r="D107" s="391"/>
      <c r="E107" s="391"/>
      <c r="F107" s="324" t="str">
        <f>CHOOSE(WEEKDAY(F106),"C.Nhật","T.Hai","T.Ba","T.Tư","T.Năm","T.Sáu","T.Bảy")</f>
        <v>T.Hai</v>
      </c>
      <c r="G107" s="324" t="str">
        <f t="shared" ref="G107:AI107" si="4">CHOOSE(WEEKDAY(G106),"C.Nhật","T.Hai","T.Ba","T.Tư","T.Năm","T.Sáu","T.Bảy")</f>
        <v>T.Ba</v>
      </c>
      <c r="H107" s="324" t="str">
        <f t="shared" si="4"/>
        <v>T.Tư</v>
      </c>
      <c r="I107" s="324" t="str">
        <f t="shared" si="4"/>
        <v>T.Năm</v>
      </c>
      <c r="J107" s="324" t="str">
        <f t="shared" si="4"/>
        <v>T.Sáu</v>
      </c>
      <c r="K107" s="166" t="str">
        <f t="shared" si="4"/>
        <v>T.Bảy</v>
      </c>
      <c r="L107" s="166" t="str">
        <f t="shared" si="4"/>
        <v>C.Nhật</v>
      </c>
      <c r="M107" s="166" t="str">
        <f t="shared" si="4"/>
        <v>T.Hai</v>
      </c>
      <c r="N107" s="166" t="str">
        <f t="shared" si="4"/>
        <v>T.Ba</v>
      </c>
      <c r="O107" s="166" t="str">
        <f t="shared" si="4"/>
        <v>T.Tư</v>
      </c>
      <c r="P107" s="166" t="str">
        <f t="shared" si="4"/>
        <v>T.Năm</v>
      </c>
      <c r="Q107" s="166" t="str">
        <f t="shared" si="4"/>
        <v>T.Sáu</v>
      </c>
      <c r="R107" s="166" t="str">
        <f t="shared" si="4"/>
        <v>T.Bảy</v>
      </c>
      <c r="S107" s="166" t="str">
        <f t="shared" si="4"/>
        <v>C.Nhật</v>
      </c>
      <c r="T107" s="166" t="str">
        <f t="shared" si="4"/>
        <v>T.Hai</v>
      </c>
      <c r="U107" s="166" t="str">
        <f t="shared" si="4"/>
        <v>T.Ba</v>
      </c>
      <c r="V107" s="166" t="str">
        <f t="shared" si="4"/>
        <v>T.Tư</v>
      </c>
      <c r="W107" s="166" t="str">
        <f t="shared" si="4"/>
        <v>T.Năm</v>
      </c>
      <c r="X107" s="166" t="str">
        <f t="shared" si="4"/>
        <v>T.Sáu</v>
      </c>
      <c r="Y107" s="166" t="str">
        <f t="shared" si="4"/>
        <v>T.Bảy</v>
      </c>
      <c r="Z107" s="166" t="str">
        <f t="shared" si="4"/>
        <v>C.Nhật</v>
      </c>
      <c r="AA107" s="166" t="str">
        <f t="shared" si="4"/>
        <v>T.Hai</v>
      </c>
      <c r="AB107" s="166" t="str">
        <f t="shared" si="4"/>
        <v>T.Ba</v>
      </c>
      <c r="AC107" s="166" t="str">
        <f t="shared" si="4"/>
        <v>T.Tư</v>
      </c>
      <c r="AD107" s="166" t="str">
        <f t="shared" si="4"/>
        <v>T.Năm</v>
      </c>
      <c r="AE107" s="166" t="str">
        <f t="shared" si="4"/>
        <v>T.Sáu</v>
      </c>
      <c r="AF107" s="166" t="str">
        <f t="shared" si="4"/>
        <v>T.Bảy</v>
      </c>
      <c r="AG107" s="166" t="str">
        <f t="shared" si="4"/>
        <v>C.Nhật</v>
      </c>
      <c r="AH107" s="166" t="str">
        <f t="shared" si="4"/>
        <v>T.Hai</v>
      </c>
      <c r="AI107" s="166" t="str">
        <f t="shared" si="4"/>
        <v>T.Ba</v>
      </c>
      <c r="AJ107" s="166"/>
      <c r="AK107" s="167" t="s">
        <v>16</v>
      </c>
      <c r="AL107" s="167" t="s">
        <v>31</v>
      </c>
      <c r="AM107" s="168" t="s">
        <v>17</v>
      </c>
      <c r="AN107" s="389"/>
      <c r="AO107" s="389"/>
      <c r="AP107" s="389"/>
      <c r="AQ107" s="389"/>
      <c r="AR107" s="389"/>
      <c r="AS107" s="391"/>
      <c r="AT107" s="383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340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81">
        <v>1</v>
      </c>
      <c r="B109" s="381" t="s">
        <v>68</v>
      </c>
      <c r="C109" s="369" t="str">
        <f>VLOOKUP(B109,DS,2,0)</f>
        <v>Nguyễn Thiện Duy</v>
      </c>
      <c r="D109" s="371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>
        <v>8</v>
      </c>
      <c r="K109" s="171">
        <v>8</v>
      </c>
      <c r="L109" s="171"/>
      <c r="M109" s="171">
        <v>8</v>
      </c>
      <c r="N109" s="171"/>
      <c r="O109" s="171">
        <v>8</v>
      </c>
      <c r="P109" s="171">
        <v>8</v>
      </c>
      <c r="Q109" s="171">
        <v>8</v>
      </c>
      <c r="R109" s="171">
        <v>8</v>
      </c>
      <c r="S109" s="171"/>
      <c r="T109" s="171">
        <v>8</v>
      </c>
      <c r="U109" s="171"/>
      <c r="V109" s="171">
        <v>8</v>
      </c>
      <c r="W109" s="171">
        <v>8</v>
      </c>
      <c r="X109" s="171">
        <v>8</v>
      </c>
      <c r="Y109" s="171">
        <v>8</v>
      </c>
      <c r="Z109" s="171"/>
      <c r="AA109" s="171">
        <v>8</v>
      </c>
      <c r="AB109" s="171"/>
      <c r="AC109" s="171">
        <v>8</v>
      </c>
      <c r="AD109" s="171">
        <v>8</v>
      </c>
      <c r="AE109" s="171">
        <v>8</v>
      </c>
      <c r="AF109" s="171">
        <v>8</v>
      </c>
      <c r="AG109" s="171"/>
      <c r="AH109" s="171">
        <v>8</v>
      </c>
      <c r="AI109" s="171">
        <v>8</v>
      </c>
      <c r="AJ109" s="171"/>
      <c r="AK109" s="373">
        <f>((SUM(F109:AJ109))/8)-(SUMIF($F$6:$AJ$6,"C.Nhật",F109:AJ109)/8)</f>
        <v>23</v>
      </c>
      <c r="AL109" s="373">
        <f>SUM(F110:AI110)/8*1.5</f>
        <v>0</v>
      </c>
      <c r="AM109" s="375">
        <f>SUMIF($F$6:$AI$6,"C.Nhật",$F109:$AI110)/8*2</f>
        <v>0</v>
      </c>
      <c r="AN109" s="363">
        <f>SUM(AK109:AM110)</f>
        <v>23</v>
      </c>
      <c r="AO109" s="379">
        <v>0</v>
      </c>
      <c r="AP109" s="384"/>
      <c r="AQ109" s="384"/>
      <c r="AR109" s="384"/>
      <c r="AS109" s="386"/>
      <c r="AT109" s="340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82"/>
      <c r="B110" s="382"/>
      <c r="C110" s="370"/>
      <c r="D110" s="372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322"/>
      <c r="AK110" s="374"/>
      <c r="AL110" s="374"/>
      <c r="AM110" s="376"/>
      <c r="AN110" s="364"/>
      <c r="AO110" s="380"/>
      <c r="AP110" s="385"/>
      <c r="AQ110" s="385"/>
      <c r="AR110" s="385"/>
      <c r="AS110" s="387"/>
      <c r="AT110" s="340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81">
        <f>A109+1</f>
        <v>2</v>
      </c>
      <c r="B111" s="381" t="s">
        <v>70</v>
      </c>
      <c r="C111" s="369" t="str">
        <f>VLOOKUP(B111,DS,2,0)</f>
        <v>Nguyễn Văn Sẽ</v>
      </c>
      <c r="D111" s="371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>
        <v>8</v>
      </c>
      <c r="L111" s="171"/>
      <c r="M111" s="171">
        <v>8</v>
      </c>
      <c r="N111" s="171">
        <v>8</v>
      </c>
      <c r="O111" s="171">
        <v>8</v>
      </c>
      <c r="P111" s="171">
        <v>8</v>
      </c>
      <c r="Q111" s="171">
        <v>8</v>
      </c>
      <c r="R111" s="171">
        <v>8</v>
      </c>
      <c r="S111" s="171"/>
      <c r="T111" s="171">
        <v>8</v>
      </c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/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/>
      <c r="AH111" s="171">
        <v>8</v>
      </c>
      <c r="AI111" s="171">
        <v>8</v>
      </c>
      <c r="AJ111" s="171"/>
      <c r="AK111" s="373">
        <f>((SUM(F111:AJ111))/8)-(SUMIF($F$6:$AJ$6,"C.Nhật",F111:AJ111)/8)</f>
        <v>26</v>
      </c>
      <c r="AL111" s="373">
        <f>SUM(F112:AI112)/8*1.5</f>
        <v>0</v>
      </c>
      <c r="AM111" s="375">
        <f>SUMIF($F$6:$AI$6,"C.Nhật",$F111:$AI112)/8*2</f>
        <v>0</v>
      </c>
      <c r="AN111" s="363">
        <f>SUM(AK111:AM112)</f>
        <v>26</v>
      </c>
      <c r="AO111" s="379">
        <v>0</v>
      </c>
      <c r="AP111" s="384"/>
      <c r="AQ111" s="384"/>
      <c r="AR111" s="384"/>
      <c r="AS111" s="386"/>
      <c r="AT111" s="340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82"/>
      <c r="B112" s="382"/>
      <c r="C112" s="370"/>
      <c r="D112" s="372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322"/>
      <c r="AK112" s="374"/>
      <c r="AL112" s="374"/>
      <c r="AM112" s="376"/>
      <c r="AN112" s="364"/>
      <c r="AO112" s="380"/>
      <c r="AP112" s="385"/>
      <c r="AQ112" s="385"/>
      <c r="AR112" s="385"/>
      <c r="AS112" s="387"/>
      <c r="AT112" s="340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81">
        <f>A111+1</f>
        <v>3</v>
      </c>
      <c r="B113" s="381" t="s">
        <v>72</v>
      </c>
      <c r="C113" s="369" t="str">
        <f>VLOOKUP(B113,DS,2,0)</f>
        <v>Võ Uyên Phương</v>
      </c>
      <c r="D113" s="371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>
        <v>8</v>
      </c>
      <c r="K113" s="171">
        <v>8</v>
      </c>
      <c r="L113" s="171"/>
      <c r="M113" s="171">
        <v>8</v>
      </c>
      <c r="N113" s="171">
        <v>8</v>
      </c>
      <c r="O113" s="171">
        <v>8</v>
      </c>
      <c r="P113" s="171">
        <v>8</v>
      </c>
      <c r="Q113" s="171">
        <v>8</v>
      </c>
      <c r="R113" s="171">
        <v>8</v>
      </c>
      <c r="S113" s="171"/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/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/>
      <c r="AH113" s="171">
        <v>8</v>
      </c>
      <c r="AI113" s="171">
        <v>8</v>
      </c>
      <c r="AJ113" s="171"/>
      <c r="AK113" s="373">
        <f>((SUM(F113:AJ113))/8)-(SUMIF($F$6:$AJ$6,"C.Nhật",F113:AJ113)/8)</f>
        <v>26</v>
      </c>
      <c r="AL113" s="373">
        <f>SUM(F114:AI114)/8*1.5</f>
        <v>0</v>
      </c>
      <c r="AM113" s="375">
        <f>SUMIF($F$6:$AI$6,"C.Nhật",$F113:$AI114)/8*2</f>
        <v>0</v>
      </c>
      <c r="AN113" s="363">
        <f>SUM(AK113:AM114)</f>
        <v>26</v>
      </c>
      <c r="AO113" s="379">
        <v>0</v>
      </c>
      <c r="AP113" s="384"/>
      <c r="AQ113" s="384"/>
      <c r="AR113" s="384"/>
      <c r="AS113" s="386"/>
      <c r="AT113" s="340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82"/>
      <c r="B114" s="382"/>
      <c r="C114" s="370"/>
      <c r="D114" s="372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322"/>
      <c r="AK114" s="374"/>
      <c r="AL114" s="374"/>
      <c r="AM114" s="376"/>
      <c r="AN114" s="364"/>
      <c r="AO114" s="380"/>
      <c r="AP114" s="385"/>
      <c r="AQ114" s="385"/>
      <c r="AR114" s="385"/>
      <c r="AS114" s="387"/>
      <c r="AT114" s="340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81">
        <f>A113+1</f>
        <v>4</v>
      </c>
      <c r="B115" s="381" t="s">
        <v>75</v>
      </c>
      <c r="C115" s="369" t="str">
        <f>VLOOKUP(B115,DS,2,0)</f>
        <v>Lê Nguyễn Huy Cường</v>
      </c>
      <c r="D115" s="371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>
        <v>8</v>
      </c>
      <c r="K115" s="171">
        <v>8</v>
      </c>
      <c r="L115" s="171"/>
      <c r="M115" s="171">
        <v>8</v>
      </c>
      <c r="N115" s="171">
        <v>8</v>
      </c>
      <c r="O115" s="171">
        <v>8</v>
      </c>
      <c r="P115" s="171">
        <v>8</v>
      </c>
      <c r="Q115" s="171">
        <v>8</v>
      </c>
      <c r="R115" s="171">
        <v>8</v>
      </c>
      <c r="S115" s="171"/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/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/>
      <c r="AH115" s="171">
        <v>8</v>
      </c>
      <c r="AI115" s="171">
        <v>8</v>
      </c>
      <c r="AJ115" s="171"/>
      <c r="AK115" s="373">
        <f>((SUM(F115:AJ115))/8)-(SUMIF($F$6:$AJ$6,"C.Nhật",F115:AJ115)/8)</f>
        <v>26</v>
      </c>
      <c r="AL115" s="373">
        <f>SUM(F116:AI116)/8*1.5</f>
        <v>0</v>
      </c>
      <c r="AM115" s="375">
        <f>SUMIF($F$6:$AI$6,"C.Nhật",$F115:$AI116)/8*2</f>
        <v>0</v>
      </c>
      <c r="AN115" s="363">
        <f>SUM(AK115:AM116)</f>
        <v>26</v>
      </c>
      <c r="AO115" s="379">
        <v>0</v>
      </c>
      <c r="AP115" s="384"/>
      <c r="AQ115" s="384"/>
      <c r="AR115" s="384"/>
      <c r="AS115" s="386"/>
      <c r="AT115" s="340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82"/>
      <c r="B116" s="382"/>
      <c r="C116" s="370"/>
      <c r="D116" s="372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322"/>
      <c r="AK116" s="374"/>
      <c r="AL116" s="374"/>
      <c r="AM116" s="376"/>
      <c r="AN116" s="364"/>
      <c r="AO116" s="380"/>
      <c r="AP116" s="385"/>
      <c r="AQ116" s="385"/>
      <c r="AR116" s="385"/>
      <c r="AS116" s="387"/>
      <c r="AT116" s="340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81">
        <f>A115+1</f>
        <v>5</v>
      </c>
      <c r="B117" s="381" t="s">
        <v>77</v>
      </c>
      <c r="C117" s="369" t="str">
        <f>VLOOKUP(B117,DS,2,0)</f>
        <v>Nguyễn Văn Bé Tư</v>
      </c>
      <c r="D117" s="371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>
        <v>8</v>
      </c>
      <c r="L117" s="171"/>
      <c r="M117" s="171">
        <v>8</v>
      </c>
      <c r="N117" s="171">
        <v>8</v>
      </c>
      <c r="O117" s="171">
        <v>8</v>
      </c>
      <c r="P117" s="171">
        <v>8</v>
      </c>
      <c r="Q117" s="171">
        <v>8</v>
      </c>
      <c r="R117" s="171">
        <v>8</v>
      </c>
      <c r="S117" s="171"/>
      <c r="T117" s="171">
        <v>8</v>
      </c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/>
      <c r="AH117" s="171">
        <v>8</v>
      </c>
      <c r="AI117" s="171">
        <v>8</v>
      </c>
      <c r="AJ117" s="171"/>
      <c r="AK117" s="373">
        <f>((SUM(F117:AJ117))/8)-(SUMIF($F$6:$AJ$6,"C.Nhật",F117:AJ117)/8)</f>
        <v>26</v>
      </c>
      <c r="AL117" s="373">
        <f>SUM(F118:AI118)/8*1.5</f>
        <v>0</v>
      </c>
      <c r="AM117" s="375">
        <f>SUMIF($F$6:$AI$6,"C.Nhật",$F117:$AI118)/8*2</f>
        <v>0</v>
      </c>
      <c r="AN117" s="363">
        <f>SUM(AK117:AM118)</f>
        <v>26</v>
      </c>
      <c r="AO117" s="379">
        <v>0</v>
      </c>
      <c r="AP117" s="384"/>
      <c r="AQ117" s="384"/>
      <c r="AR117" s="384"/>
      <c r="AS117" s="386"/>
      <c r="AT117" s="340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82"/>
      <c r="B118" s="382"/>
      <c r="C118" s="370"/>
      <c r="D118" s="372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322"/>
      <c r="AK118" s="374"/>
      <c r="AL118" s="374"/>
      <c r="AM118" s="376"/>
      <c r="AN118" s="364"/>
      <c r="AO118" s="380"/>
      <c r="AP118" s="385"/>
      <c r="AQ118" s="385"/>
      <c r="AR118" s="385"/>
      <c r="AS118" s="387"/>
      <c r="AT118" s="340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81">
        <f>A117+1</f>
        <v>6</v>
      </c>
      <c r="B119" s="381" t="s">
        <v>78</v>
      </c>
      <c r="C119" s="369" t="str">
        <f>VLOOKUP(B119,DS,2,0)</f>
        <v>Dương Thanh Tuấn</v>
      </c>
      <c r="D119" s="371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>
        <v>8</v>
      </c>
      <c r="K119" s="171">
        <v>8</v>
      </c>
      <c r="L119" s="171"/>
      <c r="M119" s="171">
        <v>8</v>
      </c>
      <c r="N119" s="171">
        <v>8</v>
      </c>
      <c r="O119" s="171">
        <v>8</v>
      </c>
      <c r="P119" s="171">
        <v>8</v>
      </c>
      <c r="Q119" s="171">
        <v>8</v>
      </c>
      <c r="R119" s="171">
        <v>8</v>
      </c>
      <c r="S119" s="171"/>
      <c r="T119" s="171">
        <v>8</v>
      </c>
      <c r="U119" s="171">
        <v>8</v>
      </c>
      <c r="V119" s="171">
        <v>8</v>
      </c>
      <c r="W119" s="171">
        <v>8</v>
      </c>
      <c r="X119" s="171">
        <v>8</v>
      </c>
      <c r="Y119" s="171">
        <v>8</v>
      </c>
      <c r="Z119" s="171"/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>
        <v>8</v>
      </c>
      <c r="AG119" s="171"/>
      <c r="AH119" s="171">
        <v>8</v>
      </c>
      <c r="AI119" s="171">
        <v>8</v>
      </c>
      <c r="AJ119" s="171"/>
      <c r="AK119" s="373">
        <f>((SUM(F119:AJ119))/8)-(SUMIF($F$6:$AJ$6,"C.Nhật",F119:AJ119)/8)</f>
        <v>26</v>
      </c>
      <c r="AL119" s="373">
        <f>SUM(F120:AI120)/8*1.5</f>
        <v>0</v>
      </c>
      <c r="AM119" s="375">
        <f>SUMIF($F$6:$AI$6,"C.Nhật",$F119:$AI120)/8*2</f>
        <v>0</v>
      </c>
      <c r="AN119" s="363">
        <f>SUM(AK119:AM120)</f>
        <v>26</v>
      </c>
      <c r="AO119" s="379">
        <v>0</v>
      </c>
      <c r="AP119" s="384"/>
      <c r="AQ119" s="384"/>
      <c r="AR119" s="384"/>
      <c r="AS119" s="386"/>
      <c r="AT119" s="340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82"/>
      <c r="B120" s="382"/>
      <c r="C120" s="370"/>
      <c r="D120" s="372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322"/>
      <c r="AK120" s="374"/>
      <c r="AL120" s="374"/>
      <c r="AM120" s="376"/>
      <c r="AN120" s="364"/>
      <c r="AO120" s="380"/>
      <c r="AP120" s="385"/>
      <c r="AQ120" s="385"/>
      <c r="AR120" s="385"/>
      <c r="AS120" s="387"/>
      <c r="AT120" s="340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81">
        <f>A119+1</f>
        <v>7</v>
      </c>
      <c r="B121" s="381" t="s">
        <v>81</v>
      </c>
      <c r="C121" s="369" t="str">
        <f>VLOOKUP(B121,DS,2,0)</f>
        <v>Nguyễn Thiện Duyệt</v>
      </c>
      <c r="D121" s="371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>
        <v>8</v>
      </c>
      <c r="K121" s="171">
        <v>8</v>
      </c>
      <c r="L121" s="171"/>
      <c r="M121" s="171">
        <v>8</v>
      </c>
      <c r="N121" s="171">
        <v>8</v>
      </c>
      <c r="O121" s="171">
        <v>8</v>
      </c>
      <c r="P121" s="171">
        <v>8</v>
      </c>
      <c r="Q121" s="171">
        <v>8</v>
      </c>
      <c r="R121" s="171">
        <v>8</v>
      </c>
      <c r="S121" s="171"/>
      <c r="T121" s="171">
        <v>8</v>
      </c>
      <c r="U121" s="171">
        <v>8</v>
      </c>
      <c r="V121" s="171">
        <v>8</v>
      </c>
      <c r="W121" s="171">
        <v>8</v>
      </c>
      <c r="X121" s="171">
        <v>8</v>
      </c>
      <c r="Y121" s="171">
        <v>8</v>
      </c>
      <c r="Z121" s="171"/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>
        <v>8</v>
      </c>
      <c r="AG121" s="171"/>
      <c r="AH121" s="171">
        <v>8</v>
      </c>
      <c r="AI121" s="171">
        <v>8</v>
      </c>
      <c r="AJ121" s="171"/>
      <c r="AK121" s="373">
        <f>((SUM(F121:AJ121))/8)-(SUMIF($F$6:$AJ$6,"C.Nhật",F121:AJ121)/8)</f>
        <v>26</v>
      </c>
      <c r="AL121" s="373">
        <f>SUM(F122:AI122)/8*1.5</f>
        <v>0</v>
      </c>
      <c r="AM121" s="375">
        <f>SUMIF($F$6:$AI$6,"C.Nhật",$F121:$AI122)/8*2</f>
        <v>0</v>
      </c>
      <c r="AN121" s="363">
        <f>SUM(AK121:AM122)</f>
        <v>26</v>
      </c>
      <c r="AO121" s="379">
        <v>0</v>
      </c>
      <c r="AP121" s="384"/>
      <c r="AQ121" s="384"/>
      <c r="AR121" s="384"/>
      <c r="AS121" s="386"/>
      <c r="AT121" s="340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82"/>
      <c r="B122" s="382"/>
      <c r="C122" s="370"/>
      <c r="D122" s="372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322"/>
      <c r="AK122" s="374"/>
      <c r="AL122" s="374"/>
      <c r="AM122" s="376"/>
      <c r="AN122" s="364"/>
      <c r="AO122" s="380"/>
      <c r="AP122" s="385"/>
      <c r="AQ122" s="385"/>
      <c r="AR122" s="385"/>
      <c r="AS122" s="387"/>
      <c r="AT122" s="340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M26:AM27"/>
    <mergeCell ref="AN26:AN27"/>
    <mergeCell ref="AO26:AO27"/>
    <mergeCell ref="AP26:AP27"/>
    <mergeCell ref="AQ26:AQ27"/>
    <mergeCell ref="AR26:AR27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M30:AM31"/>
    <mergeCell ref="AN30:AN31"/>
    <mergeCell ref="AO30:AO31"/>
    <mergeCell ref="AP30:AP31"/>
    <mergeCell ref="AQ30:AQ31"/>
    <mergeCell ref="AR30:AR31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M34:AM35"/>
    <mergeCell ref="AN34:AN35"/>
    <mergeCell ref="AO34:AO35"/>
    <mergeCell ref="AP34:AP35"/>
    <mergeCell ref="AQ34:AQ35"/>
    <mergeCell ref="AR34:AR35"/>
    <mergeCell ref="AP36:AP37"/>
    <mergeCell ref="AQ36:AQ37"/>
    <mergeCell ref="AR36:AR37"/>
    <mergeCell ref="AS36:AS37"/>
    <mergeCell ref="A38:A39"/>
    <mergeCell ref="B38:B39"/>
    <mergeCell ref="C38:C39"/>
    <mergeCell ref="D38:D39"/>
    <mergeCell ref="AK38:AK39"/>
    <mergeCell ref="AL38:AL39"/>
    <mergeCell ref="AS38:AS39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M38:AM39"/>
    <mergeCell ref="AN38:AN39"/>
    <mergeCell ref="AO38:AO39"/>
    <mergeCell ref="AP38:AP39"/>
    <mergeCell ref="AQ38:AQ39"/>
    <mergeCell ref="AR38:AR39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M42:AM43"/>
    <mergeCell ref="AN42:AN43"/>
    <mergeCell ref="AO42:AO43"/>
    <mergeCell ref="AP42:AP43"/>
    <mergeCell ref="AQ42:AQ43"/>
    <mergeCell ref="AR42:AR43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M46:AM47"/>
    <mergeCell ref="AN46:AN47"/>
    <mergeCell ref="AO46:AO47"/>
    <mergeCell ref="AP46:AP47"/>
    <mergeCell ref="AQ46:AQ47"/>
    <mergeCell ref="AR46:AR47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52:A53"/>
    <mergeCell ref="B52:B53"/>
    <mergeCell ref="C52:C53"/>
    <mergeCell ref="D52:D53"/>
    <mergeCell ref="AK52:AK53"/>
    <mergeCell ref="AL52:AL53"/>
    <mergeCell ref="AM52:AM53"/>
    <mergeCell ref="AN52:AN53"/>
    <mergeCell ref="AO52:AO53"/>
    <mergeCell ref="AM50:AM51"/>
    <mergeCell ref="AN50:AN51"/>
    <mergeCell ref="AO50:AO51"/>
    <mergeCell ref="AP50:AP51"/>
    <mergeCell ref="AQ50:AQ51"/>
    <mergeCell ref="AR50:AR51"/>
    <mergeCell ref="AP52:AP53"/>
    <mergeCell ref="AQ52:AQ53"/>
    <mergeCell ref="AR52:AR53"/>
    <mergeCell ref="AS52:AS53"/>
    <mergeCell ref="A55:A56"/>
    <mergeCell ref="B55:B56"/>
    <mergeCell ref="C55:C56"/>
    <mergeCell ref="D55:D56"/>
    <mergeCell ref="AK55:AK56"/>
    <mergeCell ref="AL55:AL56"/>
    <mergeCell ref="AS55:AS56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M55:AM56"/>
    <mergeCell ref="AN55:AN56"/>
    <mergeCell ref="AO55:AO56"/>
    <mergeCell ref="AP55:AP56"/>
    <mergeCell ref="AQ55:AQ56"/>
    <mergeCell ref="AR55:AR56"/>
    <mergeCell ref="AP57:AP58"/>
    <mergeCell ref="AQ57:AQ58"/>
    <mergeCell ref="AR57:AR58"/>
    <mergeCell ref="AS57:AS58"/>
    <mergeCell ref="A59:A60"/>
    <mergeCell ref="B59:B60"/>
    <mergeCell ref="C59:C60"/>
    <mergeCell ref="D59:D60"/>
    <mergeCell ref="AK59:AK60"/>
    <mergeCell ref="AL59:AL60"/>
    <mergeCell ref="AS59:AS60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M59:AM60"/>
    <mergeCell ref="AN59:AN60"/>
    <mergeCell ref="AO59:AO60"/>
    <mergeCell ref="AP59:AP60"/>
    <mergeCell ref="AQ59:AQ60"/>
    <mergeCell ref="AR59:AR60"/>
    <mergeCell ref="AP61:AP62"/>
    <mergeCell ref="AQ61:AQ62"/>
    <mergeCell ref="AR61:AR62"/>
    <mergeCell ref="AS61:AS62"/>
    <mergeCell ref="A63:A64"/>
    <mergeCell ref="B63:B64"/>
    <mergeCell ref="C63:C64"/>
    <mergeCell ref="D63:D64"/>
    <mergeCell ref="AK63:AK64"/>
    <mergeCell ref="AL63:AL64"/>
    <mergeCell ref="AS63:AS64"/>
    <mergeCell ref="A65:A66"/>
    <mergeCell ref="B65:B66"/>
    <mergeCell ref="C65:C66"/>
    <mergeCell ref="D65:D66"/>
    <mergeCell ref="AK65:AK66"/>
    <mergeCell ref="AL65:AL66"/>
    <mergeCell ref="AM65:AM66"/>
    <mergeCell ref="AN65:AN66"/>
    <mergeCell ref="AO65:AO66"/>
    <mergeCell ref="AM63:AM64"/>
    <mergeCell ref="AN63:AN64"/>
    <mergeCell ref="AO63:AO64"/>
    <mergeCell ref="AP63:AP64"/>
    <mergeCell ref="AQ63:AQ64"/>
    <mergeCell ref="AR63:AR64"/>
    <mergeCell ref="AP65:AP66"/>
    <mergeCell ref="AQ65:AQ66"/>
    <mergeCell ref="AR65:AR66"/>
    <mergeCell ref="AS65:AS66"/>
    <mergeCell ref="A67:A68"/>
    <mergeCell ref="B67:B68"/>
    <mergeCell ref="C67:C68"/>
    <mergeCell ref="D67:D68"/>
    <mergeCell ref="AK67:AK68"/>
    <mergeCell ref="AL67:AL68"/>
    <mergeCell ref="AS67:AS68"/>
    <mergeCell ref="A69:A70"/>
    <mergeCell ref="B69:B70"/>
    <mergeCell ref="C69:C70"/>
    <mergeCell ref="D69:D70"/>
    <mergeCell ref="AK69:AK70"/>
    <mergeCell ref="AL69:AL70"/>
    <mergeCell ref="AM69:AM70"/>
    <mergeCell ref="AN69:AN70"/>
    <mergeCell ref="AO69:AO70"/>
    <mergeCell ref="AM67:AM68"/>
    <mergeCell ref="AN67:AN68"/>
    <mergeCell ref="AO67:AO68"/>
    <mergeCell ref="AP67:AP68"/>
    <mergeCell ref="AQ67:AQ68"/>
    <mergeCell ref="AR67:AR68"/>
    <mergeCell ref="AP69:AP70"/>
    <mergeCell ref="AQ69:AQ70"/>
    <mergeCell ref="AR69:AR70"/>
    <mergeCell ref="AS69:AS70"/>
    <mergeCell ref="A71:A72"/>
    <mergeCell ref="B71:B72"/>
    <mergeCell ref="C71:C72"/>
    <mergeCell ref="D71:D72"/>
    <mergeCell ref="AK71:AK72"/>
    <mergeCell ref="AL71:AL72"/>
    <mergeCell ref="AS71:AS72"/>
    <mergeCell ref="A73:A74"/>
    <mergeCell ref="B73:B74"/>
    <mergeCell ref="C73:C74"/>
    <mergeCell ref="D73:D74"/>
    <mergeCell ref="AK73:AK74"/>
    <mergeCell ref="AL73:AL74"/>
    <mergeCell ref="AM73:AM74"/>
    <mergeCell ref="AN73:AN74"/>
    <mergeCell ref="AO73:AO74"/>
    <mergeCell ref="AM71:AM72"/>
    <mergeCell ref="AN71:AN72"/>
    <mergeCell ref="AO71:AO72"/>
    <mergeCell ref="AP71:AP72"/>
    <mergeCell ref="AQ71:AQ72"/>
    <mergeCell ref="AR71:AR72"/>
    <mergeCell ref="AP73:AP74"/>
    <mergeCell ref="AQ73:AQ74"/>
    <mergeCell ref="AR73:AR74"/>
    <mergeCell ref="AS73:AS74"/>
    <mergeCell ref="AM102:AS102"/>
    <mergeCell ref="A106:A107"/>
    <mergeCell ref="B106:B107"/>
    <mergeCell ref="C106:C107"/>
    <mergeCell ref="D106:D107"/>
    <mergeCell ref="E106:E107"/>
    <mergeCell ref="AS106:AS107"/>
    <mergeCell ref="AT106:AT107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K106:AM106"/>
    <mergeCell ref="AN106:AN107"/>
    <mergeCell ref="AO106:AO107"/>
    <mergeCell ref="AP106:AP107"/>
    <mergeCell ref="AQ106:AQ107"/>
    <mergeCell ref="AR106:AR107"/>
    <mergeCell ref="AO109:AO110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O111:AO112"/>
    <mergeCell ref="AP111:AP112"/>
    <mergeCell ref="AQ111:AQ112"/>
    <mergeCell ref="AO113:AO114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R115:AR116"/>
    <mergeCell ref="AS115:AS116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L115:AL116"/>
    <mergeCell ref="AM115:AM116"/>
    <mergeCell ref="AN115:AN116"/>
    <mergeCell ref="AO115:AO116"/>
    <mergeCell ref="AP115:AP116"/>
    <mergeCell ref="AQ115:AQ116"/>
    <mergeCell ref="AO117:AO118"/>
    <mergeCell ref="AP117:AP118"/>
    <mergeCell ref="AQ117:AQ118"/>
    <mergeCell ref="AR117:AR118"/>
    <mergeCell ref="AS117:AS118"/>
    <mergeCell ref="A119:A120"/>
    <mergeCell ref="B119:B120"/>
    <mergeCell ref="C119:C120"/>
    <mergeCell ref="D119:D120"/>
    <mergeCell ref="AK119:AK120"/>
    <mergeCell ref="AO121:AO122"/>
    <mergeCell ref="AP121:AP122"/>
    <mergeCell ref="AQ121:AQ122"/>
    <mergeCell ref="AR121:AR122"/>
    <mergeCell ref="AS121:AS122"/>
    <mergeCell ref="AR119:AR120"/>
    <mergeCell ref="AS119:AS120"/>
    <mergeCell ref="A121:A122"/>
    <mergeCell ref="B121:B122"/>
    <mergeCell ref="C121:C122"/>
    <mergeCell ref="D121:D122"/>
    <mergeCell ref="AK121:AK122"/>
    <mergeCell ref="AL121:AL122"/>
    <mergeCell ref="AM121:AM122"/>
    <mergeCell ref="AN121:AN122"/>
    <mergeCell ref="AL119:AL120"/>
    <mergeCell ref="AM119:AM120"/>
    <mergeCell ref="AN119:AN120"/>
    <mergeCell ref="AO119:AO120"/>
    <mergeCell ref="AP119:AP120"/>
    <mergeCell ref="AQ119:AQ120"/>
  </mergeCells>
  <conditionalFormatting sqref="F5:AJ6 F106:AJ107 F109:AJ122 F9:AJ12 F55:AJ74 F14:AJ53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D4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V74" sqref="V7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46"/>
      <c r="C1" s="346"/>
      <c r="D1" s="443" t="str">
        <f>"BẢNG THANH TOÁN LƯƠNG THÁNG"&amp;" "&amp;TEXT($E$4,"mm")&amp;" / "&amp;TEXT($E$4,"yyyy")</f>
        <v>BẢNG THANH TOÁN LƯƠNG THÁNG 08 / 2016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4"/>
      <c r="R1" s="447" t="s">
        <v>179</v>
      </c>
      <c r="S1" s="448"/>
      <c r="T1" s="4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46"/>
      <c r="C2" s="346"/>
      <c r="D2" s="346"/>
      <c r="E2" s="81"/>
      <c r="F2" s="346"/>
      <c r="G2" s="346"/>
      <c r="H2" s="346"/>
      <c r="I2" s="346"/>
      <c r="J2" s="82"/>
      <c r="K2" s="346"/>
      <c r="L2" s="346"/>
      <c r="M2" s="346"/>
      <c r="N2" s="346"/>
      <c r="O2" s="346"/>
      <c r="P2" s="346"/>
      <c r="Q2" s="346"/>
      <c r="R2" s="346"/>
      <c r="S2" s="346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46"/>
      <c r="C3" s="346"/>
      <c r="D3" s="346"/>
      <c r="E3" s="81"/>
      <c r="F3" s="346"/>
      <c r="G3" s="346"/>
      <c r="H3" s="346"/>
      <c r="I3" s="346"/>
      <c r="J3" s="82"/>
      <c r="K3" s="346"/>
      <c r="L3" s="346"/>
      <c r="M3" s="346"/>
      <c r="N3" s="346"/>
      <c r="O3" s="346"/>
      <c r="P3" s="346"/>
      <c r="Q3" s="346"/>
      <c r="R3" s="346"/>
      <c r="S3" s="34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- 08'!$E$4</f>
        <v>42583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45" t="s">
        <v>19</v>
      </c>
      <c r="B5" s="445" t="s">
        <v>20</v>
      </c>
      <c r="C5" s="356" t="s">
        <v>1</v>
      </c>
      <c r="D5" s="356" t="s">
        <v>2</v>
      </c>
      <c r="E5" s="351" t="s">
        <v>56</v>
      </c>
      <c r="F5" s="437" t="s">
        <v>26</v>
      </c>
      <c r="G5" s="438"/>
      <c r="H5" s="438"/>
      <c r="I5" s="438"/>
      <c r="J5" s="438"/>
      <c r="K5" s="439"/>
      <c r="L5" s="414" t="s">
        <v>57</v>
      </c>
      <c r="M5" s="414" t="s">
        <v>5</v>
      </c>
      <c r="N5" s="356" t="s">
        <v>6</v>
      </c>
      <c r="O5" s="356"/>
      <c r="P5" s="356"/>
      <c r="Q5" s="414" t="s">
        <v>7</v>
      </c>
      <c r="R5" s="414" t="s">
        <v>8</v>
      </c>
      <c r="S5" s="414" t="s">
        <v>9</v>
      </c>
      <c r="T5" s="35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46"/>
      <c r="B6" s="446"/>
      <c r="C6" s="356"/>
      <c r="D6" s="356"/>
      <c r="E6" s="351"/>
      <c r="F6" s="437" t="s">
        <v>59</v>
      </c>
      <c r="G6" s="439"/>
      <c r="H6" s="437" t="s">
        <v>189</v>
      </c>
      <c r="I6" s="438"/>
      <c r="J6" s="440" t="s">
        <v>27</v>
      </c>
      <c r="K6" s="414" t="s">
        <v>4</v>
      </c>
      <c r="L6" s="415"/>
      <c r="M6" s="415"/>
      <c r="N6" s="450" t="s">
        <v>12</v>
      </c>
      <c r="O6" s="414" t="s">
        <v>13</v>
      </c>
      <c r="P6" s="414" t="s">
        <v>34</v>
      </c>
      <c r="Q6" s="415"/>
      <c r="R6" s="415"/>
      <c r="S6" s="415"/>
      <c r="T6" s="35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46"/>
      <c r="B7" s="446"/>
      <c r="C7" s="414"/>
      <c r="D7" s="414"/>
      <c r="E7" s="351"/>
      <c r="F7" s="342" t="s">
        <v>40</v>
      </c>
      <c r="G7" s="339" t="s">
        <v>18</v>
      </c>
      <c r="H7" s="342" t="s">
        <v>40</v>
      </c>
      <c r="I7" s="345" t="s">
        <v>18</v>
      </c>
      <c r="J7" s="441"/>
      <c r="K7" s="415"/>
      <c r="L7" s="416"/>
      <c r="M7" s="416"/>
      <c r="N7" s="451"/>
      <c r="O7" s="415"/>
      <c r="P7" s="415"/>
      <c r="Q7" s="415"/>
      <c r="R7" s="415"/>
      <c r="S7" s="415"/>
      <c r="T7" s="35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- 07'!$B$8:$AS$74,36,0)</f>
        <v>26</v>
      </c>
      <c r="G10" s="220">
        <f>ROUND(E10/$U$2*F10,0)</f>
        <v>4175407</v>
      </c>
      <c r="H10" s="92">
        <f>(VLOOKUP(B10,'CC - 07'!$B$8:$AS$74,37,0)+VLOOKUP(B10,'CC - 07'!$B$8:$AS$74,38,0))</f>
        <v>0</v>
      </c>
      <c r="I10" s="220">
        <f>ROUND(E10/$U$2*H10,0)</f>
        <v>0</v>
      </c>
      <c r="J10" s="93">
        <f>F10+H10</f>
        <v>26</v>
      </c>
      <c r="K10" s="39">
        <f>G10+I10</f>
        <v>4175407</v>
      </c>
      <c r="L10" s="90">
        <f>+F10*15000</f>
        <v>390000</v>
      </c>
      <c r="M10" s="40">
        <f>K10+L10</f>
        <v>4565407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4110127</v>
      </c>
      <c r="R10" s="39">
        <f>VLOOKUP(B10,DS,23,0)</f>
        <v>0</v>
      </c>
      <c r="S10" s="45">
        <f>Q10-R10</f>
        <v>4110127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- 07'!$B$8:$AS$74,36,0)</f>
        <v>26</v>
      </c>
      <c r="G11" s="220">
        <f>ROUND(E11/$U$2*F11,0)</f>
        <v>3905778</v>
      </c>
      <c r="H11" s="92">
        <f>(VLOOKUP(B11,'CC - 07'!$B$8:$AS$74,37,0)+VLOOKUP(B11,'CC - 07'!$B$8:$AS$74,38,0))</f>
        <v>0</v>
      </c>
      <c r="I11" s="220">
        <f>ROUND(E11/$U$2*H11,0)</f>
        <v>0</v>
      </c>
      <c r="J11" s="93">
        <f>F11+H11</f>
        <v>26</v>
      </c>
      <c r="K11" s="39">
        <f>G11+I11</f>
        <v>3905778</v>
      </c>
      <c r="L11" s="90">
        <f>+F11*15000</f>
        <v>390000</v>
      </c>
      <c r="M11" s="40">
        <f>K11+L11</f>
        <v>4295778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3869898</v>
      </c>
      <c r="R11" s="39">
        <f>VLOOKUP(B11,DS,23,0)</f>
        <v>0</v>
      </c>
      <c r="S11" s="45">
        <f>Q11-R11</f>
        <v>3869898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- 07'!$B$8:$AS$74,36,0)</f>
        <v>26</v>
      </c>
      <c r="G13" s="220">
        <f t="shared" ref="G13:G43" si="3">ROUND(E13/$U$2*F13,0)</f>
        <v>3417556</v>
      </c>
      <c r="H13" s="92">
        <f>(VLOOKUP(B13,'CC - 07'!$B$8:$AS$74,37,0)+VLOOKUP(B13,'CC - 07'!$B$8:$AS$74,38,0))</f>
        <v>0</v>
      </c>
      <c r="I13" s="220">
        <f t="shared" ref="I13:I43" si="4">ROUND(E13/$U$2*H13,0)</f>
        <v>0</v>
      </c>
      <c r="J13" s="221">
        <f t="shared" ref="J13:K28" si="5">F13+H13</f>
        <v>26</v>
      </c>
      <c r="K13" s="39">
        <f t="shared" si="5"/>
        <v>3417556</v>
      </c>
      <c r="L13" s="90">
        <f t="shared" ref="L13:L43" si="6">+F13*15000</f>
        <v>390000</v>
      </c>
      <c r="M13" s="40">
        <f t="shared" ref="M13:M43" si="7">K13+L13</f>
        <v>3807556</v>
      </c>
      <c r="N13" s="40">
        <f t="shared" ref="N13:N32" si="8">IF(VLOOKUP(B13,DS,14,0)="x",E13*$N$4,0)</f>
        <v>283920</v>
      </c>
      <c r="O13" s="40">
        <f>IF(VLOOKUP(B13,DS,14,0)="x",E13*$O$4,0)</f>
        <v>53235</v>
      </c>
      <c r="P13" s="40">
        <f t="shared" ref="P13:P32" si="9">IF(VLOOKUP(B13,DS,14,0)="x",E13*$P$4,0)</f>
        <v>35490</v>
      </c>
      <c r="Q13" s="39">
        <f>M13-SUM(N13:P13)</f>
        <v>3434911</v>
      </c>
      <c r="R13" s="39">
        <f t="shared" ref="R13:R43" si="10">VLOOKUP(B13,DS,23,0)</f>
        <v>0</v>
      </c>
      <c r="S13" s="45">
        <f>Q13-R13</f>
        <v>3434911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- 07'!$B$8:$AS$74,36,0)</f>
        <v>26</v>
      </c>
      <c r="G14" s="220">
        <f t="shared" si="3"/>
        <v>3194148</v>
      </c>
      <c r="H14" s="92">
        <f>(VLOOKUP(B14,'CC - 07'!$B$8:$AS$74,37,0)+VLOOKUP(B14,'CC - 07'!$B$8:$AS$74,38,0))</f>
        <v>0</v>
      </c>
      <c r="I14" s="220">
        <f t="shared" si="4"/>
        <v>0</v>
      </c>
      <c r="J14" s="221">
        <f t="shared" si="5"/>
        <v>26</v>
      </c>
      <c r="K14" s="39">
        <f t="shared" si="5"/>
        <v>3194148</v>
      </c>
      <c r="L14" s="90">
        <f t="shared" si="6"/>
        <v>390000</v>
      </c>
      <c r="M14" s="40">
        <f t="shared" si="7"/>
        <v>3584148</v>
      </c>
      <c r="N14" s="40">
        <f t="shared" si="8"/>
        <v>265360</v>
      </c>
      <c r="O14" s="40">
        <f t="shared" ref="O14:O32" si="11">IF(VLOOKUP(B14,DS,14,0)="x",E14*$O$4,0)</f>
        <v>49755</v>
      </c>
      <c r="P14" s="40">
        <f t="shared" si="9"/>
        <v>33170</v>
      </c>
      <c r="Q14" s="39">
        <f t="shared" ref="Q14:Q36" si="12">M14-SUM(N14:P14)</f>
        <v>3235863</v>
      </c>
      <c r="R14" s="39">
        <f t="shared" si="10"/>
        <v>0</v>
      </c>
      <c r="S14" s="45">
        <f t="shared" ref="S14:S43" si="13">Q14-R14</f>
        <v>3235863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- 07'!$B$8:$AS$74,36,0)</f>
        <v>26</v>
      </c>
      <c r="G15" s="220">
        <f t="shared" si="3"/>
        <v>3194148</v>
      </c>
      <c r="H15" s="92">
        <f>(VLOOKUP(B15,'CC - 07'!$B$8:$AS$74,37,0)+VLOOKUP(B15,'CC - 07'!$B$8:$AS$74,38,0))</f>
        <v>0</v>
      </c>
      <c r="I15" s="220">
        <f t="shared" si="4"/>
        <v>0</v>
      </c>
      <c r="J15" s="221">
        <f t="shared" si="5"/>
        <v>26</v>
      </c>
      <c r="K15" s="39">
        <f t="shared" si="5"/>
        <v>3194148</v>
      </c>
      <c r="L15" s="90">
        <f t="shared" si="6"/>
        <v>390000</v>
      </c>
      <c r="M15" s="40">
        <f t="shared" si="7"/>
        <v>3584148</v>
      </c>
      <c r="N15" s="40">
        <f t="shared" si="8"/>
        <v>265360</v>
      </c>
      <c r="O15" s="40">
        <f t="shared" si="11"/>
        <v>49755</v>
      </c>
      <c r="P15" s="40">
        <f t="shared" si="9"/>
        <v>33170</v>
      </c>
      <c r="Q15" s="39">
        <f t="shared" si="12"/>
        <v>3235863</v>
      </c>
      <c r="R15" s="39">
        <f t="shared" si="10"/>
        <v>0</v>
      </c>
      <c r="S15" s="45">
        <f t="shared" si="13"/>
        <v>3235863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- 07'!$B$8:$AS$74,36,0)</f>
        <v>26</v>
      </c>
      <c r="G16" s="220">
        <f t="shared" si="3"/>
        <v>3194148</v>
      </c>
      <c r="H16" s="92">
        <f>(VLOOKUP(B16,'CC - 07'!$B$8:$AS$74,37,0)+VLOOKUP(B16,'CC - 07'!$B$8:$AS$74,38,0))</f>
        <v>0</v>
      </c>
      <c r="I16" s="220">
        <f t="shared" si="4"/>
        <v>0</v>
      </c>
      <c r="J16" s="221">
        <f t="shared" si="5"/>
        <v>26</v>
      </c>
      <c r="K16" s="39">
        <f t="shared" si="5"/>
        <v>3194148</v>
      </c>
      <c r="L16" s="90">
        <f t="shared" si="6"/>
        <v>390000</v>
      </c>
      <c r="M16" s="40">
        <f t="shared" si="7"/>
        <v>3584148</v>
      </c>
      <c r="N16" s="40">
        <f t="shared" si="8"/>
        <v>265360</v>
      </c>
      <c r="O16" s="40">
        <f t="shared" si="11"/>
        <v>49755</v>
      </c>
      <c r="P16" s="40">
        <f t="shared" si="9"/>
        <v>33170</v>
      </c>
      <c r="Q16" s="39">
        <f t="shared" si="12"/>
        <v>3235863</v>
      </c>
      <c r="R16" s="39">
        <f t="shared" si="10"/>
        <v>0</v>
      </c>
      <c r="S16" s="45">
        <f t="shared" si="13"/>
        <v>3235863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- 07'!$B$8:$AS$74,36,0)</f>
        <v>26</v>
      </c>
      <c r="G17" s="220">
        <f t="shared" si="3"/>
        <v>3194148</v>
      </c>
      <c r="H17" s="92">
        <f>(VLOOKUP(B17,'CC - 07'!$B$8:$AS$74,37,0)+VLOOKUP(B17,'CC - 07'!$B$8:$AS$74,38,0))</f>
        <v>0</v>
      </c>
      <c r="I17" s="220">
        <f t="shared" si="4"/>
        <v>0</v>
      </c>
      <c r="J17" s="221">
        <f t="shared" si="5"/>
        <v>26</v>
      </c>
      <c r="K17" s="39">
        <f t="shared" si="5"/>
        <v>3194148</v>
      </c>
      <c r="L17" s="90">
        <f t="shared" si="6"/>
        <v>390000</v>
      </c>
      <c r="M17" s="40">
        <f t="shared" si="7"/>
        <v>3584148</v>
      </c>
      <c r="N17" s="40">
        <f t="shared" si="8"/>
        <v>0</v>
      </c>
      <c r="O17" s="40">
        <f t="shared" si="11"/>
        <v>0</v>
      </c>
      <c r="P17" s="40">
        <f t="shared" si="9"/>
        <v>0</v>
      </c>
      <c r="Q17" s="39">
        <f t="shared" si="12"/>
        <v>3584148</v>
      </c>
      <c r="R17" s="39">
        <f t="shared" si="10"/>
        <v>0</v>
      </c>
      <c r="S17" s="45">
        <f t="shared" si="13"/>
        <v>3584148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- 07'!$B$8:$AS$74,36,0)</f>
        <v>26</v>
      </c>
      <c r="G18" s="220">
        <f t="shared" si="3"/>
        <v>3194148</v>
      </c>
      <c r="H18" s="92">
        <f>(VLOOKUP(B18,'CC - 07'!$B$8:$AS$74,37,0)+VLOOKUP(B18,'CC - 07'!$B$8:$AS$74,38,0))</f>
        <v>0</v>
      </c>
      <c r="I18" s="220">
        <f t="shared" si="4"/>
        <v>0</v>
      </c>
      <c r="J18" s="221">
        <f t="shared" si="5"/>
        <v>26</v>
      </c>
      <c r="K18" s="39">
        <f t="shared" si="5"/>
        <v>3194148</v>
      </c>
      <c r="L18" s="90">
        <f t="shared" si="6"/>
        <v>390000</v>
      </c>
      <c r="M18" s="40">
        <f t="shared" si="7"/>
        <v>3584148</v>
      </c>
      <c r="N18" s="40">
        <f t="shared" si="8"/>
        <v>0</v>
      </c>
      <c r="O18" s="40">
        <f t="shared" si="11"/>
        <v>0</v>
      </c>
      <c r="P18" s="40">
        <f t="shared" si="9"/>
        <v>0</v>
      </c>
      <c r="Q18" s="39">
        <f t="shared" si="12"/>
        <v>3584148</v>
      </c>
      <c r="R18" s="39">
        <f t="shared" si="10"/>
        <v>0</v>
      </c>
      <c r="S18" s="45">
        <f t="shared" si="13"/>
        <v>3584148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- 07'!$B$8:$AS$74,36,0)</f>
        <v>26</v>
      </c>
      <c r="G19" s="220">
        <f t="shared" si="3"/>
        <v>3194148</v>
      </c>
      <c r="H19" s="92">
        <f>(VLOOKUP(B19,'CC - 07'!$B$8:$AS$74,37,0)+VLOOKUP(B19,'CC - 07'!$B$8:$AS$74,38,0))</f>
        <v>0</v>
      </c>
      <c r="I19" s="220">
        <f t="shared" si="4"/>
        <v>0</v>
      </c>
      <c r="J19" s="221">
        <f t="shared" si="5"/>
        <v>26</v>
      </c>
      <c r="K19" s="39">
        <f t="shared" si="5"/>
        <v>3194148</v>
      </c>
      <c r="L19" s="90">
        <f t="shared" si="6"/>
        <v>390000</v>
      </c>
      <c r="M19" s="40">
        <f t="shared" si="7"/>
        <v>3584148</v>
      </c>
      <c r="N19" s="40">
        <f t="shared" si="8"/>
        <v>265360</v>
      </c>
      <c r="O19" s="40">
        <f t="shared" si="11"/>
        <v>49755</v>
      </c>
      <c r="P19" s="40">
        <f t="shared" si="9"/>
        <v>33170</v>
      </c>
      <c r="Q19" s="39">
        <f t="shared" si="12"/>
        <v>3235863</v>
      </c>
      <c r="R19" s="39">
        <f t="shared" si="10"/>
        <v>0</v>
      </c>
      <c r="S19" s="45">
        <f t="shared" si="13"/>
        <v>3235863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- 07'!$B$8:$AS$74,36,0)</f>
        <v>26</v>
      </c>
      <c r="G20" s="220">
        <f t="shared" si="3"/>
        <v>3194148</v>
      </c>
      <c r="H20" s="92">
        <f>(VLOOKUP(B20,'CC - 07'!$B$8:$AS$74,37,0)+VLOOKUP(B20,'CC - 07'!$B$8:$AS$74,38,0))</f>
        <v>0</v>
      </c>
      <c r="I20" s="220">
        <f t="shared" si="4"/>
        <v>0</v>
      </c>
      <c r="J20" s="221">
        <f t="shared" si="5"/>
        <v>26</v>
      </c>
      <c r="K20" s="39">
        <f t="shared" si="5"/>
        <v>3194148</v>
      </c>
      <c r="L20" s="90">
        <f t="shared" si="6"/>
        <v>390000</v>
      </c>
      <c r="M20" s="40">
        <f t="shared" si="7"/>
        <v>3584148</v>
      </c>
      <c r="N20" s="40">
        <f t="shared" si="8"/>
        <v>265360</v>
      </c>
      <c r="O20" s="40">
        <f t="shared" si="11"/>
        <v>49755</v>
      </c>
      <c r="P20" s="40">
        <f t="shared" si="9"/>
        <v>33170</v>
      </c>
      <c r="Q20" s="39">
        <f t="shared" si="12"/>
        <v>3235863</v>
      </c>
      <c r="R20" s="39">
        <f t="shared" si="10"/>
        <v>0</v>
      </c>
      <c r="S20" s="45">
        <f t="shared" si="13"/>
        <v>3235863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- 07'!$B$8:$AS$74,36,0)</f>
        <v>26</v>
      </c>
      <c r="G21" s="220">
        <f t="shared" si="3"/>
        <v>3194148</v>
      </c>
      <c r="H21" s="92">
        <f>(VLOOKUP(B21,'CC - 07'!$B$8:$AS$74,37,0)+VLOOKUP(B21,'CC - 07'!$B$8:$AS$74,38,0))</f>
        <v>0</v>
      </c>
      <c r="I21" s="220">
        <f t="shared" si="4"/>
        <v>0</v>
      </c>
      <c r="J21" s="221">
        <f t="shared" si="5"/>
        <v>26</v>
      </c>
      <c r="K21" s="39">
        <f t="shared" si="5"/>
        <v>3194148</v>
      </c>
      <c r="L21" s="90">
        <f t="shared" si="6"/>
        <v>390000</v>
      </c>
      <c r="M21" s="40">
        <f t="shared" si="7"/>
        <v>3584148</v>
      </c>
      <c r="N21" s="40">
        <f t="shared" si="8"/>
        <v>265360</v>
      </c>
      <c r="O21" s="40">
        <f t="shared" si="11"/>
        <v>49755</v>
      </c>
      <c r="P21" s="40">
        <f t="shared" si="9"/>
        <v>33170</v>
      </c>
      <c r="Q21" s="39">
        <f t="shared" si="12"/>
        <v>3235863</v>
      </c>
      <c r="R21" s="39">
        <f t="shared" si="10"/>
        <v>0</v>
      </c>
      <c r="S21" s="45">
        <f t="shared" si="13"/>
        <v>3235863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- 07'!$B$8:$AS$74,36,0)</f>
        <v>26</v>
      </c>
      <c r="G22" s="220">
        <f t="shared" si="3"/>
        <v>3194148</v>
      </c>
      <c r="H22" s="92">
        <f>(VLOOKUP(B22,'CC - 07'!$B$8:$AS$74,37,0)+VLOOKUP(B22,'CC - 07'!$B$8:$AS$74,38,0))</f>
        <v>0</v>
      </c>
      <c r="I22" s="220">
        <f t="shared" si="4"/>
        <v>0</v>
      </c>
      <c r="J22" s="221">
        <f t="shared" si="5"/>
        <v>26</v>
      </c>
      <c r="K22" s="39">
        <f t="shared" si="5"/>
        <v>3194148</v>
      </c>
      <c r="L22" s="90">
        <f t="shared" si="6"/>
        <v>390000</v>
      </c>
      <c r="M22" s="40">
        <f t="shared" si="7"/>
        <v>3584148</v>
      </c>
      <c r="N22" s="40">
        <f t="shared" si="8"/>
        <v>265360</v>
      </c>
      <c r="O22" s="40">
        <f t="shared" si="11"/>
        <v>49755</v>
      </c>
      <c r="P22" s="40">
        <f t="shared" si="9"/>
        <v>33170</v>
      </c>
      <c r="Q22" s="39">
        <f t="shared" si="12"/>
        <v>3235863</v>
      </c>
      <c r="R22" s="39">
        <f t="shared" si="10"/>
        <v>0</v>
      </c>
      <c r="S22" s="45">
        <f t="shared" si="13"/>
        <v>3235863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- 07'!$B$8:$AS$74,36,0)</f>
        <v>26</v>
      </c>
      <c r="G23" s="220">
        <f t="shared" si="3"/>
        <v>3194148</v>
      </c>
      <c r="H23" s="92">
        <f>(VLOOKUP(B23,'CC - 07'!$B$8:$AS$74,37,0)+VLOOKUP(B23,'CC - 07'!$B$8:$AS$74,38,0))</f>
        <v>0</v>
      </c>
      <c r="I23" s="220">
        <f t="shared" si="4"/>
        <v>0</v>
      </c>
      <c r="J23" s="221">
        <f t="shared" si="5"/>
        <v>26</v>
      </c>
      <c r="K23" s="39">
        <f t="shared" si="5"/>
        <v>3194148</v>
      </c>
      <c r="L23" s="90">
        <f t="shared" si="6"/>
        <v>390000</v>
      </c>
      <c r="M23" s="40">
        <f t="shared" si="7"/>
        <v>3584148</v>
      </c>
      <c r="N23" s="40">
        <f t="shared" si="8"/>
        <v>0</v>
      </c>
      <c r="O23" s="40">
        <f t="shared" si="11"/>
        <v>0</v>
      </c>
      <c r="P23" s="40">
        <f t="shared" si="9"/>
        <v>0</v>
      </c>
      <c r="Q23" s="39">
        <f t="shared" si="12"/>
        <v>3584148</v>
      </c>
      <c r="R23" s="39">
        <f t="shared" si="10"/>
        <v>0</v>
      </c>
      <c r="S23" s="45">
        <f t="shared" si="13"/>
        <v>3584148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- 07'!$B$8:$AS$74,36,0)</f>
        <v>26</v>
      </c>
      <c r="G24" s="220">
        <f t="shared" si="3"/>
        <v>3194148</v>
      </c>
      <c r="H24" s="92">
        <f>(VLOOKUP(B24,'CC - 07'!$B$8:$AS$74,37,0)+VLOOKUP(B24,'CC - 07'!$B$8:$AS$74,38,0))</f>
        <v>0</v>
      </c>
      <c r="I24" s="220">
        <f t="shared" si="4"/>
        <v>0</v>
      </c>
      <c r="J24" s="221">
        <f t="shared" si="5"/>
        <v>26</v>
      </c>
      <c r="K24" s="39">
        <f t="shared" si="5"/>
        <v>3194148</v>
      </c>
      <c r="L24" s="90">
        <f t="shared" si="6"/>
        <v>390000</v>
      </c>
      <c r="M24" s="40">
        <f t="shared" si="7"/>
        <v>3584148</v>
      </c>
      <c r="N24" s="40">
        <f t="shared" si="8"/>
        <v>265360</v>
      </c>
      <c r="O24" s="40">
        <f t="shared" si="11"/>
        <v>49755</v>
      </c>
      <c r="P24" s="40">
        <f t="shared" si="9"/>
        <v>33170</v>
      </c>
      <c r="Q24" s="39">
        <f t="shared" si="12"/>
        <v>3235863</v>
      </c>
      <c r="R24" s="39">
        <f t="shared" si="10"/>
        <v>0</v>
      </c>
      <c r="S24" s="45">
        <f t="shared" si="13"/>
        <v>3235863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- 07'!$B$8:$AS$74,36,0)</f>
        <v>26</v>
      </c>
      <c r="G25" s="220">
        <f t="shared" si="3"/>
        <v>3194148</v>
      </c>
      <c r="H25" s="92">
        <f>(VLOOKUP(B25,'CC - 07'!$B$8:$AS$74,37,0)+VLOOKUP(B25,'CC - 07'!$B$8:$AS$74,38,0))</f>
        <v>0</v>
      </c>
      <c r="I25" s="220">
        <f t="shared" si="4"/>
        <v>0</v>
      </c>
      <c r="J25" s="221">
        <f t="shared" si="5"/>
        <v>26</v>
      </c>
      <c r="K25" s="39">
        <f t="shared" si="5"/>
        <v>3194148</v>
      </c>
      <c r="L25" s="90">
        <f t="shared" si="6"/>
        <v>390000</v>
      </c>
      <c r="M25" s="40">
        <f t="shared" si="7"/>
        <v>3584148</v>
      </c>
      <c r="N25" s="40">
        <f t="shared" si="8"/>
        <v>0</v>
      </c>
      <c r="O25" s="40">
        <f t="shared" si="11"/>
        <v>0</v>
      </c>
      <c r="P25" s="40">
        <f t="shared" si="9"/>
        <v>0</v>
      </c>
      <c r="Q25" s="39">
        <f t="shared" si="12"/>
        <v>3584148</v>
      </c>
      <c r="R25" s="39">
        <f t="shared" si="10"/>
        <v>0</v>
      </c>
      <c r="S25" s="45">
        <f t="shared" si="13"/>
        <v>3584148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- 07'!$B$8:$AS$74,36,0)</f>
        <v>26</v>
      </c>
      <c r="G26" s="220">
        <f t="shared" si="3"/>
        <v>3194148</v>
      </c>
      <c r="H26" s="92">
        <f>(VLOOKUP(B26,'CC - 07'!$B$8:$AS$74,37,0)+VLOOKUP(B26,'CC - 07'!$B$8:$AS$74,38,0))</f>
        <v>0</v>
      </c>
      <c r="I26" s="220">
        <f t="shared" si="4"/>
        <v>0</v>
      </c>
      <c r="J26" s="221">
        <f t="shared" si="5"/>
        <v>26</v>
      </c>
      <c r="K26" s="39">
        <f t="shared" si="5"/>
        <v>3194148</v>
      </c>
      <c r="L26" s="90">
        <f t="shared" si="6"/>
        <v>390000</v>
      </c>
      <c r="M26" s="40">
        <f t="shared" si="7"/>
        <v>3584148</v>
      </c>
      <c r="N26" s="40">
        <f t="shared" si="8"/>
        <v>0</v>
      </c>
      <c r="O26" s="40">
        <f t="shared" si="11"/>
        <v>0</v>
      </c>
      <c r="P26" s="40">
        <f t="shared" si="9"/>
        <v>0</v>
      </c>
      <c r="Q26" s="39">
        <f t="shared" si="12"/>
        <v>3584148</v>
      </c>
      <c r="R26" s="39">
        <f t="shared" si="10"/>
        <v>0</v>
      </c>
      <c r="S26" s="45">
        <f t="shared" si="13"/>
        <v>3584148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- 07'!$B$8:$AS$74,36,0)</f>
        <v>26</v>
      </c>
      <c r="G27" s="220">
        <f t="shared" si="3"/>
        <v>3194148</v>
      </c>
      <c r="H27" s="92">
        <f>(VLOOKUP(B27,'CC - 07'!$B$8:$AS$74,37,0)+VLOOKUP(B27,'CC - 07'!$B$8:$AS$74,38,0))</f>
        <v>0</v>
      </c>
      <c r="I27" s="220">
        <f t="shared" si="4"/>
        <v>0</v>
      </c>
      <c r="J27" s="221">
        <f t="shared" si="5"/>
        <v>26</v>
      </c>
      <c r="K27" s="39">
        <f t="shared" si="5"/>
        <v>3194148</v>
      </c>
      <c r="L27" s="90">
        <f t="shared" si="6"/>
        <v>390000</v>
      </c>
      <c r="M27" s="40">
        <f t="shared" si="7"/>
        <v>3584148</v>
      </c>
      <c r="N27" s="40">
        <f t="shared" si="8"/>
        <v>0</v>
      </c>
      <c r="O27" s="40">
        <f t="shared" si="11"/>
        <v>0</v>
      </c>
      <c r="P27" s="40">
        <f t="shared" si="9"/>
        <v>0</v>
      </c>
      <c r="Q27" s="39">
        <f t="shared" si="12"/>
        <v>3584148</v>
      </c>
      <c r="R27" s="39">
        <f t="shared" si="10"/>
        <v>0</v>
      </c>
      <c r="S27" s="45">
        <f t="shared" si="13"/>
        <v>3584148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- 07'!$B$8:$AS$74,36,0)</f>
        <v>26</v>
      </c>
      <c r="G28" s="220">
        <f t="shared" si="3"/>
        <v>3194148</v>
      </c>
      <c r="H28" s="92">
        <f>(VLOOKUP(B28,'CC - 07'!$B$8:$AS$74,37,0)+VLOOKUP(B28,'CC - 07'!$B$8:$AS$74,38,0))</f>
        <v>0</v>
      </c>
      <c r="I28" s="220">
        <f t="shared" si="4"/>
        <v>0</v>
      </c>
      <c r="J28" s="221">
        <f t="shared" si="5"/>
        <v>26</v>
      </c>
      <c r="K28" s="39">
        <f t="shared" si="5"/>
        <v>3194148</v>
      </c>
      <c r="L28" s="90">
        <f t="shared" si="6"/>
        <v>390000</v>
      </c>
      <c r="M28" s="40">
        <f t="shared" si="7"/>
        <v>3584148</v>
      </c>
      <c r="N28" s="40">
        <f t="shared" si="8"/>
        <v>265360</v>
      </c>
      <c r="O28" s="40">
        <f t="shared" si="11"/>
        <v>49755</v>
      </c>
      <c r="P28" s="40">
        <f t="shared" si="9"/>
        <v>33170</v>
      </c>
      <c r="Q28" s="39">
        <f t="shared" si="12"/>
        <v>3235863</v>
      </c>
      <c r="R28" s="39">
        <f t="shared" si="10"/>
        <v>0</v>
      </c>
      <c r="S28" s="45">
        <f t="shared" si="13"/>
        <v>3235863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- 07'!$B$8:$AS$74,36,0)</f>
        <v>26</v>
      </c>
      <c r="G29" s="220">
        <f t="shared" si="3"/>
        <v>3194148</v>
      </c>
      <c r="H29" s="92">
        <f>(VLOOKUP(B29,'CC - 07'!$B$8:$AS$74,37,0)+VLOOKUP(B29,'CC - 07'!$B$8:$AS$74,38,0))</f>
        <v>0</v>
      </c>
      <c r="I29" s="220">
        <f t="shared" si="4"/>
        <v>0</v>
      </c>
      <c r="J29" s="221">
        <f t="shared" ref="J29:K43" si="14">F29+H29</f>
        <v>26</v>
      </c>
      <c r="K29" s="39">
        <f t="shared" si="14"/>
        <v>3194148</v>
      </c>
      <c r="L29" s="90">
        <f t="shared" si="6"/>
        <v>390000</v>
      </c>
      <c r="M29" s="40">
        <f t="shared" si="7"/>
        <v>3584148</v>
      </c>
      <c r="N29" s="40">
        <f t="shared" si="8"/>
        <v>265360</v>
      </c>
      <c r="O29" s="40">
        <f t="shared" si="11"/>
        <v>49755</v>
      </c>
      <c r="P29" s="40">
        <f t="shared" si="9"/>
        <v>33170</v>
      </c>
      <c r="Q29" s="39">
        <f t="shared" si="12"/>
        <v>3235863</v>
      </c>
      <c r="R29" s="39">
        <f t="shared" si="10"/>
        <v>0</v>
      </c>
      <c r="S29" s="45">
        <f t="shared" si="13"/>
        <v>3235863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- 07'!$B$8:$AS$74,36,0)</f>
        <v>26</v>
      </c>
      <c r="G30" s="220">
        <f t="shared" si="3"/>
        <v>3194148</v>
      </c>
      <c r="H30" s="92">
        <f>(VLOOKUP(B30,'CC - 07'!$B$8:$AS$74,37,0)+VLOOKUP(B30,'CC - 07'!$B$8:$AS$74,38,0))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3194148</v>
      </c>
      <c r="L30" s="90">
        <f t="shared" si="6"/>
        <v>390000</v>
      </c>
      <c r="M30" s="40">
        <f t="shared" si="7"/>
        <v>3584148</v>
      </c>
      <c r="N30" s="40">
        <f t="shared" si="8"/>
        <v>265360</v>
      </c>
      <c r="O30" s="40">
        <f t="shared" si="11"/>
        <v>49755</v>
      </c>
      <c r="P30" s="40">
        <f t="shared" si="9"/>
        <v>33170</v>
      </c>
      <c r="Q30" s="39">
        <f t="shared" si="12"/>
        <v>3235863</v>
      </c>
      <c r="R30" s="39">
        <f t="shared" si="10"/>
        <v>0</v>
      </c>
      <c r="S30" s="45">
        <f t="shared" si="13"/>
        <v>3235863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- 07'!$B$8:$AS$74,36,0)</f>
        <v>26</v>
      </c>
      <c r="G31" s="220">
        <f t="shared" si="3"/>
        <v>3194148</v>
      </c>
      <c r="H31" s="92">
        <f>(VLOOKUP(B31,'CC - 07'!$B$8:$AS$74,37,0)+VLOOKUP(B31,'CC - 07'!$B$8:$AS$74,38,0))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3194148</v>
      </c>
      <c r="L31" s="90">
        <f t="shared" si="6"/>
        <v>390000</v>
      </c>
      <c r="M31" s="40">
        <f t="shared" si="7"/>
        <v>3584148</v>
      </c>
      <c r="N31" s="40">
        <f t="shared" si="8"/>
        <v>265360</v>
      </c>
      <c r="O31" s="40">
        <f t="shared" si="11"/>
        <v>49755</v>
      </c>
      <c r="P31" s="40">
        <f t="shared" si="9"/>
        <v>33170</v>
      </c>
      <c r="Q31" s="39">
        <f t="shared" si="12"/>
        <v>3235863</v>
      </c>
      <c r="R31" s="39">
        <f t="shared" si="10"/>
        <v>0</v>
      </c>
      <c r="S31" s="45">
        <f t="shared" si="13"/>
        <v>3235863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- 07'!$B$8:$AS$74,36,0)</f>
        <v>26</v>
      </c>
      <c r="G32" s="220">
        <f t="shared" si="3"/>
        <v>3194148</v>
      </c>
      <c r="H32" s="92">
        <f>(VLOOKUP(B32,'CC - 07'!$B$8:$AS$74,37,0)+VLOOKUP(B32,'CC - 07'!$B$8:$AS$74,38,0))</f>
        <v>0</v>
      </c>
      <c r="I32" s="220">
        <f t="shared" si="4"/>
        <v>0</v>
      </c>
      <c r="J32" s="221">
        <f t="shared" si="14"/>
        <v>26</v>
      </c>
      <c r="K32" s="39">
        <f t="shared" si="14"/>
        <v>3194148</v>
      </c>
      <c r="L32" s="90">
        <f t="shared" si="6"/>
        <v>390000</v>
      </c>
      <c r="M32" s="40">
        <f t="shared" si="7"/>
        <v>3584148</v>
      </c>
      <c r="N32" s="40">
        <f t="shared" si="8"/>
        <v>265360</v>
      </c>
      <c r="O32" s="40">
        <f t="shared" si="11"/>
        <v>49755</v>
      </c>
      <c r="P32" s="40">
        <f t="shared" si="9"/>
        <v>33170</v>
      </c>
      <c r="Q32" s="39">
        <f t="shared" si="12"/>
        <v>3235863</v>
      </c>
      <c r="R32" s="39">
        <f t="shared" si="10"/>
        <v>0</v>
      </c>
      <c r="S32" s="45">
        <f t="shared" si="13"/>
        <v>3235863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- 07'!$B$8:$AS$74,36,0)</f>
        <v>26</v>
      </c>
      <c r="G34" s="220">
        <f t="shared" si="3"/>
        <v>3417556</v>
      </c>
      <c r="H34" s="92">
        <f>(VLOOKUP(B34,'CC - 07'!$B$8:$AS$74,37,0)+VLOOKUP(B34,'CC - 07'!$B$8:$AS$74,38,0))</f>
        <v>0</v>
      </c>
      <c r="I34" s="220">
        <f t="shared" si="4"/>
        <v>0</v>
      </c>
      <c r="J34" s="221">
        <f t="shared" si="14"/>
        <v>26</v>
      </c>
      <c r="K34" s="39">
        <f t="shared" si="14"/>
        <v>3417556</v>
      </c>
      <c r="L34" s="90">
        <f t="shared" si="6"/>
        <v>390000</v>
      </c>
      <c r="M34" s="40">
        <f t="shared" si="7"/>
        <v>3807556</v>
      </c>
      <c r="N34" s="40">
        <f t="shared" ref="N34:N43" si="15">IF(VLOOKUP(B34,DS,14,0)="x",E34*$N$4,0)</f>
        <v>283920</v>
      </c>
      <c r="O34" s="40">
        <f t="shared" ref="O34:O43" si="16">IF(VLOOKUP(B34,DS,14,0)="x",E34*$O$4,0)</f>
        <v>53235</v>
      </c>
      <c r="P34" s="40">
        <f t="shared" ref="P34:P43" si="17">IF(VLOOKUP(B34,DS,14,0)="x",E34*$P$4,0)</f>
        <v>35490</v>
      </c>
      <c r="Q34" s="39">
        <f t="shared" si="12"/>
        <v>3434911</v>
      </c>
      <c r="R34" s="39">
        <f t="shared" si="10"/>
        <v>0</v>
      </c>
      <c r="S34" s="45">
        <f t="shared" si="13"/>
        <v>3434911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- 08'!$B$8:$AS$74,36,0)</f>
        <v>27</v>
      </c>
      <c r="G35" s="220">
        <f t="shared" si="3"/>
        <v>3317000</v>
      </c>
      <c r="H35" s="92">
        <f>(VLOOKUP(B35,'CC - 07'!$B$8:$AS$74,37,0)+VLOOKUP(B35,'CC - 07'!$B$8:$AS$74,38,0))</f>
        <v>0</v>
      </c>
      <c r="I35" s="220">
        <f t="shared" si="4"/>
        <v>0</v>
      </c>
      <c r="J35" s="221">
        <f t="shared" si="14"/>
        <v>27</v>
      </c>
      <c r="K35" s="39">
        <f t="shared" si="14"/>
        <v>3317000</v>
      </c>
      <c r="L35" s="90">
        <f t="shared" si="6"/>
        <v>405000</v>
      </c>
      <c r="M35" s="40">
        <f t="shared" si="7"/>
        <v>3722000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3373715</v>
      </c>
      <c r="R35" s="39">
        <f t="shared" si="10"/>
        <v>0</v>
      </c>
      <c r="S35" s="45">
        <f t="shared" si="13"/>
        <v>3373715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- 08'!$B$8:$AS$74,36,0)</f>
        <v>27</v>
      </c>
      <c r="G36" s="220">
        <f t="shared" si="3"/>
        <v>3317000</v>
      </c>
      <c r="H36" s="92">
        <f>(VLOOKUP(B36,'CC - 07'!$B$8:$AS$74,37,0)+VLOOKUP(B36,'CC - 07'!$B$8:$AS$74,38,0))</f>
        <v>0</v>
      </c>
      <c r="I36" s="220">
        <f t="shared" si="4"/>
        <v>0</v>
      </c>
      <c r="J36" s="221">
        <f t="shared" si="14"/>
        <v>27</v>
      </c>
      <c r="K36" s="39">
        <f t="shared" si="14"/>
        <v>3317000</v>
      </c>
      <c r="L36" s="90">
        <f t="shared" si="6"/>
        <v>405000</v>
      </c>
      <c r="M36" s="40">
        <f t="shared" si="7"/>
        <v>3722000</v>
      </c>
      <c r="N36" s="40">
        <f t="shared" si="15"/>
        <v>0</v>
      </c>
      <c r="O36" s="40">
        <f t="shared" si="16"/>
        <v>0</v>
      </c>
      <c r="P36" s="40">
        <f t="shared" si="17"/>
        <v>0</v>
      </c>
      <c r="Q36" s="39">
        <f t="shared" si="12"/>
        <v>3722000</v>
      </c>
      <c r="R36" s="39">
        <f t="shared" si="10"/>
        <v>0</v>
      </c>
      <c r="S36" s="45">
        <f t="shared" si="13"/>
        <v>3722000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- 08'!$B$8:$AS$74,36,0)</f>
        <v>27</v>
      </c>
      <c r="G37" s="220">
        <f t="shared" si="3"/>
        <v>3317000</v>
      </c>
      <c r="H37" s="92">
        <f>(VLOOKUP(B37,'CC - 07'!$B$8:$AS$74,37,0)+VLOOKUP(B37,'CC - 07'!$B$8:$AS$74,38,0))</f>
        <v>0</v>
      </c>
      <c r="I37" s="220">
        <f t="shared" si="4"/>
        <v>0</v>
      </c>
      <c r="J37" s="221">
        <f t="shared" si="14"/>
        <v>27</v>
      </c>
      <c r="K37" s="39">
        <f t="shared" si="14"/>
        <v>3317000</v>
      </c>
      <c r="L37" s="90">
        <f t="shared" si="6"/>
        <v>405000</v>
      </c>
      <c r="M37" s="40">
        <f t="shared" si="7"/>
        <v>3722000</v>
      </c>
      <c r="N37" s="40">
        <f t="shared" si="15"/>
        <v>0</v>
      </c>
      <c r="O37" s="40">
        <f t="shared" si="16"/>
        <v>0</v>
      </c>
      <c r="P37" s="40">
        <f t="shared" si="17"/>
        <v>0</v>
      </c>
      <c r="Q37" s="39">
        <f>M37-SUM(N37:P37)</f>
        <v>3722000</v>
      </c>
      <c r="R37" s="39">
        <f t="shared" si="10"/>
        <v>0</v>
      </c>
      <c r="S37" s="45">
        <f t="shared" si="13"/>
        <v>3722000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- 08'!$B$8:$AS$74,36,0)</f>
        <v>27</v>
      </c>
      <c r="G38" s="220">
        <f t="shared" si="3"/>
        <v>3317000</v>
      </c>
      <c r="H38" s="92">
        <f>(VLOOKUP(B38,'CC - 07'!$B$8:$AS$74,37,0)+VLOOKUP(B38,'CC - 07'!$B$8:$AS$74,38,0))</f>
        <v>0</v>
      </c>
      <c r="I38" s="220">
        <f t="shared" si="4"/>
        <v>0</v>
      </c>
      <c r="J38" s="221">
        <f t="shared" si="14"/>
        <v>27</v>
      </c>
      <c r="K38" s="39">
        <f t="shared" si="14"/>
        <v>3317000</v>
      </c>
      <c r="L38" s="90">
        <f t="shared" si="6"/>
        <v>405000</v>
      </c>
      <c r="M38" s="40">
        <f t="shared" si="7"/>
        <v>3722000</v>
      </c>
      <c r="N38" s="40">
        <f t="shared" si="15"/>
        <v>0</v>
      </c>
      <c r="O38" s="40">
        <f t="shared" si="16"/>
        <v>0</v>
      </c>
      <c r="P38" s="40">
        <f t="shared" si="17"/>
        <v>0</v>
      </c>
      <c r="Q38" s="39">
        <f t="shared" ref="Q38:Q43" si="18">M38-SUM(N38:P38)</f>
        <v>3722000</v>
      </c>
      <c r="R38" s="39">
        <f t="shared" si="10"/>
        <v>0</v>
      </c>
      <c r="S38" s="45">
        <f t="shared" si="13"/>
        <v>3722000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- 08'!$B$8:$AS$74,36,0)</f>
        <v>27</v>
      </c>
      <c r="G39" s="220">
        <f t="shared" si="3"/>
        <v>3317000</v>
      </c>
      <c r="H39" s="92">
        <f>(VLOOKUP(B39,'CC - 07'!$B$8:$AS$74,37,0)+VLOOKUP(B39,'CC - 07'!$B$8:$AS$74,38,0))</f>
        <v>0</v>
      </c>
      <c r="I39" s="220">
        <f t="shared" si="4"/>
        <v>0</v>
      </c>
      <c r="J39" s="221">
        <f t="shared" si="14"/>
        <v>27</v>
      </c>
      <c r="K39" s="39">
        <f t="shared" si="14"/>
        <v>3317000</v>
      </c>
      <c r="L39" s="90">
        <f t="shared" si="6"/>
        <v>405000</v>
      </c>
      <c r="M39" s="40">
        <f t="shared" si="7"/>
        <v>3722000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3373715</v>
      </c>
      <c r="R39" s="39">
        <f t="shared" si="10"/>
        <v>0</v>
      </c>
      <c r="S39" s="45">
        <f t="shared" si="13"/>
        <v>3373715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- 08'!$B$8:$AS$74,36,0)</f>
        <v>27</v>
      </c>
      <c r="G40" s="220">
        <f t="shared" si="3"/>
        <v>3317000</v>
      </c>
      <c r="H40" s="92">
        <f>(VLOOKUP(B40,'CC - 07'!$B$8:$AS$74,37,0)+VLOOKUP(B40,'CC - 07'!$B$8:$AS$74,38,0))</f>
        <v>0</v>
      </c>
      <c r="I40" s="220">
        <f t="shared" si="4"/>
        <v>0</v>
      </c>
      <c r="J40" s="221">
        <f t="shared" si="14"/>
        <v>27</v>
      </c>
      <c r="K40" s="39">
        <f t="shared" si="14"/>
        <v>3317000</v>
      </c>
      <c r="L40" s="90">
        <f t="shared" si="6"/>
        <v>405000</v>
      </c>
      <c r="M40" s="40">
        <f t="shared" si="7"/>
        <v>3722000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3373715</v>
      </c>
      <c r="R40" s="39">
        <f t="shared" si="10"/>
        <v>0</v>
      </c>
      <c r="S40" s="45">
        <f t="shared" si="13"/>
        <v>3373715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- 08'!$B$8:$AS$74,36,0)</f>
        <v>27</v>
      </c>
      <c r="G41" s="220">
        <f t="shared" si="3"/>
        <v>3317000</v>
      </c>
      <c r="H41" s="92">
        <f>(VLOOKUP(B41,'CC - 07'!$B$8:$AS$74,37,0)+VLOOKUP(B41,'CC - 07'!$B$8:$AS$74,38,0))</f>
        <v>0</v>
      </c>
      <c r="I41" s="220">
        <f t="shared" si="4"/>
        <v>0</v>
      </c>
      <c r="J41" s="221">
        <f t="shared" si="14"/>
        <v>27</v>
      </c>
      <c r="K41" s="39">
        <f t="shared" si="14"/>
        <v>3317000</v>
      </c>
      <c r="L41" s="90">
        <f t="shared" si="6"/>
        <v>405000</v>
      </c>
      <c r="M41" s="40">
        <f t="shared" si="7"/>
        <v>3722000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3373715</v>
      </c>
      <c r="R41" s="39">
        <f t="shared" si="10"/>
        <v>0</v>
      </c>
      <c r="S41" s="45">
        <f t="shared" si="13"/>
        <v>3373715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- 08'!$B$8:$AS$74,36,0)</f>
        <v>27</v>
      </c>
      <c r="G42" s="220">
        <f t="shared" si="3"/>
        <v>3317000</v>
      </c>
      <c r="H42" s="92">
        <f>(VLOOKUP(B42,'CC - 07'!$B$8:$AS$74,37,0)+VLOOKUP(B42,'CC - 07'!$B$8:$AS$74,38,0))</f>
        <v>0</v>
      </c>
      <c r="I42" s="220">
        <f t="shared" si="4"/>
        <v>0</v>
      </c>
      <c r="J42" s="221">
        <f t="shared" si="14"/>
        <v>27</v>
      </c>
      <c r="K42" s="39">
        <f t="shared" si="14"/>
        <v>3317000</v>
      </c>
      <c r="L42" s="90">
        <f t="shared" si="6"/>
        <v>405000</v>
      </c>
      <c r="M42" s="40">
        <f t="shared" si="7"/>
        <v>3722000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3373715</v>
      </c>
      <c r="R42" s="39">
        <f t="shared" si="10"/>
        <v>0</v>
      </c>
      <c r="S42" s="45">
        <f t="shared" si="13"/>
        <v>3373715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- 08'!$B$8:$AS$74,36,0)</f>
        <v>27</v>
      </c>
      <c r="G43" s="220">
        <f t="shared" si="3"/>
        <v>3317000</v>
      </c>
      <c r="H43" s="92">
        <f>(VLOOKUP(B43,'CC - 07'!$B$8:$AS$74,37,0)+VLOOKUP(B43,'CC - 07'!$B$8:$AS$74,38,0))</f>
        <v>0</v>
      </c>
      <c r="I43" s="220">
        <f t="shared" si="4"/>
        <v>0</v>
      </c>
      <c r="J43" s="221">
        <f t="shared" si="14"/>
        <v>27</v>
      </c>
      <c r="K43" s="39">
        <f t="shared" si="14"/>
        <v>3317000</v>
      </c>
      <c r="L43" s="90">
        <f t="shared" si="6"/>
        <v>405000</v>
      </c>
      <c r="M43" s="40">
        <f t="shared" si="7"/>
        <v>3722000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3373715</v>
      </c>
      <c r="R43" s="39">
        <f t="shared" si="10"/>
        <v>0</v>
      </c>
      <c r="S43" s="45">
        <f t="shared" si="13"/>
        <v>3373715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42" t="s">
        <v>25</v>
      </c>
      <c r="B45" s="442"/>
      <c r="C45" s="442"/>
      <c r="D45" s="442"/>
      <c r="E45" s="140">
        <f>SUM(E10:E44)</f>
        <v>108366000</v>
      </c>
      <c r="F45" s="140"/>
      <c r="G45" s="140">
        <f>SUM(G10:G44)</f>
        <v>105458109</v>
      </c>
      <c r="H45" s="140"/>
      <c r="I45" s="140">
        <f>SUM(I10:I44)</f>
        <v>0</v>
      </c>
      <c r="J45" s="26"/>
      <c r="K45" s="26">
        <f t="shared" ref="K45:S45" si="19">SUM(K10:K44)</f>
        <v>105458109</v>
      </c>
      <c r="L45" s="26">
        <f t="shared" si="19"/>
        <v>12615000</v>
      </c>
      <c r="M45" s="26">
        <f t="shared" si="19"/>
        <v>118073109</v>
      </c>
      <c r="N45" s="26">
        <f t="shared" si="19"/>
        <v>6281040</v>
      </c>
      <c r="O45" s="26">
        <f t="shared" si="19"/>
        <v>1177695</v>
      </c>
      <c r="P45" s="26">
        <f t="shared" si="19"/>
        <v>785130</v>
      </c>
      <c r="Q45" s="26">
        <f t="shared" si="19"/>
        <v>109829244</v>
      </c>
      <c r="R45" s="26">
        <f t="shared" si="19"/>
        <v>0</v>
      </c>
      <c r="S45" s="26">
        <f t="shared" si="19"/>
        <v>109829244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08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44"/>
      <c r="C58" s="344"/>
      <c r="D58" s="423" t="str">
        <f>D1</f>
        <v>BẢNG THANH TOÁN LƯƠNG THÁNG 08 / 2016</v>
      </c>
      <c r="E58" s="423"/>
      <c r="F58" s="423"/>
      <c r="G58" s="423"/>
      <c r="H58" s="423"/>
      <c r="I58" s="423"/>
      <c r="J58" s="423"/>
      <c r="K58" s="423"/>
      <c r="L58" s="423"/>
      <c r="M58" s="423"/>
      <c r="N58" s="423"/>
      <c r="O58" s="423"/>
      <c r="P58" s="423"/>
      <c r="Q58" s="424"/>
      <c r="R58" s="425" t="s">
        <v>112</v>
      </c>
      <c r="S58" s="426"/>
      <c r="T58" s="427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44"/>
      <c r="C59" s="344"/>
      <c r="D59" s="344"/>
      <c r="E59" s="200"/>
      <c r="F59" s="344"/>
      <c r="G59" s="344"/>
      <c r="H59" s="344"/>
      <c r="I59" s="344"/>
      <c r="J59" s="201"/>
      <c r="K59" s="344"/>
      <c r="L59" s="344"/>
      <c r="M59" s="344"/>
      <c r="N59" s="344"/>
      <c r="O59" s="344"/>
      <c r="P59" s="344"/>
      <c r="Q59" s="344"/>
      <c r="R59" s="344"/>
      <c r="S59" s="344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44"/>
      <c r="C60" s="344"/>
      <c r="D60" s="344"/>
      <c r="E60" s="200"/>
      <c r="F60" s="344"/>
      <c r="G60" s="344"/>
      <c r="H60" s="344"/>
      <c r="I60" s="344"/>
      <c r="J60" s="201"/>
      <c r="K60" s="344"/>
      <c r="L60" s="344"/>
      <c r="M60" s="344"/>
      <c r="N60" s="344"/>
      <c r="O60" s="344"/>
      <c r="P60" s="344"/>
      <c r="Q60" s="344"/>
      <c r="R60" s="344"/>
      <c r="S60" s="344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28" t="s">
        <v>19</v>
      </c>
      <c r="B62" s="428" t="s">
        <v>20</v>
      </c>
      <c r="C62" s="430" t="s">
        <v>1</v>
      </c>
      <c r="D62" s="430" t="s">
        <v>2</v>
      </c>
      <c r="E62" s="431" t="s">
        <v>56</v>
      </c>
      <c r="F62" s="432" t="s">
        <v>26</v>
      </c>
      <c r="G62" s="433"/>
      <c r="H62" s="433"/>
      <c r="I62" s="433"/>
      <c r="J62" s="433"/>
      <c r="K62" s="434"/>
      <c r="L62" s="414" t="s">
        <v>57</v>
      </c>
      <c r="M62" s="414" t="s">
        <v>5</v>
      </c>
      <c r="N62" s="430" t="s">
        <v>6</v>
      </c>
      <c r="O62" s="430"/>
      <c r="P62" s="430"/>
      <c r="Q62" s="417" t="s">
        <v>7</v>
      </c>
      <c r="R62" s="417" t="s">
        <v>8</v>
      </c>
      <c r="S62" s="417" t="s">
        <v>9</v>
      </c>
      <c r="T62" s="435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29"/>
      <c r="B63" s="429"/>
      <c r="C63" s="430"/>
      <c r="D63" s="430"/>
      <c r="E63" s="431"/>
      <c r="F63" s="432" t="s">
        <v>59</v>
      </c>
      <c r="G63" s="434"/>
      <c r="H63" s="437" t="s">
        <v>189</v>
      </c>
      <c r="I63" s="438"/>
      <c r="J63" s="419" t="s">
        <v>27</v>
      </c>
      <c r="K63" s="417" t="s">
        <v>4</v>
      </c>
      <c r="L63" s="415"/>
      <c r="M63" s="415"/>
      <c r="N63" s="421" t="s">
        <v>12</v>
      </c>
      <c r="O63" s="417" t="s">
        <v>13</v>
      </c>
      <c r="P63" s="417" t="s">
        <v>34</v>
      </c>
      <c r="Q63" s="418"/>
      <c r="R63" s="418"/>
      <c r="S63" s="418"/>
      <c r="T63" s="436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29"/>
      <c r="B64" s="429"/>
      <c r="C64" s="417"/>
      <c r="D64" s="417"/>
      <c r="E64" s="431"/>
      <c r="F64" s="343" t="s">
        <v>40</v>
      </c>
      <c r="G64" s="345" t="s">
        <v>18</v>
      </c>
      <c r="H64" s="342" t="s">
        <v>40</v>
      </c>
      <c r="I64" s="345" t="s">
        <v>18</v>
      </c>
      <c r="J64" s="420"/>
      <c r="K64" s="418"/>
      <c r="L64" s="416"/>
      <c r="M64" s="416"/>
      <c r="N64" s="422"/>
      <c r="O64" s="418"/>
      <c r="P64" s="418"/>
      <c r="Q64" s="418"/>
      <c r="R64" s="418"/>
      <c r="S64" s="418"/>
      <c r="T64" s="436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>VLOOKUP(B66,'CC - 07'!$B$109:$AN$122,36,0)</f>
        <v>22</v>
      </c>
      <c r="G66" s="220">
        <f t="shared" ref="G66:G72" si="23">ROUND(E66/$U$2*F66,0)</f>
        <v>8841556</v>
      </c>
      <c r="H66" s="92">
        <f>(VLOOKUP(B66,'CC - 07'!B$109:AS$122,37,0)+VLOOKUP(B66,'CC - 07'!B$109:AS$122,38,0))</f>
        <v>0</v>
      </c>
      <c r="I66" s="220">
        <f t="shared" ref="I66:I72" si="24">ROUND(E66/$U$2*H66,0)</f>
        <v>0</v>
      </c>
      <c r="J66" s="221">
        <f t="shared" ref="J66:K72" si="25">F66+H66</f>
        <v>22</v>
      </c>
      <c r="K66" s="39">
        <f t="shared" si="25"/>
        <v>8841556</v>
      </c>
      <c r="L66" s="90">
        <f>+F66*15000</f>
        <v>330000</v>
      </c>
      <c r="M66" s="222">
        <f t="shared" ref="M66:M72" si="26">K66+SUM(L66:L66)</f>
        <v>9171556</v>
      </c>
      <c r="N66" s="40">
        <f t="shared" ref="N66:N72" si="27">IF(VLOOKUP(B66,DS,14,0)="x",E66*$N$4,0)</f>
        <v>868080</v>
      </c>
      <c r="O66" s="40">
        <f t="shared" ref="O66:O72" si="28">IF(VLOOKUP(B66,DS,14,0)="x",E66*$O$4,0)</f>
        <v>162765</v>
      </c>
      <c r="P66" s="40">
        <f t="shared" ref="P66:P72" si="29">IF(VLOOKUP(B66,DS,14,0)="x",E66*$P$4,0)</f>
        <v>108510</v>
      </c>
      <c r="Q66" s="220">
        <f t="shared" ref="Q66:Q72" si="30">M66-SUM(N66:P66)</f>
        <v>8032201</v>
      </c>
      <c r="R66" s="220">
        <f t="shared" ref="R66:R72" si="31">VLOOKUP(B66,DS,23,0)</f>
        <v>0</v>
      </c>
      <c r="S66" s="223">
        <f>Q66-R66</f>
        <v>8032201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>VLOOKUP(B67,'CC - 07'!$B$109:$AN$122,36,0)</f>
        <v>26</v>
      </c>
      <c r="G67" s="220">
        <f t="shared" si="23"/>
        <v>4713704</v>
      </c>
      <c r="H67" s="92">
        <f>(VLOOKUP(B67,'CC - 07'!B$109:AS$122,37,0)+VLOOKUP(B67,'CC - 07'!B$109:AS$122,38,0))</f>
        <v>0</v>
      </c>
      <c r="I67" s="220">
        <f t="shared" si="24"/>
        <v>0</v>
      </c>
      <c r="J67" s="221">
        <f t="shared" si="25"/>
        <v>26</v>
      </c>
      <c r="K67" s="39">
        <f t="shared" si="25"/>
        <v>4713704</v>
      </c>
      <c r="L67" s="90">
        <f t="shared" ref="L67:L72" si="32">+F67*15000</f>
        <v>390000</v>
      </c>
      <c r="M67" s="222">
        <f t="shared" si="26"/>
        <v>5103704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4589729</v>
      </c>
      <c r="R67" s="220">
        <f t="shared" si="31"/>
        <v>0</v>
      </c>
      <c r="S67" s="223">
        <f t="shared" ref="S67:S72" si="33">Q67-R67</f>
        <v>4589729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>VLOOKUP(B68,'CC - 07'!$B$109:$AN$122,36,0)</f>
        <v>26</v>
      </c>
      <c r="G68" s="220">
        <f t="shared" si="23"/>
        <v>4713704</v>
      </c>
      <c r="H68" s="92">
        <f>(VLOOKUP(B68,'CC - 07'!B$109:AS$122,37,0)+VLOOKUP(B68,'CC - 07'!B$109:AS$122,38,0))</f>
        <v>0</v>
      </c>
      <c r="I68" s="220">
        <f t="shared" si="24"/>
        <v>0</v>
      </c>
      <c r="J68" s="221">
        <f t="shared" si="25"/>
        <v>26</v>
      </c>
      <c r="K68" s="39">
        <f t="shared" si="25"/>
        <v>4713704</v>
      </c>
      <c r="L68" s="90">
        <f t="shared" si="32"/>
        <v>390000</v>
      </c>
      <c r="M68" s="222">
        <f t="shared" si="26"/>
        <v>5103704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si="30"/>
        <v>4589729</v>
      </c>
      <c r="R68" s="220">
        <f t="shared" si="31"/>
        <v>0</v>
      </c>
      <c r="S68" s="223">
        <f t="shared" si="33"/>
        <v>4589729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>VLOOKUP(B69,'CC - 07'!$B$109:$AN$122,36,0)</f>
        <v>26</v>
      </c>
      <c r="G69" s="220">
        <f t="shared" si="23"/>
        <v>4175407</v>
      </c>
      <c r="H69" s="92">
        <f>(VLOOKUP(B69,'CC - 07'!B$109:AS$122,37,0)+VLOOKUP(B69,'CC - 07'!B$109:AS$122,38,0))</f>
        <v>0</v>
      </c>
      <c r="I69" s="220">
        <f t="shared" si="24"/>
        <v>0</v>
      </c>
      <c r="J69" s="221">
        <f t="shared" si="25"/>
        <v>26</v>
      </c>
      <c r="K69" s="39">
        <f t="shared" si="25"/>
        <v>4175407</v>
      </c>
      <c r="L69" s="90">
        <f t="shared" si="32"/>
        <v>390000</v>
      </c>
      <c r="M69" s="222">
        <f t="shared" si="26"/>
        <v>4565407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si="30"/>
        <v>4110127</v>
      </c>
      <c r="R69" s="220">
        <f t="shared" si="31"/>
        <v>0</v>
      </c>
      <c r="S69" s="223">
        <f t="shared" si="33"/>
        <v>4110127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>VLOOKUP(B70,'CC - 07'!$B$109:$AN$122,36,0)</f>
        <v>26</v>
      </c>
      <c r="G70" s="220">
        <f t="shared" si="23"/>
        <v>3366519</v>
      </c>
      <c r="H70" s="92">
        <f>(VLOOKUP(B70,'CC - 07'!B$109:AS$122,37,0)+VLOOKUP(B70,'CC - 07'!B$109:AS$122,38,0))</f>
        <v>0</v>
      </c>
      <c r="I70" s="220">
        <f t="shared" si="24"/>
        <v>0</v>
      </c>
      <c r="J70" s="221">
        <f t="shared" si="25"/>
        <v>26</v>
      </c>
      <c r="K70" s="39">
        <f t="shared" si="25"/>
        <v>3366519</v>
      </c>
      <c r="L70" s="90">
        <f t="shared" si="32"/>
        <v>390000</v>
      </c>
      <c r="M70" s="222">
        <f t="shared" si="26"/>
        <v>3756519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si="30"/>
        <v>3389439</v>
      </c>
      <c r="R70" s="220">
        <f t="shared" si="31"/>
        <v>0</v>
      </c>
      <c r="S70" s="223">
        <f t="shared" si="33"/>
        <v>3389439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>VLOOKUP(B71,'CC - 07'!$B$109:$AN$122,36,0)</f>
        <v>26</v>
      </c>
      <c r="G71" s="220">
        <f t="shared" si="23"/>
        <v>3905778</v>
      </c>
      <c r="H71" s="92">
        <f>(VLOOKUP(B71,'CC - 07'!B$109:AS$122,37,0)+VLOOKUP(B71,'CC - 07'!B$109:AS$122,38,0))</f>
        <v>0</v>
      </c>
      <c r="I71" s="220">
        <f t="shared" si="24"/>
        <v>0</v>
      </c>
      <c r="J71" s="221">
        <f t="shared" si="25"/>
        <v>26</v>
      </c>
      <c r="K71" s="39">
        <f t="shared" si="25"/>
        <v>3905778</v>
      </c>
      <c r="L71" s="90">
        <f t="shared" si="32"/>
        <v>390000</v>
      </c>
      <c r="M71" s="222">
        <f t="shared" si="26"/>
        <v>4295778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si="30"/>
        <v>3869898</v>
      </c>
      <c r="R71" s="220">
        <f t="shared" si="31"/>
        <v>0</v>
      </c>
      <c r="S71" s="223">
        <f t="shared" si="33"/>
        <v>3869898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>VLOOKUP(B72,'CC - 07'!$B$109:$AN$122,36,0)</f>
        <v>26</v>
      </c>
      <c r="G72" s="220">
        <f t="shared" si="23"/>
        <v>4660741</v>
      </c>
      <c r="H72" s="92">
        <f>(VLOOKUP(B72,'CC - 07'!B$109:AS$122,37,0)+VLOOKUP(B72,'CC - 07'!B$109:AS$122,38,0))</f>
        <v>0</v>
      </c>
      <c r="I72" s="220">
        <f t="shared" si="24"/>
        <v>0</v>
      </c>
      <c r="J72" s="221">
        <f t="shared" si="25"/>
        <v>26</v>
      </c>
      <c r="K72" s="39">
        <f t="shared" si="25"/>
        <v>4660741</v>
      </c>
      <c r="L72" s="90">
        <f t="shared" si="32"/>
        <v>390000</v>
      </c>
      <c r="M72" s="222">
        <f t="shared" si="26"/>
        <v>5050741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si="30"/>
        <v>4542541</v>
      </c>
      <c r="R72" s="220">
        <f t="shared" si="31"/>
        <v>0</v>
      </c>
      <c r="S72" s="223">
        <f t="shared" si="33"/>
        <v>4542541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12" t="s">
        <v>25</v>
      </c>
      <c r="B74" s="413"/>
      <c r="C74" s="413"/>
      <c r="D74" s="413"/>
      <c r="E74" s="231">
        <f>SUM(E66:E73)</f>
        <v>37369000</v>
      </c>
      <c r="F74" s="231"/>
      <c r="G74" s="231">
        <f t="shared" ref="G74:S74" si="34">SUM(G66:G73)</f>
        <v>34377409</v>
      </c>
      <c r="H74" s="231">
        <f t="shared" si="34"/>
        <v>0</v>
      </c>
      <c r="I74" s="231">
        <f t="shared" si="34"/>
        <v>0</v>
      </c>
      <c r="J74" s="231">
        <f t="shared" si="34"/>
        <v>178</v>
      </c>
      <c r="K74" s="232">
        <f t="shared" si="34"/>
        <v>34377409</v>
      </c>
      <c r="L74" s="232">
        <f t="shared" si="34"/>
        <v>2670000</v>
      </c>
      <c r="M74" s="232">
        <f t="shared" si="34"/>
        <v>37047409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si="34"/>
        <v>33123664</v>
      </c>
      <c r="R74" s="232">
        <f t="shared" si="34"/>
        <v>0</v>
      </c>
      <c r="S74" s="232">
        <f t="shared" si="34"/>
        <v>33123664</v>
      </c>
      <c r="T74" s="232"/>
      <c r="U74" s="182"/>
      <c r="V74" s="233">
        <f>S74+S45</f>
        <v>142952908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08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62:A64"/>
    <mergeCell ref="B62:B64"/>
    <mergeCell ref="C62:C64"/>
    <mergeCell ref="D62:D64"/>
    <mergeCell ref="E62:E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</vt:lpstr>
      <vt:lpstr>L - 06</vt:lpstr>
      <vt:lpstr>CC - 07</vt:lpstr>
      <vt:lpstr>L - 07</vt:lpstr>
      <vt:lpstr>CC - 08</vt:lpstr>
      <vt:lpstr>L - 08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- 06'!Print_Area</vt:lpstr>
      <vt:lpstr>'CC - 07'!Print_Area</vt:lpstr>
      <vt:lpstr>'CC - 08'!Print_Area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</cp:lastModifiedBy>
  <cp:lastPrinted>2016-08-10T09:17:30Z</cp:lastPrinted>
  <dcterms:created xsi:type="dcterms:W3CDTF">2011-06-27T04:19:15Z</dcterms:created>
  <dcterms:modified xsi:type="dcterms:W3CDTF">2016-09-17T08:18:06Z</dcterms:modified>
</cp:coreProperties>
</file>