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805" activeTab="1"/>
  </bookViews>
  <sheets>
    <sheet name="TONG KET" sheetId="37" r:id="rId1"/>
    <sheet name="A Thắng" sheetId="11" r:id="rId2"/>
    <sheet name="3C" sheetId="18" r:id="rId3"/>
    <sheet name="CHI PHÍ 3C 14 11 14" sheetId="44" r:id="rId4"/>
    <sheet name="Cuu Long" sheetId="42" r:id="rId5"/>
    <sheet name="ATB" sheetId="43" r:id="rId6"/>
    <sheet name="trace house" sheetId="41" r:id="rId7"/>
  </sheets>
  <definedNames>
    <definedName name="_xlnm._FilterDatabase" localSheetId="0" hidden="1">'TONG KET'!$A$4:$F$4</definedName>
  </definedNames>
  <calcPr calcId="124519"/>
</workbook>
</file>

<file path=xl/calcChain.xml><?xml version="1.0" encoding="utf-8"?>
<calcChain xmlns="http://schemas.openxmlformats.org/spreadsheetml/2006/main">
  <c r="E313" i="11"/>
  <c r="E299"/>
  <c r="G299"/>
  <c r="E300"/>
  <c r="G300"/>
  <c r="G310" s="1"/>
  <c r="G315" s="1"/>
  <c r="H327" s="1"/>
  <c r="E301"/>
  <c r="G301"/>
  <c r="E302"/>
  <c r="G302"/>
  <c r="E303"/>
  <c r="G303"/>
  <c r="E304"/>
  <c r="G304"/>
  <c r="E305"/>
  <c r="G305"/>
  <c r="E306"/>
  <c r="G306"/>
  <c r="E307"/>
  <c r="G307"/>
  <c r="E308"/>
  <c r="G308"/>
  <c r="E311"/>
  <c r="G311"/>
  <c r="E310"/>
  <c r="D310"/>
  <c r="G4" i="41"/>
  <c r="G5"/>
  <c r="G8"/>
  <c r="H14"/>
  <c r="H16"/>
  <c r="H32"/>
  <c r="H35"/>
  <c r="H49"/>
  <c r="G6"/>
  <c r="E8"/>
  <c r="H11"/>
  <c r="H15"/>
  <c r="G20"/>
  <c r="G21"/>
  <c r="G22"/>
  <c r="E24"/>
  <c r="G24"/>
  <c r="H33"/>
  <c r="H29"/>
  <c r="H34"/>
  <c r="G39"/>
  <c r="G40"/>
  <c r="G41"/>
  <c r="E43"/>
  <c r="G43"/>
  <c r="H50"/>
  <c r="H46"/>
  <c r="H51"/>
  <c r="G57"/>
  <c r="G58"/>
  <c r="G59"/>
  <c r="E61"/>
  <c r="G61"/>
  <c r="H71"/>
  <c r="H67"/>
  <c r="H72"/>
  <c r="G4" i="43"/>
  <c r="G5"/>
  <c r="G6"/>
  <c r="G7"/>
  <c r="E9"/>
  <c r="G9"/>
  <c r="H14"/>
  <c r="H17"/>
  <c r="H18"/>
  <c r="H19"/>
  <c r="G4" i="42"/>
  <c r="G5"/>
  <c r="G6"/>
  <c r="G7"/>
  <c r="E9"/>
  <c r="G9"/>
  <c r="H13"/>
  <c r="H15"/>
  <c r="H16"/>
  <c r="H17"/>
  <c r="E23"/>
  <c r="G23"/>
  <c r="G26"/>
  <c r="H33"/>
  <c r="H35"/>
  <c r="G24"/>
  <c r="E26"/>
  <c r="H30"/>
  <c r="H34"/>
  <c r="E5" i="44"/>
  <c r="G5"/>
  <c r="E6"/>
  <c r="G6"/>
  <c r="E7"/>
  <c r="G7"/>
  <c r="E8"/>
  <c r="G8"/>
  <c r="C14"/>
  <c r="F14"/>
  <c r="E18"/>
  <c r="E19"/>
  <c r="E20"/>
  <c r="E21"/>
  <c r="C22"/>
  <c r="E22"/>
  <c r="E23"/>
  <c r="D24"/>
  <c r="E24"/>
  <c r="E25"/>
  <c r="E26"/>
  <c r="E35"/>
  <c r="E36"/>
  <c r="E39"/>
  <c r="E40"/>
  <c r="E41"/>
  <c r="E42"/>
  <c r="F6" i="18"/>
  <c r="F7"/>
  <c r="F8"/>
  <c r="F9"/>
  <c r="F10"/>
  <c r="F11"/>
  <c r="F12"/>
  <c r="F15"/>
  <c r="G20"/>
  <c r="G24"/>
  <c r="F29"/>
  <c r="F34"/>
  <c r="F30"/>
  <c r="F31"/>
  <c r="F32"/>
  <c r="F33"/>
  <c r="G43"/>
  <c r="G48"/>
  <c r="F53"/>
  <c r="F54"/>
  <c r="F55"/>
  <c r="F57"/>
  <c r="F58"/>
  <c r="F61"/>
  <c r="G67"/>
  <c r="G72"/>
  <c r="G70"/>
  <c r="F77"/>
  <c r="F78"/>
  <c r="F79"/>
  <c r="F80"/>
  <c r="F81"/>
  <c r="F82"/>
  <c r="F91"/>
  <c r="G101"/>
  <c r="G104"/>
  <c r="F84"/>
  <c r="F85"/>
  <c r="F86"/>
  <c r="F87"/>
  <c r="F88"/>
  <c r="F89"/>
  <c r="G98"/>
  <c r="G103"/>
  <c r="F108"/>
  <c r="F113"/>
  <c r="G126"/>
  <c r="G128"/>
  <c r="H130"/>
  <c r="C6" i="37"/>
  <c r="F6" s="1"/>
  <c r="F109" i="18"/>
  <c r="F110"/>
  <c r="F111"/>
  <c r="F112"/>
  <c r="G123"/>
  <c r="G127"/>
  <c r="E6" i="11"/>
  <c r="G6" s="1"/>
  <c r="E7"/>
  <c r="G7" s="1"/>
  <c r="E8"/>
  <c r="G8" s="1"/>
  <c r="E9"/>
  <c r="G9" s="1"/>
  <c r="E10"/>
  <c r="G10" s="1"/>
  <c r="E11"/>
  <c r="G11" s="1"/>
  <c r="E12"/>
  <c r="G12" s="1"/>
  <c r="E14"/>
  <c r="G14" s="1"/>
  <c r="D15"/>
  <c r="E15"/>
  <c r="H18"/>
  <c r="H24" s="1"/>
  <c r="H29" s="1"/>
  <c r="H26"/>
  <c r="G35"/>
  <c r="G36"/>
  <c r="D44"/>
  <c r="E44"/>
  <c r="G44"/>
  <c r="H53" s="1"/>
  <c r="H50"/>
  <c r="H54" s="1"/>
  <c r="E60"/>
  <c r="G60" s="1"/>
  <c r="E61"/>
  <c r="G61"/>
  <c r="E62"/>
  <c r="G62"/>
  <c r="E63"/>
  <c r="G63"/>
  <c r="E64"/>
  <c r="G64"/>
  <c r="E65"/>
  <c r="G65"/>
  <c r="E68"/>
  <c r="G68"/>
  <c r="D69"/>
  <c r="H78"/>
  <c r="H83" s="1"/>
  <c r="E88"/>
  <c r="G88" s="1"/>
  <c r="E89"/>
  <c r="G89" s="1"/>
  <c r="E90"/>
  <c r="G90" s="1"/>
  <c r="E91"/>
  <c r="G91" s="1"/>
  <c r="E92"/>
  <c r="G92" s="1"/>
  <c r="E93"/>
  <c r="G93" s="1"/>
  <c r="E94"/>
  <c r="G94" s="1"/>
  <c r="E95"/>
  <c r="G95" s="1"/>
  <c r="E96"/>
  <c r="G96" s="1"/>
  <c r="E97"/>
  <c r="G97" s="1"/>
  <c r="E98"/>
  <c r="G98" s="1"/>
  <c r="E101"/>
  <c r="G101" s="1"/>
  <c r="D102"/>
  <c r="H111"/>
  <c r="H116" s="1"/>
  <c r="E121"/>
  <c r="G121" s="1"/>
  <c r="E122"/>
  <c r="G122" s="1"/>
  <c r="E123"/>
  <c r="G123" s="1"/>
  <c r="E124"/>
  <c r="G124" s="1"/>
  <c r="E126"/>
  <c r="G126" s="1"/>
  <c r="D127"/>
  <c r="E127"/>
  <c r="H136"/>
  <c r="H141" s="1"/>
  <c r="E146"/>
  <c r="G146" s="1"/>
  <c r="G152" s="1"/>
  <c r="H158" s="1"/>
  <c r="D152"/>
  <c r="E152"/>
  <c r="H155"/>
  <c r="H159"/>
  <c r="G166"/>
  <c r="D168"/>
  <c r="E168"/>
  <c r="G168"/>
  <c r="H171"/>
  <c r="H174"/>
  <c r="H175"/>
  <c r="E180"/>
  <c r="G180" s="1"/>
  <c r="E181"/>
  <c r="G181" s="1"/>
  <c r="E182"/>
  <c r="G182" s="1"/>
  <c r="E183"/>
  <c r="G183" s="1"/>
  <c r="E184"/>
  <c r="G184" s="1"/>
  <c r="E185"/>
  <c r="G185" s="1"/>
  <c r="E186"/>
  <c r="G186" s="1"/>
  <c r="E187"/>
  <c r="G187" s="1"/>
  <c r="E190"/>
  <c r="G190" s="1"/>
  <c r="D191"/>
  <c r="H196"/>
  <c r="H201" s="1"/>
  <c r="E207"/>
  <c r="G207" s="1"/>
  <c r="E208"/>
  <c r="G208" s="1"/>
  <c r="E209"/>
  <c r="G209" s="1"/>
  <c r="E210"/>
  <c r="G210" s="1"/>
  <c r="E211"/>
  <c r="G211" s="1"/>
  <c r="E212"/>
  <c r="G212" s="1"/>
  <c r="E213"/>
  <c r="G213" s="1"/>
  <c r="E217"/>
  <c r="G217" s="1"/>
  <c r="D218"/>
  <c r="E218"/>
  <c r="H231"/>
  <c r="H236" s="1"/>
  <c r="E243"/>
  <c r="G243" s="1"/>
  <c r="E244"/>
  <c r="G244" s="1"/>
  <c r="E245"/>
  <c r="G245" s="1"/>
  <c r="E246"/>
  <c r="G246" s="1"/>
  <c r="E247"/>
  <c r="G247" s="1"/>
  <c r="E248"/>
  <c r="G248" s="1"/>
  <c r="E249"/>
  <c r="G249" s="1"/>
  <c r="E250"/>
  <c r="G250" s="1"/>
  <c r="E251"/>
  <c r="G251" s="1"/>
  <c r="E253"/>
  <c r="G253" s="1"/>
  <c r="D254"/>
  <c r="H260"/>
  <c r="H265" s="1"/>
  <c r="E272"/>
  <c r="G272" s="1"/>
  <c r="E273"/>
  <c r="G273" s="1"/>
  <c r="E274"/>
  <c r="G274" s="1"/>
  <c r="E275"/>
  <c r="G275" s="1"/>
  <c r="E276"/>
  <c r="G276" s="1"/>
  <c r="E278"/>
  <c r="G278" s="1"/>
  <c r="D279"/>
  <c r="H288"/>
  <c r="H293" s="1"/>
  <c r="H324"/>
  <c r="H328" s="1"/>
  <c r="A5" i="37" a="1"/>
  <c r="A5"/>
  <c r="C5"/>
  <c r="C19" s="1"/>
  <c r="D5"/>
  <c r="A6" a="1"/>
  <c r="A6"/>
  <c r="A7" a="1"/>
  <c r="A7"/>
  <c r="C7"/>
  <c r="F7" s="1"/>
  <c r="A8" a="1"/>
  <c r="A8"/>
  <c r="C8"/>
  <c r="F8"/>
  <c r="A9" a="1"/>
  <c r="A9"/>
  <c r="C9"/>
  <c r="F9"/>
  <c r="A10" a="1"/>
  <c r="A10"/>
  <c r="C10"/>
  <c r="F10"/>
  <c r="A11" a="1"/>
  <c r="A11"/>
  <c r="C11"/>
  <c r="F11"/>
  <c r="A12" a="1"/>
  <c r="A12"/>
  <c r="C12"/>
  <c r="F12"/>
  <c r="A13" a="1"/>
  <c r="A13"/>
  <c r="F13"/>
  <c r="A14"/>
  <c r="A14" a="1"/>
  <c r="F14"/>
  <c r="A15" a="1"/>
  <c r="A15"/>
  <c r="F15"/>
  <c r="A16"/>
  <c r="A16" a="1"/>
  <c r="F16"/>
  <c r="A17" a="1"/>
  <c r="A17"/>
  <c r="F17"/>
  <c r="A18"/>
  <c r="A18" a="1"/>
  <c r="F18"/>
  <c r="D19"/>
  <c r="E45" i="44"/>
  <c r="G14"/>
  <c r="H52" i="41"/>
  <c r="H70"/>
  <c r="H73"/>
  <c r="H75"/>
  <c r="G46" i="18"/>
  <c r="F37"/>
  <c r="F5" i="37"/>
  <c r="E102" i="11"/>
  <c r="E69"/>
  <c r="G22" i="18"/>
  <c r="G25"/>
  <c r="G45"/>
  <c r="G49"/>
  <c r="G69"/>
  <c r="G73"/>
  <c r="E14" i="44"/>
  <c r="G279" i="11" l="1"/>
  <c r="H291" s="1"/>
  <c r="G254"/>
  <c r="H263" s="1"/>
  <c r="G127"/>
  <c r="H139" s="1"/>
  <c r="G218"/>
  <c r="H234" s="1"/>
  <c r="G15"/>
  <c r="H27" s="1"/>
  <c r="H30" s="1"/>
  <c r="H52" s="1"/>
  <c r="H55" s="1"/>
  <c r="H80" s="1"/>
  <c r="G69"/>
  <c r="H81" s="1"/>
  <c r="E279"/>
  <c r="E254"/>
  <c r="H84"/>
  <c r="H113" s="1"/>
  <c r="G191"/>
  <c r="H199" s="1"/>
  <c r="G102"/>
  <c r="H114" s="1"/>
  <c r="E191"/>
  <c r="H117" l="1"/>
  <c r="H138" s="1"/>
  <c r="H142" s="1"/>
  <c r="H157" s="1"/>
  <c r="H160" s="1"/>
  <c r="H173" l="1"/>
  <c r="H176" s="1"/>
  <c r="H198"/>
  <c r="H202" s="1"/>
  <c r="H233" s="1"/>
  <c r="H237" s="1"/>
  <c r="H262" s="1"/>
  <c r="H266" s="1"/>
  <c r="H290" s="1"/>
  <c r="H294" s="1"/>
  <c r="H326" s="1"/>
  <c r="H329" s="1"/>
</calcChain>
</file>

<file path=xl/sharedStrings.xml><?xml version="1.0" encoding="utf-8"?>
<sst xmlns="http://schemas.openxmlformats.org/spreadsheetml/2006/main" count="706" uniqueCount="208">
  <si>
    <t>STT</t>
  </si>
  <si>
    <t>GHI CHÚ</t>
  </si>
  <si>
    <t>NỘI DUNG</t>
  </si>
  <si>
    <t>NGÀY</t>
  </si>
  <si>
    <t>TIỀN HÀNG (USD)</t>
  </si>
  <si>
    <t>CHUYỂN TRẢ (USD)</t>
  </si>
  <si>
    <t>TC:</t>
  </si>
  <si>
    <t>Chuyển NH</t>
  </si>
  <si>
    <t>TÊN HÀNG</t>
  </si>
  <si>
    <t>SỐ LƯỢNG</t>
  </si>
  <si>
    <t>ĐƠN GIÁ</t>
  </si>
  <si>
    <t>SỐ THÙNG</t>
  </si>
  <si>
    <t>Tiền Anh Thắng  chuyển trả:</t>
  </si>
  <si>
    <t>NH</t>
  </si>
  <si>
    <t>Tiền hàng An Lạc xuất cont 7/12:</t>
  </si>
  <si>
    <t>TK</t>
  </si>
  <si>
    <t>An Lạc còn giữ của Anh Thắng tiền xây dựng chuyển ngày 4/10/2011: 50.000 USD</t>
  </si>
  <si>
    <t>USD</t>
  </si>
  <si>
    <t>Bảo hiểm</t>
  </si>
  <si>
    <t>Ngoài</t>
  </si>
  <si>
    <t>Afonik</t>
  </si>
  <si>
    <t>3C</t>
  </si>
  <si>
    <t>Tokai</t>
  </si>
  <si>
    <t>KHÁCH HÀNG</t>
  </si>
  <si>
    <t>SỐ TIỀN</t>
  </si>
  <si>
    <t>Bizmax</t>
  </si>
  <si>
    <t>Anh Thắng phải trả cont 6/12:</t>
  </si>
  <si>
    <t>phí NH</t>
  </si>
  <si>
    <t>7/12</t>
  </si>
  <si>
    <t>Anh Thắng phải trả cont 7/12:</t>
  </si>
  <si>
    <t>coffee G7 3 in 1</t>
  </si>
  <si>
    <t>coffee Outspan</t>
  </si>
  <si>
    <t>Lệ phí</t>
  </si>
  <si>
    <t>Anh Thắng nợ cont 6/12:</t>
  </si>
  <si>
    <t>Tiền tàu</t>
  </si>
  <si>
    <t>Phí nâng hạ kéo công</t>
  </si>
  <si>
    <t>Phí kiểm dịch</t>
  </si>
  <si>
    <t>Mượn chị Hằng</t>
  </si>
  <si>
    <t>TIỀN HÀNG</t>
  </si>
  <si>
    <t>TIỀN MƯỢN</t>
  </si>
  <si>
    <t>TỔNG CỘNG</t>
  </si>
  <si>
    <t>CÔNG NỢ XUẤT</t>
  </si>
  <si>
    <t>Biovital (A Thắng)</t>
  </si>
  <si>
    <t>Chiếu xạ</t>
  </si>
  <si>
    <t>Tiền hàng An Lạc xuất cont 1/13:</t>
  </si>
  <si>
    <t>Tiền 3C chuyển trả:</t>
  </si>
  <si>
    <t>3C còn lại:</t>
  </si>
  <si>
    <t>Tiền xây dựng 04/10/11 : 50.000 USD</t>
  </si>
  <si>
    <t>Rhee Bros - Pack</t>
  </si>
  <si>
    <t>6/12</t>
  </si>
  <si>
    <t>Chỉ mặn B</t>
  </si>
  <si>
    <t xml:space="preserve">TK109366 </t>
  </si>
  <si>
    <t>Ngân A</t>
  </si>
  <si>
    <t>Ngân B</t>
  </si>
  <si>
    <t>Bánh lái A</t>
  </si>
  <si>
    <t>Nục A</t>
  </si>
  <si>
    <t>pollock (c/sợi)</t>
  </si>
  <si>
    <t>pollock (ớt)</t>
  </si>
  <si>
    <t>Anh Thắng trả trước cont 6/12:</t>
  </si>
  <si>
    <t>Tiền hàng An Lạc xuất cont 6/12:</t>
  </si>
  <si>
    <t>AL nợ A Thắng cont 6/12:</t>
  </si>
  <si>
    <t>1/13</t>
  </si>
  <si>
    <t>Nục B</t>
  </si>
  <si>
    <t>Liệt A</t>
  </si>
  <si>
    <t>Đù A</t>
  </si>
  <si>
    <t>Anh Thắng nợ cont 7/12:</t>
  </si>
  <si>
    <t>Chỉ vàng</t>
  </si>
  <si>
    <t>Tiền chuyển trả:</t>
  </si>
  <si>
    <t>Còn nợ cont 1/13:</t>
  </si>
  <si>
    <t>Tiền nợ cont 1/13:</t>
  </si>
  <si>
    <t>Tiền hàng An Lạc xuất cont 2/13:</t>
  </si>
  <si>
    <t>Còn nợ cont 2/13:</t>
  </si>
  <si>
    <t>Willtrade</t>
  </si>
  <si>
    <t>Divtox</t>
  </si>
  <si>
    <t>Đù B</t>
  </si>
  <si>
    <t>Liệt B</t>
  </si>
  <si>
    <t>Bánh Lái A</t>
  </si>
  <si>
    <t>Đổng A</t>
  </si>
  <si>
    <t>Đổng B</t>
  </si>
  <si>
    <t>Mực Mặn</t>
  </si>
  <si>
    <t>Mối xẻ A</t>
  </si>
  <si>
    <t>2/13</t>
  </si>
  <si>
    <t>1.010.000.000/20.970</t>
  </si>
  <si>
    <t>An Lạc nợ Anh Thắng cont 1/13:</t>
  </si>
  <si>
    <t>Anh Thắng phải trả cont 2/13:</t>
  </si>
  <si>
    <t>Giảm giá 1usd/kg</t>
  </si>
  <si>
    <t>Giảm giá mực xé</t>
  </si>
  <si>
    <t>Tiền bao café</t>
  </si>
  <si>
    <t>Anh Thắng phải trả cont 1/13:</t>
  </si>
  <si>
    <t>3/13</t>
  </si>
  <si>
    <t>An Lạc nợ Anh Thắng cont 2/13:</t>
  </si>
  <si>
    <t>Tiền hàng An Lạc xuất cont 3/13:</t>
  </si>
  <si>
    <t>Anh Thắng phải trả cont 3/13:</t>
  </si>
  <si>
    <t>Lem A</t>
  </si>
  <si>
    <t>4/13</t>
  </si>
  <si>
    <t>Café hòa tan</t>
  </si>
  <si>
    <t>Cước tàu</t>
  </si>
  <si>
    <t>Phí nâng hạ kéo cont nội địa</t>
  </si>
  <si>
    <t>An Lạc nợ Anh Thắng cont 3/13:</t>
  </si>
  <si>
    <t>5/13</t>
  </si>
  <si>
    <t>Bánh Lái B</t>
  </si>
  <si>
    <t>An Lạc nợ Anh Thắng cont 4/13:</t>
  </si>
  <si>
    <t>Tiền hàng An Lạc xuất cont 4/13:</t>
  </si>
  <si>
    <t>Anh Thắng phải trả cont 4/13:</t>
  </si>
  <si>
    <t>Tiền hàng An Lạc xuất cont 5/13:</t>
  </si>
  <si>
    <t>Anh Thắng phải trả cont 5/13:</t>
  </si>
  <si>
    <t>Café Trung Nguyên</t>
  </si>
  <si>
    <t>NH Q4 SG</t>
  </si>
  <si>
    <t>NH Q4 LA</t>
  </si>
  <si>
    <t>Phí chuyển tiền ngân hàng</t>
  </si>
  <si>
    <t>6/13</t>
  </si>
  <si>
    <t>An Lạc nợ Anh Thắng cont 5/13:</t>
  </si>
  <si>
    <t>Tiền hàng An Lạc xuất cont 6/13:</t>
  </si>
  <si>
    <t>Anh Thắng phải trả cont 6/13:</t>
  </si>
  <si>
    <t>CHI TIẾT CÔNG NỢ TRADE HOUSE</t>
  </si>
  <si>
    <t>Cơm</t>
  </si>
  <si>
    <t>Ngân</t>
  </si>
  <si>
    <t>Còn nợ cont 1/14:</t>
  </si>
  <si>
    <t>Tiền nợ :</t>
  </si>
  <si>
    <t>Tiền hàng An Lạc xuất cont 1/14:</t>
  </si>
  <si>
    <t>Tiền hàng An Lạc xuất cont 2/14:</t>
  </si>
  <si>
    <t>Còn nợ cont 2/14:</t>
  </si>
  <si>
    <t>Cọc 30% cont 1 &amp; 2</t>
  </si>
  <si>
    <t>Cơm cắt</t>
  </si>
  <si>
    <t>1/14</t>
  </si>
  <si>
    <t>An Lạc nợ Anh Thắng cont 1/14:</t>
  </si>
  <si>
    <t>2/14</t>
  </si>
  <si>
    <t>Lem B</t>
  </si>
  <si>
    <t>Mực xé</t>
  </si>
  <si>
    <t>NH Q11 LA</t>
  </si>
  <si>
    <t>3/14</t>
  </si>
  <si>
    <t>Cá trác</t>
  </si>
  <si>
    <t>CHI TIẾT CÔNG NỢ THREE C NĂM 2014</t>
  </si>
  <si>
    <t>Cá cơm 25g</t>
  </si>
  <si>
    <t>Chỉ vàng 40g</t>
  </si>
  <si>
    <t>Chỉ vàng 90g</t>
  </si>
  <si>
    <t>Cơm 1kg</t>
  </si>
  <si>
    <t>Chỉ vàng 1kg</t>
  </si>
  <si>
    <t>TC tiền hàng</t>
  </si>
  <si>
    <t>TC</t>
  </si>
  <si>
    <t>Tiền trục in bao bì</t>
  </si>
  <si>
    <t>3C trừ tiền mỗi cont:</t>
  </si>
  <si>
    <t>Three C Corp</t>
  </si>
  <si>
    <t>Markov</t>
  </si>
  <si>
    <t>Cá mai tẩm nướng 12kg/thùng</t>
  </si>
  <si>
    <t>Cá mai tẩm nướng 10kg/thùng</t>
  </si>
  <si>
    <t>Cá mai tẩm nướng cán 12kg/thùng</t>
  </si>
  <si>
    <t>Cá đuối tẩm nướng cán 12kg/thùng</t>
  </si>
  <si>
    <t>NH Q4</t>
  </si>
  <si>
    <t>CHI TIẾT CÔNG NỢ CUULONG TRADING</t>
  </si>
  <si>
    <t>Chuyển NH Q11</t>
  </si>
  <si>
    <t>CHI TIẾT CÔNG NỢ ATB</t>
  </si>
  <si>
    <t>THÀNH TIỀN USD</t>
  </si>
  <si>
    <t>THANH TOÁN</t>
  </si>
  <si>
    <t>THÀNH TIỀN VND</t>
  </si>
  <si>
    <t>TỔNG</t>
  </si>
  <si>
    <t>THANH TOÁN :</t>
  </si>
  <si>
    <t>THÀNH TIỀN</t>
  </si>
  <si>
    <t>Băng keo</t>
  </si>
  <si>
    <t>Cước vận chuyển nội địa</t>
  </si>
  <si>
    <t>Phí nâng cont rỗng lạnh</t>
  </si>
  <si>
    <t>Phí hạ bãi</t>
  </si>
  <si>
    <t>Phí bốc xếp bồi dưỡng xe cont</t>
  </si>
  <si>
    <t>Phí chiếu xạ</t>
  </si>
  <si>
    <t>Bồi dưỡng kiểm hàng Nafi</t>
  </si>
  <si>
    <t>TỔNG CỘNG CHI PHÍ</t>
  </si>
  <si>
    <t>THỰC TẾ &amp; TỜ KHAI:</t>
  </si>
  <si>
    <t>Markov 18/11/14</t>
  </si>
  <si>
    <t>Three C Corp 19/11/14</t>
  </si>
  <si>
    <t>Chỉ</t>
  </si>
  <si>
    <t>Túi Chỉ vàng 40g</t>
  </si>
  <si>
    <t>Túi Chỉ vàng 90g</t>
  </si>
  <si>
    <t>Bao PA (27x45)</t>
  </si>
  <si>
    <t>Phí chứng từ</t>
  </si>
  <si>
    <t>Phụ phí cước</t>
  </si>
  <si>
    <t>Phí xếp dỡ</t>
  </si>
  <si>
    <t>Phí niêm chì</t>
  </si>
  <si>
    <t>Phí XKUT - THS Sài Gòn</t>
  </si>
  <si>
    <t>Bao PE (68x75)</t>
  </si>
  <si>
    <t>Thùng carton 30.5x20x15</t>
  </si>
  <si>
    <t>Thùng carton 43x37x16</t>
  </si>
  <si>
    <t>CHI PHÍ XUẤT HÀNG - 3C (14/11/2014)</t>
  </si>
  <si>
    <t>CHI PHÍ</t>
  </si>
  <si>
    <t>Chi phí nhân công chỉ 40g</t>
  </si>
  <si>
    <t>Chi phí nhân công chỉ 90g</t>
  </si>
  <si>
    <t>Chi phí nhân công chỉ 1kg</t>
  </si>
  <si>
    <t>Chi phí nhân công cơm 1kg</t>
  </si>
  <si>
    <t>Tiền ticker</t>
  </si>
  <si>
    <t>Khô cá mai tẩm</t>
  </si>
  <si>
    <t>Khô cá mai tẩm nướng</t>
  </si>
  <si>
    <t>Tiền mặt</t>
  </si>
  <si>
    <t>Bạn A Thắng Q12</t>
  </si>
  <si>
    <t>A Thủy</t>
  </si>
  <si>
    <t>Cơm 25kg</t>
  </si>
  <si>
    <t>Tiền hàng An Lạc xuất cont 3&amp;4 /15:</t>
  </si>
  <si>
    <t>1/15</t>
  </si>
  <si>
    <t>Bánh lái B</t>
  </si>
  <si>
    <t>Kìm A</t>
  </si>
  <si>
    <t>An Lạc nợ Anh Thắng cont 3/14:</t>
  </si>
  <si>
    <t>Tiền hàng An Lạc xuất cont 1/15:</t>
  </si>
  <si>
    <t>An Lạc nợ Anh Thắng cont 1/15:</t>
  </si>
  <si>
    <t>An Lạc nợ Anh Thắng cont 2/14:</t>
  </si>
  <si>
    <t>Tiền hàng An Lạc xuất cont 3/14:</t>
  </si>
  <si>
    <t>Tiền hàng :</t>
  </si>
  <si>
    <t>CHI TIẾT CÔNG NỢ ANH THẮNG 2015</t>
  </si>
  <si>
    <t>Ngoài (Nhà Cô)</t>
  </si>
  <si>
    <t>Cá Đù - Lobzin</t>
  </si>
  <si>
    <t>Ngoài (Nhà Cô) - có ông Tây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</si>
</sst>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[$-1010000]d/m/yy;@"/>
    <numFmt numFmtId="167" formatCode="[$-1010000]d/m/yyyy;@"/>
    <numFmt numFmtId="168" formatCode="_(* #,##0.0_);_(* \(#,##0.0\);_(* &quot;-&quot;??_);_(@_)"/>
    <numFmt numFmtId="169" formatCode="_(* #,##0_);_(* \(#,##0\);_(* &quot;-&quot;??_);_(@_)"/>
    <numFmt numFmtId="170" formatCode="_(* #,##0.000_);_(* \(#,##0.000\);_(* &quot;-&quot;??_);_(@_)"/>
    <numFmt numFmtId="171" formatCode="_(* #,##0.0_);_(* \(#,##0.0\);_(* &quot;-&quot;?_);_(@_)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indexed="10"/>
      <name val="Times New Roman"/>
      <family val="1"/>
    </font>
    <font>
      <sz val="12"/>
      <name val="Times New Roman"/>
      <family val="1"/>
    </font>
    <font>
      <sz val="13"/>
      <color indexed="12"/>
      <name val="Times New Roman"/>
      <family val="1"/>
    </font>
    <font>
      <b/>
      <sz val="12"/>
      <name val="Times New Roman"/>
      <family val="1"/>
    </font>
    <font>
      <sz val="13"/>
      <color indexed="14"/>
      <name val="Times New Roman"/>
      <family val="1"/>
    </font>
    <font>
      <sz val="10"/>
      <name val="Arial"/>
      <family val="2"/>
    </font>
    <font>
      <sz val="12"/>
      <name val="VNI-Times"/>
    </font>
    <font>
      <sz val="12"/>
      <color indexed="10"/>
      <name val="VNI-Times"/>
    </font>
    <font>
      <sz val="10"/>
      <name val="Times New Roman"/>
      <family val="1"/>
    </font>
    <font>
      <sz val="13"/>
      <color indexed="10"/>
      <name val="Times New Roman"/>
      <family val="1"/>
    </font>
    <font>
      <b/>
      <i/>
      <sz val="12"/>
      <name val="Times New Roman"/>
      <family val="1"/>
    </font>
    <font>
      <b/>
      <sz val="12"/>
      <color indexed="12"/>
      <name val="Times New Roman"/>
      <family val="1"/>
    </font>
    <font>
      <b/>
      <i/>
      <sz val="12"/>
      <color indexed="12"/>
      <name val="Times New Roman"/>
      <family val="1"/>
    </font>
    <font>
      <sz val="12"/>
      <color indexed="10"/>
      <name val="Times New Roman"/>
      <family val="1"/>
    </font>
    <font>
      <sz val="10"/>
      <color indexed="10"/>
      <name val="Arial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b/>
      <i/>
      <sz val="12"/>
      <color indexed="10"/>
      <name val="Times New Roman"/>
      <family val="1"/>
    </font>
    <font>
      <sz val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</cellStyleXfs>
  <cellXfs count="266">
    <xf numFmtId="0" fontId="0" fillId="0" borderId="0" xfId="0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3" fillId="0" borderId="0" xfId="0" applyFont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43" fontId="3" fillId="0" borderId="0" xfId="1" applyFont="1" applyAlignment="1">
      <alignment horizontal="right"/>
    </xf>
    <xf numFmtId="43" fontId="7" fillId="0" borderId="0" xfId="1" applyFont="1" applyAlignment="1"/>
    <xf numFmtId="43" fontId="14" fillId="0" borderId="0" xfId="1" applyFont="1" applyAlignment="1"/>
    <xf numFmtId="4" fontId="14" fillId="0" borderId="0" xfId="0" applyNumberFormat="1" applyFont="1" applyAlignment="1"/>
    <xf numFmtId="14" fontId="9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169" fontId="6" fillId="0" borderId="0" xfId="1" applyNumberFormat="1" applyFont="1" applyAlignment="1">
      <alignment horizontal="center"/>
    </xf>
    <xf numFmtId="43" fontId="8" fillId="0" borderId="1" xfId="1" applyFont="1" applyFill="1" applyBorder="1" applyAlignment="1">
      <alignment horizontal="center" vertical="center" wrapText="1"/>
    </xf>
    <xf numFmtId="167" fontId="6" fillId="0" borderId="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left" vertical="justify"/>
    </xf>
    <xf numFmtId="169" fontId="6" fillId="0" borderId="0" xfId="0" applyNumberFormat="1" applyFont="1" applyAlignment="1">
      <alignment horizontal="center"/>
    </xf>
    <xf numFmtId="0" fontId="6" fillId="0" borderId="2" xfId="0" applyFont="1" applyFill="1" applyBorder="1" applyAlignment="1">
      <alignment horizontal="left" vertical="justify"/>
    </xf>
    <xf numFmtId="0" fontId="8" fillId="0" borderId="1" xfId="0" applyFont="1" applyFill="1" applyBorder="1" applyAlignment="1">
      <alignment horizontal="center"/>
    </xf>
    <xf numFmtId="167" fontId="8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69" fontId="8" fillId="0" borderId="0" xfId="0" applyNumberFormat="1" applyFont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6" fontId="8" fillId="0" borderId="1" xfId="0" applyNumberFormat="1" applyFont="1" applyFill="1" applyBorder="1" applyAlignment="1">
      <alignment horizontal="center"/>
    </xf>
    <xf numFmtId="165" fontId="8" fillId="0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3" fontId="15" fillId="0" borderId="0" xfId="1" applyFont="1" applyFill="1" applyBorder="1" applyAlignment="1"/>
    <xf numFmtId="0" fontId="11" fillId="0" borderId="0" xfId="0" applyFont="1"/>
    <xf numFmtId="169" fontId="11" fillId="0" borderId="0" xfId="1" applyNumberFormat="1" applyFont="1"/>
    <xf numFmtId="0" fontId="11" fillId="0" borderId="0" xfId="0" applyFont="1" applyFill="1"/>
    <xf numFmtId="43" fontId="11" fillId="0" borderId="0" xfId="1" applyFont="1" applyFill="1"/>
    <xf numFmtId="4" fontId="6" fillId="0" borderId="1" xfId="1" applyNumberFormat="1" applyFont="1" applyFill="1" applyBorder="1" applyAlignment="1">
      <alignment horizontal="right"/>
    </xf>
    <xf numFmtId="4" fontId="6" fillId="0" borderId="1" xfId="1" applyNumberFormat="1" applyFont="1" applyFill="1" applyBorder="1" applyAlignment="1"/>
    <xf numFmtId="4" fontId="8" fillId="0" borderId="1" xfId="1" applyNumberFormat="1" applyFont="1" applyFill="1" applyBorder="1" applyAlignment="1">
      <alignment horizontal="right"/>
    </xf>
    <xf numFmtId="4" fontId="8" fillId="0" borderId="1" xfId="1" applyNumberFormat="1" applyFont="1" applyFill="1" applyBorder="1" applyAlignment="1"/>
    <xf numFmtId="4" fontId="6" fillId="0" borderId="0" xfId="1" applyNumberFormat="1" applyFont="1" applyFill="1" applyBorder="1" applyAlignment="1">
      <alignment horizontal="right"/>
    </xf>
    <xf numFmtId="4" fontId="6" fillId="0" borderId="0" xfId="1" applyNumberFormat="1" applyFont="1" applyFill="1" applyBorder="1" applyAlignment="1"/>
    <xf numFmtId="4" fontId="15" fillId="0" borderId="0" xfId="1" applyNumberFormat="1" applyFont="1" applyFill="1" applyBorder="1" applyAlignment="1">
      <alignment horizontal="right"/>
    </xf>
    <xf numFmtId="4" fontId="15" fillId="0" borderId="0" xfId="1" applyNumberFormat="1" applyFont="1" applyFill="1" applyBorder="1" applyAlignment="1"/>
    <xf numFmtId="4" fontId="11" fillId="0" borderId="0" xfId="1" applyNumberFormat="1" applyFont="1" applyFill="1"/>
    <xf numFmtId="4" fontId="15" fillId="0" borderId="3" xfId="1" applyNumberFormat="1" applyFont="1" applyFill="1" applyBorder="1" applyAlignment="1"/>
    <xf numFmtId="43" fontId="6" fillId="0" borderId="0" xfId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left"/>
    </xf>
    <xf numFmtId="0" fontId="11" fillId="0" borderId="0" xfId="0" applyFont="1" applyFill="1" applyAlignment="1">
      <alignment horizontal="center"/>
    </xf>
    <xf numFmtId="169" fontId="6" fillId="0" borderId="4" xfId="1" applyNumberFormat="1" applyFont="1" applyFill="1" applyBorder="1" applyAlignment="1">
      <alignment horizontal="center"/>
    </xf>
    <xf numFmtId="169" fontId="6" fillId="0" borderId="4" xfId="1" applyNumberFormat="1" applyFont="1" applyBorder="1" applyAlignment="1">
      <alignment horizontal="center"/>
    </xf>
    <xf numFmtId="169" fontId="8" fillId="0" borderId="4" xfId="1" applyNumberFormat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169" fontId="8" fillId="0" borderId="4" xfId="1" applyNumberFormat="1" applyFont="1" applyFill="1" applyBorder="1" applyAlignment="1"/>
    <xf numFmtId="169" fontId="6" fillId="0" borderId="4" xfId="1" applyNumberFormat="1" applyFont="1" applyFill="1" applyBorder="1" applyAlignment="1"/>
    <xf numFmtId="169" fontId="6" fillId="0" borderId="4" xfId="1" applyNumberFormat="1" applyFont="1" applyBorder="1" applyAlignment="1"/>
    <xf numFmtId="169" fontId="6" fillId="0" borderId="0" xfId="1" applyNumberFormat="1" applyFont="1" applyFill="1" applyBorder="1" applyAlignment="1"/>
    <xf numFmtId="43" fontId="8" fillId="0" borderId="5" xfId="1" applyFont="1" applyFill="1" applyBorder="1" applyAlignment="1">
      <alignment horizontal="center" vertical="justify"/>
    </xf>
    <xf numFmtId="43" fontId="6" fillId="0" borderId="5" xfId="1" applyFont="1" applyFill="1" applyBorder="1" applyAlignment="1">
      <alignment horizontal="center"/>
    </xf>
    <xf numFmtId="43" fontId="8" fillId="0" borderId="5" xfId="1" applyFont="1" applyFill="1" applyBorder="1" applyAlignment="1">
      <alignment horizontal="center"/>
    </xf>
    <xf numFmtId="169" fontId="6" fillId="0" borderId="1" xfId="1" applyNumberFormat="1" applyFont="1" applyFill="1" applyBorder="1" applyAlignment="1">
      <alignment horizontal="left" vertical="justify"/>
    </xf>
    <xf numFmtId="43" fontId="6" fillId="0" borderId="1" xfId="1" applyNumberFormat="1" applyFont="1" applyFill="1" applyBorder="1" applyAlignment="1">
      <alignment horizontal="center" vertical="justify"/>
    </xf>
    <xf numFmtId="43" fontId="6" fillId="0" borderId="1" xfId="1" applyFont="1" applyBorder="1" applyAlignment="1">
      <alignment horizontal="center" vertical="justify"/>
    </xf>
    <xf numFmtId="169" fontId="6" fillId="0" borderId="1" xfId="1" applyNumberFormat="1" applyFont="1" applyFill="1" applyBorder="1" applyAlignment="1">
      <alignment vertical="justify"/>
    </xf>
    <xf numFmtId="43" fontId="6" fillId="0" borderId="1" xfId="1" applyFont="1" applyFill="1" applyBorder="1" applyAlignment="1">
      <alignment horizontal="center" vertical="justify"/>
    </xf>
    <xf numFmtId="0" fontId="6" fillId="0" borderId="0" xfId="0" applyFont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 wrapText="1"/>
    </xf>
    <xf numFmtId="169" fontId="8" fillId="0" borderId="1" xfId="1" applyNumberFormat="1" applyFont="1" applyBorder="1" applyAlignment="1">
      <alignment horizontal="center" vertical="center" wrapText="1"/>
    </xf>
    <xf numFmtId="169" fontId="8" fillId="0" borderId="1" xfId="1" applyNumberFormat="1" applyFont="1" applyFill="1" applyBorder="1" applyAlignment="1">
      <alignment horizontal="center" vertical="center" wrapText="1"/>
    </xf>
    <xf numFmtId="165" fontId="8" fillId="0" borderId="2" xfId="0" applyNumberFormat="1" applyFont="1" applyFill="1" applyBorder="1" applyAlignment="1">
      <alignment horizontal="center" vertical="center" wrapText="1"/>
    </xf>
    <xf numFmtId="43" fontId="15" fillId="0" borderId="0" xfId="1" applyFont="1" applyFill="1" applyBorder="1" applyAlignment="1">
      <alignment horizontal="left"/>
    </xf>
    <xf numFmtId="169" fontId="8" fillId="0" borderId="1" xfId="1" applyNumberFormat="1" applyFont="1" applyFill="1" applyBorder="1" applyAlignment="1">
      <alignment horizontal="left" vertical="justify"/>
    </xf>
    <xf numFmtId="169" fontId="8" fillId="0" borderId="1" xfId="1" applyNumberFormat="1" applyFont="1" applyFill="1" applyBorder="1" applyAlignment="1">
      <alignment vertical="justify"/>
    </xf>
    <xf numFmtId="43" fontId="6" fillId="0" borderId="0" xfId="1" applyFont="1" applyAlignment="1">
      <alignment horizontal="center" vertical="center" wrapText="1"/>
    </xf>
    <xf numFmtId="43" fontId="6" fillId="0" borderId="0" xfId="1" applyFont="1" applyAlignment="1">
      <alignment horizontal="center"/>
    </xf>
    <xf numFmtId="43" fontId="8" fillId="0" borderId="0" xfId="1" applyFont="1" applyAlignment="1">
      <alignment horizontal="center"/>
    </xf>
    <xf numFmtId="43" fontId="6" fillId="0" borderId="0" xfId="1" applyFont="1" applyBorder="1" applyAlignment="1">
      <alignment horizontal="center"/>
    </xf>
    <xf numFmtId="43" fontId="8" fillId="0" borderId="1" xfId="1" applyFont="1" applyFill="1" applyBorder="1" applyAlignment="1">
      <alignment horizontal="center" vertical="justify"/>
    </xf>
    <xf numFmtId="0" fontId="6" fillId="0" borderId="1" xfId="0" quotePrefix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 applyFill="1"/>
    <xf numFmtId="169" fontId="6" fillId="0" borderId="0" xfId="1" applyNumberFormat="1" applyFont="1" applyFill="1"/>
    <xf numFmtId="169" fontId="6" fillId="0" borderId="0" xfId="1" applyNumberFormat="1" applyFont="1" applyFill="1" applyAlignment="1"/>
    <xf numFmtId="43" fontId="6" fillId="0" borderId="0" xfId="1" applyFont="1" applyFill="1" applyAlignment="1">
      <alignment horizontal="center"/>
    </xf>
    <xf numFmtId="4" fontId="6" fillId="0" borderId="0" xfId="1" applyNumberFormat="1" applyFont="1" applyFill="1"/>
    <xf numFmtId="0" fontId="6" fillId="0" borderId="0" xfId="0" applyFont="1"/>
    <xf numFmtId="14" fontId="4" fillId="0" borderId="0" xfId="0" applyNumberFormat="1" applyFont="1" applyBorder="1" applyAlignment="1">
      <alignment horizontal="left"/>
    </xf>
    <xf numFmtId="4" fontId="3" fillId="0" borderId="0" xfId="0" applyNumberFormat="1" applyFont="1" applyBorder="1"/>
    <xf numFmtId="3" fontId="3" fillId="0" borderId="0" xfId="0" applyNumberFormat="1" applyFont="1" applyAlignment="1">
      <alignment horizontal="center"/>
    </xf>
    <xf numFmtId="3" fontId="3" fillId="0" borderId="0" xfId="0" applyNumberFormat="1" applyFont="1" applyBorder="1" applyAlignment="1">
      <alignment horizontal="right"/>
    </xf>
    <xf numFmtId="43" fontId="17" fillId="0" borderId="0" xfId="1" applyFont="1" applyFill="1" applyBorder="1" applyAlignment="1"/>
    <xf numFmtId="0" fontId="7" fillId="0" borderId="0" xfId="0" applyFont="1" applyAlignment="1">
      <alignment horizontal="center" wrapText="1"/>
    </xf>
    <xf numFmtId="4" fontId="17" fillId="0" borderId="0" xfId="1" applyNumberFormat="1" applyFont="1" applyFill="1" applyBorder="1" applyAlignment="1">
      <alignment horizontal="right"/>
    </xf>
    <xf numFmtId="4" fontId="17" fillId="0" borderId="0" xfId="1" applyNumberFormat="1" applyFont="1" applyFill="1" applyBorder="1" applyAlignment="1"/>
    <xf numFmtId="0" fontId="5" fillId="0" borderId="0" xfId="0" applyFont="1"/>
    <xf numFmtId="43" fontId="6" fillId="0" borderId="0" xfId="1" applyFont="1"/>
    <xf numFmtId="169" fontId="8" fillId="0" borderId="1" xfId="1" applyNumberFormat="1" applyFont="1" applyBorder="1" applyAlignment="1">
      <alignment horizontal="center"/>
    </xf>
    <xf numFmtId="4" fontId="19" fillId="2" borderId="0" xfId="0" applyNumberFormat="1" applyFont="1" applyFill="1"/>
    <xf numFmtId="4" fontId="12" fillId="2" borderId="0" xfId="0" applyNumberFormat="1" applyFont="1" applyFill="1"/>
    <xf numFmtId="4" fontId="18" fillId="2" borderId="0" xfId="1" applyNumberFormat="1" applyFont="1" applyFill="1"/>
    <xf numFmtId="1" fontId="6" fillId="0" borderId="2" xfId="0" applyNumberFormat="1" applyFont="1" applyFill="1" applyBorder="1" applyAlignment="1">
      <alignment horizontal="left" vertical="justify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3" fontId="8" fillId="0" borderId="6" xfId="1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0" fillId="0" borderId="1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3" fontId="6" fillId="0" borderId="0" xfId="1" applyFont="1" applyAlignment="1">
      <alignment vertical="center"/>
    </xf>
    <xf numFmtId="43" fontId="8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3" fontId="6" fillId="0" borderId="1" xfId="1" applyFont="1" applyBorder="1" applyAlignment="1">
      <alignment horizontal="center" vertical="center"/>
    </xf>
    <xf numFmtId="43" fontId="8" fillId="0" borderId="1" xfId="1" applyNumberFormat="1" applyFont="1" applyFill="1" applyBorder="1" applyAlignment="1">
      <alignment horizontal="left" vertical="justify"/>
    </xf>
    <xf numFmtId="4" fontId="22" fillId="0" borderId="1" xfId="1" applyNumberFormat="1" applyFont="1" applyFill="1" applyBorder="1" applyAlignment="1"/>
    <xf numFmtId="166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left"/>
    </xf>
    <xf numFmtId="43" fontId="6" fillId="0" borderId="5" xfId="1" applyFont="1" applyBorder="1" applyAlignment="1">
      <alignment horizontal="center"/>
    </xf>
    <xf numFmtId="4" fontId="6" fillId="0" borderId="1" xfId="1" applyNumberFormat="1" applyFont="1" applyBorder="1" applyAlignment="1">
      <alignment horizontal="right"/>
    </xf>
    <xf numFmtId="4" fontId="6" fillId="0" borderId="1" xfId="1" applyNumberFormat="1" applyFont="1" applyBorder="1" applyAlignment="1"/>
    <xf numFmtId="166" fontId="8" fillId="0" borderId="2" xfId="0" applyNumberFormat="1" applyFont="1" applyFill="1" applyBorder="1" applyAlignment="1">
      <alignment horizontal="center"/>
    </xf>
    <xf numFmtId="169" fontId="6" fillId="0" borderId="0" xfId="1" applyNumberFormat="1" applyFont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left" vertical="justify"/>
    </xf>
    <xf numFmtId="43" fontId="6" fillId="0" borderId="1" xfId="1" applyFont="1" applyFill="1" applyBorder="1" applyAlignment="1">
      <alignment horizontal="left" vertical="justify"/>
    </xf>
    <xf numFmtId="0" fontId="6" fillId="0" borderId="1" xfId="0" applyFont="1" applyBorder="1" applyAlignment="1">
      <alignment horizontal="center" vertical="justify"/>
    </xf>
    <xf numFmtId="43" fontId="8" fillId="0" borderId="1" xfId="0" applyNumberFormat="1" applyFont="1" applyFill="1" applyBorder="1" applyAlignment="1">
      <alignment vertical="justify"/>
    </xf>
    <xf numFmtId="0" fontId="8" fillId="0" borderId="1" xfId="0" applyFont="1" applyFill="1" applyBorder="1" applyAlignment="1">
      <alignment vertical="justify"/>
    </xf>
    <xf numFmtId="43" fontId="8" fillId="0" borderId="1" xfId="0" applyNumberFormat="1" applyFont="1" applyBorder="1" applyAlignment="1">
      <alignment horizontal="center"/>
    </xf>
    <xf numFmtId="169" fontId="8" fillId="0" borderId="0" xfId="1" applyNumberFormat="1" applyFont="1" applyAlignment="1">
      <alignment horizontal="center"/>
    </xf>
    <xf numFmtId="43" fontId="6" fillId="0" borderId="1" xfId="1" applyFont="1" applyBorder="1" applyAlignment="1">
      <alignment horizontal="center"/>
    </xf>
    <xf numFmtId="4" fontId="22" fillId="0" borderId="1" xfId="1" applyNumberFormat="1" applyFont="1" applyBorder="1" applyAlignment="1"/>
    <xf numFmtId="43" fontId="8" fillId="0" borderId="4" xfId="1" applyFont="1" applyFill="1" applyBorder="1" applyAlignment="1">
      <alignment horizontal="center"/>
    </xf>
    <xf numFmtId="165" fontId="8" fillId="0" borderId="5" xfId="0" applyNumberFormat="1" applyFont="1" applyFill="1" applyBorder="1" applyAlignment="1">
      <alignment horizontal="center"/>
    </xf>
    <xf numFmtId="169" fontId="6" fillId="0" borderId="0" xfId="1" applyNumberFormat="1" applyFont="1" applyBorder="1" applyAlignment="1">
      <alignment horizontal="center"/>
    </xf>
    <xf numFmtId="43" fontId="6" fillId="0" borderId="1" xfId="0" applyNumberFormat="1" applyFont="1" applyFill="1" applyBorder="1" applyAlignment="1">
      <alignment vertical="justify"/>
    </xf>
    <xf numFmtId="4" fontId="8" fillId="0" borderId="5" xfId="1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165" fontId="22" fillId="0" borderId="0" xfId="0" applyNumberFormat="1" applyFont="1" applyFill="1" applyBorder="1" applyAlignment="1">
      <alignment horizontal="left"/>
    </xf>
    <xf numFmtId="165" fontId="6" fillId="0" borderId="2" xfId="0" applyNumberFormat="1" applyFont="1" applyFill="1" applyBorder="1" applyAlignment="1">
      <alignment horizontal="left"/>
    </xf>
    <xf numFmtId="43" fontId="6" fillId="0" borderId="4" xfId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43" fontId="6" fillId="0" borderId="4" xfId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4" fontId="23" fillId="0" borderId="0" xfId="1" applyNumberFormat="1" applyFont="1" applyFill="1" applyBorder="1" applyAlignment="1"/>
    <xf numFmtId="4" fontId="8" fillId="0" borderId="0" xfId="0" applyNumberFormat="1" applyFont="1" applyAlignment="1">
      <alignment horizontal="center"/>
    </xf>
    <xf numFmtId="4" fontId="6" fillId="0" borderId="0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167" fontId="18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vertical="center" wrapText="1"/>
    </xf>
    <xf numFmtId="169" fontId="18" fillId="0" borderId="1" xfId="1" applyNumberFormat="1" applyFont="1" applyFill="1" applyBorder="1" applyAlignment="1">
      <alignment horizontal="left" vertical="justify"/>
    </xf>
    <xf numFmtId="43" fontId="18" fillId="0" borderId="1" xfId="1" applyNumberFormat="1" applyFont="1" applyFill="1" applyBorder="1" applyAlignment="1">
      <alignment horizontal="center" vertical="justify"/>
    </xf>
    <xf numFmtId="43" fontId="18" fillId="0" borderId="1" xfId="1" applyFont="1" applyFill="1" applyBorder="1" applyAlignment="1">
      <alignment horizontal="center" vertical="justify"/>
    </xf>
    <xf numFmtId="4" fontId="18" fillId="0" borderId="1" xfId="1" applyNumberFormat="1" applyFont="1" applyFill="1" applyBorder="1" applyAlignment="1">
      <alignment horizontal="right"/>
    </xf>
    <xf numFmtId="4" fontId="18" fillId="0" borderId="1" xfId="1" applyNumberFormat="1" applyFont="1" applyFill="1" applyBorder="1" applyAlignment="1"/>
    <xf numFmtId="0" fontId="18" fillId="0" borderId="1" xfId="0" applyFont="1" applyBorder="1" applyAlignment="1">
      <alignment horizontal="center"/>
    </xf>
    <xf numFmtId="0" fontId="19" fillId="0" borderId="0" xfId="0" applyFont="1"/>
    <xf numFmtId="165" fontId="18" fillId="0" borderId="2" xfId="0" applyNumberFormat="1" applyFont="1" applyBorder="1" applyAlignment="1">
      <alignment horizontal="center"/>
    </xf>
    <xf numFmtId="169" fontId="18" fillId="0" borderId="4" xfId="1" applyNumberFormat="1" applyFont="1" applyBorder="1" applyAlignment="1">
      <alignment horizontal="center"/>
    </xf>
    <xf numFmtId="169" fontId="18" fillId="0" borderId="4" xfId="1" applyNumberFormat="1" applyFont="1" applyBorder="1" applyAlignment="1"/>
    <xf numFmtId="43" fontId="18" fillId="0" borderId="5" xfId="1" applyFont="1" applyFill="1" applyBorder="1" applyAlignment="1">
      <alignment horizontal="center"/>
    </xf>
    <xf numFmtId="0" fontId="10" fillId="0" borderId="0" xfId="0" applyFont="1"/>
    <xf numFmtId="43" fontId="18" fillId="0" borderId="1" xfId="1" applyFont="1" applyBorder="1" applyAlignment="1">
      <alignment horizontal="center" vertical="justify"/>
    </xf>
    <xf numFmtId="166" fontId="18" fillId="0" borderId="1" xfId="0" applyNumberFormat="1" applyFont="1" applyFill="1" applyBorder="1" applyAlignment="1">
      <alignment horizontal="center"/>
    </xf>
    <xf numFmtId="0" fontId="1" fillId="0" borderId="0" xfId="0" applyFont="1"/>
    <xf numFmtId="166" fontId="8" fillId="0" borderId="1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left"/>
    </xf>
    <xf numFmtId="43" fontId="8" fillId="0" borderId="0" xfId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4" fontId="8" fillId="0" borderId="1" xfId="1" applyNumberFormat="1" applyFont="1" applyBorder="1" applyAlignment="1">
      <alignment horizontal="right"/>
    </xf>
    <xf numFmtId="4" fontId="8" fillId="0" borderId="1" xfId="1" applyNumberFormat="1" applyFont="1" applyBorder="1" applyAlignment="1"/>
    <xf numFmtId="4" fontId="16" fillId="0" borderId="1" xfId="1" applyNumberFormat="1" applyFont="1" applyBorder="1" applyAlignment="1"/>
    <xf numFmtId="0" fontId="6" fillId="0" borderId="4" xfId="0" applyFont="1" applyFill="1" applyBorder="1" applyAlignment="1">
      <alignment horizontal="left" vertical="justify"/>
    </xf>
    <xf numFmtId="0" fontId="6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168" fontId="6" fillId="0" borderId="0" xfId="1" applyNumberFormat="1" applyFont="1" applyAlignment="1">
      <alignment vertical="center"/>
    </xf>
    <xf numFmtId="169" fontId="6" fillId="0" borderId="0" xfId="1" applyNumberFormat="1" applyFont="1" applyAlignment="1">
      <alignment vertical="center"/>
    </xf>
    <xf numFmtId="0" fontId="8" fillId="0" borderId="0" xfId="3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168" fontId="8" fillId="0" borderId="1" xfId="1" applyNumberFormat="1" applyFont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8" fillId="0" borderId="7" xfId="3" applyFont="1" applyBorder="1" applyAlignment="1">
      <alignment vertical="center"/>
    </xf>
    <xf numFmtId="168" fontId="6" fillId="0" borderId="7" xfId="1" applyNumberFormat="1" applyFont="1" applyBorder="1" applyAlignment="1">
      <alignment vertical="center"/>
    </xf>
    <xf numFmtId="169" fontId="6" fillId="0" borderId="7" xfId="1" applyNumberFormat="1" applyFont="1" applyBorder="1" applyAlignment="1">
      <alignment vertical="center"/>
    </xf>
    <xf numFmtId="0" fontId="6" fillId="0" borderId="8" xfId="3" applyFont="1" applyBorder="1" applyAlignment="1">
      <alignment vertical="center"/>
    </xf>
    <xf numFmtId="168" fontId="6" fillId="0" borderId="8" xfId="1" applyNumberFormat="1" applyFont="1" applyBorder="1" applyAlignment="1">
      <alignment vertical="center"/>
    </xf>
    <xf numFmtId="169" fontId="6" fillId="0" borderId="8" xfId="1" applyNumberFormat="1" applyFont="1" applyBorder="1" applyAlignment="1">
      <alignment vertical="center"/>
    </xf>
    <xf numFmtId="0" fontId="6" fillId="0" borderId="9" xfId="3" applyFont="1" applyBorder="1" applyAlignment="1">
      <alignment vertical="center"/>
    </xf>
    <xf numFmtId="168" fontId="6" fillId="0" borderId="9" xfId="1" applyNumberFormat="1" applyFont="1" applyBorder="1" applyAlignment="1">
      <alignment vertical="center"/>
    </xf>
    <xf numFmtId="43" fontId="6" fillId="0" borderId="9" xfId="1" applyFont="1" applyBorder="1" applyAlignment="1">
      <alignment vertical="center"/>
    </xf>
    <xf numFmtId="43" fontId="6" fillId="0" borderId="9" xfId="1" applyNumberFormat="1" applyFont="1" applyBorder="1" applyAlignment="1">
      <alignment vertical="center"/>
    </xf>
    <xf numFmtId="169" fontId="6" fillId="0" borderId="9" xfId="1" applyNumberFormat="1" applyFont="1" applyBorder="1" applyAlignment="1">
      <alignment vertical="center"/>
    </xf>
    <xf numFmtId="0" fontId="8" fillId="0" borderId="1" xfId="3" applyFont="1" applyBorder="1" applyAlignment="1">
      <alignment vertical="center"/>
    </xf>
    <xf numFmtId="168" fontId="8" fillId="0" borderId="1" xfId="1" applyNumberFormat="1" applyFont="1" applyBorder="1" applyAlignment="1">
      <alignment vertical="center"/>
    </xf>
    <xf numFmtId="169" fontId="8" fillId="0" borderId="1" xfId="1" applyNumberFormat="1" applyFont="1" applyBorder="1" applyAlignment="1">
      <alignment vertical="center"/>
    </xf>
    <xf numFmtId="168" fontId="8" fillId="0" borderId="7" xfId="1" applyNumberFormat="1" applyFont="1" applyBorder="1" applyAlignment="1">
      <alignment vertical="center"/>
    </xf>
    <xf numFmtId="169" fontId="8" fillId="0" borderId="7" xfId="1" applyNumberFormat="1" applyFont="1" applyBorder="1" applyAlignment="1">
      <alignment vertical="center"/>
    </xf>
    <xf numFmtId="43" fontId="8" fillId="0" borderId="7" xfId="1" applyNumberFormat="1" applyFont="1" applyBorder="1" applyAlignment="1">
      <alignment vertical="center"/>
    </xf>
    <xf numFmtId="169" fontId="6" fillId="0" borderId="9" xfId="3" applyNumberFormat="1" applyFont="1" applyBorder="1" applyAlignment="1">
      <alignment vertical="center"/>
    </xf>
    <xf numFmtId="0" fontId="8" fillId="0" borderId="9" xfId="3" applyFont="1" applyBorder="1" applyAlignment="1">
      <alignment vertical="center"/>
    </xf>
    <xf numFmtId="0" fontId="6" fillId="0" borderId="10" xfId="3" applyFont="1" applyBorder="1" applyAlignment="1">
      <alignment vertical="center"/>
    </xf>
    <xf numFmtId="168" fontId="6" fillId="0" borderId="10" xfId="1" applyNumberFormat="1" applyFont="1" applyBorder="1" applyAlignment="1">
      <alignment vertical="center"/>
    </xf>
    <xf numFmtId="43" fontId="6" fillId="0" borderId="10" xfId="1" applyFont="1" applyBorder="1" applyAlignment="1">
      <alignment vertical="center"/>
    </xf>
    <xf numFmtId="43" fontId="6" fillId="0" borderId="10" xfId="1" applyNumberFormat="1" applyFont="1" applyBorder="1" applyAlignment="1">
      <alignment vertical="center"/>
    </xf>
    <xf numFmtId="169" fontId="6" fillId="0" borderId="10" xfId="3" applyNumberFormat="1" applyFont="1" applyBorder="1" applyAlignment="1">
      <alignment vertical="center"/>
    </xf>
    <xf numFmtId="0" fontId="6" fillId="0" borderId="11" xfId="3" applyFont="1" applyBorder="1" applyAlignment="1">
      <alignment vertical="center"/>
    </xf>
    <xf numFmtId="168" fontId="6" fillId="0" borderId="11" xfId="1" applyNumberFormat="1" applyFont="1" applyBorder="1" applyAlignment="1">
      <alignment vertical="center"/>
    </xf>
    <xf numFmtId="43" fontId="6" fillId="0" borderId="11" xfId="1" applyFont="1" applyBorder="1" applyAlignment="1">
      <alignment vertical="center"/>
    </xf>
    <xf numFmtId="43" fontId="6" fillId="0" borderId="11" xfId="1" applyNumberFormat="1" applyFont="1" applyBorder="1" applyAlignment="1">
      <alignment vertical="center"/>
    </xf>
    <xf numFmtId="169" fontId="6" fillId="0" borderId="11" xfId="1" applyNumberFormat="1" applyFont="1" applyBorder="1" applyAlignment="1">
      <alignment vertical="center"/>
    </xf>
    <xf numFmtId="0" fontId="15" fillId="0" borderId="0" xfId="3" applyFont="1" applyAlignment="1">
      <alignment vertical="center"/>
    </xf>
    <xf numFmtId="169" fontId="15" fillId="0" borderId="0" xfId="1" applyNumberFormat="1" applyFont="1" applyBorder="1" applyAlignment="1">
      <alignment vertical="center"/>
    </xf>
    <xf numFmtId="43" fontId="6" fillId="0" borderId="0" xfId="3" applyNumberFormat="1" applyFont="1" applyAlignment="1">
      <alignment vertical="center"/>
    </xf>
    <xf numFmtId="0" fontId="8" fillId="0" borderId="0" xfId="3" applyFont="1" applyAlignment="1">
      <alignment vertical="center" wrapText="1"/>
    </xf>
    <xf numFmtId="0" fontId="6" fillId="0" borderId="7" xfId="3" applyFont="1" applyBorder="1" applyAlignment="1">
      <alignment horizontal="center" vertical="center"/>
    </xf>
    <xf numFmtId="0" fontId="6" fillId="0" borderId="7" xfId="3" applyFont="1" applyBorder="1" applyAlignment="1">
      <alignment vertical="center"/>
    </xf>
    <xf numFmtId="0" fontId="6" fillId="0" borderId="8" xfId="3" applyFont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171" fontId="6" fillId="0" borderId="0" xfId="3" applyNumberFormat="1" applyFont="1" applyAlignment="1">
      <alignment vertical="center"/>
    </xf>
    <xf numFmtId="170" fontId="6" fillId="0" borderId="9" xfId="2" applyNumberFormat="1" applyFont="1" applyBorder="1" applyAlignment="1">
      <alignment horizontal="left"/>
    </xf>
    <xf numFmtId="1" fontId="6" fillId="0" borderId="9" xfId="2" applyNumberFormat="1" applyFont="1" applyBorder="1" applyAlignment="1">
      <alignment horizontal="left"/>
    </xf>
    <xf numFmtId="169" fontId="6" fillId="0" borderId="10" xfId="1" applyNumberFormat="1" applyFont="1" applyBorder="1" applyAlignment="1">
      <alignment vertical="center"/>
    </xf>
    <xf numFmtId="165" fontId="8" fillId="0" borderId="12" xfId="0" applyNumberFormat="1" applyFont="1" applyBorder="1" applyAlignment="1">
      <alignment horizontal="left"/>
    </xf>
    <xf numFmtId="165" fontId="8" fillId="0" borderId="13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3" fontId="8" fillId="0" borderId="14" xfId="1" applyFont="1" applyBorder="1" applyAlignment="1">
      <alignment horizontal="center" vertical="center"/>
    </xf>
    <xf numFmtId="43" fontId="8" fillId="0" borderId="6" xfId="1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4" fontId="8" fillId="0" borderId="14" xfId="1" applyNumberFormat="1" applyFont="1" applyFill="1" applyBorder="1" applyAlignment="1">
      <alignment horizontal="center" vertical="center" wrapText="1"/>
    </xf>
    <xf numFmtId="4" fontId="8" fillId="0" borderId="6" xfId="1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67" fontId="8" fillId="0" borderId="14" xfId="0" applyNumberFormat="1" applyFont="1" applyFill="1" applyBorder="1" applyAlignment="1">
      <alignment horizontal="center" vertical="center" wrapText="1"/>
    </xf>
    <xf numFmtId="167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14" fontId="8" fillId="0" borderId="5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justify"/>
    </xf>
    <xf numFmtId="0" fontId="8" fillId="0" borderId="4" xfId="0" applyFont="1" applyFill="1" applyBorder="1" applyAlignment="1">
      <alignment horizontal="left" vertical="justify"/>
    </xf>
    <xf numFmtId="0" fontId="8" fillId="0" borderId="5" xfId="0" applyFont="1" applyFill="1" applyBorder="1" applyAlignment="1">
      <alignment horizontal="left" vertical="justify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0" borderId="0" xfId="3" applyFont="1" applyAlignment="1">
      <alignment horizontal="center" vertical="center"/>
    </xf>
    <xf numFmtId="169" fontId="15" fillId="0" borderId="15" xfId="1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_cong no VL" xfId="2"/>
    <cellStyle name="Normal" xfId="0" builtinId="0"/>
    <cellStyle name="Normal_CHI PHI HANG CHÚ NGUYÊN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9"/>
  </sheetPr>
  <dimension ref="A1:G20"/>
  <sheetViews>
    <sheetView workbookViewId="0">
      <selection activeCell="B16" sqref="B16"/>
    </sheetView>
  </sheetViews>
  <sheetFormatPr defaultRowHeight="15.75"/>
  <cols>
    <col min="1" max="1" width="5.42578125" style="1" customWidth="1"/>
    <col min="2" max="2" width="20.7109375" style="94" customWidth="1"/>
    <col min="3" max="3" width="16.140625" style="104" customWidth="1"/>
    <col min="4" max="4" width="17.140625" style="104" customWidth="1"/>
    <col min="5" max="5" width="35.85546875" style="94" customWidth="1"/>
    <col min="6" max="6" width="9.85546875" style="94" customWidth="1"/>
    <col min="7" max="7" width="11.42578125" style="94" customWidth="1"/>
    <col min="8" max="16384" width="9.140625" style="94"/>
  </cols>
  <sheetData>
    <row r="1" spans="1:7" ht="19.5" customHeight="1">
      <c r="A1" s="116" t="s">
        <v>41</v>
      </c>
    </row>
    <row r="2" spans="1:7" s="110" customFormat="1">
      <c r="A2" s="243" t="s">
        <v>0</v>
      </c>
      <c r="B2" s="243" t="s">
        <v>23</v>
      </c>
      <c r="C2" s="245" t="s">
        <v>38</v>
      </c>
      <c r="D2" s="247" t="s">
        <v>39</v>
      </c>
      <c r="E2" s="247"/>
      <c r="F2" s="126"/>
      <c r="G2" s="126"/>
    </row>
    <row r="3" spans="1:7" s="110" customFormat="1">
      <c r="A3" s="244"/>
      <c r="B3" s="244"/>
      <c r="C3" s="246"/>
      <c r="D3" s="113" t="s">
        <v>24</v>
      </c>
      <c r="E3" s="113" t="s">
        <v>1</v>
      </c>
      <c r="F3" s="126"/>
      <c r="G3" s="126"/>
    </row>
    <row r="4" spans="1:7" s="110" customFormat="1" ht="11.25" customHeight="1">
      <c r="A4" s="111"/>
      <c r="B4" s="111"/>
      <c r="C4" s="112"/>
      <c r="D4" s="113"/>
      <c r="E4" s="113"/>
      <c r="F4" s="126"/>
      <c r="G4" s="126"/>
    </row>
    <row r="5" spans="1:7" s="120" customFormat="1" ht="20.25" customHeight="1">
      <c r="A5" s="117">
        <f t="array" ref="A5">IF(B5&lt;&gt;0,SUM(($B$5:B5&lt;&gt;0)*1),"")</f>
        <v>1</v>
      </c>
      <c r="B5" s="118" t="s">
        <v>20</v>
      </c>
      <c r="C5" s="119" t="e">
        <f>#REF!</f>
        <v>#REF!</v>
      </c>
      <c r="D5" s="129" t="e">
        <f>#REF!</f>
        <v>#REF!</v>
      </c>
      <c r="E5" s="129"/>
      <c r="F5" s="127" t="e">
        <f>IF(C5&lt;&gt;0,1,"")</f>
        <v>#REF!</v>
      </c>
      <c r="G5" s="127"/>
    </row>
    <row r="6" spans="1:7" s="120" customFormat="1" ht="20.25" customHeight="1">
      <c r="A6" s="117">
        <f t="array" ref="A6">IF(B6&lt;&gt;0,SUM(($B$5:B6&lt;&gt;0)*1),"")</f>
        <v>2</v>
      </c>
      <c r="B6" s="118" t="s">
        <v>21</v>
      </c>
      <c r="C6" s="119">
        <f>'3C'!H130</f>
        <v>175.43999999998778</v>
      </c>
      <c r="D6" s="129"/>
      <c r="E6" s="129"/>
      <c r="F6" s="127">
        <f t="shared" ref="F6:F18" si="0">IF(C6&lt;&gt;0,1,"")</f>
        <v>1</v>
      </c>
      <c r="G6" s="127"/>
    </row>
    <row r="7" spans="1:7" s="120" customFormat="1" ht="20.25" customHeight="1">
      <c r="A7" s="117">
        <f t="array" ref="A7">IF(B7&lt;&gt;0,SUM(($B$5:B7&lt;&gt;0)*1),"")</f>
        <v>3</v>
      </c>
      <c r="B7" s="118" t="s">
        <v>42</v>
      </c>
      <c r="C7" s="119">
        <f>'A Thắng'!H339</f>
        <v>0</v>
      </c>
      <c r="D7" s="129">
        <v>50000</v>
      </c>
      <c r="E7" s="129" t="s">
        <v>47</v>
      </c>
      <c r="F7" s="127" t="str">
        <f t="shared" si="0"/>
        <v/>
      </c>
      <c r="G7" s="127"/>
    </row>
    <row r="8" spans="1:7" s="120" customFormat="1" ht="20.25" customHeight="1">
      <c r="A8" s="117">
        <f t="array" ref="A8">IF(B8&lt;&gt;0,SUM(($B$5:B8&lt;&gt;0)*1),"")</f>
        <v>4</v>
      </c>
      <c r="B8" s="118" t="s">
        <v>25</v>
      </c>
      <c r="C8" s="119" t="e">
        <f>#REF!</f>
        <v>#REF!</v>
      </c>
      <c r="D8" s="129"/>
      <c r="E8" s="129"/>
      <c r="F8" s="127" t="e">
        <f t="shared" si="0"/>
        <v>#REF!</v>
      </c>
      <c r="G8" s="127"/>
    </row>
    <row r="9" spans="1:7" s="120" customFormat="1" ht="20.25" customHeight="1">
      <c r="A9" s="117">
        <f t="array" ref="A9">IF(B9&lt;&gt;0,SUM(($B$5:B9&lt;&gt;0)*1),"")</f>
        <v>5</v>
      </c>
      <c r="B9" s="118" t="s">
        <v>22</v>
      </c>
      <c r="C9" s="119" t="e">
        <f>#REF!</f>
        <v>#REF!</v>
      </c>
      <c r="D9" s="129"/>
      <c r="E9" s="129"/>
      <c r="F9" s="127" t="e">
        <f t="shared" si="0"/>
        <v>#REF!</v>
      </c>
      <c r="G9" s="127"/>
    </row>
    <row r="10" spans="1:7" s="120" customFormat="1" ht="20.25" customHeight="1">
      <c r="A10" s="117">
        <f t="array" ref="A10">IF(B10&lt;&gt;0,SUM(($B$5:B10&lt;&gt;0)*1),"")</f>
        <v>6</v>
      </c>
      <c r="B10" s="118" t="s">
        <v>48</v>
      </c>
      <c r="C10" s="119" t="e">
        <f>#REF!</f>
        <v>#REF!</v>
      </c>
      <c r="D10" s="129"/>
      <c r="E10" s="129"/>
      <c r="F10" s="127" t="e">
        <f t="shared" si="0"/>
        <v>#REF!</v>
      </c>
      <c r="G10" s="127"/>
    </row>
    <row r="11" spans="1:7" s="120" customFormat="1" ht="20.25" customHeight="1">
      <c r="A11" s="117">
        <f t="array" ref="A11">IF(B11&lt;&gt;0,SUM(($B$5:B11&lt;&gt;0)*1),"")</f>
        <v>7</v>
      </c>
      <c r="B11" s="118" t="s">
        <v>72</v>
      </c>
      <c r="C11" s="119" t="e">
        <f>#REF!</f>
        <v>#REF!</v>
      </c>
      <c r="D11" s="129"/>
      <c r="E11" s="129"/>
      <c r="F11" s="127" t="e">
        <f t="shared" si="0"/>
        <v>#REF!</v>
      </c>
      <c r="G11" s="127"/>
    </row>
    <row r="12" spans="1:7" s="120" customFormat="1" ht="20.25" customHeight="1">
      <c r="A12" s="117">
        <f t="array" ref="A12">IF(B12&lt;&gt;0,SUM(($B$5:B12&lt;&gt;0)*1),"")</f>
        <v>8</v>
      </c>
      <c r="B12" s="118" t="s">
        <v>73</v>
      </c>
      <c r="C12" s="119" t="e">
        <f>#REF!</f>
        <v>#REF!</v>
      </c>
      <c r="D12" s="129"/>
      <c r="E12" s="129"/>
      <c r="F12" s="127" t="e">
        <f t="shared" si="0"/>
        <v>#REF!</v>
      </c>
      <c r="G12" s="127"/>
    </row>
    <row r="13" spans="1:7" s="120" customFormat="1" ht="20.25" customHeight="1">
      <c r="A13" s="117" t="str">
        <f t="array" ref="A13">IF(B13&lt;&gt;0,SUM(($B$5:B13&lt;&gt;0)*1),"")</f>
        <v/>
      </c>
      <c r="B13" s="118"/>
      <c r="C13" s="119"/>
      <c r="D13" s="129"/>
      <c r="E13" s="129"/>
      <c r="F13" s="127" t="str">
        <f t="shared" si="0"/>
        <v/>
      </c>
      <c r="G13" s="127"/>
    </row>
    <row r="14" spans="1:7" s="120" customFormat="1" ht="20.25" customHeight="1">
      <c r="A14" s="117" t="str">
        <f t="array" ref="A14">IF(B14&lt;&gt;0,SUM(($B$5:B14&lt;&gt;0)*1),"")</f>
        <v/>
      </c>
      <c r="B14" s="118"/>
      <c r="C14" s="119"/>
      <c r="D14" s="129"/>
      <c r="E14" s="129"/>
      <c r="F14" s="127" t="str">
        <f t="shared" si="0"/>
        <v/>
      </c>
      <c r="G14" s="127"/>
    </row>
    <row r="15" spans="1:7" s="120" customFormat="1" ht="20.25" customHeight="1">
      <c r="A15" s="117" t="str">
        <f t="array" ref="A15">IF(B15&lt;&gt;0,SUM(($B$5:B15&lt;&gt;0)*1),"")</f>
        <v/>
      </c>
      <c r="B15" s="118"/>
      <c r="C15" s="119"/>
      <c r="D15" s="129"/>
      <c r="E15" s="129"/>
      <c r="F15" s="127" t="str">
        <f t="shared" si="0"/>
        <v/>
      </c>
      <c r="G15" s="127"/>
    </row>
    <row r="16" spans="1:7" s="120" customFormat="1" ht="20.25" customHeight="1">
      <c r="A16" s="117" t="str">
        <f t="array" ref="A16">IF(B16&lt;&gt;0,SUM(($B$5:B16&lt;&gt;0)*1),"")</f>
        <v/>
      </c>
      <c r="B16" s="118"/>
      <c r="C16" s="119"/>
      <c r="D16" s="129"/>
      <c r="E16" s="129"/>
      <c r="F16" s="127" t="str">
        <f t="shared" si="0"/>
        <v/>
      </c>
      <c r="G16" s="127"/>
    </row>
    <row r="17" spans="1:7" s="120" customFormat="1" ht="20.25" customHeight="1">
      <c r="A17" s="117" t="str">
        <f t="array" ref="A17">IF(B17&lt;&gt;0,SUM(($B$5:B17&lt;&gt;0)*1),"")</f>
        <v/>
      </c>
      <c r="B17" s="118"/>
      <c r="C17" s="119"/>
      <c r="D17" s="129"/>
      <c r="E17" s="129"/>
      <c r="F17" s="127" t="str">
        <f t="shared" si="0"/>
        <v/>
      </c>
      <c r="G17" s="127"/>
    </row>
    <row r="18" spans="1:7" s="120" customFormat="1" ht="20.25" customHeight="1">
      <c r="A18" s="117" t="str">
        <f t="array" ref="A18">IF(B18&lt;&gt;0,SUM(($B$5:B18&lt;&gt;0)*1),"")</f>
        <v/>
      </c>
      <c r="B18" s="118"/>
      <c r="C18" s="119"/>
      <c r="D18" s="129"/>
      <c r="E18" s="129"/>
      <c r="F18" s="127" t="str">
        <f t="shared" si="0"/>
        <v/>
      </c>
      <c r="G18" s="127"/>
    </row>
    <row r="19" spans="1:7" s="123" customFormat="1" ht="20.25" customHeight="1">
      <c r="A19" s="121"/>
      <c r="B19" s="115" t="s">
        <v>40</v>
      </c>
      <c r="C19" s="122" t="e">
        <f>SUM(C5:C18)</f>
        <v>#REF!</v>
      </c>
      <c r="D19" s="113" t="e">
        <f>SUM(D5:D18)</f>
        <v>#REF!</v>
      </c>
      <c r="E19" s="129"/>
      <c r="F19" s="127"/>
      <c r="G19" s="128"/>
    </row>
    <row r="20" spans="1:7" s="120" customFormat="1" ht="9" customHeight="1">
      <c r="A20" s="124"/>
      <c r="C20" s="125"/>
      <c r="D20" s="125"/>
      <c r="F20" s="127"/>
      <c r="G20" s="127"/>
    </row>
  </sheetData>
  <autoFilter ref="A4:F4"/>
  <mergeCells count="4">
    <mergeCell ref="A2:A3"/>
    <mergeCell ref="B2:B3"/>
    <mergeCell ref="C2:C3"/>
    <mergeCell ref="D2:E2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31"/>
  </sheetPr>
  <dimension ref="A1:J376"/>
  <sheetViews>
    <sheetView tabSelected="1" workbookViewId="0">
      <selection activeCell="D311" sqref="D311"/>
    </sheetView>
  </sheetViews>
  <sheetFormatPr defaultRowHeight="16.5"/>
  <cols>
    <col min="1" max="1" width="6.42578125" style="12" customWidth="1"/>
    <col min="2" max="2" width="11.28515625" style="12" bestFit="1" customWidth="1"/>
    <col min="3" max="3" width="24.5703125" style="12" customWidth="1"/>
    <col min="4" max="4" width="10" style="12" customWidth="1"/>
    <col min="5" max="5" width="11.5703125" style="13" customWidth="1"/>
    <col min="6" max="6" width="9.42578125" style="14" customWidth="1"/>
    <col min="7" max="7" width="13" style="7" customWidth="1"/>
    <col min="8" max="8" width="13.28515625" style="8" customWidth="1"/>
    <col min="9" max="9" width="14.7109375" style="9" customWidth="1"/>
    <col min="10" max="10" width="2.7109375" style="98" customWidth="1"/>
    <col min="11" max="16384" width="9.140625" style="12"/>
  </cols>
  <sheetData>
    <row r="1" spans="1:10" ht="38.25" customHeight="1">
      <c r="A1" s="258" t="s">
        <v>204</v>
      </c>
      <c r="B1" s="258"/>
      <c r="C1" s="258"/>
      <c r="D1" s="258"/>
      <c r="E1" s="258"/>
      <c r="F1" s="258"/>
      <c r="G1" s="258"/>
      <c r="H1" s="258"/>
      <c r="I1" s="258"/>
      <c r="J1" s="3"/>
    </row>
    <row r="2" spans="1:10" s="85" customFormat="1" hidden="1">
      <c r="A2" s="32"/>
      <c r="B2" s="33"/>
      <c r="C2" s="34"/>
      <c r="D2" s="57"/>
      <c r="E2" s="36" t="s">
        <v>60</v>
      </c>
      <c r="F2" s="114"/>
      <c r="G2" s="47"/>
      <c r="H2" s="48">
        <v>-23438.5</v>
      </c>
      <c r="I2" s="35" t="s">
        <v>17</v>
      </c>
      <c r="J2" s="84"/>
    </row>
    <row r="3" spans="1:10" s="85" customFormat="1" hidden="1">
      <c r="A3" s="32"/>
      <c r="B3" s="33"/>
      <c r="C3" s="34"/>
      <c r="D3" s="57"/>
      <c r="E3" s="36"/>
      <c r="G3" s="47"/>
      <c r="H3" s="48"/>
      <c r="I3" s="35"/>
      <c r="J3" s="84"/>
    </row>
    <row r="4" spans="1:10" customFormat="1" ht="15.75" hidden="1">
      <c r="A4" s="252" t="s">
        <v>0</v>
      </c>
      <c r="B4" s="254" t="s">
        <v>3</v>
      </c>
      <c r="C4" s="256"/>
      <c r="D4" s="256"/>
      <c r="E4" s="256"/>
      <c r="F4" s="257"/>
      <c r="G4" s="248" t="s">
        <v>4</v>
      </c>
      <c r="H4" s="248" t="s">
        <v>5</v>
      </c>
      <c r="I4" s="250" t="s">
        <v>1</v>
      </c>
    </row>
    <row r="5" spans="1:10" customFormat="1" ht="31.5" hidden="1">
      <c r="A5" s="253"/>
      <c r="B5" s="255"/>
      <c r="C5" s="71" t="s">
        <v>8</v>
      </c>
      <c r="D5" s="72" t="s">
        <v>11</v>
      </c>
      <c r="E5" s="73" t="s">
        <v>9</v>
      </c>
      <c r="F5" s="17" t="s">
        <v>10</v>
      </c>
      <c r="G5" s="249"/>
      <c r="H5" s="249"/>
      <c r="I5" s="251"/>
    </row>
    <row r="6" spans="1:10" customFormat="1" hidden="1">
      <c r="A6" s="83" t="s">
        <v>49</v>
      </c>
      <c r="B6" s="18">
        <v>41261</v>
      </c>
      <c r="C6" s="88" t="s">
        <v>50</v>
      </c>
      <c r="D6" s="65">
        <v>622</v>
      </c>
      <c r="E6" s="66">
        <f t="shared" ref="E6:E12" si="0">D6*15</f>
        <v>9330</v>
      </c>
      <c r="F6" s="67">
        <v>6</v>
      </c>
      <c r="G6" s="41">
        <f>E6*F6</f>
        <v>55980</v>
      </c>
      <c r="H6" s="42"/>
      <c r="I6" s="2"/>
    </row>
    <row r="7" spans="1:10" customFormat="1" hidden="1">
      <c r="A7" s="15"/>
      <c r="B7" s="18" t="s">
        <v>51</v>
      </c>
      <c r="C7" s="88" t="s">
        <v>52</v>
      </c>
      <c r="D7" s="65">
        <v>500</v>
      </c>
      <c r="E7" s="66">
        <f t="shared" si="0"/>
        <v>7500</v>
      </c>
      <c r="F7" s="67">
        <v>6.4</v>
      </c>
      <c r="G7" s="41">
        <f t="shared" ref="G7:G12" si="1">E7*F7</f>
        <v>48000</v>
      </c>
      <c r="H7" s="42"/>
      <c r="I7" s="69"/>
    </row>
    <row r="8" spans="1:10" customFormat="1" hidden="1">
      <c r="A8" s="15"/>
      <c r="B8" s="18"/>
      <c r="C8" s="88" t="s">
        <v>53</v>
      </c>
      <c r="D8" s="65">
        <v>8</v>
      </c>
      <c r="E8" s="66">
        <f t="shared" si="0"/>
        <v>120</v>
      </c>
      <c r="F8" s="67">
        <v>5.8</v>
      </c>
      <c r="G8" s="41">
        <f t="shared" si="1"/>
        <v>696</v>
      </c>
      <c r="H8" s="42"/>
      <c r="I8" s="2"/>
    </row>
    <row r="9" spans="1:10" customFormat="1" hidden="1">
      <c r="A9" s="15"/>
      <c r="B9" s="18"/>
      <c r="C9" s="88" t="s">
        <v>54</v>
      </c>
      <c r="D9" s="65">
        <v>116</v>
      </c>
      <c r="E9" s="66">
        <f t="shared" si="0"/>
        <v>1740</v>
      </c>
      <c r="F9" s="69">
        <v>6</v>
      </c>
      <c r="G9" s="41">
        <f t="shared" si="1"/>
        <v>10440</v>
      </c>
      <c r="H9" s="42"/>
      <c r="I9" s="2"/>
    </row>
    <row r="10" spans="1:10" customFormat="1" hidden="1">
      <c r="A10" s="15"/>
      <c r="B10" s="18"/>
      <c r="C10" s="88" t="s">
        <v>55</v>
      </c>
      <c r="D10" s="65">
        <v>171</v>
      </c>
      <c r="E10" s="66">
        <f t="shared" si="0"/>
        <v>2565</v>
      </c>
      <c r="F10" s="69">
        <v>6</v>
      </c>
      <c r="G10" s="41">
        <f t="shared" si="1"/>
        <v>15390</v>
      </c>
      <c r="H10" s="42"/>
      <c r="I10" s="2"/>
    </row>
    <row r="11" spans="1:10" customFormat="1" hidden="1">
      <c r="A11" s="15"/>
      <c r="B11" s="18"/>
      <c r="C11" s="88" t="s">
        <v>56</v>
      </c>
      <c r="D11" s="65">
        <v>42</v>
      </c>
      <c r="E11" s="66">
        <f t="shared" si="0"/>
        <v>630</v>
      </c>
      <c r="F11" s="69">
        <v>7.2</v>
      </c>
      <c r="G11" s="41">
        <f t="shared" si="1"/>
        <v>4536</v>
      </c>
      <c r="H11" s="42"/>
      <c r="I11" s="2"/>
    </row>
    <row r="12" spans="1:10" customFormat="1" hidden="1">
      <c r="A12" s="15"/>
      <c r="B12" s="18"/>
      <c r="C12" s="88" t="s">
        <v>57</v>
      </c>
      <c r="D12" s="65">
        <v>41</v>
      </c>
      <c r="E12" s="66">
        <f t="shared" si="0"/>
        <v>615</v>
      </c>
      <c r="F12" s="69">
        <v>7.3</v>
      </c>
      <c r="G12" s="41">
        <f t="shared" si="1"/>
        <v>4489.5</v>
      </c>
      <c r="H12" s="42"/>
      <c r="I12" s="2"/>
    </row>
    <row r="13" spans="1:10" customFormat="1" hidden="1">
      <c r="A13" s="15"/>
      <c r="B13" s="18"/>
      <c r="C13" s="162"/>
      <c r="D13" s="65"/>
      <c r="E13" s="66"/>
      <c r="F13" s="69"/>
      <c r="G13" s="41"/>
      <c r="H13" s="42"/>
      <c r="I13" s="2"/>
    </row>
    <row r="14" spans="1:10" customFormat="1" hidden="1">
      <c r="A14" s="15"/>
      <c r="B14" s="18"/>
      <c r="C14" s="88" t="s">
        <v>43</v>
      </c>
      <c r="D14" s="65">
        <v>130</v>
      </c>
      <c r="E14" s="66">
        <f>D14*15</f>
        <v>1950</v>
      </c>
      <c r="F14" s="69">
        <v>0.32</v>
      </c>
      <c r="G14" s="41">
        <f>E14*F14</f>
        <v>624</v>
      </c>
      <c r="H14" s="42"/>
      <c r="I14" s="2"/>
    </row>
    <row r="15" spans="1:10" customFormat="1" ht="15.75" hidden="1">
      <c r="A15" s="22"/>
      <c r="B15" s="23"/>
      <c r="C15" s="62" t="s">
        <v>6</v>
      </c>
      <c r="D15" s="76">
        <f>SUM(D6:D12)</f>
        <v>1500</v>
      </c>
      <c r="E15" s="76">
        <f>SUM(E6:E12)</f>
        <v>22500</v>
      </c>
      <c r="F15" s="82"/>
      <c r="G15" s="43">
        <f>SUM(G6:G14)</f>
        <v>140155.5</v>
      </c>
      <c r="H15" s="44"/>
      <c r="I15" s="24"/>
    </row>
    <row r="16" spans="1:10" s="87" customFormat="1" hidden="1">
      <c r="A16" s="15"/>
      <c r="B16" s="27">
        <v>41264</v>
      </c>
      <c r="C16" s="29" t="s">
        <v>19</v>
      </c>
      <c r="D16" s="55"/>
      <c r="E16" s="60"/>
      <c r="F16" s="63"/>
      <c r="G16" s="41"/>
      <c r="H16" s="42">
        <v>20000</v>
      </c>
      <c r="I16" s="2"/>
      <c r="J16" s="86"/>
    </row>
    <row r="17" spans="1:10" s="87" customFormat="1" hidden="1">
      <c r="A17" s="15"/>
      <c r="B17" s="27">
        <v>41269</v>
      </c>
      <c r="C17" s="29" t="s">
        <v>13</v>
      </c>
      <c r="D17" s="55"/>
      <c r="E17" s="60"/>
      <c r="F17" s="63"/>
      <c r="G17" s="41"/>
      <c r="H17" s="42">
        <v>39965</v>
      </c>
      <c r="I17" s="2"/>
      <c r="J17" s="86"/>
    </row>
    <row r="18" spans="1:10" s="87" customFormat="1" hidden="1">
      <c r="A18" s="15"/>
      <c r="B18" s="27">
        <v>41269</v>
      </c>
      <c r="C18" s="29" t="s">
        <v>27</v>
      </c>
      <c r="D18" s="55"/>
      <c r="E18" s="60"/>
      <c r="F18" s="63"/>
      <c r="G18" s="41"/>
      <c r="H18" s="42">
        <f>40000-H17</f>
        <v>35</v>
      </c>
      <c r="I18" s="2"/>
      <c r="J18" s="86"/>
    </row>
    <row r="19" spans="1:10" s="87" customFormat="1" hidden="1">
      <c r="A19" s="15"/>
      <c r="B19" s="27">
        <v>41284</v>
      </c>
      <c r="C19" s="29" t="s">
        <v>19</v>
      </c>
      <c r="D19" s="55"/>
      <c r="E19" s="60"/>
      <c r="F19" s="63"/>
      <c r="G19" s="41"/>
      <c r="H19" s="42">
        <v>25000</v>
      </c>
      <c r="I19" s="2" t="s">
        <v>37</v>
      </c>
      <c r="J19" s="86"/>
    </row>
    <row r="20" spans="1:10" customFormat="1" ht="15.75" hidden="1">
      <c r="A20" s="15"/>
      <c r="B20" s="27"/>
      <c r="C20" s="29"/>
      <c r="D20" s="55"/>
      <c r="E20" s="60"/>
      <c r="F20" s="63"/>
      <c r="G20" s="41"/>
      <c r="H20" s="42"/>
      <c r="I20" s="2"/>
    </row>
    <row r="21" spans="1:10" customFormat="1" ht="15.75" hidden="1">
      <c r="A21" s="15"/>
      <c r="B21" s="27"/>
      <c r="C21" s="29"/>
      <c r="D21" s="55"/>
      <c r="E21" s="60"/>
      <c r="F21" s="63"/>
      <c r="G21" s="41"/>
      <c r="H21" s="42"/>
      <c r="I21" s="2"/>
    </row>
    <row r="22" spans="1:10" customFormat="1" ht="15.75" hidden="1">
      <c r="A22" s="15"/>
      <c r="B22" s="27"/>
      <c r="C22" s="29"/>
      <c r="D22" s="55"/>
      <c r="E22" s="60"/>
      <c r="F22" s="63"/>
      <c r="G22" s="41"/>
      <c r="H22" s="42"/>
      <c r="I22" s="2"/>
    </row>
    <row r="23" spans="1:10" customFormat="1" ht="15.75" hidden="1">
      <c r="A23" s="15"/>
      <c r="B23" s="27"/>
      <c r="C23" s="28"/>
      <c r="D23" s="54"/>
      <c r="E23" s="59"/>
      <c r="F23" s="63"/>
      <c r="G23" s="41"/>
      <c r="H23" s="42"/>
      <c r="I23" s="2"/>
    </row>
    <row r="24" spans="1:10" customFormat="1" ht="15.75" hidden="1">
      <c r="A24" s="22"/>
      <c r="B24" s="30"/>
      <c r="C24" s="31"/>
      <c r="D24" s="56"/>
      <c r="E24" s="58"/>
      <c r="F24" s="64" t="s">
        <v>6</v>
      </c>
      <c r="G24" s="43"/>
      <c r="H24" s="44">
        <f>SUM(H16:H23)</f>
        <v>85000</v>
      </c>
      <c r="I24" s="24"/>
    </row>
    <row r="25" spans="1:10" customFormat="1" hidden="1">
      <c r="A25" s="32"/>
      <c r="B25" s="33"/>
      <c r="C25" s="34"/>
      <c r="D25" s="57"/>
      <c r="E25" s="36"/>
      <c r="F25" s="85"/>
      <c r="G25" s="47"/>
      <c r="H25" s="48"/>
      <c r="I25" s="35"/>
    </row>
    <row r="26" spans="1:10" customFormat="1" hidden="1">
      <c r="A26" s="32"/>
      <c r="B26" s="33"/>
      <c r="C26" s="34"/>
      <c r="D26" s="57"/>
      <c r="E26" s="36" t="s">
        <v>58</v>
      </c>
      <c r="F26" s="87"/>
      <c r="G26" s="47"/>
      <c r="H26" s="48">
        <f>H2</f>
        <v>-23438.5</v>
      </c>
      <c r="I26" s="35"/>
    </row>
    <row r="27" spans="1:10" customFormat="1" hidden="1">
      <c r="A27" s="32"/>
      <c r="B27" s="33"/>
      <c r="C27" s="34"/>
      <c r="D27" s="57"/>
      <c r="E27" s="36" t="s">
        <v>59</v>
      </c>
      <c r="F27" s="85"/>
      <c r="G27" s="47"/>
      <c r="H27" s="48">
        <f>G15</f>
        <v>140155.5</v>
      </c>
      <c r="I27" s="35"/>
    </row>
    <row r="28" spans="1:10" customFormat="1" hidden="1">
      <c r="A28" s="32"/>
      <c r="B28" s="33"/>
      <c r="C28" s="34"/>
      <c r="D28" s="57"/>
      <c r="E28" s="99" t="s">
        <v>18</v>
      </c>
      <c r="F28" s="100"/>
      <c r="G28" s="101"/>
      <c r="H28" s="48">
        <v>0</v>
      </c>
      <c r="I28" s="163"/>
    </row>
    <row r="29" spans="1:10" customFormat="1" hidden="1">
      <c r="A29" s="32"/>
      <c r="B29" s="33"/>
      <c r="C29" s="34"/>
      <c r="D29" s="57"/>
      <c r="E29" s="36" t="s">
        <v>12</v>
      </c>
      <c r="F29" s="85"/>
      <c r="G29" s="47"/>
      <c r="H29" s="50">
        <f>-H24</f>
        <v>-85000</v>
      </c>
      <c r="I29" s="35"/>
    </row>
    <row r="30" spans="1:10" customFormat="1" hidden="1">
      <c r="A30" s="32"/>
      <c r="B30" s="33"/>
      <c r="C30" s="34"/>
      <c r="D30" s="57"/>
      <c r="E30" s="36" t="s">
        <v>26</v>
      </c>
      <c r="F30" s="85"/>
      <c r="G30" s="47"/>
      <c r="H30" s="48">
        <f>SUM(H25:H29)</f>
        <v>31717</v>
      </c>
      <c r="I30" s="35" t="s">
        <v>17</v>
      </c>
    </row>
    <row r="31" spans="1:10" customFormat="1" hidden="1">
      <c r="A31" s="32"/>
      <c r="B31" s="33"/>
      <c r="C31" s="34"/>
      <c r="D31" s="57"/>
      <c r="E31" s="36"/>
      <c r="F31" s="85"/>
      <c r="G31" s="47"/>
      <c r="H31" s="48"/>
      <c r="I31" s="35"/>
    </row>
    <row r="32" spans="1:10" customFormat="1" hidden="1">
      <c r="A32" s="32"/>
      <c r="B32" s="33"/>
      <c r="C32" s="34"/>
      <c r="D32" s="57"/>
      <c r="E32" s="36"/>
      <c r="F32" s="85"/>
      <c r="G32" s="47"/>
      <c r="H32" s="48"/>
      <c r="I32" s="35"/>
    </row>
    <row r="33" spans="1:10" s="85" customFormat="1" hidden="1">
      <c r="A33" s="252" t="s">
        <v>0</v>
      </c>
      <c r="B33" s="254" t="s">
        <v>3</v>
      </c>
      <c r="C33" s="256"/>
      <c r="D33" s="256"/>
      <c r="E33" s="256"/>
      <c r="F33" s="257"/>
      <c r="G33" s="248" t="s">
        <v>4</v>
      </c>
      <c r="H33" s="248" t="s">
        <v>5</v>
      </c>
      <c r="I33" s="250" t="s">
        <v>1</v>
      </c>
      <c r="J33" s="84"/>
    </row>
    <row r="34" spans="1:10" s="87" customFormat="1" ht="31.5" hidden="1">
      <c r="A34" s="253"/>
      <c r="B34" s="255"/>
      <c r="C34" s="71" t="s">
        <v>8</v>
      </c>
      <c r="D34" s="72" t="s">
        <v>11</v>
      </c>
      <c r="E34" s="73" t="s">
        <v>9</v>
      </c>
      <c r="F34" s="17" t="s">
        <v>10</v>
      </c>
      <c r="G34" s="249"/>
      <c r="H34" s="249"/>
      <c r="I34" s="251"/>
      <c r="J34" s="86"/>
    </row>
    <row r="35" spans="1:10" s="87" customFormat="1" hidden="1">
      <c r="A35" s="83" t="s">
        <v>28</v>
      </c>
      <c r="B35" s="18">
        <v>41286</v>
      </c>
      <c r="C35" s="88" t="s">
        <v>30</v>
      </c>
      <c r="D35" s="65"/>
      <c r="E35" s="66">
        <v>9676.7999999999993</v>
      </c>
      <c r="F35" s="67">
        <v>5.51</v>
      </c>
      <c r="G35" s="41">
        <f>E35*F35</f>
        <v>53319.167999999991</v>
      </c>
      <c r="H35" s="42"/>
      <c r="I35" s="2"/>
      <c r="J35" s="86"/>
    </row>
    <row r="36" spans="1:10" s="87" customFormat="1" hidden="1">
      <c r="A36" s="15"/>
      <c r="B36" s="18" t="s">
        <v>15</v>
      </c>
      <c r="C36" s="88" t="s">
        <v>31</v>
      </c>
      <c r="D36" s="65"/>
      <c r="E36" s="66">
        <v>2000</v>
      </c>
      <c r="F36" s="67">
        <v>12.32</v>
      </c>
      <c r="G36" s="41">
        <f>E36*F36</f>
        <v>24640</v>
      </c>
      <c r="H36" s="42"/>
      <c r="I36" s="69"/>
      <c r="J36" s="86"/>
    </row>
    <row r="37" spans="1:10" s="87" customFormat="1" hidden="1">
      <c r="A37" s="15"/>
      <c r="B37" s="18"/>
      <c r="C37" s="88"/>
      <c r="D37" s="65"/>
      <c r="E37" s="66"/>
      <c r="F37" s="67"/>
      <c r="G37" s="41"/>
      <c r="H37" s="42"/>
      <c r="I37" s="2"/>
      <c r="J37" s="86"/>
    </row>
    <row r="38" spans="1:10" s="87" customFormat="1" hidden="1">
      <c r="A38" s="15"/>
      <c r="B38" s="18"/>
      <c r="C38" s="19" t="s">
        <v>34</v>
      </c>
      <c r="D38" s="65"/>
      <c r="E38" s="66"/>
      <c r="F38" s="67"/>
      <c r="G38" s="41">
        <v>2600</v>
      </c>
      <c r="H38" s="42"/>
      <c r="I38" s="2"/>
      <c r="J38" s="86"/>
    </row>
    <row r="39" spans="1:10" s="87" customFormat="1" hidden="1">
      <c r="A39" s="15"/>
      <c r="B39" s="18"/>
      <c r="C39" s="109" t="s">
        <v>32</v>
      </c>
      <c r="D39" s="65"/>
      <c r="E39" s="66"/>
      <c r="F39" s="67"/>
      <c r="G39" s="41">
        <v>700</v>
      </c>
      <c r="H39" s="42"/>
      <c r="I39" s="2"/>
      <c r="J39" s="86"/>
    </row>
    <row r="40" spans="1:10" s="87" customFormat="1" hidden="1">
      <c r="A40" s="15"/>
      <c r="B40" s="18"/>
      <c r="C40" s="109" t="s">
        <v>18</v>
      </c>
      <c r="D40" s="65"/>
      <c r="E40" s="66"/>
      <c r="F40" s="67"/>
      <c r="G40" s="41">
        <v>224</v>
      </c>
      <c r="H40" s="42"/>
      <c r="I40" s="2"/>
      <c r="J40" s="86"/>
    </row>
    <row r="41" spans="1:10" s="87" customFormat="1" hidden="1">
      <c r="A41" s="15"/>
      <c r="B41" s="18"/>
      <c r="C41" s="21" t="s">
        <v>35</v>
      </c>
      <c r="D41" s="65"/>
      <c r="E41" s="66"/>
      <c r="F41" s="67"/>
      <c r="G41" s="41">
        <v>250</v>
      </c>
      <c r="H41" s="42"/>
      <c r="I41" s="2"/>
      <c r="J41" s="86"/>
    </row>
    <row r="42" spans="1:10" s="87" customFormat="1" hidden="1">
      <c r="A42" s="15"/>
      <c r="B42" s="18"/>
      <c r="C42" s="21" t="s">
        <v>36</v>
      </c>
      <c r="D42" s="65"/>
      <c r="E42" s="66"/>
      <c r="F42" s="69"/>
      <c r="G42" s="41">
        <v>15</v>
      </c>
      <c r="H42" s="42"/>
      <c r="I42" s="2"/>
      <c r="J42" s="86"/>
    </row>
    <row r="43" spans="1:10" s="87" customFormat="1" hidden="1">
      <c r="A43" s="15"/>
      <c r="B43" s="18"/>
      <c r="C43" s="88"/>
      <c r="D43" s="65"/>
      <c r="E43" s="66"/>
      <c r="F43" s="69"/>
      <c r="G43" s="41"/>
      <c r="H43" s="42"/>
      <c r="I43" s="2"/>
      <c r="J43" s="86"/>
    </row>
    <row r="44" spans="1:10" s="87" customFormat="1" hidden="1">
      <c r="A44" s="22"/>
      <c r="B44" s="23"/>
      <c r="C44" s="62" t="s">
        <v>6</v>
      </c>
      <c r="D44" s="76">
        <f>SUM(D35:D43)</f>
        <v>0</v>
      </c>
      <c r="E44" s="130">
        <f>SUM(E35:E43)</f>
        <v>11676.8</v>
      </c>
      <c r="F44" s="82"/>
      <c r="G44" s="43">
        <f>SUM(G35:G43)</f>
        <v>81748.167999999991</v>
      </c>
      <c r="H44" s="44"/>
      <c r="I44" s="24"/>
      <c r="J44" s="86"/>
    </row>
    <row r="45" spans="1:10" s="87" customFormat="1" hidden="1">
      <c r="A45" s="15"/>
      <c r="B45" s="27">
        <v>41288</v>
      </c>
      <c r="C45" s="29" t="s">
        <v>13</v>
      </c>
      <c r="D45" s="55"/>
      <c r="E45" s="60"/>
      <c r="F45" s="63"/>
      <c r="G45" s="41"/>
      <c r="H45" s="42">
        <v>30000</v>
      </c>
      <c r="I45" s="2"/>
      <c r="J45" s="86"/>
    </row>
    <row r="46" spans="1:10" s="87" customFormat="1" hidden="1">
      <c r="A46" s="15"/>
      <c r="B46" s="27">
        <v>41300</v>
      </c>
      <c r="C46" s="29" t="s">
        <v>19</v>
      </c>
      <c r="D46" s="55"/>
      <c r="E46" s="60"/>
      <c r="F46" s="63"/>
      <c r="G46" s="41"/>
      <c r="H46" s="42">
        <v>50000</v>
      </c>
      <c r="I46" s="2" t="s">
        <v>37</v>
      </c>
      <c r="J46" s="86"/>
    </row>
    <row r="47" spans="1:10" s="87" customFormat="1" hidden="1">
      <c r="A47" s="15"/>
      <c r="B47" s="27"/>
      <c r="C47" s="29"/>
      <c r="D47" s="55"/>
      <c r="E47" s="60"/>
      <c r="F47" s="63"/>
      <c r="G47" s="41"/>
      <c r="H47" s="42"/>
      <c r="I47" s="2"/>
      <c r="J47" s="86"/>
    </row>
    <row r="48" spans="1:10" s="87" customFormat="1" hidden="1">
      <c r="A48" s="15"/>
      <c r="B48" s="27"/>
      <c r="C48" s="29"/>
      <c r="D48" s="54"/>
      <c r="E48" s="59"/>
      <c r="F48" s="63"/>
      <c r="G48" s="41"/>
      <c r="H48" s="42"/>
      <c r="I48" s="2"/>
      <c r="J48" s="86"/>
    </row>
    <row r="49" spans="1:10" s="87" customFormat="1" hidden="1">
      <c r="A49" s="15"/>
      <c r="B49" s="27"/>
      <c r="C49" s="28"/>
      <c r="D49" s="54"/>
      <c r="E49" s="59"/>
      <c r="F49" s="63"/>
      <c r="G49" s="41"/>
      <c r="H49" s="42"/>
      <c r="I49" s="2"/>
      <c r="J49" s="86"/>
    </row>
    <row r="50" spans="1:10" s="87" customFormat="1" hidden="1">
      <c r="A50" s="22"/>
      <c r="B50" s="30"/>
      <c r="C50" s="31"/>
      <c r="D50" s="56"/>
      <c r="E50" s="58"/>
      <c r="F50" s="64" t="s">
        <v>6</v>
      </c>
      <c r="G50" s="43"/>
      <c r="H50" s="44">
        <f>SUM(H45:H49)</f>
        <v>80000</v>
      </c>
      <c r="I50" s="105"/>
      <c r="J50" s="86"/>
    </row>
    <row r="51" spans="1:10" s="85" customFormat="1" hidden="1">
      <c r="A51" s="32"/>
      <c r="B51" s="33"/>
      <c r="C51" s="34"/>
      <c r="D51" s="57"/>
      <c r="E51" s="36"/>
      <c r="G51" s="47"/>
      <c r="H51" s="48"/>
      <c r="I51" s="35"/>
      <c r="J51" s="84"/>
    </row>
    <row r="52" spans="1:10" s="87" customFormat="1" hidden="1">
      <c r="A52" s="32"/>
      <c r="B52" s="33"/>
      <c r="C52" s="34"/>
      <c r="D52" s="57"/>
      <c r="E52" s="36" t="s">
        <v>33</v>
      </c>
      <c r="G52" s="47"/>
      <c r="H52" s="48">
        <f>H30</f>
        <v>31717</v>
      </c>
      <c r="I52" s="35"/>
      <c r="J52" s="86"/>
    </row>
    <row r="53" spans="1:10" s="85" customFormat="1" hidden="1">
      <c r="A53" s="32"/>
      <c r="B53" s="33"/>
      <c r="C53" s="34"/>
      <c r="D53" s="57"/>
      <c r="E53" s="36" t="s">
        <v>14</v>
      </c>
      <c r="G53" s="47"/>
      <c r="H53" s="48">
        <f>G44</f>
        <v>81748.167999999991</v>
      </c>
      <c r="I53" s="35"/>
      <c r="J53" s="84"/>
    </row>
    <row r="54" spans="1:10" s="85" customFormat="1" hidden="1">
      <c r="A54" s="32"/>
      <c r="B54" s="33"/>
      <c r="C54" s="34"/>
      <c r="D54" s="57"/>
      <c r="E54" s="36" t="s">
        <v>12</v>
      </c>
      <c r="G54" s="47"/>
      <c r="H54" s="50">
        <f>-H50</f>
        <v>-80000</v>
      </c>
      <c r="I54" s="35"/>
      <c r="J54" s="84"/>
    </row>
    <row r="55" spans="1:10" s="85" customFormat="1" hidden="1">
      <c r="A55" s="32"/>
      <c r="B55" s="33"/>
      <c r="C55" s="34"/>
      <c r="D55" s="57"/>
      <c r="E55" s="36" t="s">
        <v>29</v>
      </c>
      <c r="G55" s="47"/>
      <c r="H55" s="48">
        <f>SUM(H51:H54)</f>
        <v>33465.167999999991</v>
      </c>
      <c r="I55" s="35" t="s">
        <v>17</v>
      </c>
      <c r="J55" s="84"/>
    </row>
    <row r="56" spans="1:10" s="85" customFormat="1" hidden="1">
      <c r="A56" s="32"/>
      <c r="B56" s="33"/>
      <c r="C56" s="34"/>
      <c r="D56" s="57"/>
      <c r="E56" s="99"/>
      <c r="F56" s="100"/>
      <c r="G56" s="101"/>
      <c r="H56" s="102"/>
      <c r="I56" s="35"/>
      <c r="J56" s="84"/>
    </row>
    <row r="57" spans="1:10" s="85" customFormat="1" hidden="1">
      <c r="A57" s="32"/>
      <c r="B57" s="33"/>
      <c r="C57" s="34"/>
      <c r="D57" s="57"/>
      <c r="E57" s="99"/>
      <c r="F57" s="100"/>
      <c r="G57" s="101"/>
      <c r="H57" s="102"/>
      <c r="I57" s="35"/>
      <c r="J57" s="84"/>
    </row>
    <row r="58" spans="1:10" customFormat="1" ht="15.75" hidden="1">
      <c r="A58" s="252" t="s">
        <v>0</v>
      </c>
      <c r="B58" s="254" t="s">
        <v>3</v>
      </c>
      <c r="C58" s="256"/>
      <c r="D58" s="256"/>
      <c r="E58" s="256"/>
      <c r="F58" s="257"/>
      <c r="G58" s="248" t="s">
        <v>4</v>
      </c>
      <c r="H58" s="248" t="s">
        <v>5</v>
      </c>
      <c r="I58" s="250" t="s">
        <v>1</v>
      </c>
    </row>
    <row r="59" spans="1:10" customFormat="1" ht="31.5" hidden="1">
      <c r="A59" s="253"/>
      <c r="B59" s="255"/>
      <c r="C59" s="71" t="s">
        <v>8</v>
      </c>
      <c r="D59" s="72" t="s">
        <v>11</v>
      </c>
      <c r="E59" s="73" t="s">
        <v>9</v>
      </c>
      <c r="F59" s="17" t="s">
        <v>10</v>
      </c>
      <c r="G59" s="249"/>
      <c r="H59" s="249"/>
      <c r="I59" s="251"/>
    </row>
    <row r="60" spans="1:10" customFormat="1" hidden="1">
      <c r="A60" s="161" t="s">
        <v>61</v>
      </c>
      <c r="B60" s="18">
        <v>41377</v>
      </c>
      <c r="C60" s="88" t="s">
        <v>50</v>
      </c>
      <c r="D60" s="65">
        <v>143</v>
      </c>
      <c r="E60" s="66">
        <f t="shared" ref="E60:E65" si="2">D60*15</f>
        <v>2145</v>
      </c>
      <c r="F60" s="67">
        <v>6.6</v>
      </c>
      <c r="G60" s="41">
        <f t="shared" ref="G60:G65" si="3">E60*F60</f>
        <v>14157</v>
      </c>
      <c r="H60" s="42"/>
      <c r="I60" s="2"/>
    </row>
    <row r="61" spans="1:10" customFormat="1" hidden="1">
      <c r="A61" s="15"/>
      <c r="B61" s="18"/>
      <c r="C61" s="88" t="s">
        <v>52</v>
      </c>
      <c r="D61" s="65">
        <v>142</v>
      </c>
      <c r="E61" s="66">
        <f t="shared" si="2"/>
        <v>2130</v>
      </c>
      <c r="F61" s="67">
        <v>6.8</v>
      </c>
      <c r="G61" s="41">
        <f t="shared" si="3"/>
        <v>14484</v>
      </c>
      <c r="H61" s="42"/>
      <c r="I61" s="69"/>
    </row>
    <row r="62" spans="1:10" customFormat="1" hidden="1">
      <c r="A62" s="15"/>
      <c r="B62" s="18"/>
      <c r="C62" s="88" t="s">
        <v>55</v>
      </c>
      <c r="D62" s="65">
        <v>79</v>
      </c>
      <c r="E62" s="66">
        <f t="shared" si="2"/>
        <v>1185</v>
      </c>
      <c r="F62" s="67">
        <v>6</v>
      </c>
      <c r="G62" s="41">
        <f t="shared" si="3"/>
        <v>7110</v>
      </c>
      <c r="H62" s="42"/>
      <c r="I62" s="2"/>
    </row>
    <row r="63" spans="1:10" customFormat="1" hidden="1">
      <c r="A63" s="15"/>
      <c r="B63" s="18"/>
      <c r="C63" s="88" t="s">
        <v>62</v>
      </c>
      <c r="D63" s="65">
        <v>1</v>
      </c>
      <c r="E63" s="66">
        <f t="shared" si="2"/>
        <v>15</v>
      </c>
      <c r="F63" s="69">
        <v>5.5</v>
      </c>
      <c r="G63" s="41">
        <f t="shared" si="3"/>
        <v>82.5</v>
      </c>
      <c r="H63" s="42"/>
      <c r="I63" s="2"/>
    </row>
    <row r="64" spans="1:10" customFormat="1" hidden="1">
      <c r="A64" s="15"/>
      <c r="B64" s="18"/>
      <c r="C64" s="88" t="s">
        <v>63</v>
      </c>
      <c r="D64" s="65">
        <v>900</v>
      </c>
      <c r="E64" s="66">
        <f t="shared" si="2"/>
        <v>13500</v>
      </c>
      <c r="F64" s="69">
        <v>6.8</v>
      </c>
      <c r="G64" s="41">
        <f t="shared" si="3"/>
        <v>91800</v>
      </c>
      <c r="H64" s="42"/>
      <c r="I64" s="2"/>
    </row>
    <row r="65" spans="1:10" customFormat="1" hidden="1">
      <c r="A65" s="15"/>
      <c r="B65" s="18"/>
      <c r="C65" s="88" t="s">
        <v>64</v>
      </c>
      <c r="D65" s="65">
        <v>235</v>
      </c>
      <c r="E65" s="66">
        <f t="shared" si="2"/>
        <v>3525</v>
      </c>
      <c r="F65" s="69">
        <v>6.9</v>
      </c>
      <c r="G65" s="41">
        <f t="shared" si="3"/>
        <v>24322.5</v>
      </c>
      <c r="H65" s="42"/>
      <c r="I65" s="2"/>
    </row>
    <row r="66" spans="1:10" customFormat="1" hidden="1">
      <c r="A66" s="15"/>
      <c r="B66" s="18"/>
      <c r="C66" s="88"/>
      <c r="D66" s="65"/>
      <c r="E66" s="66"/>
      <c r="F66" s="69"/>
      <c r="G66" s="41"/>
      <c r="H66" s="42"/>
      <c r="I66" s="2"/>
    </row>
    <row r="67" spans="1:10" customFormat="1" hidden="1">
      <c r="A67" s="15"/>
      <c r="B67" s="18"/>
      <c r="C67" s="162"/>
      <c r="D67" s="65"/>
      <c r="E67" s="66"/>
      <c r="F67" s="69"/>
      <c r="G67" s="41"/>
      <c r="H67" s="42"/>
      <c r="I67" s="2"/>
    </row>
    <row r="68" spans="1:10" customFormat="1" hidden="1">
      <c r="A68" s="15"/>
      <c r="B68" s="18"/>
      <c r="C68" s="88" t="s">
        <v>43</v>
      </c>
      <c r="D68" s="65">
        <v>130</v>
      </c>
      <c r="E68" s="66">
        <f>D68*15</f>
        <v>1950</v>
      </c>
      <c r="F68" s="69">
        <v>0.32</v>
      </c>
      <c r="G68" s="41">
        <f>E68*F68</f>
        <v>624</v>
      </c>
      <c r="H68" s="42"/>
      <c r="I68" s="2"/>
    </row>
    <row r="69" spans="1:10" customFormat="1" ht="15.75" hidden="1">
      <c r="A69" s="22"/>
      <c r="B69" s="23"/>
      <c r="C69" s="62" t="s">
        <v>6</v>
      </c>
      <c r="D69" s="76">
        <f>SUM(D60:D66)</f>
        <v>1500</v>
      </c>
      <c r="E69" s="76">
        <f>SUM(E60:E66)</f>
        <v>22500</v>
      </c>
      <c r="F69" s="82"/>
      <c r="G69" s="43">
        <f>SUM(G60:G68)</f>
        <v>152580</v>
      </c>
      <c r="H69" s="44"/>
      <c r="I69" s="24"/>
    </row>
    <row r="70" spans="1:10" s="87" customFormat="1" hidden="1">
      <c r="A70" s="15"/>
      <c r="B70" s="27">
        <v>41313</v>
      </c>
      <c r="C70" s="29" t="s">
        <v>19</v>
      </c>
      <c r="D70" s="55"/>
      <c r="E70" s="60"/>
      <c r="F70" s="63"/>
      <c r="G70" s="41"/>
      <c r="H70" s="42">
        <v>20000</v>
      </c>
      <c r="I70" s="2"/>
      <c r="J70" s="86"/>
    </row>
    <row r="71" spans="1:10" s="87" customFormat="1" hidden="1">
      <c r="A71" s="15"/>
      <c r="B71" s="27">
        <v>41352</v>
      </c>
      <c r="C71" s="29" t="s">
        <v>19</v>
      </c>
      <c r="D71" s="54"/>
      <c r="E71" s="59"/>
      <c r="F71" s="63"/>
      <c r="G71" s="41"/>
      <c r="H71" s="42">
        <v>20000</v>
      </c>
      <c r="I71" s="2"/>
      <c r="J71" s="86"/>
    </row>
    <row r="72" spans="1:10" s="87" customFormat="1" hidden="1">
      <c r="A72" s="15"/>
      <c r="B72" s="27">
        <v>41369</v>
      </c>
      <c r="C72" s="29" t="s">
        <v>107</v>
      </c>
      <c r="D72" s="55"/>
      <c r="E72" s="60"/>
      <c r="F72" s="63"/>
      <c r="G72" s="41"/>
      <c r="H72" s="42">
        <v>20000</v>
      </c>
      <c r="I72" s="2"/>
      <c r="J72" s="86"/>
    </row>
    <row r="73" spans="1:10" s="87" customFormat="1" hidden="1">
      <c r="A73" s="15"/>
      <c r="B73" s="27">
        <v>41379</v>
      </c>
      <c r="C73" s="29" t="s">
        <v>107</v>
      </c>
      <c r="D73" s="55"/>
      <c r="E73" s="60"/>
      <c r="F73" s="63"/>
      <c r="G73" s="41"/>
      <c r="H73" s="42">
        <v>30000</v>
      </c>
      <c r="I73" s="2"/>
      <c r="J73" s="86"/>
    </row>
    <row r="74" spans="1:10" customFormat="1" ht="15.75" hidden="1">
      <c r="A74" s="15"/>
      <c r="B74" s="27">
        <v>41403</v>
      </c>
      <c r="C74" s="29" t="s">
        <v>107</v>
      </c>
      <c r="D74" s="55"/>
      <c r="E74" s="60"/>
      <c r="F74" s="63"/>
      <c r="G74" s="41"/>
      <c r="H74" s="42">
        <v>27930.799999999999</v>
      </c>
      <c r="I74" s="2"/>
    </row>
    <row r="75" spans="1:10" customFormat="1" ht="15.75" hidden="1">
      <c r="A75" s="15"/>
      <c r="B75" s="27">
        <v>41412</v>
      </c>
      <c r="C75" s="29" t="s">
        <v>107</v>
      </c>
      <c r="D75" s="55"/>
      <c r="E75" s="60"/>
      <c r="F75" s="63"/>
      <c r="G75" s="41"/>
      <c r="H75" s="42">
        <v>30000</v>
      </c>
      <c r="I75" s="2"/>
    </row>
    <row r="76" spans="1:10" customFormat="1" ht="15.75" hidden="1">
      <c r="A76" s="15"/>
      <c r="B76" s="27">
        <v>41423</v>
      </c>
      <c r="C76" s="29" t="s">
        <v>107</v>
      </c>
      <c r="D76" s="55"/>
      <c r="E76" s="60"/>
      <c r="F76" s="63"/>
      <c r="G76" s="41"/>
      <c r="H76" s="42">
        <v>29976.5</v>
      </c>
      <c r="I76" s="2"/>
    </row>
    <row r="77" spans="1:10" customFormat="1" ht="15.75" hidden="1">
      <c r="A77" s="15"/>
      <c r="B77" s="27">
        <v>41418</v>
      </c>
      <c r="C77" s="28" t="s">
        <v>37</v>
      </c>
      <c r="D77" s="54"/>
      <c r="E77" s="59"/>
      <c r="F77" s="63"/>
      <c r="G77" s="41"/>
      <c r="H77" s="42">
        <v>48164.04</v>
      </c>
      <c r="I77" s="2" t="s">
        <v>82</v>
      </c>
    </row>
    <row r="78" spans="1:10" customFormat="1" ht="15.75" hidden="1">
      <c r="A78" s="22"/>
      <c r="B78" s="30"/>
      <c r="C78" s="31"/>
      <c r="D78" s="56"/>
      <c r="E78" s="58"/>
      <c r="F78" s="64" t="s">
        <v>6</v>
      </c>
      <c r="G78" s="43"/>
      <c r="H78" s="44">
        <f>SUM(H70:H77)</f>
        <v>226071.34</v>
      </c>
      <c r="I78" s="24"/>
    </row>
    <row r="79" spans="1:10" customFormat="1" hidden="1">
      <c r="A79" s="32"/>
      <c r="B79" s="33"/>
      <c r="C79" s="34"/>
      <c r="D79" s="57"/>
      <c r="E79" s="36"/>
      <c r="F79" s="85"/>
      <c r="G79" s="47"/>
      <c r="H79" s="48"/>
      <c r="I79" s="35"/>
    </row>
    <row r="80" spans="1:10" customFormat="1" hidden="1">
      <c r="A80" s="32"/>
      <c r="B80" s="33"/>
      <c r="C80" s="34"/>
      <c r="D80" s="57"/>
      <c r="E80" s="36" t="s">
        <v>65</v>
      </c>
      <c r="F80" s="87"/>
      <c r="G80" s="47"/>
      <c r="H80" s="48">
        <f>H55</f>
        <v>33465.167999999991</v>
      </c>
      <c r="I80" s="35"/>
    </row>
    <row r="81" spans="1:9" customFormat="1" hidden="1">
      <c r="A81" s="32"/>
      <c r="B81" s="33"/>
      <c r="C81" s="34"/>
      <c r="D81" s="57"/>
      <c r="E81" s="36" t="s">
        <v>44</v>
      </c>
      <c r="F81" s="85"/>
      <c r="G81" s="47"/>
      <c r="H81" s="48">
        <f>G69</f>
        <v>152580</v>
      </c>
      <c r="I81" s="35"/>
    </row>
    <row r="82" spans="1:9" customFormat="1" hidden="1">
      <c r="A82" s="32"/>
      <c r="B82" s="33"/>
      <c r="C82" s="34"/>
      <c r="D82" s="57"/>
      <c r="E82" s="99" t="s">
        <v>18</v>
      </c>
      <c r="F82" s="100"/>
      <c r="G82" s="101"/>
      <c r="H82" s="48">
        <v>202</v>
      </c>
      <c r="I82" s="163"/>
    </row>
    <row r="83" spans="1:9" customFormat="1" hidden="1">
      <c r="A83" s="32"/>
      <c r="B83" s="33"/>
      <c r="C83" s="34"/>
      <c r="D83" s="57"/>
      <c r="E83" s="36" t="s">
        <v>12</v>
      </c>
      <c r="F83" s="85"/>
      <c r="G83" s="47"/>
      <c r="H83" s="50">
        <f>-H78</f>
        <v>-226071.34</v>
      </c>
      <c r="I83" s="35"/>
    </row>
    <row r="84" spans="1:9" customFormat="1" hidden="1">
      <c r="A84" s="32"/>
      <c r="B84" s="33"/>
      <c r="C84" s="34"/>
      <c r="D84" s="57"/>
      <c r="E84" s="36" t="s">
        <v>88</v>
      </c>
      <c r="F84" s="85"/>
      <c r="G84" s="47"/>
      <c r="H84" s="48">
        <f>SUM(H79:H83)</f>
        <v>-39824.171999999991</v>
      </c>
      <c r="I84" s="35" t="s">
        <v>17</v>
      </c>
    </row>
    <row r="85" spans="1:9" customFormat="1" hidden="1">
      <c r="A85" s="32"/>
      <c r="B85" s="33"/>
      <c r="C85" s="34"/>
      <c r="D85" s="57"/>
      <c r="E85" s="36"/>
      <c r="F85" s="85"/>
      <c r="G85" s="47"/>
      <c r="H85" s="48"/>
      <c r="I85" s="35"/>
    </row>
    <row r="86" spans="1:9" customFormat="1" ht="15.75" hidden="1">
      <c r="A86" s="252" t="s">
        <v>0</v>
      </c>
      <c r="B86" s="254" t="s">
        <v>3</v>
      </c>
      <c r="C86" s="256"/>
      <c r="D86" s="256"/>
      <c r="E86" s="256"/>
      <c r="F86" s="257"/>
      <c r="G86" s="248" t="s">
        <v>4</v>
      </c>
      <c r="H86" s="248" t="s">
        <v>5</v>
      </c>
      <c r="I86" s="250" t="s">
        <v>1</v>
      </c>
    </row>
    <row r="87" spans="1:9" customFormat="1" ht="31.5" hidden="1">
      <c r="A87" s="253"/>
      <c r="B87" s="255"/>
      <c r="C87" s="71" t="s">
        <v>8</v>
      </c>
      <c r="D87" s="72" t="s">
        <v>11</v>
      </c>
      <c r="E87" s="73" t="s">
        <v>9</v>
      </c>
      <c r="F87" s="17" t="s">
        <v>10</v>
      </c>
      <c r="G87" s="249"/>
      <c r="H87" s="249"/>
      <c r="I87" s="251"/>
    </row>
    <row r="88" spans="1:9" customFormat="1" hidden="1">
      <c r="A88" s="161" t="s">
        <v>81</v>
      </c>
      <c r="B88" s="18">
        <v>41451</v>
      </c>
      <c r="C88" s="88" t="s">
        <v>50</v>
      </c>
      <c r="D88" s="65">
        <v>93</v>
      </c>
      <c r="E88" s="66">
        <f t="shared" ref="E88:E98" si="4">D88*15</f>
        <v>1395</v>
      </c>
      <c r="F88" s="67">
        <v>6.6</v>
      </c>
      <c r="G88" s="41">
        <f t="shared" ref="G88:G98" si="5">E88*F88</f>
        <v>9207</v>
      </c>
      <c r="H88" s="42"/>
      <c r="I88" s="2"/>
    </row>
    <row r="89" spans="1:9" customFormat="1" hidden="1">
      <c r="A89" s="15"/>
      <c r="B89" s="18"/>
      <c r="C89" s="88" t="s">
        <v>64</v>
      </c>
      <c r="D89" s="65">
        <v>412</v>
      </c>
      <c r="E89" s="66">
        <f t="shared" si="4"/>
        <v>6180</v>
      </c>
      <c r="F89" s="67">
        <v>6.9</v>
      </c>
      <c r="G89" s="41">
        <f t="shared" si="5"/>
        <v>42642</v>
      </c>
      <c r="H89" s="42"/>
      <c r="I89" s="69"/>
    </row>
    <row r="90" spans="1:9" customFormat="1" hidden="1">
      <c r="A90" s="15"/>
      <c r="B90" s="18"/>
      <c r="C90" s="88" t="s">
        <v>74</v>
      </c>
      <c r="D90" s="65">
        <v>4</v>
      </c>
      <c r="E90" s="66">
        <f t="shared" si="4"/>
        <v>60</v>
      </c>
      <c r="F90" s="67">
        <v>5.9</v>
      </c>
      <c r="G90" s="41">
        <f t="shared" si="5"/>
        <v>354</v>
      </c>
      <c r="H90" s="42"/>
      <c r="I90" s="2"/>
    </row>
    <row r="91" spans="1:9" customFormat="1" hidden="1">
      <c r="A91" s="15"/>
      <c r="B91" s="18"/>
      <c r="C91" s="88" t="s">
        <v>63</v>
      </c>
      <c r="D91" s="65">
        <v>120</v>
      </c>
      <c r="E91" s="66">
        <f t="shared" si="4"/>
        <v>1800</v>
      </c>
      <c r="F91" s="69">
        <v>6.8</v>
      </c>
      <c r="G91" s="41">
        <f t="shared" si="5"/>
        <v>12240</v>
      </c>
      <c r="H91" s="42"/>
      <c r="I91" s="2"/>
    </row>
    <row r="92" spans="1:9" customFormat="1" hidden="1">
      <c r="A92" s="15"/>
      <c r="B92" s="18"/>
      <c r="C92" s="88" t="s">
        <v>75</v>
      </c>
      <c r="D92" s="65">
        <v>1</v>
      </c>
      <c r="E92" s="66">
        <f t="shared" si="4"/>
        <v>15</v>
      </c>
      <c r="F92" s="69">
        <v>5.8</v>
      </c>
      <c r="G92" s="41">
        <f t="shared" si="5"/>
        <v>87</v>
      </c>
      <c r="H92" s="42"/>
      <c r="I92" s="2"/>
    </row>
    <row r="93" spans="1:9" customFormat="1" hidden="1">
      <c r="A93" s="15"/>
      <c r="B93" s="18"/>
      <c r="C93" s="88" t="s">
        <v>76</v>
      </c>
      <c r="D93" s="65">
        <v>532</v>
      </c>
      <c r="E93" s="66">
        <f t="shared" si="4"/>
        <v>7980</v>
      </c>
      <c r="F93" s="69">
        <v>6.7</v>
      </c>
      <c r="G93" s="41">
        <f t="shared" si="5"/>
        <v>53466</v>
      </c>
      <c r="H93" s="42"/>
      <c r="I93" s="2"/>
    </row>
    <row r="94" spans="1:9" customFormat="1" hidden="1">
      <c r="A94" s="15"/>
      <c r="B94" s="18"/>
      <c r="C94" s="88" t="s">
        <v>55</v>
      </c>
      <c r="D94" s="65">
        <v>131</v>
      </c>
      <c r="E94" s="66">
        <f t="shared" si="4"/>
        <v>1965</v>
      </c>
      <c r="F94" s="69">
        <v>6</v>
      </c>
      <c r="G94" s="41">
        <f t="shared" si="5"/>
        <v>11790</v>
      </c>
      <c r="H94" s="42"/>
      <c r="I94" s="2"/>
    </row>
    <row r="95" spans="1:9" customFormat="1" hidden="1">
      <c r="A95" s="15"/>
      <c r="B95" s="18"/>
      <c r="C95" s="88" t="s">
        <v>77</v>
      </c>
      <c r="D95" s="65">
        <v>38</v>
      </c>
      <c r="E95" s="66">
        <f t="shared" si="4"/>
        <v>570</v>
      </c>
      <c r="F95" s="69">
        <v>6.9</v>
      </c>
      <c r="G95" s="41">
        <f t="shared" si="5"/>
        <v>3933</v>
      </c>
      <c r="H95" s="42"/>
      <c r="I95" s="2"/>
    </row>
    <row r="96" spans="1:9" customFormat="1" hidden="1">
      <c r="A96" s="15"/>
      <c r="B96" s="18"/>
      <c r="C96" s="88" t="s">
        <v>78</v>
      </c>
      <c r="D96" s="65">
        <v>6</v>
      </c>
      <c r="E96" s="66">
        <f t="shared" si="4"/>
        <v>90</v>
      </c>
      <c r="F96" s="69">
        <v>5.9</v>
      </c>
      <c r="G96" s="41">
        <f t="shared" si="5"/>
        <v>531</v>
      </c>
      <c r="H96" s="42"/>
      <c r="I96" s="2"/>
    </row>
    <row r="97" spans="1:10" s="175" customFormat="1" hidden="1">
      <c r="A97" s="166"/>
      <c r="B97" s="167"/>
      <c r="C97" s="168" t="s">
        <v>79</v>
      </c>
      <c r="D97" s="169">
        <v>42</v>
      </c>
      <c r="E97" s="170">
        <f t="shared" si="4"/>
        <v>630</v>
      </c>
      <c r="F97" s="171">
        <v>11.5</v>
      </c>
      <c r="G97" s="172">
        <f t="shared" si="5"/>
        <v>7245</v>
      </c>
      <c r="H97" s="173"/>
      <c r="I97" s="174" t="s">
        <v>85</v>
      </c>
    </row>
    <row r="98" spans="1:10" customFormat="1" hidden="1">
      <c r="A98" s="15"/>
      <c r="B98" s="18"/>
      <c r="C98" s="88" t="s">
        <v>80</v>
      </c>
      <c r="D98" s="65">
        <v>155</v>
      </c>
      <c r="E98" s="66">
        <f t="shared" si="4"/>
        <v>2325</v>
      </c>
      <c r="F98" s="69">
        <v>6.9</v>
      </c>
      <c r="G98" s="41">
        <f t="shared" si="5"/>
        <v>16042.5</v>
      </c>
      <c r="H98" s="42"/>
      <c r="I98" s="2"/>
    </row>
    <row r="99" spans="1:10" s="175" customFormat="1" hidden="1">
      <c r="A99" s="166"/>
      <c r="B99" s="167"/>
      <c r="C99" s="168" t="s">
        <v>87</v>
      </c>
      <c r="D99" s="169"/>
      <c r="E99" s="170"/>
      <c r="F99" s="171"/>
      <c r="G99" s="172">
        <v>230</v>
      </c>
      <c r="H99" s="173"/>
      <c r="I99" s="174"/>
    </row>
    <row r="100" spans="1:10" customFormat="1" ht="15.75" hidden="1">
      <c r="A100" s="15"/>
      <c r="B100" s="18"/>
      <c r="C100" s="176"/>
      <c r="D100" s="177"/>
      <c r="E100" s="178"/>
      <c r="F100" s="179"/>
      <c r="G100" s="172"/>
      <c r="H100" s="173"/>
      <c r="I100" s="2"/>
    </row>
    <row r="101" spans="1:10" customFormat="1" hidden="1">
      <c r="A101" s="15"/>
      <c r="B101" s="18"/>
      <c r="C101" s="88" t="s">
        <v>43</v>
      </c>
      <c r="D101" s="65">
        <v>130</v>
      </c>
      <c r="E101" s="66">
        <f>D101*15</f>
        <v>1950</v>
      </c>
      <c r="F101" s="69">
        <v>0.32</v>
      </c>
      <c r="G101" s="41">
        <f>E101*F101</f>
        <v>624</v>
      </c>
      <c r="H101" s="42"/>
      <c r="I101" s="2"/>
    </row>
    <row r="102" spans="1:10" customFormat="1" ht="15.75" hidden="1">
      <c r="A102" s="22"/>
      <c r="B102" s="23"/>
      <c r="C102" s="62" t="s">
        <v>6</v>
      </c>
      <c r="D102" s="76">
        <f>SUM(D88:D99)</f>
        <v>1534</v>
      </c>
      <c r="E102" s="76">
        <f>SUM(E88:E99)</f>
        <v>23010</v>
      </c>
      <c r="F102" s="82"/>
      <c r="G102" s="43">
        <f>SUM(G88:G101)</f>
        <v>158391.5</v>
      </c>
      <c r="H102" s="44"/>
      <c r="I102" s="24"/>
    </row>
    <row r="103" spans="1:10" customFormat="1" ht="15.75" hidden="1">
      <c r="A103" s="15"/>
      <c r="B103" s="18"/>
      <c r="C103" s="176" t="s">
        <v>86</v>
      </c>
      <c r="D103" s="177"/>
      <c r="E103" s="178"/>
      <c r="F103" s="179"/>
      <c r="G103" s="172"/>
      <c r="H103" s="173">
        <v>3500</v>
      </c>
      <c r="I103" s="2"/>
    </row>
    <row r="104" spans="1:10" customFormat="1" ht="15.75" hidden="1">
      <c r="A104" s="15"/>
      <c r="B104" s="27">
        <v>41446</v>
      </c>
      <c r="C104" s="29" t="s">
        <v>107</v>
      </c>
      <c r="D104" s="55"/>
      <c r="E104" s="60"/>
      <c r="F104" s="63"/>
      <c r="G104" s="41"/>
      <c r="H104" s="42">
        <v>35000</v>
      </c>
      <c r="I104" s="2"/>
    </row>
    <row r="105" spans="1:10" s="87" customFormat="1" hidden="1">
      <c r="A105" s="15"/>
      <c r="B105" s="27">
        <v>41457</v>
      </c>
      <c r="C105" s="29" t="s">
        <v>107</v>
      </c>
      <c r="D105" s="54"/>
      <c r="E105" s="59"/>
      <c r="F105" s="63"/>
      <c r="G105" s="41"/>
      <c r="H105" s="42">
        <v>25000</v>
      </c>
      <c r="I105" s="2"/>
      <c r="J105" s="86"/>
    </row>
    <row r="106" spans="1:10" s="87" customFormat="1" hidden="1">
      <c r="A106" s="15"/>
      <c r="B106" s="27">
        <v>41460</v>
      </c>
      <c r="C106" s="29" t="s">
        <v>107</v>
      </c>
      <c r="D106" s="55"/>
      <c r="E106" s="60"/>
      <c r="F106" s="63"/>
      <c r="G106" s="41"/>
      <c r="H106" s="42">
        <v>29000</v>
      </c>
      <c r="I106" s="2"/>
      <c r="J106" s="86"/>
    </row>
    <row r="107" spans="1:10" s="87" customFormat="1" hidden="1">
      <c r="A107" s="15"/>
      <c r="B107" s="27"/>
      <c r="C107" s="29" t="s">
        <v>19</v>
      </c>
      <c r="D107" s="55"/>
      <c r="E107" s="60"/>
      <c r="F107" s="63"/>
      <c r="G107" s="41"/>
      <c r="H107" s="42">
        <v>7000</v>
      </c>
      <c r="I107" s="2"/>
      <c r="J107" s="86"/>
    </row>
    <row r="108" spans="1:10" customFormat="1" ht="15.75" hidden="1">
      <c r="A108" s="15"/>
      <c r="B108" s="27">
        <v>41474</v>
      </c>
      <c r="C108" s="29" t="s">
        <v>107</v>
      </c>
      <c r="D108" s="55"/>
      <c r="E108" s="60"/>
      <c r="F108" s="63"/>
      <c r="G108" s="41"/>
      <c r="H108" s="42">
        <v>40000</v>
      </c>
      <c r="I108" s="2"/>
    </row>
    <row r="109" spans="1:10" customFormat="1" ht="15.75" hidden="1">
      <c r="A109" s="15"/>
      <c r="B109" s="27">
        <v>41491</v>
      </c>
      <c r="C109" s="29" t="s">
        <v>19</v>
      </c>
      <c r="D109" s="55"/>
      <c r="E109" s="60"/>
      <c r="F109" s="63"/>
      <c r="G109" s="41"/>
      <c r="H109" s="42">
        <v>15000</v>
      </c>
      <c r="I109" s="2"/>
    </row>
    <row r="110" spans="1:10" customFormat="1" ht="15.75" hidden="1">
      <c r="A110" s="15"/>
      <c r="B110" s="27">
        <v>41495</v>
      </c>
      <c r="C110" s="29" t="s">
        <v>107</v>
      </c>
      <c r="D110" s="54"/>
      <c r="E110" s="59"/>
      <c r="F110" s="63"/>
      <c r="G110" s="41"/>
      <c r="H110" s="42">
        <v>50000</v>
      </c>
      <c r="I110" s="2"/>
    </row>
    <row r="111" spans="1:10" customFormat="1" ht="15.75" hidden="1">
      <c r="A111" s="22"/>
      <c r="B111" s="30"/>
      <c r="C111" s="31"/>
      <c r="D111" s="56"/>
      <c r="E111" s="58"/>
      <c r="F111" s="64" t="s">
        <v>6</v>
      </c>
      <c r="G111" s="43"/>
      <c r="H111" s="44">
        <f>SUM(H103:H110)</f>
        <v>204500</v>
      </c>
      <c r="I111" s="24"/>
    </row>
    <row r="112" spans="1:10" customFormat="1" hidden="1">
      <c r="A112" s="32"/>
      <c r="B112" s="33"/>
      <c r="C112" s="34"/>
      <c r="D112" s="57"/>
      <c r="E112" s="36"/>
      <c r="F112" s="85"/>
      <c r="G112" s="47"/>
      <c r="H112" s="48"/>
      <c r="I112" s="35"/>
    </row>
    <row r="113" spans="1:9" customFormat="1" hidden="1">
      <c r="A113" s="32"/>
      <c r="B113" s="33"/>
      <c r="C113" s="34"/>
      <c r="D113" s="57"/>
      <c r="E113" s="36" t="s">
        <v>83</v>
      </c>
      <c r="F113" s="87"/>
      <c r="G113" s="47"/>
      <c r="H113" s="48">
        <f>H84</f>
        <v>-39824.171999999991</v>
      </c>
      <c r="I113" s="35"/>
    </row>
    <row r="114" spans="1:9" customFormat="1" hidden="1">
      <c r="A114" s="32"/>
      <c r="B114" s="33"/>
      <c r="C114" s="34"/>
      <c r="D114" s="57"/>
      <c r="E114" s="36" t="s">
        <v>70</v>
      </c>
      <c r="F114" s="85"/>
      <c r="G114" s="47"/>
      <c r="H114" s="48">
        <f>G102</f>
        <v>158391.5</v>
      </c>
      <c r="I114" s="35"/>
    </row>
    <row r="115" spans="1:9" customFormat="1" hidden="1">
      <c r="A115" s="32"/>
      <c r="B115" s="33"/>
      <c r="C115" s="34"/>
      <c r="D115" s="57"/>
      <c r="E115" s="99" t="s">
        <v>18</v>
      </c>
      <c r="F115" s="100"/>
      <c r="G115" s="101"/>
      <c r="H115" s="48">
        <v>202</v>
      </c>
      <c r="I115" s="163"/>
    </row>
    <row r="116" spans="1:9" customFormat="1" hidden="1">
      <c r="A116" s="32"/>
      <c r="B116" s="33"/>
      <c r="C116" s="34"/>
      <c r="D116" s="57"/>
      <c r="E116" s="36" t="s">
        <v>12</v>
      </c>
      <c r="F116" s="85"/>
      <c r="G116" s="47"/>
      <c r="H116" s="50">
        <f>-H111</f>
        <v>-204500</v>
      </c>
      <c r="I116" s="35"/>
    </row>
    <row r="117" spans="1:9" customFormat="1" hidden="1">
      <c r="A117" s="32"/>
      <c r="B117" s="33"/>
      <c r="C117" s="34"/>
      <c r="D117" s="57"/>
      <c r="E117" s="36" t="s">
        <v>84</v>
      </c>
      <c r="F117" s="85"/>
      <c r="G117" s="47"/>
      <c r="H117" s="48">
        <f>SUM(H112:H116)</f>
        <v>-85730.671999999991</v>
      </c>
      <c r="I117" s="35" t="s">
        <v>17</v>
      </c>
    </row>
    <row r="118" spans="1:9" customFormat="1" hidden="1">
      <c r="A118" s="32"/>
      <c r="B118" s="33"/>
      <c r="C118" s="34"/>
      <c r="D118" s="57"/>
      <c r="E118" s="36"/>
      <c r="F118" s="85"/>
      <c r="G118" s="47"/>
      <c r="H118" s="48"/>
      <c r="I118" s="35"/>
    </row>
    <row r="119" spans="1:9" customFormat="1" ht="15.75" hidden="1">
      <c r="A119" s="252" t="s">
        <v>0</v>
      </c>
      <c r="B119" s="254" t="s">
        <v>3</v>
      </c>
      <c r="C119" s="256"/>
      <c r="D119" s="256"/>
      <c r="E119" s="256"/>
      <c r="F119" s="257"/>
      <c r="G119" s="248" t="s">
        <v>4</v>
      </c>
      <c r="H119" s="248" t="s">
        <v>5</v>
      </c>
      <c r="I119" s="250" t="s">
        <v>1</v>
      </c>
    </row>
    <row r="120" spans="1:9" customFormat="1" ht="31.5" hidden="1">
      <c r="A120" s="253"/>
      <c r="B120" s="255"/>
      <c r="C120" s="71" t="s">
        <v>8</v>
      </c>
      <c r="D120" s="72" t="s">
        <v>11</v>
      </c>
      <c r="E120" s="73" t="s">
        <v>9</v>
      </c>
      <c r="F120" s="17" t="s">
        <v>10</v>
      </c>
      <c r="G120" s="249"/>
      <c r="H120" s="249"/>
      <c r="I120" s="251"/>
    </row>
    <row r="121" spans="1:9" s="180" customFormat="1" hidden="1">
      <c r="A121" s="161" t="s">
        <v>89</v>
      </c>
      <c r="B121" s="18">
        <v>41514</v>
      </c>
      <c r="C121" s="88" t="s">
        <v>50</v>
      </c>
      <c r="D121" s="65">
        <v>46</v>
      </c>
      <c r="E121" s="66">
        <f>D121*15</f>
        <v>690</v>
      </c>
      <c r="F121" s="67">
        <v>6.6</v>
      </c>
      <c r="G121" s="41">
        <f>E121*F121</f>
        <v>4554</v>
      </c>
      <c r="H121" s="42"/>
      <c r="I121" s="2"/>
    </row>
    <row r="122" spans="1:9" s="180" customFormat="1" hidden="1">
      <c r="A122" s="15"/>
      <c r="B122" s="18"/>
      <c r="C122" s="88" t="s">
        <v>55</v>
      </c>
      <c r="D122" s="65">
        <v>326</v>
      </c>
      <c r="E122" s="66">
        <f>D122*15</f>
        <v>4890</v>
      </c>
      <c r="F122" s="67">
        <v>6</v>
      </c>
      <c r="G122" s="41">
        <f>E122*F122</f>
        <v>29340</v>
      </c>
      <c r="H122" s="42"/>
      <c r="I122" s="69"/>
    </row>
    <row r="123" spans="1:9" s="180" customFormat="1" hidden="1">
      <c r="A123" s="15"/>
      <c r="B123" s="18"/>
      <c r="C123" s="88" t="s">
        <v>54</v>
      </c>
      <c r="D123" s="65">
        <v>640</v>
      </c>
      <c r="E123" s="66">
        <f>D123*15</f>
        <v>9600</v>
      </c>
      <c r="F123" s="67">
        <v>6.7</v>
      </c>
      <c r="G123" s="41">
        <f>E123*F123</f>
        <v>64320</v>
      </c>
      <c r="H123" s="42"/>
      <c r="I123" s="2"/>
    </row>
    <row r="124" spans="1:9" s="180" customFormat="1" hidden="1">
      <c r="A124" s="15"/>
      <c r="B124" s="18"/>
      <c r="C124" s="88" t="s">
        <v>93</v>
      </c>
      <c r="D124" s="65">
        <v>522</v>
      </c>
      <c r="E124" s="66">
        <f>D124*15</f>
        <v>7830</v>
      </c>
      <c r="F124" s="69">
        <v>6.1</v>
      </c>
      <c r="G124" s="41">
        <f>E124*F124</f>
        <v>47763</v>
      </c>
      <c r="H124" s="42"/>
      <c r="I124" s="2"/>
    </row>
    <row r="125" spans="1:9" s="180" customFormat="1" hidden="1">
      <c r="A125" s="15"/>
      <c r="B125" s="18"/>
      <c r="C125" s="88"/>
      <c r="D125" s="65"/>
      <c r="E125" s="66"/>
      <c r="F125" s="69"/>
      <c r="G125" s="41"/>
      <c r="H125" s="42"/>
      <c r="I125" s="2"/>
    </row>
    <row r="126" spans="1:9" s="180" customFormat="1" hidden="1">
      <c r="A126" s="15"/>
      <c r="B126" s="18"/>
      <c r="C126" s="88" t="s">
        <v>43</v>
      </c>
      <c r="D126" s="65">
        <v>130</v>
      </c>
      <c r="E126" s="66">
        <f>D126*15</f>
        <v>1950</v>
      </c>
      <c r="F126" s="69">
        <v>0.32</v>
      </c>
      <c r="G126" s="41">
        <f>E126*F126</f>
        <v>624</v>
      </c>
      <c r="H126" s="42"/>
      <c r="I126" s="2"/>
    </row>
    <row r="127" spans="1:9" s="180" customFormat="1" ht="15.75" hidden="1">
      <c r="A127" s="22"/>
      <c r="B127" s="23"/>
      <c r="C127" s="62" t="s">
        <v>6</v>
      </c>
      <c r="D127" s="76">
        <f>SUM(D121:D125)</f>
        <v>1534</v>
      </c>
      <c r="E127" s="76">
        <f>SUM(E121:E125)</f>
        <v>23010</v>
      </c>
      <c r="F127" s="82"/>
      <c r="G127" s="43">
        <f>SUM(G121:G126)</f>
        <v>146601</v>
      </c>
      <c r="H127" s="44"/>
      <c r="I127" s="24"/>
    </row>
    <row r="128" spans="1:9" s="180" customFormat="1" ht="15.75" hidden="1">
      <c r="A128" s="15"/>
      <c r="B128" s="18"/>
      <c r="C128" s="29"/>
      <c r="D128" s="55"/>
      <c r="E128" s="60"/>
      <c r="F128" s="63"/>
      <c r="G128" s="41"/>
      <c r="H128" s="42"/>
      <c r="I128" s="2"/>
    </row>
    <row r="129" spans="1:10" customFormat="1" ht="15.75" hidden="1">
      <c r="A129" s="15"/>
      <c r="B129" s="27">
        <v>41521</v>
      </c>
      <c r="C129" s="29" t="s">
        <v>107</v>
      </c>
      <c r="D129" s="55"/>
      <c r="E129" s="60"/>
      <c r="F129" s="63"/>
      <c r="G129" s="41"/>
      <c r="H129" s="42">
        <v>70000</v>
      </c>
      <c r="I129" s="2"/>
    </row>
    <row r="130" spans="1:10" s="87" customFormat="1" hidden="1">
      <c r="A130" s="15"/>
      <c r="B130" s="27">
        <v>41531</v>
      </c>
      <c r="C130" s="29" t="s">
        <v>107</v>
      </c>
      <c r="D130" s="54"/>
      <c r="E130" s="59"/>
      <c r="F130" s="63"/>
      <c r="G130" s="41"/>
      <c r="H130" s="42">
        <v>50000</v>
      </c>
      <c r="I130" s="2"/>
      <c r="J130" s="86"/>
    </row>
    <row r="131" spans="1:10" s="87" customFormat="1" hidden="1">
      <c r="A131" s="15"/>
      <c r="B131" s="27">
        <v>41544</v>
      </c>
      <c r="C131" s="29" t="s">
        <v>108</v>
      </c>
      <c r="D131" s="55"/>
      <c r="E131" s="60"/>
      <c r="F131" s="63"/>
      <c r="G131" s="41"/>
      <c r="H131" s="42">
        <v>12000</v>
      </c>
      <c r="I131" s="2"/>
      <c r="J131" s="86"/>
    </row>
    <row r="132" spans="1:10" s="87" customFormat="1" hidden="1">
      <c r="A132" s="15"/>
      <c r="B132" s="27"/>
      <c r="C132" s="29"/>
      <c r="D132" s="55"/>
      <c r="E132" s="60"/>
      <c r="F132" s="63"/>
      <c r="G132" s="41"/>
      <c r="H132" s="42"/>
      <c r="I132" s="2"/>
      <c r="J132" s="86"/>
    </row>
    <row r="133" spans="1:10" s="180" customFormat="1" ht="15.75" hidden="1">
      <c r="A133" s="15"/>
      <c r="B133" s="27"/>
      <c r="C133" s="29"/>
      <c r="D133" s="55"/>
      <c r="E133" s="60"/>
      <c r="F133" s="63"/>
      <c r="G133" s="41"/>
      <c r="H133" s="42"/>
      <c r="I133" s="2"/>
    </row>
    <row r="134" spans="1:10" s="180" customFormat="1" ht="15.75" hidden="1">
      <c r="A134" s="15"/>
      <c r="B134" s="27"/>
      <c r="C134" s="29"/>
      <c r="D134" s="55"/>
      <c r="E134" s="60"/>
      <c r="F134" s="63"/>
      <c r="G134" s="41"/>
      <c r="H134" s="42"/>
      <c r="I134" s="2"/>
    </row>
    <row r="135" spans="1:10" s="180" customFormat="1" ht="15.75" hidden="1">
      <c r="A135" s="15"/>
      <c r="B135" s="27"/>
      <c r="C135" s="28"/>
      <c r="D135" s="54"/>
      <c r="E135" s="59"/>
      <c r="F135" s="63"/>
      <c r="G135" s="41"/>
      <c r="H135" s="42"/>
      <c r="I135" s="2"/>
    </row>
    <row r="136" spans="1:10" customFormat="1" ht="15.75" hidden="1">
      <c r="A136" s="22"/>
      <c r="B136" s="30"/>
      <c r="C136" s="31"/>
      <c r="D136" s="56"/>
      <c r="E136" s="58"/>
      <c r="F136" s="64" t="s">
        <v>6</v>
      </c>
      <c r="G136" s="43"/>
      <c r="H136" s="44">
        <f>SUM(H128:H135)</f>
        <v>132000</v>
      </c>
      <c r="I136" s="24"/>
    </row>
    <row r="137" spans="1:10" customFormat="1" hidden="1">
      <c r="A137" s="32"/>
      <c r="B137" s="33"/>
      <c r="C137" s="34"/>
      <c r="D137" s="57"/>
      <c r="E137" s="36"/>
      <c r="F137" s="85"/>
      <c r="G137" s="47"/>
      <c r="H137" s="48"/>
      <c r="I137" s="35"/>
    </row>
    <row r="138" spans="1:10" customFormat="1" hidden="1">
      <c r="A138" s="32"/>
      <c r="B138" s="33"/>
      <c r="C138" s="34"/>
      <c r="D138" s="57"/>
      <c r="E138" s="36" t="s">
        <v>90</v>
      </c>
      <c r="F138" s="87"/>
      <c r="G138" s="47"/>
      <c r="H138" s="48">
        <f>H117</f>
        <v>-85730.671999999991</v>
      </c>
      <c r="I138" s="35"/>
    </row>
    <row r="139" spans="1:10" customFormat="1" hidden="1">
      <c r="A139" s="32"/>
      <c r="B139" s="33"/>
      <c r="C139" s="34"/>
      <c r="D139" s="57"/>
      <c r="E139" s="36" t="s">
        <v>91</v>
      </c>
      <c r="F139" s="85"/>
      <c r="G139" s="47"/>
      <c r="H139" s="48">
        <f>G127</f>
        <v>146601</v>
      </c>
      <c r="I139" s="35"/>
    </row>
    <row r="140" spans="1:10" customFormat="1" hidden="1">
      <c r="A140" s="32"/>
      <c r="B140" s="33"/>
      <c r="C140" s="34"/>
      <c r="D140" s="57"/>
      <c r="E140" s="99" t="s">
        <v>18</v>
      </c>
      <c r="F140" s="100"/>
      <c r="G140" s="101"/>
      <c r="H140" s="48">
        <v>238</v>
      </c>
      <c r="I140" s="163"/>
    </row>
    <row r="141" spans="1:10" customFormat="1" hidden="1">
      <c r="A141" s="32"/>
      <c r="B141" s="33"/>
      <c r="C141" s="34"/>
      <c r="D141" s="57"/>
      <c r="E141" s="36" t="s">
        <v>12</v>
      </c>
      <c r="F141" s="85"/>
      <c r="G141" s="47"/>
      <c r="H141" s="50">
        <f>-H136</f>
        <v>-132000</v>
      </c>
      <c r="I141" s="35"/>
    </row>
    <row r="142" spans="1:10" customFormat="1" hidden="1">
      <c r="A142" s="32"/>
      <c r="B142" s="33"/>
      <c r="C142" s="34"/>
      <c r="D142" s="57"/>
      <c r="E142" s="36" t="s">
        <v>92</v>
      </c>
      <c r="F142" s="85"/>
      <c r="G142" s="47"/>
      <c r="H142" s="48">
        <f>SUM(H137:H141)</f>
        <v>-70891.671999999991</v>
      </c>
      <c r="I142" s="35" t="s">
        <v>17</v>
      </c>
    </row>
    <row r="143" spans="1:10" s="85" customFormat="1" hidden="1">
      <c r="A143" s="32"/>
      <c r="B143" s="33"/>
      <c r="C143" s="34"/>
      <c r="D143" s="57"/>
      <c r="E143" s="99"/>
      <c r="F143" s="100"/>
      <c r="G143" s="101"/>
      <c r="H143" s="102"/>
      <c r="I143" s="35"/>
      <c r="J143" s="84"/>
    </row>
    <row r="144" spans="1:10" customFormat="1" ht="15.75" hidden="1">
      <c r="A144" s="252" t="s">
        <v>0</v>
      </c>
      <c r="B144" s="254" t="s">
        <v>3</v>
      </c>
      <c r="C144" s="256"/>
      <c r="D144" s="256"/>
      <c r="E144" s="256"/>
      <c r="F144" s="257"/>
      <c r="G144" s="248" t="s">
        <v>4</v>
      </c>
      <c r="H144" s="248" t="s">
        <v>5</v>
      </c>
      <c r="I144" s="250" t="s">
        <v>1</v>
      </c>
    </row>
    <row r="145" spans="1:9" customFormat="1" ht="31.5" hidden="1">
      <c r="A145" s="253"/>
      <c r="B145" s="255"/>
      <c r="C145" s="71" t="s">
        <v>8</v>
      </c>
      <c r="D145" s="72" t="s">
        <v>11</v>
      </c>
      <c r="E145" s="73" t="s">
        <v>9</v>
      </c>
      <c r="F145" s="17" t="s">
        <v>10</v>
      </c>
      <c r="G145" s="249"/>
      <c r="H145" s="249"/>
      <c r="I145" s="251"/>
    </row>
    <row r="146" spans="1:9" s="180" customFormat="1" hidden="1">
      <c r="A146" s="161" t="s">
        <v>94</v>
      </c>
      <c r="B146" s="18">
        <v>41566</v>
      </c>
      <c r="C146" s="88" t="s">
        <v>95</v>
      </c>
      <c r="D146" s="65">
        <v>120</v>
      </c>
      <c r="E146" s="66">
        <f>D146*25</f>
        <v>3000</v>
      </c>
      <c r="F146" s="67">
        <v>11.5</v>
      </c>
      <c r="G146" s="41">
        <f>E146*F146</f>
        <v>34500</v>
      </c>
      <c r="H146" s="42"/>
      <c r="I146" s="2"/>
    </row>
    <row r="147" spans="1:9" s="180" customFormat="1" hidden="1">
      <c r="A147" s="15"/>
      <c r="B147" s="18"/>
      <c r="C147" s="88"/>
      <c r="D147" s="65"/>
      <c r="E147" s="66"/>
      <c r="F147" s="67"/>
      <c r="G147" s="41"/>
      <c r="H147" s="42"/>
      <c r="I147" s="69"/>
    </row>
    <row r="148" spans="1:9" s="180" customFormat="1" ht="17.25" hidden="1" customHeight="1">
      <c r="A148" s="15"/>
      <c r="B148" s="18"/>
      <c r="C148" s="88" t="s">
        <v>96</v>
      </c>
      <c r="D148" s="65"/>
      <c r="E148" s="66"/>
      <c r="F148" s="67"/>
      <c r="G148" s="41">
        <v>2250</v>
      </c>
      <c r="H148" s="42"/>
      <c r="I148" s="2"/>
    </row>
    <row r="149" spans="1:9" s="180" customFormat="1" ht="17.25" hidden="1" customHeight="1">
      <c r="A149" s="15"/>
      <c r="B149" s="18"/>
      <c r="C149" s="88" t="s">
        <v>97</v>
      </c>
      <c r="D149" s="65"/>
      <c r="E149" s="66"/>
      <c r="F149" s="69"/>
      <c r="G149" s="41">
        <v>250</v>
      </c>
      <c r="H149" s="42"/>
      <c r="I149" s="2"/>
    </row>
    <row r="150" spans="1:9" s="180" customFormat="1" ht="17.25" hidden="1" customHeight="1">
      <c r="A150" s="15"/>
      <c r="B150" s="18"/>
      <c r="C150" s="88" t="s">
        <v>18</v>
      </c>
      <c r="D150" s="65"/>
      <c r="E150" s="66"/>
      <c r="F150" s="69"/>
      <c r="G150" s="41">
        <v>238</v>
      </c>
      <c r="H150" s="42"/>
      <c r="I150" s="2"/>
    </row>
    <row r="151" spans="1:9" s="180" customFormat="1" ht="17.25" hidden="1" customHeight="1">
      <c r="A151" s="15"/>
      <c r="B151" s="18"/>
      <c r="C151" s="88"/>
      <c r="D151" s="65"/>
      <c r="E151" s="66"/>
      <c r="F151" s="69"/>
      <c r="G151" s="41"/>
      <c r="H151" s="42"/>
      <c r="I151" s="2"/>
    </row>
    <row r="152" spans="1:9" s="180" customFormat="1" ht="17.25" hidden="1" customHeight="1">
      <c r="A152" s="22"/>
      <c r="B152" s="23"/>
      <c r="C152" s="62" t="s">
        <v>6</v>
      </c>
      <c r="D152" s="76">
        <f>SUM(D146:D150)</f>
        <v>120</v>
      </c>
      <c r="E152" s="76">
        <f>SUM(E146:E150)</f>
        <v>3000</v>
      </c>
      <c r="F152" s="82"/>
      <c r="G152" s="43">
        <f>SUM(G146:G151)</f>
        <v>37238</v>
      </c>
      <c r="H152" s="44"/>
      <c r="I152" s="24"/>
    </row>
    <row r="153" spans="1:9" s="180" customFormat="1" ht="15.75" hidden="1">
      <c r="A153" s="15"/>
      <c r="B153" s="18"/>
      <c r="C153" s="29"/>
      <c r="D153" s="55"/>
      <c r="E153" s="60"/>
      <c r="F153" s="63"/>
      <c r="G153" s="41"/>
      <c r="H153" s="42"/>
      <c r="I153" s="2"/>
    </row>
    <row r="154" spans="1:9" s="180" customFormat="1" ht="15.75" hidden="1">
      <c r="A154" s="15"/>
      <c r="B154" s="27"/>
      <c r="C154" s="28"/>
      <c r="D154" s="54"/>
      <c r="E154" s="59"/>
      <c r="F154" s="63"/>
      <c r="G154" s="41"/>
      <c r="H154" s="42"/>
      <c r="I154" s="2"/>
    </row>
    <row r="155" spans="1:9" customFormat="1" ht="15.75" hidden="1">
      <c r="A155" s="22"/>
      <c r="B155" s="30"/>
      <c r="C155" s="31"/>
      <c r="D155" s="56"/>
      <c r="E155" s="58"/>
      <c r="F155" s="64" t="s">
        <v>6</v>
      </c>
      <c r="G155" s="43"/>
      <c r="H155" s="44">
        <f>SUM(H153:H154)</f>
        <v>0</v>
      </c>
      <c r="I155" s="24"/>
    </row>
    <row r="156" spans="1:9" customFormat="1" hidden="1">
      <c r="A156" s="32"/>
      <c r="B156" s="33"/>
      <c r="C156" s="34"/>
      <c r="D156" s="57"/>
      <c r="E156" s="36"/>
      <c r="F156" s="85"/>
      <c r="G156" s="47"/>
      <c r="H156" s="48"/>
      <c r="I156" s="35"/>
    </row>
    <row r="157" spans="1:9" customFormat="1" hidden="1">
      <c r="A157" s="32"/>
      <c r="B157" s="33"/>
      <c r="C157" s="34"/>
      <c r="D157" s="57"/>
      <c r="E157" s="36" t="s">
        <v>98</v>
      </c>
      <c r="F157" s="87"/>
      <c r="G157" s="47"/>
      <c r="H157" s="48">
        <f>H142</f>
        <v>-70891.671999999991</v>
      </c>
      <c r="I157" s="35"/>
    </row>
    <row r="158" spans="1:9" customFormat="1" hidden="1">
      <c r="A158" s="32"/>
      <c r="B158" s="33"/>
      <c r="C158" s="34"/>
      <c r="D158" s="57"/>
      <c r="E158" s="36" t="s">
        <v>102</v>
      </c>
      <c r="F158" s="85"/>
      <c r="G158" s="47"/>
      <c r="H158" s="48">
        <f>G152</f>
        <v>37238</v>
      </c>
      <c r="I158" s="35"/>
    </row>
    <row r="159" spans="1:9" customFormat="1" hidden="1">
      <c r="A159" s="32"/>
      <c r="B159" s="33"/>
      <c r="C159" s="34"/>
      <c r="D159" s="57"/>
      <c r="E159" s="36" t="s">
        <v>12</v>
      </c>
      <c r="F159" s="85"/>
      <c r="G159" s="47"/>
      <c r="H159" s="50">
        <f>-H155</f>
        <v>0</v>
      </c>
      <c r="I159" s="35"/>
    </row>
    <row r="160" spans="1:9" customFormat="1" hidden="1">
      <c r="A160" s="32"/>
      <c r="B160" s="33"/>
      <c r="C160" s="34"/>
      <c r="D160" s="57"/>
      <c r="E160" s="36" t="s">
        <v>103</v>
      </c>
      <c r="F160" s="85"/>
      <c r="G160" s="47"/>
      <c r="H160" s="48">
        <f>SUM(H156:H159)</f>
        <v>-33653.671999999991</v>
      </c>
      <c r="I160" s="35" t="s">
        <v>17</v>
      </c>
    </row>
    <row r="161" spans="1:9" customFormat="1" hidden="1">
      <c r="A161" s="32"/>
      <c r="B161" s="33"/>
      <c r="C161" s="34"/>
      <c r="D161" s="57"/>
      <c r="E161" s="36"/>
      <c r="F161" s="85"/>
      <c r="G161" s="47"/>
      <c r="H161" s="48"/>
      <c r="I161" s="35"/>
    </row>
    <row r="162" spans="1:9" customFormat="1" ht="15.75" hidden="1">
      <c r="A162" s="252" t="s">
        <v>0</v>
      </c>
      <c r="B162" s="254" t="s">
        <v>3</v>
      </c>
      <c r="C162" s="256"/>
      <c r="D162" s="256"/>
      <c r="E162" s="256"/>
      <c r="F162" s="257"/>
      <c r="G162" s="248" t="s">
        <v>4</v>
      </c>
      <c r="H162" s="248" t="s">
        <v>5</v>
      </c>
      <c r="I162" s="250" t="s">
        <v>1</v>
      </c>
    </row>
    <row r="163" spans="1:9" customFormat="1" ht="31.5" hidden="1">
      <c r="A163" s="253"/>
      <c r="B163" s="255"/>
      <c r="C163" s="71" t="s">
        <v>8</v>
      </c>
      <c r="D163" s="72" t="s">
        <v>11</v>
      </c>
      <c r="E163" s="73" t="s">
        <v>9</v>
      </c>
      <c r="F163" s="17" t="s">
        <v>10</v>
      </c>
      <c r="G163" s="249"/>
      <c r="H163" s="249"/>
      <c r="I163" s="251"/>
    </row>
    <row r="164" spans="1:9" s="183" customFormat="1" ht="15.75" hidden="1">
      <c r="A164" s="161" t="s">
        <v>99</v>
      </c>
      <c r="B164" s="18">
        <v>41582</v>
      </c>
      <c r="C164" s="174" t="s">
        <v>106</v>
      </c>
      <c r="D164" s="169"/>
      <c r="E164" s="170"/>
      <c r="F164" s="181"/>
      <c r="G164" s="172">
        <v>38107.5</v>
      </c>
      <c r="H164" s="42"/>
      <c r="I164" s="2"/>
    </row>
    <row r="165" spans="1:9" s="183" customFormat="1" hidden="1">
      <c r="A165" s="15"/>
      <c r="B165" s="18"/>
      <c r="C165" s="88"/>
      <c r="D165" s="65"/>
      <c r="E165" s="66"/>
      <c r="F165" s="67"/>
      <c r="G165" s="41"/>
      <c r="H165" s="42"/>
      <c r="I165" s="69"/>
    </row>
    <row r="166" spans="1:9" s="183" customFormat="1" ht="17.25" hidden="1" customHeight="1">
      <c r="A166" s="15"/>
      <c r="B166" s="18"/>
      <c r="C166" s="88" t="s">
        <v>109</v>
      </c>
      <c r="D166" s="65"/>
      <c r="E166" s="66"/>
      <c r="F166" s="69"/>
      <c r="G166" s="41">
        <f>H169-G164</f>
        <v>75.989999999997963</v>
      </c>
      <c r="H166" s="42"/>
      <c r="I166" s="2"/>
    </row>
    <row r="167" spans="1:9" s="183" customFormat="1" ht="17.25" hidden="1" customHeight="1">
      <c r="A167" s="15"/>
      <c r="B167" s="18"/>
      <c r="C167" s="88"/>
      <c r="D167" s="65"/>
      <c r="E167" s="66"/>
      <c r="F167" s="69"/>
      <c r="G167" s="41"/>
      <c r="H167" s="42"/>
      <c r="I167" s="2"/>
    </row>
    <row r="168" spans="1:9" s="183" customFormat="1" ht="17.25" hidden="1" customHeight="1">
      <c r="A168" s="22"/>
      <c r="B168" s="23"/>
      <c r="C168" s="62" t="s">
        <v>6</v>
      </c>
      <c r="D168" s="76">
        <f>SUM(D164:D166)</f>
        <v>0</v>
      </c>
      <c r="E168" s="76">
        <f>SUM(E164:E166)</f>
        <v>0</v>
      </c>
      <c r="F168" s="82"/>
      <c r="G168" s="43">
        <f>SUM(G164:G167)</f>
        <v>38183.49</v>
      </c>
      <c r="H168" s="44"/>
      <c r="I168" s="24"/>
    </row>
    <row r="169" spans="1:9" s="175" customFormat="1" ht="15.75" hidden="1">
      <c r="A169" s="166"/>
      <c r="B169" s="182">
        <v>41562</v>
      </c>
      <c r="C169" s="176" t="s">
        <v>107</v>
      </c>
      <c r="D169" s="177"/>
      <c r="E169" s="178"/>
      <c r="F169" s="179"/>
      <c r="G169" s="172"/>
      <c r="H169" s="173">
        <v>38183.49</v>
      </c>
      <c r="I169" s="174" t="s">
        <v>106</v>
      </c>
    </row>
    <row r="170" spans="1:9" s="183" customFormat="1" ht="15.75" hidden="1">
      <c r="A170" s="15"/>
      <c r="B170" s="27"/>
      <c r="C170" s="28"/>
      <c r="D170" s="54"/>
      <c r="E170" s="59"/>
      <c r="F170" s="63"/>
      <c r="G170" s="41"/>
      <c r="H170" s="42"/>
      <c r="I170" s="2"/>
    </row>
    <row r="171" spans="1:9" customFormat="1" ht="15.75" hidden="1">
      <c r="A171" s="22"/>
      <c r="B171" s="30"/>
      <c r="C171" s="31"/>
      <c r="D171" s="56"/>
      <c r="E171" s="58"/>
      <c r="F171" s="64" t="s">
        <v>6</v>
      </c>
      <c r="G171" s="43"/>
      <c r="H171" s="44">
        <f>SUM(H169:H170)</f>
        <v>38183.49</v>
      </c>
      <c r="I171" s="24"/>
    </row>
    <row r="172" spans="1:9" customFormat="1" hidden="1">
      <c r="A172" s="32"/>
      <c r="B172" s="33"/>
      <c r="C172" s="34"/>
      <c r="D172" s="57"/>
      <c r="E172" s="36"/>
      <c r="F172" s="85"/>
      <c r="G172" s="47"/>
      <c r="H172" s="48"/>
      <c r="I172" s="35"/>
    </row>
    <row r="173" spans="1:9" customFormat="1" hidden="1">
      <c r="A173" s="32"/>
      <c r="B173" s="33"/>
      <c r="C173" s="34"/>
      <c r="D173" s="57"/>
      <c r="E173" s="36" t="s">
        <v>101</v>
      </c>
      <c r="F173" s="87"/>
      <c r="G173" s="47"/>
      <c r="H173" s="48">
        <f>H160</f>
        <v>-33653.671999999991</v>
      </c>
      <c r="I173" s="35"/>
    </row>
    <row r="174" spans="1:9" customFormat="1" hidden="1">
      <c r="A174" s="32"/>
      <c r="B174" s="33"/>
      <c r="C174" s="34"/>
      <c r="D174" s="57"/>
      <c r="E174" s="36" t="s">
        <v>104</v>
      </c>
      <c r="F174" s="85"/>
      <c r="G174" s="47"/>
      <c r="H174" s="48">
        <f>G168</f>
        <v>38183.49</v>
      </c>
      <c r="I174" s="35"/>
    </row>
    <row r="175" spans="1:9" customFormat="1" hidden="1">
      <c r="A175" s="32"/>
      <c r="B175" s="33"/>
      <c r="C175" s="34"/>
      <c r="D175" s="57"/>
      <c r="E175" s="36" t="s">
        <v>12</v>
      </c>
      <c r="F175" s="85"/>
      <c r="G175" s="47"/>
      <c r="H175" s="50">
        <f>-H171</f>
        <v>-38183.49</v>
      </c>
      <c r="I175" s="35"/>
    </row>
    <row r="176" spans="1:9" customFormat="1" hidden="1">
      <c r="A176" s="32"/>
      <c r="B176" s="33"/>
      <c r="C176" s="34"/>
      <c r="D176" s="57"/>
      <c r="E176" s="36" t="s">
        <v>105</v>
      </c>
      <c r="F176" s="85"/>
      <c r="G176" s="47"/>
      <c r="H176" s="48">
        <f>SUM(H172:H175)</f>
        <v>-33653.671999999991</v>
      </c>
      <c r="I176" s="35" t="s">
        <v>17</v>
      </c>
    </row>
    <row r="177" spans="1:10" s="85" customFormat="1" hidden="1">
      <c r="A177" s="32"/>
      <c r="B177" s="33"/>
      <c r="C177" s="34"/>
      <c r="D177" s="57"/>
      <c r="E177" s="99"/>
      <c r="F177" s="100"/>
      <c r="G177" s="101"/>
      <c r="H177" s="102"/>
      <c r="I177" s="35"/>
      <c r="J177" s="84"/>
    </row>
    <row r="178" spans="1:10" customFormat="1" ht="15.75" hidden="1">
      <c r="A178" s="252" t="s">
        <v>0</v>
      </c>
      <c r="B178" s="254" t="s">
        <v>3</v>
      </c>
      <c r="C178" s="256"/>
      <c r="D178" s="256"/>
      <c r="E178" s="256"/>
      <c r="F178" s="257"/>
      <c r="G178" s="248" t="s">
        <v>4</v>
      </c>
      <c r="H178" s="248" t="s">
        <v>5</v>
      </c>
      <c r="I178" s="250" t="s">
        <v>1</v>
      </c>
    </row>
    <row r="179" spans="1:10" customFormat="1" ht="31.5" hidden="1">
      <c r="A179" s="253"/>
      <c r="B179" s="255"/>
      <c r="C179" s="71" t="s">
        <v>8</v>
      </c>
      <c r="D179" s="72" t="s">
        <v>11</v>
      </c>
      <c r="E179" s="73" t="s">
        <v>9</v>
      </c>
      <c r="F179" s="17" t="s">
        <v>10</v>
      </c>
      <c r="G179" s="249"/>
      <c r="H179" s="249"/>
      <c r="I179" s="251"/>
    </row>
    <row r="180" spans="1:10" customFormat="1" hidden="1">
      <c r="A180" s="161" t="s">
        <v>110</v>
      </c>
      <c r="B180" s="18">
        <v>41572</v>
      </c>
      <c r="C180" s="88" t="s">
        <v>50</v>
      </c>
      <c r="D180" s="65">
        <v>110</v>
      </c>
      <c r="E180" s="66">
        <f t="shared" ref="E180:E187" si="6">D180*15</f>
        <v>1650</v>
      </c>
      <c r="F180" s="67">
        <v>6.6</v>
      </c>
      <c r="G180" s="41">
        <f t="shared" ref="G180:G187" si="7">E180*F180</f>
        <v>10890</v>
      </c>
      <c r="H180" s="42"/>
      <c r="I180" s="2"/>
    </row>
    <row r="181" spans="1:10" customFormat="1" hidden="1">
      <c r="A181" s="15"/>
      <c r="B181" s="18"/>
      <c r="C181" s="88" t="s">
        <v>52</v>
      </c>
      <c r="D181" s="65">
        <v>75</v>
      </c>
      <c r="E181" s="66">
        <f t="shared" si="6"/>
        <v>1125</v>
      </c>
      <c r="F181" s="67">
        <v>6.8</v>
      </c>
      <c r="G181" s="41">
        <f t="shared" si="7"/>
        <v>7650</v>
      </c>
      <c r="H181" s="42"/>
      <c r="I181" s="69"/>
    </row>
    <row r="182" spans="1:10" customFormat="1" hidden="1">
      <c r="A182" s="15"/>
      <c r="B182" s="18"/>
      <c r="C182" s="88" t="s">
        <v>55</v>
      </c>
      <c r="D182" s="65">
        <v>227</v>
      </c>
      <c r="E182" s="66">
        <f t="shared" si="6"/>
        <v>3405</v>
      </c>
      <c r="F182" s="67">
        <v>6</v>
      </c>
      <c r="G182" s="41">
        <f t="shared" si="7"/>
        <v>20430</v>
      </c>
      <c r="H182" s="42"/>
      <c r="I182" s="2"/>
    </row>
    <row r="183" spans="1:10" customFormat="1" hidden="1">
      <c r="A183" s="15"/>
      <c r="B183" s="18"/>
      <c r="C183" s="88" t="s">
        <v>62</v>
      </c>
      <c r="D183" s="65">
        <v>119</v>
      </c>
      <c r="E183" s="66">
        <f t="shared" si="6"/>
        <v>1785</v>
      </c>
      <c r="F183" s="69">
        <v>5.5</v>
      </c>
      <c r="G183" s="41">
        <f t="shared" si="7"/>
        <v>9817.5</v>
      </c>
      <c r="H183" s="42"/>
      <c r="I183" s="2"/>
    </row>
    <row r="184" spans="1:10" customFormat="1" hidden="1">
      <c r="A184" s="15"/>
      <c r="B184" s="18"/>
      <c r="C184" s="88" t="s">
        <v>93</v>
      </c>
      <c r="D184" s="65">
        <v>854</v>
      </c>
      <c r="E184" s="66">
        <f t="shared" si="6"/>
        <v>12810</v>
      </c>
      <c r="F184" s="69">
        <v>6.1</v>
      </c>
      <c r="G184" s="41">
        <f t="shared" si="7"/>
        <v>78141</v>
      </c>
      <c r="H184" s="42"/>
      <c r="I184" s="2"/>
    </row>
    <row r="185" spans="1:10" customFormat="1" hidden="1">
      <c r="A185" s="15"/>
      <c r="B185" s="18"/>
      <c r="C185" s="88" t="s">
        <v>76</v>
      </c>
      <c r="D185" s="65">
        <v>199</v>
      </c>
      <c r="E185" s="66">
        <f t="shared" si="6"/>
        <v>2985</v>
      </c>
      <c r="F185" s="69">
        <v>6.7</v>
      </c>
      <c r="G185" s="41">
        <f t="shared" si="7"/>
        <v>19999.5</v>
      </c>
      <c r="H185" s="42"/>
      <c r="I185" s="2"/>
    </row>
    <row r="186" spans="1:10" customFormat="1" hidden="1">
      <c r="A186" s="15"/>
      <c r="B186" s="18"/>
      <c r="C186" s="88" t="s">
        <v>100</v>
      </c>
      <c r="D186" s="65">
        <v>3</v>
      </c>
      <c r="E186" s="66">
        <f t="shared" si="6"/>
        <v>45</v>
      </c>
      <c r="F186" s="69">
        <v>5.5</v>
      </c>
      <c r="G186" s="41">
        <f t="shared" si="7"/>
        <v>247.5</v>
      </c>
      <c r="H186" s="42"/>
      <c r="I186" s="2"/>
    </row>
    <row r="187" spans="1:10" customFormat="1" hidden="1">
      <c r="A187" s="15"/>
      <c r="B187" s="18"/>
      <c r="C187" s="88" t="s">
        <v>75</v>
      </c>
      <c r="D187" s="65">
        <v>13</v>
      </c>
      <c r="E187" s="66">
        <f t="shared" si="6"/>
        <v>195</v>
      </c>
      <c r="F187" s="69">
        <v>5.5</v>
      </c>
      <c r="G187" s="41">
        <f t="shared" si="7"/>
        <v>1072.5</v>
      </c>
      <c r="H187" s="42"/>
      <c r="I187" s="2"/>
    </row>
    <row r="188" spans="1:10" customFormat="1" hidden="1">
      <c r="A188" s="15"/>
      <c r="B188" s="18"/>
      <c r="C188" s="88"/>
      <c r="D188" s="65"/>
      <c r="E188" s="66"/>
      <c r="F188" s="69"/>
      <c r="G188" s="41"/>
      <c r="H188" s="42"/>
      <c r="I188" s="2"/>
    </row>
    <row r="189" spans="1:10" customFormat="1" ht="15.75" hidden="1">
      <c r="A189" s="15"/>
      <c r="B189" s="18"/>
      <c r="C189" s="176"/>
      <c r="D189" s="177"/>
      <c r="E189" s="178"/>
      <c r="F189" s="179"/>
      <c r="G189" s="172"/>
      <c r="H189" s="173"/>
      <c r="I189" s="2"/>
    </row>
    <row r="190" spans="1:10" customFormat="1" hidden="1">
      <c r="A190" s="15"/>
      <c r="B190" s="18"/>
      <c r="C190" s="88" t="s">
        <v>43</v>
      </c>
      <c r="D190" s="65">
        <v>130</v>
      </c>
      <c r="E190" s="66">
        <f>D190*15</f>
        <v>1950</v>
      </c>
      <c r="F190" s="69">
        <v>0.32</v>
      </c>
      <c r="G190" s="41">
        <f>E190*F190</f>
        <v>624</v>
      </c>
      <c r="H190" s="42"/>
      <c r="I190" s="2"/>
    </row>
    <row r="191" spans="1:10" customFormat="1" ht="15.75" hidden="1">
      <c r="A191" s="22"/>
      <c r="B191" s="23"/>
      <c r="C191" s="62" t="s">
        <v>6</v>
      </c>
      <c r="D191" s="76">
        <f>SUM(D180:D188)</f>
        <v>1600</v>
      </c>
      <c r="E191" s="76">
        <f>SUM(E180:E188)</f>
        <v>24000</v>
      </c>
      <c r="F191" s="82"/>
      <c r="G191" s="43">
        <f>SUM(G180:G190)</f>
        <v>148872</v>
      </c>
      <c r="H191" s="44"/>
      <c r="I191" s="24"/>
    </row>
    <row r="192" spans="1:10" s="87" customFormat="1" hidden="1">
      <c r="A192" s="15"/>
      <c r="B192" s="27">
        <v>41568</v>
      </c>
      <c r="C192" s="29" t="s">
        <v>108</v>
      </c>
      <c r="D192" s="54"/>
      <c r="E192" s="59"/>
      <c r="F192" s="63"/>
      <c r="G192" s="41"/>
      <c r="H192" s="42">
        <v>45000</v>
      </c>
      <c r="I192" s="2"/>
      <c r="J192" s="86"/>
    </row>
    <row r="193" spans="1:10" s="87" customFormat="1" hidden="1">
      <c r="A193" s="15"/>
      <c r="B193" s="27">
        <v>41592</v>
      </c>
      <c r="C193" s="29" t="s">
        <v>108</v>
      </c>
      <c r="D193" s="54"/>
      <c r="E193" s="59"/>
      <c r="F193" s="63"/>
      <c r="G193" s="41"/>
      <c r="H193" s="42">
        <v>46545</v>
      </c>
      <c r="I193" s="2"/>
      <c r="J193" s="86"/>
    </row>
    <row r="194" spans="1:10" customFormat="1" ht="15.75" hidden="1">
      <c r="A194" s="15"/>
      <c r="B194" s="27">
        <v>41622</v>
      </c>
      <c r="C194" s="29" t="s">
        <v>19</v>
      </c>
      <c r="D194" s="54"/>
      <c r="E194" s="59"/>
      <c r="F194" s="63"/>
      <c r="G194" s="41"/>
      <c r="H194" s="42">
        <v>20000</v>
      </c>
      <c r="I194" s="2"/>
    </row>
    <row r="195" spans="1:10" customFormat="1" ht="15.75" hidden="1">
      <c r="A195" s="15"/>
      <c r="B195" s="27"/>
      <c r="C195" s="29" t="s">
        <v>19</v>
      </c>
      <c r="D195" s="54"/>
      <c r="E195" s="59"/>
      <c r="F195" s="63"/>
      <c r="G195" s="41"/>
      <c r="H195" s="42">
        <v>2000</v>
      </c>
      <c r="I195" s="2"/>
    </row>
    <row r="196" spans="1:10" customFormat="1" ht="15.75" hidden="1">
      <c r="A196" s="22"/>
      <c r="B196" s="30"/>
      <c r="C196" s="31"/>
      <c r="D196" s="56"/>
      <c r="E196" s="58"/>
      <c r="F196" s="64" t="s">
        <v>6</v>
      </c>
      <c r="G196" s="43"/>
      <c r="H196" s="44">
        <f>SUM(H180:H195)</f>
        <v>113545</v>
      </c>
      <c r="I196" s="24"/>
    </row>
    <row r="197" spans="1:10" customFormat="1" hidden="1">
      <c r="A197" s="32"/>
      <c r="B197" s="33"/>
      <c r="C197" s="34"/>
      <c r="D197" s="57"/>
      <c r="E197" s="36"/>
      <c r="F197" s="85"/>
      <c r="G197" s="47"/>
      <c r="H197" s="48"/>
      <c r="I197" s="35"/>
    </row>
    <row r="198" spans="1:10" customFormat="1" hidden="1">
      <c r="A198" s="32"/>
      <c r="B198" s="33"/>
      <c r="C198" s="34"/>
      <c r="D198" s="57"/>
      <c r="E198" s="36" t="s">
        <v>111</v>
      </c>
      <c r="F198" s="87"/>
      <c r="G198" s="47"/>
      <c r="H198" s="48">
        <f>H160</f>
        <v>-33653.671999999991</v>
      </c>
      <c r="I198" s="35"/>
    </row>
    <row r="199" spans="1:10" customFormat="1" hidden="1">
      <c r="A199" s="32"/>
      <c r="B199" s="33"/>
      <c r="C199" s="34"/>
      <c r="D199" s="57"/>
      <c r="E199" s="36" t="s">
        <v>112</v>
      </c>
      <c r="F199" s="85"/>
      <c r="G199" s="47"/>
      <c r="H199" s="48">
        <f>G191</f>
        <v>148872</v>
      </c>
      <c r="I199" s="35"/>
    </row>
    <row r="200" spans="1:10" customFormat="1" hidden="1">
      <c r="A200" s="32"/>
      <c r="B200" s="33"/>
      <c r="C200" s="34"/>
      <c r="D200" s="57"/>
      <c r="E200" s="99" t="s">
        <v>18</v>
      </c>
      <c r="F200" s="100"/>
      <c r="G200" s="101"/>
      <c r="H200" s="48">
        <v>238</v>
      </c>
      <c r="I200" s="163"/>
    </row>
    <row r="201" spans="1:10" customFormat="1" hidden="1">
      <c r="A201" s="32"/>
      <c r="B201" s="33"/>
      <c r="C201" s="34"/>
      <c r="D201" s="57"/>
      <c r="E201" s="36" t="s">
        <v>12</v>
      </c>
      <c r="F201" s="85"/>
      <c r="G201" s="47"/>
      <c r="H201" s="50">
        <f>-H196</f>
        <v>-113545</v>
      </c>
      <c r="I201" s="35"/>
    </row>
    <row r="202" spans="1:10" customFormat="1" hidden="1">
      <c r="A202" s="32"/>
      <c r="B202" s="33"/>
      <c r="C202" s="34"/>
      <c r="D202" s="57"/>
      <c r="E202" s="36" t="s">
        <v>113</v>
      </c>
      <c r="F202" s="85"/>
      <c r="G202" s="47"/>
      <c r="H202" s="48">
        <f>SUM(H197:H201)</f>
        <v>1911.3280000000086</v>
      </c>
      <c r="I202" s="35" t="s">
        <v>17</v>
      </c>
    </row>
    <row r="203" spans="1:10" s="85" customFormat="1" hidden="1">
      <c r="A203" s="32"/>
      <c r="B203" s="33"/>
      <c r="C203" s="34"/>
      <c r="D203" s="57"/>
      <c r="E203" s="99"/>
      <c r="F203" s="100"/>
      <c r="G203" s="101"/>
      <c r="H203" s="102"/>
      <c r="I203" s="35"/>
      <c r="J203" s="84"/>
    </row>
    <row r="204" spans="1:10" s="85" customFormat="1" hidden="1">
      <c r="A204" s="32"/>
      <c r="B204" s="33"/>
      <c r="C204" s="34"/>
      <c r="D204" s="57"/>
      <c r="E204" s="99"/>
      <c r="F204" s="100"/>
      <c r="G204" s="101"/>
      <c r="H204" s="102"/>
      <c r="I204" s="35"/>
      <c r="J204" s="84"/>
    </row>
    <row r="205" spans="1:10" customFormat="1" ht="15.75" hidden="1">
      <c r="A205" s="252" t="s">
        <v>0</v>
      </c>
      <c r="B205" s="254" t="s">
        <v>3</v>
      </c>
      <c r="C205" s="256"/>
      <c r="D205" s="256"/>
      <c r="E205" s="256"/>
      <c r="F205" s="257"/>
      <c r="G205" s="248" t="s">
        <v>4</v>
      </c>
      <c r="H205" s="248" t="s">
        <v>5</v>
      </c>
      <c r="I205" s="250" t="s">
        <v>1</v>
      </c>
    </row>
    <row r="206" spans="1:10" customFormat="1" ht="31.5" hidden="1">
      <c r="A206" s="253"/>
      <c r="B206" s="255"/>
      <c r="C206" s="71" t="s">
        <v>8</v>
      </c>
      <c r="D206" s="72" t="s">
        <v>11</v>
      </c>
      <c r="E206" s="73" t="s">
        <v>9</v>
      </c>
      <c r="F206" s="17" t="s">
        <v>10</v>
      </c>
      <c r="G206" s="249"/>
      <c r="H206" s="249"/>
      <c r="I206" s="251"/>
    </row>
    <row r="207" spans="1:10" customFormat="1" hidden="1">
      <c r="A207" s="161" t="s">
        <v>124</v>
      </c>
      <c r="B207" s="18">
        <v>41723</v>
      </c>
      <c r="C207" s="88" t="s">
        <v>50</v>
      </c>
      <c r="D207" s="65">
        <v>336</v>
      </c>
      <c r="E207" s="66">
        <f t="shared" ref="E207:E213" si="8">D207*15</f>
        <v>5040</v>
      </c>
      <c r="F207" s="67">
        <v>6.8</v>
      </c>
      <c r="G207" s="41">
        <f t="shared" ref="G207:G213" si="9">E207*F207</f>
        <v>34272</v>
      </c>
      <c r="H207" s="42"/>
      <c r="I207" s="2"/>
    </row>
    <row r="208" spans="1:10" customFormat="1" hidden="1">
      <c r="A208" s="15"/>
      <c r="B208" s="18"/>
      <c r="C208" s="88" t="s">
        <v>55</v>
      </c>
      <c r="D208" s="65">
        <v>35</v>
      </c>
      <c r="E208" s="66">
        <f t="shared" si="8"/>
        <v>525</v>
      </c>
      <c r="F208" s="67">
        <v>6</v>
      </c>
      <c r="G208" s="41">
        <f t="shared" si="9"/>
        <v>3150</v>
      </c>
      <c r="H208" s="42"/>
      <c r="I208" s="69"/>
    </row>
    <row r="209" spans="1:10" customFormat="1" hidden="1">
      <c r="A209" s="15"/>
      <c r="B209" s="18"/>
      <c r="C209" s="88" t="s">
        <v>62</v>
      </c>
      <c r="D209" s="65">
        <v>11</v>
      </c>
      <c r="E209" s="66">
        <f t="shared" si="8"/>
        <v>165</v>
      </c>
      <c r="F209" s="67">
        <v>5.5</v>
      </c>
      <c r="G209" s="41">
        <f t="shared" si="9"/>
        <v>907.5</v>
      </c>
      <c r="H209" s="42"/>
      <c r="I209" s="2"/>
    </row>
    <row r="210" spans="1:10" customFormat="1" hidden="1">
      <c r="A210" s="15"/>
      <c r="B210" s="18"/>
      <c r="C210" s="88" t="s">
        <v>76</v>
      </c>
      <c r="D210" s="65">
        <v>525</v>
      </c>
      <c r="E210" s="66">
        <f t="shared" si="8"/>
        <v>7875</v>
      </c>
      <c r="F210" s="69">
        <v>6.7</v>
      </c>
      <c r="G210" s="41">
        <f t="shared" si="9"/>
        <v>52762.5</v>
      </c>
      <c r="H210" s="42"/>
      <c r="I210" s="2"/>
    </row>
    <row r="211" spans="1:10" customFormat="1" hidden="1">
      <c r="A211" s="15"/>
      <c r="B211" s="18"/>
      <c r="C211" s="88" t="s">
        <v>100</v>
      </c>
      <c r="D211" s="65">
        <v>23</v>
      </c>
      <c r="E211" s="66">
        <f t="shared" si="8"/>
        <v>345</v>
      </c>
      <c r="F211" s="69">
        <v>5.5</v>
      </c>
      <c r="G211" s="41">
        <f t="shared" si="9"/>
        <v>1897.5</v>
      </c>
      <c r="H211" s="42"/>
      <c r="I211" s="2"/>
    </row>
    <row r="212" spans="1:10" customFormat="1" hidden="1">
      <c r="A212" s="15"/>
      <c r="B212" s="18"/>
      <c r="C212" s="88" t="s">
        <v>53</v>
      </c>
      <c r="D212" s="65">
        <v>54</v>
      </c>
      <c r="E212" s="66">
        <f t="shared" si="8"/>
        <v>810</v>
      </c>
      <c r="F212" s="69">
        <v>5.8</v>
      </c>
      <c r="G212" s="41">
        <f t="shared" si="9"/>
        <v>4698</v>
      </c>
      <c r="H212" s="42"/>
      <c r="I212" s="2"/>
    </row>
    <row r="213" spans="1:10" customFormat="1" hidden="1">
      <c r="A213" s="15"/>
      <c r="B213" s="18"/>
      <c r="C213" s="88" t="s">
        <v>123</v>
      </c>
      <c r="D213" s="65">
        <v>550</v>
      </c>
      <c r="E213" s="66">
        <f t="shared" si="8"/>
        <v>8250</v>
      </c>
      <c r="F213" s="69">
        <v>4.5</v>
      </c>
      <c r="G213" s="41">
        <f t="shared" si="9"/>
        <v>37125</v>
      </c>
      <c r="H213" s="42"/>
      <c r="I213" s="2"/>
    </row>
    <row r="214" spans="1:10" customFormat="1" hidden="1">
      <c r="A214" s="15"/>
      <c r="B214" s="18"/>
      <c r="C214" s="88"/>
      <c r="D214" s="65"/>
      <c r="E214" s="66"/>
      <c r="F214" s="69"/>
      <c r="G214" s="41"/>
      <c r="H214" s="42"/>
      <c r="I214" s="2"/>
    </row>
    <row r="215" spans="1:10" customFormat="1" hidden="1">
      <c r="A215" s="15"/>
      <c r="B215" s="18"/>
      <c r="C215" s="88"/>
      <c r="D215" s="65"/>
      <c r="E215" s="66"/>
      <c r="F215" s="69"/>
      <c r="G215" s="41"/>
      <c r="H215" s="42"/>
      <c r="I215" s="2"/>
    </row>
    <row r="216" spans="1:10" customFormat="1" ht="15.75" hidden="1">
      <c r="A216" s="15"/>
      <c r="B216" s="18"/>
      <c r="C216" s="176"/>
      <c r="D216" s="177"/>
      <c r="E216" s="178"/>
      <c r="F216" s="179"/>
      <c r="G216" s="172"/>
      <c r="H216" s="173"/>
      <c r="I216" s="2"/>
    </row>
    <row r="217" spans="1:10" customFormat="1" hidden="1">
      <c r="A217" s="15"/>
      <c r="B217" s="18"/>
      <c r="C217" s="88" t="s">
        <v>43</v>
      </c>
      <c r="D217" s="65">
        <v>130</v>
      </c>
      <c r="E217" s="66">
        <f>D217*15</f>
        <v>1950</v>
      </c>
      <c r="F217" s="69">
        <v>0.5</v>
      </c>
      <c r="G217" s="41">
        <f>E217*F217</f>
        <v>975</v>
      </c>
      <c r="H217" s="42"/>
      <c r="I217" s="2"/>
    </row>
    <row r="218" spans="1:10" customFormat="1" ht="15.75" hidden="1">
      <c r="A218" s="22"/>
      <c r="B218" s="23"/>
      <c r="C218" s="62" t="s">
        <v>6</v>
      </c>
      <c r="D218" s="76">
        <f>SUM(D207:D215)</f>
        <v>1534</v>
      </c>
      <c r="E218" s="76">
        <f>SUM(E207:E215)</f>
        <v>23010</v>
      </c>
      <c r="F218" s="82"/>
      <c r="G218" s="43">
        <f>SUM(G207:G217)</f>
        <v>135787.5</v>
      </c>
      <c r="H218" s="44"/>
      <c r="I218" s="24"/>
    </row>
    <row r="219" spans="1:10" s="87" customFormat="1" hidden="1">
      <c r="A219" s="15"/>
      <c r="B219" s="27">
        <v>41663</v>
      </c>
      <c r="C219" s="29" t="s">
        <v>108</v>
      </c>
      <c r="D219" s="54"/>
      <c r="E219" s="59"/>
      <c r="F219" s="63"/>
      <c r="G219" s="41"/>
      <c r="H219" s="42">
        <v>20000</v>
      </c>
      <c r="I219" s="2"/>
      <c r="J219" s="86"/>
    </row>
    <row r="220" spans="1:10" s="87" customFormat="1" hidden="1">
      <c r="A220" s="15"/>
      <c r="B220" s="27">
        <v>41682</v>
      </c>
      <c r="C220" s="29" t="s">
        <v>108</v>
      </c>
      <c r="D220" s="54"/>
      <c r="E220" s="59"/>
      <c r="F220" s="63"/>
      <c r="G220" s="41"/>
      <c r="H220" s="42">
        <v>30000</v>
      </c>
      <c r="I220" s="2"/>
      <c r="J220" s="86"/>
    </row>
    <row r="221" spans="1:10" customFormat="1" ht="15.75" hidden="1">
      <c r="A221" s="15"/>
      <c r="B221" s="27">
        <v>41695</v>
      </c>
      <c r="C221" s="29" t="s">
        <v>108</v>
      </c>
      <c r="D221" s="54"/>
      <c r="E221" s="59"/>
      <c r="F221" s="63"/>
      <c r="G221" s="41"/>
      <c r="H221" s="42">
        <v>31000</v>
      </c>
      <c r="I221" s="2"/>
    </row>
    <row r="222" spans="1:10" customFormat="1" ht="15.75" hidden="1">
      <c r="A222" s="15"/>
      <c r="B222" s="27">
        <v>41680</v>
      </c>
      <c r="C222" s="29" t="s">
        <v>192</v>
      </c>
      <c r="D222" s="54"/>
      <c r="E222" s="59"/>
      <c r="F222" s="63"/>
      <c r="G222" s="41"/>
      <c r="H222" s="42">
        <v>20000</v>
      </c>
      <c r="I222" s="2"/>
    </row>
    <row r="223" spans="1:10" s="87" customFormat="1" hidden="1">
      <c r="A223" s="15"/>
      <c r="B223" s="27">
        <v>41668</v>
      </c>
      <c r="C223" s="29" t="s">
        <v>190</v>
      </c>
      <c r="D223" s="54"/>
      <c r="E223" s="59"/>
      <c r="F223" s="63"/>
      <c r="G223" s="41"/>
      <c r="H223" s="42">
        <v>2000</v>
      </c>
      <c r="I223" s="2"/>
      <c r="J223" s="86"/>
    </row>
    <row r="224" spans="1:10" s="87" customFormat="1" hidden="1">
      <c r="A224" s="15"/>
      <c r="B224" s="27">
        <v>41716</v>
      </c>
      <c r="C224" s="29" t="s">
        <v>190</v>
      </c>
      <c r="D224" s="54"/>
      <c r="E224" s="59"/>
      <c r="F224" s="63"/>
      <c r="G224" s="41"/>
      <c r="H224" s="42">
        <v>20000</v>
      </c>
      <c r="I224" s="2"/>
      <c r="J224" s="86"/>
    </row>
    <row r="225" spans="1:10" customFormat="1" ht="15.75" hidden="1">
      <c r="A225" s="15"/>
      <c r="B225" s="27">
        <v>41733</v>
      </c>
      <c r="C225" s="29" t="s">
        <v>191</v>
      </c>
      <c r="D225" s="54"/>
      <c r="E225" s="59"/>
      <c r="F225" s="63"/>
      <c r="G225" s="41"/>
      <c r="H225" s="42">
        <v>20000</v>
      </c>
      <c r="I225" s="2"/>
    </row>
    <row r="226" spans="1:10" customFormat="1" ht="15.75" hidden="1">
      <c r="A226" s="15"/>
      <c r="B226" s="27">
        <v>41739</v>
      </c>
      <c r="C226" s="29" t="s">
        <v>192</v>
      </c>
      <c r="D226" s="54"/>
      <c r="E226" s="59"/>
      <c r="F226" s="63"/>
      <c r="G226" s="41"/>
      <c r="H226" s="42">
        <v>10000</v>
      </c>
      <c r="I226" s="2"/>
    </row>
    <row r="227" spans="1:10" customFormat="1" ht="15.75" hidden="1">
      <c r="A227" s="15"/>
      <c r="B227" s="27">
        <v>41745</v>
      </c>
      <c r="C227" s="29" t="s">
        <v>191</v>
      </c>
      <c r="D227" s="54"/>
      <c r="E227" s="59"/>
      <c r="F227" s="63"/>
      <c r="G227" s="41"/>
      <c r="H227" s="42">
        <v>30000</v>
      </c>
      <c r="I227" s="2"/>
    </row>
    <row r="228" spans="1:10" customFormat="1" ht="15.75" hidden="1">
      <c r="A228" s="15"/>
      <c r="B228" s="27">
        <v>41773</v>
      </c>
      <c r="C228" s="29" t="s">
        <v>108</v>
      </c>
      <c r="D228" s="54"/>
      <c r="E228" s="59"/>
      <c r="F228" s="63"/>
      <c r="G228" s="41"/>
      <c r="H228" s="42">
        <v>25000</v>
      </c>
      <c r="I228" s="2"/>
    </row>
    <row r="229" spans="1:10" customFormat="1" ht="15.75" hidden="1">
      <c r="A229" s="15"/>
      <c r="B229" s="27">
        <v>41781</v>
      </c>
      <c r="C229" s="29" t="s">
        <v>108</v>
      </c>
      <c r="D229" s="54"/>
      <c r="E229" s="59"/>
      <c r="F229" s="63"/>
      <c r="G229" s="41"/>
      <c r="H229" s="42">
        <v>30000</v>
      </c>
      <c r="I229" s="2"/>
    </row>
    <row r="230" spans="1:10" customFormat="1" ht="15.75" hidden="1">
      <c r="A230" s="15"/>
      <c r="B230" s="27"/>
      <c r="C230" s="29"/>
      <c r="D230" s="54"/>
      <c r="E230" s="59"/>
      <c r="F230" s="63"/>
      <c r="G230" s="41"/>
      <c r="H230" s="42"/>
      <c r="I230" s="2"/>
    </row>
    <row r="231" spans="1:10" customFormat="1" ht="15.75" hidden="1">
      <c r="A231" s="22"/>
      <c r="B231" s="30"/>
      <c r="C231" s="31"/>
      <c r="D231" s="56"/>
      <c r="E231" s="58"/>
      <c r="F231" s="64" t="s">
        <v>6</v>
      </c>
      <c r="G231" s="43"/>
      <c r="H231" s="44">
        <f>SUM(H207:H230)</f>
        <v>238000</v>
      </c>
      <c r="I231" s="24"/>
    </row>
    <row r="232" spans="1:10" customFormat="1" hidden="1">
      <c r="A232" s="32"/>
      <c r="B232" s="33"/>
      <c r="C232" s="34"/>
      <c r="D232" s="57"/>
      <c r="E232" s="36"/>
      <c r="F232" s="85"/>
      <c r="G232" s="47"/>
      <c r="H232" s="48"/>
      <c r="I232" s="35"/>
    </row>
    <row r="233" spans="1:10" customFormat="1" hidden="1">
      <c r="A233" s="32"/>
      <c r="B233" s="33"/>
      <c r="C233" s="34"/>
      <c r="D233" s="57"/>
      <c r="E233" s="36" t="s">
        <v>111</v>
      </c>
      <c r="F233" s="87"/>
      <c r="G233" s="47"/>
      <c r="H233" s="48">
        <f>H202</f>
        <v>1911.3280000000086</v>
      </c>
      <c r="I233" s="35"/>
    </row>
    <row r="234" spans="1:10" customFormat="1" hidden="1">
      <c r="A234" s="32"/>
      <c r="B234" s="33"/>
      <c r="C234" s="34"/>
      <c r="D234" s="57"/>
      <c r="E234" s="36" t="s">
        <v>119</v>
      </c>
      <c r="F234" s="85"/>
      <c r="G234" s="47"/>
      <c r="H234" s="48">
        <f>G218</f>
        <v>135787.5</v>
      </c>
      <c r="I234" s="35"/>
    </row>
    <row r="235" spans="1:10" customFormat="1" hidden="1">
      <c r="A235" s="32"/>
      <c r="B235" s="33"/>
      <c r="C235" s="34"/>
      <c r="D235" s="57"/>
      <c r="E235" s="99" t="s">
        <v>18</v>
      </c>
      <c r="F235" s="100"/>
      <c r="G235" s="101"/>
      <c r="H235" s="48">
        <v>238</v>
      </c>
      <c r="I235" s="163"/>
    </row>
    <row r="236" spans="1:10" customFormat="1" hidden="1">
      <c r="A236" s="32"/>
      <c r="B236" s="33"/>
      <c r="C236" s="34"/>
      <c r="D236" s="57"/>
      <c r="E236" s="36" t="s">
        <v>12</v>
      </c>
      <c r="F236" s="85"/>
      <c r="G236" s="47"/>
      <c r="H236" s="50">
        <f>-H231</f>
        <v>-238000</v>
      </c>
      <c r="I236" s="35"/>
    </row>
    <row r="237" spans="1:10" customFormat="1" hidden="1">
      <c r="A237" s="32"/>
      <c r="B237" s="33"/>
      <c r="C237" s="34"/>
      <c r="D237" s="57"/>
      <c r="E237" s="36" t="s">
        <v>125</v>
      </c>
      <c r="F237" s="85"/>
      <c r="G237" s="47"/>
      <c r="H237" s="48">
        <f>SUM(H232:H236)</f>
        <v>-100063.17199999999</v>
      </c>
      <c r="I237" s="35" t="s">
        <v>17</v>
      </c>
    </row>
    <row r="238" spans="1:10" s="85" customFormat="1" hidden="1">
      <c r="A238" s="32"/>
      <c r="B238" s="33"/>
      <c r="C238" s="34"/>
      <c r="D238" s="57"/>
      <c r="E238" s="99"/>
      <c r="F238" s="100"/>
      <c r="G238" s="101"/>
      <c r="H238" s="102"/>
      <c r="I238" s="35"/>
      <c r="J238" s="84"/>
    </row>
    <row r="239" spans="1:10" s="85" customFormat="1" hidden="1">
      <c r="A239" s="32"/>
      <c r="B239" s="33"/>
      <c r="C239" s="34"/>
      <c r="D239" s="57"/>
      <c r="E239" s="99"/>
      <c r="F239" s="100"/>
      <c r="G239" s="101"/>
      <c r="H239" s="102"/>
      <c r="I239" s="35"/>
      <c r="J239" s="84"/>
    </row>
    <row r="240" spans="1:10" s="85" customFormat="1" hidden="1">
      <c r="A240" s="32"/>
      <c r="B240" s="33"/>
      <c r="C240" s="34"/>
      <c r="D240" s="57"/>
      <c r="E240" s="99"/>
      <c r="F240" s="100"/>
      <c r="G240" s="101"/>
      <c r="H240" s="102"/>
      <c r="I240" s="35"/>
      <c r="J240" s="84"/>
    </row>
    <row r="241" spans="1:10" customFormat="1" ht="15.75" hidden="1">
      <c r="A241" s="252" t="s">
        <v>0</v>
      </c>
      <c r="B241" s="254" t="s">
        <v>3</v>
      </c>
      <c r="C241" s="256"/>
      <c r="D241" s="256"/>
      <c r="E241" s="256"/>
      <c r="F241" s="257"/>
      <c r="G241" s="248" t="s">
        <v>4</v>
      </c>
      <c r="H241" s="248" t="s">
        <v>5</v>
      </c>
      <c r="I241" s="250" t="s">
        <v>1</v>
      </c>
    </row>
    <row r="242" spans="1:10" customFormat="1" ht="31.5" hidden="1">
      <c r="A242" s="253"/>
      <c r="B242" s="255"/>
      <c r="C242" s="71" t="s">
        <v>8</v>
      </c>
      <c r="D242" s="72" t="s">
        <v>11</v>
      </c>
      <c r="E242" s="73" t="s">
        <v>9</v>
      </c>
      <c r="F242" s="17" t="s">
        <v>10</v>
      </c>
      <c r="G242" s="249"/>
      <c r="H242" s="249"/>
      <c r="I242" s="251"/>
    </row>
    <row r="243" spans="1:10" customFormat="1" hidden="1">
      <c r="A243" s="161" t="s">
        <v>126</v>
      </c>
      <c r="B243" s="18">
        <v>41796</v>
      </c>
      <c r="C243" s="88" t="s">
        <v>50</v>
      </c>
      <c r="D243" s="65">
        <v>80</v>
      </c>
      <c r="E243" s="66">
        <f t="shared" ref="E243:E251" si="10">D243*15</f>
        <v>1200</v>
      </c>
      <c r="F243" s="67">
        <v>6.8</v>
      </c>
      <c r="G243" s="41">
        <f t="shared" ref="G243:G251" si="11">E243*F243</f>
        <v>8160</v>
      </c>
      <c r="H243" s="42"/>
      <c r="I243" s="2"/>
    </row>
    <row r="244" spans="1:10" customFormat="1" hidden="1">
      <c r="A244" s="15"/>
      <c r="B244" s="18"/>
      <c r="C244" s="88" t="s">
        <v>52</v>
      </c>
      <c r="D244" s="65">
        <v>68</v>
      </c>
      <c r="E244" s="66">
        <f t="shared" si="10"/>
        <v>1020</v>
      </c>
      <c r="F244" s="67">
        <v>6.8</v>
      </c>
      <c r="G244" s="41">
        <f t="shared" si="11"/>
        <v>6936</v>
      </c>
      <c r="H244" s="42"/>
      <c r="I244" s="69"/>
    </row>
    <row r="245" spans="1:10" customFormat="1" hidden="1">
      <c r="A245" s="15"/>
      <c r="B245" s="18"/>
      <c r="C245" s="88" t="s">
        <v>53</v>
      </c>
      <c r="D245" s="65">
        <v>11</v>
      </c>
      <c r="E245" s="66">
        <f t="shared" si="10"/>
        <v>165</v>
      </c>
      <c r="F245" s="67">
        <v>5.8</v>
      </c>
      <c r="G245" s="41">
        <f t="shared" si="11"/>
        <v>957</v>
      </c>
      <c r="H245" s="42"/>
      <c r="I245" s="2"/>
    </row>
    <row r="246" spans="1:10" customFormat="1" hidden="1">
      <c r="A246" s="15"/>
      <c r="B246" s="18"/>
      <c r="C246" s="88" t="s">
        <v>63</v>
      </c>
      <c r="D246" s="65">
        <v>237</v>
      </c>
      <c r="E246" s="66">
        <f t="shared" si="10"/>
        <v>3555</v>
      </c>
      <c r="F246" s="69">
        <v>7</v>
      </c>
      <c r="G246" s="41">
        <f t="shared" si="11"/>
        <v>24885</v>
      </c>
      <c r="H246" s="42"/>
      <c r="I246" s="2"/>
    </row>
    <row r="247" spans="1:10" customFormat="1" hidden="1">
      <c r="A247" s="15"/>
      <c r="B247" s="18"/>
      <c r="C247" s="88" t="s">
        <v>93</v>
      </c>
      <c r="D247" s="65">
        <v>316</v>
      </c>
      <c r="E247" s="66">
        <f t="shared" si="10"/>
        <v>4740</v>
      </c>
      <c r="F247" s="69">
        <v>6.1</v>
      </c>
      <c r="G247" s="41">
        <f t="shared" si="11"/>
        <v>28914</v>
      </c>
      <c r="H247" s="42"/>
      <c r="I247" s="2"/>
    </row>
    <row r="248" spans="1:10" customFormat="1" hidden="1">
      <c r="A248" s="15"/>
      <c r="B248" s="18"/>
      <c r="C248" s="88" t="s">
        <v>127</v>
      </c>
      <c r="D248" s="65">
        <v>7</v>
      </c>
      <c r="E248" s="66">
        <f t="shared" si="10"/>
        <v>105</v>
      </c>
      <c r="F248" s="69">
        <v>5</v>
      </c>
      <c r="G248" s="41">
        <f t="shared" si="11"/>
        <v>525</v>
      </c>
      <c r="H248" s="42"/>
      <c r="I248" s="2"/>
    </row>
    <row r="249" spans="1:10" customFormat="1" hidden="1">
      <c r="A249" s="15"/>
      <c r="B249" s="18"/>
      <c r="C249" s="88" t="s">
        <v>54</v>
      </c>
      <c r="D249" s="65">
        <v>710</v>
      </c>
      <c r="E249" s="66">
        <f t="shared" si="10"/>
        <v>10650</v>
      </c>
      <c r="F249" s="69">
        <v>6.7</v>
      </c>
      <c r="G249" s="41">
        <f t="shared" si="11"/>
        <v>71355</v>
      </c>
      <c r="H249" s="42"/>
      <c r="I249" s="2"/>
    </row>
    <row r="250" spans="1:10" customFormat="1" hidden="1">
      <c r="A250" s="15"/>
      <c r="B250" s="18"/>
      <c r="C250" s="88" t="s">
        <v>74</v>
      </c>
      <c r="D250" s="65">
        <v>5</v>
      </c>
      <c r="E250" s="66">
        <f t="shared" si="10"/>
        <v>75</v>
      </c>
      <c r="F250" s="69">
        <v>5.9</v>
      </c>
      <c r="G250" s="41">
        <f t="shared" si="11"/>
        <v>442.5</v>
      </c>
      <c r="H250" s="42"/>
      <c r="I250" s="2"/>
    </row>
    <row r="251" spans="1:10" customFormat="1" hidden="1">
      <c r="A251" s="15"/>
      <c r="B251" s="18"/>
      <c r="C251" s="88" t="s">
        <v>128</v>
      </c>
      <c r="D251" s="65">
        <v>100</v>
      </c>
      <c r="E251" s="66">
        <f t="shared" si="10"/>
        <v>1500</v>
      </c>
      <c r="F251" s="69">
        <v>7</v>
      </c>
      <c r="G251" s="41">
        <f t="shared" si="11"/>
        <v>10500</v>
      </c>
      <c r="H251" s="42"/>
      <c r="I251" s="2"/>
    </row>
    <row r="252" spans="1:10" customFormat="1" ht="15.75" hidden="1">
      <c r="A252" s="15"/>
      <c r="B252" s="18"/>
      <c r="C252" s="176"/>
      <c r="D252" s="177"/>
      <c r="E252" s="178"/>
      <c r="F252" s="179"/>
      <c r="G252" s="172"/>
      <c r="H252" s="173"/>
      <c r="I252" s="2"/>
    </row>
    <row r="253" spans="1:10" customFormat="1" hidden="1">
      <c r="A253" s="15"/>
      <c r="B253" s="18"/>
      <c r="C253" s="88" t="s">
        <v>43</v>
      </c>
      <c r="D253" s="65">
        <v>130</v>
      </c>
      <c r="E253" s="66">
        <f>D253*15</f>
        <v>1950</v>
      </c>
      <c r="F253" s="69">
        <v>0.5</v>
      </c>
      <c r="G253" s="41">
        <f>E253*F253</f>
        <v>975</v>
      </c>
      <c r="H253" s="42"/>
      <c r="I253" s="2"/>
    </row>
    <row r="254" spans="1:10" customFormat="1" ht="15.75" hidden="1">
      <c r="A254" s="22"/>
      <c r="B254" s="23"/>
      <c r="C254" s="62" t="s">
        <v>6</v>
      </c>
      <c r="D254" s="76">
        <f>SUM(D243:D251)</f>
        <v>1534</v>
      </c>
      <c r="E254" s="76">
        <f>SUM(E243:E251)</f>
        <v>23010</v>
      </c>
      <c r="F254" s="82"/>
      <c r="G254" s="43">
        <f>SUM(G243:G253)</f>
        <v>153649.5</v>
      </c>
      <c r="H254" s="44"/>
      <c r="I254" s="24"/>
    </row>
    <row r="255" spans="1:10" s="87" customFormat="1" hidden="1">
      <c r="A255" s="15"/>
      <c r="B255" s="27">
        <v>41793</v>
      </c>
      <c r="C255" s="29" t="s">
        <v>108</v>
      </c>
      <c r="D255" s="54"/>
      <c r="E255" s="59"/>
      <c r="F255" s="63"/>
      <c r="G255" s="41"/>
      <c r="H255" s="42">
        <v>50000</v>
      </c>
      <c r="I255" s="2"/>
      <c r="J255" s="86"/>
    </row>
    <row r="256" spans="1:10" s="87" customFormat="1" hidden="1">
      <c r="A256" s="15"/>
      <c r="B256" s="27">
        <v>41802</v>
      </c>
      <c r="C256" s="29" t="s">
        <v>108</v>
      </c>
      <c r="D256" s="54"/>
      <c r="E256" s="59"/>
      <c r="F256" s="63"/>
      <c r="G256" s="41"/>
      <c r="H256" s="42">
        <v>55000</v>
      </c>
      <c r="I256" s="2"/>
      <c r="J256" s="86"/>
    </row>
    <row r="257" spans="1:10" customFormat="1" ht="15.75" hidden="1">
      <c r="A257" s="15"/>
      <c r="B257" s="27">
        <v>41810</v>
      </c>
      <c r="C257" s="29" t="s">
        <v>108</v>
      </c>
      <c r="D257" s="54"/>
      <c r="E257" s="59"/>
      <c r="F257" s="63"/>
      <c r="G257" s="41"/>
      <c r="H257" s="42">
        <v>60000</v>
      </c>
      <c r="I257" s="2"/>
    </row>
    <row r="258" spans="1:10" customFormat="1" ht="15.75" hidden="1">
      <c r="A258" s="15"/>
      <c r="B258" s="27">
        <v>41816</v>
      </c>
      <c r="C258" s="29" t="s">
        <v>129</v>
      </c>
      <c r="D258" s="54"/>
      <c r="E258" s="59"/>
      <c r="F258" s="63"/>
      <c r="G258" s="41"/>
      <c r="H258" s="42">
        <v>45000</v>
      </c>
      <c r="I258" s="2"/>
    </row>
    <row r="259" spans="1:10" customFormat="1" ht="15.75" hidden="1">
      <c r="A259" s="15"/>
      <c r="B259" s="27"/>
      <c r="C259" s="29"/>
      <c r="D259" s="54"/>
      <c r="E259" s="59"/>
      <c r="F259" s="63"/>
      <c r="G259" s="41"/>
      <c r="H259" s="42"/>
      <c r="I259" s="2"/>
    </row>
    <row r="260" spans="1:10" customFormat="1" ht="15.75" hidden="1">
      <c r="A260" s="22"/>
      <c r="B260" s="30"/>
      <c r="C260" s="31"/>
      <c r="D260" s="56"/>
      <c r="E260" s="58"/>
      <c r="F260" s="64" t="s">
        <v>6</v>
      </c>
      <c r="G260" s="43"/>
      <c r="H260" s="44">
        <f>SUM(H243:H259)</f>
        <v>210000</v>
      </c>
      <c r="I260" s="24"/>
    </row>
    <row r="261" spans="1:10" customFormat="1" hidden="1">
      <c r="A261" s="32"/>
      <c r="B261" s="33"/>
      <c r="C261" s="34"/>
      <c r="D261" s="57"/>
      <c r="E261" s="36"/>
      <c r="F261" s="85"/>
      <c r="G261" s="47"/>
      <c r="H261" s="48"/>
      <c r="I261" s="35"/>
    </row>
    <row r="262" spans="1:10" customFormat="1" hidden="1">
      <c r="A262" s="32"/>
      <c r="B262" s="33"/>
      <c r="C262" s="34"/>
      <c r="D262" s="57"/>
      <c r="E262" s="36" t="s">
        <v>125</v>
      </c>
      <c r="F262" s="87"/>
      <c r="G262" s="47"/>
      <c r="H262" s="48">
        <f>H237</f>
        <v>-100063.17199999999</v>
      </c>
      <c r="I262" s="35"/>
    </row>
    <row r="263" spans="1:10" customFormat="1" hidden="1">
      <c r="A263" s="32"/>
      <c r="B263" s="33"/>
      <c r="C263" s="34"/>
      <c r="D263" s="57"/>
      <c r="E263" s="36" t="s">
        <v>120</v>
      </c>
      <c r="F263" s="85"/>
      <c r="G263" s="47"/>
      <c r="H263" s="48">
        <f>G254</f>
        <v>153649.5</v>
      </c>
      <c r="I263" s="35"/>
    </row>
    <row r="264" spans="1:10" customFormat="1" hidden="1">
      <c r="A264" s="32"/>
      <c r="B264" s="33"/>
      <c r="C264" s="34"/>
      <c r="D264" s="57"/>
      <c r="E264" s="99" t="s">
        <v>18</v>
      </c>
      <c r="F264" s="100"/>
      <c r="G264" s="101"/>
      <c r="H264" s="48">
        <v>250</v>
      </c>
      <c r="I264" s="163"/>
    </row>
    <row r="265" spans="1:10" customFormat="1" hidden="1">
      <c r="A265" s="32"/>
      <c r="B265" s="33"/>
      <c r="C265" s="34"/>
      <c r="D265" s="57"/>
      <c r="E265" s="36" t="s">
        <v>12</v>
      </c>
      <c r="F265" s="85"/>
      <c r="G265" s="47"/>
      <c r="H265" s="50">
        <f>-H260</f>
        <v>-210000</v>
      </c>
      <c r="I265" s="35"/>
    </row>
    <row r="266" spans="1:10" customFormat="1" hidden="1">
      <c r="A266" s="32"/>
      <c r="B266" s="33"/>
      <c r="C266" s="34"/>
      <c r="D266" s="57"/>
      <c r="E266" s="36" t="s">
        <v>201</v>
      </c>
      <c r="F266" s="85"/>
      <c r="G266" s="47"/>
      <c r="H266" s="48">
        <f>SUM(H261:H265)</f>
        <v>-156163.67199999999</v>
      </c>
      <c r="I266" s="35" t="s">
        <v>17</v>
      </c>
    </row>
    <row r="267" spans="1:10" s="85" customFormat="1" hidden="1">
      <c r="A267" s="32"/>
      <c r="B267" s="33"/>
      <c r="C267" s="34"/>
      <c r="D267" s="57"/>
      <c r="E267" s="99"/>
      <c r="F267" s="100"/>
      <c r="G267" s="101"/>
      <c r="H267" s="102"/>
      <c r="I267" s="35"/>
      <c r="J267" s="84"/>
    </row>
    <row r="268" spans="1:10" s="85" customFormat="1" hidden="1">
      <c r="A268" s="32"/>
      <c r="B268" s="33"/>
      <c r="C268" s="34"/>
      <c r="D268" s="57"/>
      <c r="E268" s="99"/>
      <c r="F268" s="100"/>
      <c r="G268" s="101"/>
      <c r="H268" s="102"/>
      <c r="I268" s="35"/>
      <c r="J268" s="84"/>
    </row>
    <row r="269" spans="1:10" s="85" customFormat="1" hidden="1">
      <c r="A269" s="32"/>
      <c r="B269" s="33"/>
      <c r="C269" s="34"/>
      <c r="D269" s="57"/>
      <c r="E269" s="99"/>
      <c r="F269" s="100"/>
      <c r="G269" s="101"/>
      <c r="H269" s="102"/>
      <c r="I269" s="35"/>
      <c r="J269" s="84"/>
    </row>
    <row r="270" spans="1:10" customFormat="1" ht="15.75" hidden="1">
      <c r="A270" s="252" t="s">
        <v>0</v>
      </c>
      <c r="B270" s="254" t="s">
        <v>3</v>
      </c>
      <c r="C270" s="256"/>
      <c r="D270" s="256"/>
      <c r="E270" s="256"/>
      <c r="F270" s="257"/>
      <c r="G270" s="248" t="s">
        <v>4</v>
      </c>
      <c r="H270" s="248" t="s">
        <v>5</v>
      </c>
      <c r="I270" s="250" t="s">
        <v>1</v>
      </c>
    </row>
    <row r="271" spans="1:10" customFormat="1" ht="31.5" hidden="1">
      <c r="A271" s="253"/>
      <c r="B271" s="255"/>
      <c r="C271" s="71" t="s">
        <v>8</v>
      </c>
      <c r="D271" s="72" t="s">
        <v>11</v>
      </c>
      <c r="E271" s="73" t="s">
        <v>9</v>
      </c>
      <c r="F271" s="17" t="s">
        <v>10</v>
      </c>
      <c r="G271" s="249"/>
      <c r="H271" s="249"/>
      <c r="I271" s="251"/>
    </row>
    <row r="272" spans="1:10" customFormat="1" hidden="1">
      <c r="A272" s="161" t="s">
        <v>130</v>
      </c>
      <c r="B272" s="18">
        <v>41827</v>
      </c>
      <c r="C272" s="88" t="s">
        <v>50</v>
      </c>
      <c r="D272" s="65">
        <v>22</v>
      </c>
      <c r="E272" s="66">
        <f>D272*15</f>
        <v>330</v>
      </c>
      <c r="F272" s="67">
        <v>6.8</v>
      </c>
      <c r="G272" s="41">
        <f>E272*F272</f>
        <v>2244</v>
      </c>
      <c r="H272" s="42"/>
      <c r="I272" s="2"/>
    </row>
    <row r="273" spans="1:10" customFormat="1" hidden="1">
      <c r="A273" s="15"/>
      <c r="B273" s="18"/>
      <c r="C273" s="88" t="s">
        <v>55</v>
      </c>
      <c r="D273" s="65">
        <v>270</v>
      </c>
      <c r="E273" s="66">
        <f>D273*15</f>
        <v>4050</v>
      </c>
      <c r="F273" s="67">
        <v>6.1</v>
      </c>
      <c r="G273" s="41">
        <f>E273*F273</f>
        <v>24705</v>
      </c>
      <c r="H273" s="42"/>
      <c r="I273" s="69"/>
    </row>
    <row r="274" spans="1:10" customFormat="1" hidden="1">
      <c r="A274" s="15"/>
      <c r="B274" s="18"/>
      <c r="C274" s="88" t="s">
        <v>63</v>
      </c>
      <c r="D274" s="65">
        <v>305</v>
      </c>
      <c r="E274" s="66">
        <f>D274*15</f>
        <v>4575</v>
      </c>
      <c r="F274" s="67">
        <v>7</v>
      </c>
      <c r="G274" s="41">
        <f>E274*F274</f>
        <v>32025</v>
      </c>
      <c r="H274" s="42"/>
      <c r="I274" s="2"/>
    </row>
    <row r="275" spans="1:10" customFormat="1" hidden="1">
      <c r="A275" s="15"/>
      <c r="B275" s="18"/>
      <c r="C275" s="88" t="s">
        <v>131</v>
      </c>
      <c r="D275" s="65">
        <v>27</v>
      </c>
      <c r="E275" s="66">
        <f>D275*15</f>
        <v>405</v>
      </c>
      <c r="F275" s="69">
        <v>6.5</v>
      </c>
      <c r="G275" s="41">
        <f>E275*F275</f>
        <v>2632.5</v>
      </c>
      <c r="H275" s="42"/>
      <c r="I275" s="2"/>
    </row>
    <row r="276" spans="1:10" customFormat="1" hidden="1">
      <c r="A276" s="15"/>
      <c r="B276" s="18"/>
      <c r="C276" s="88" t="s">
        <v>54</v>
      </c>
      <c r="D276" s="65">
        <v>910</v>
      </c>
      <c r="E276" s="66">
        <f>D276*15</f>
        <v>13650</v>
      </c>
      <c r="F276" s="69">
        <v>6.7</v>
      </c>
      <c r="G276" s="41">
        <f>E276*F276</f>
        <v>91455</v>
      </c>
      <c r="H276" s="42"/>
      <c r="I276" s="2"/>
    </row>
    <row r="277" spans="1:10" customFormat="1" ht="15.75" hidden="1">
      <c r="A277" s="15"/>
      <c r="B277" s="18"/>
      <c r="C277" s="176"/>
      <c r="D277" s="177"/>
      <c r="E277" s="178"/>
      <c r="F277" s="179"/>
      <c r="G277" s="172"/>
      <c r="H277" s="173"/>
      <c r="I277" s="2"/>
    </row>
    <row r="278" spans="1:10" customFormat="1" hidden="1">
      <c r="A278" s="15"/>
      <c r="B278" s="18"/>
      <c r="C278" s="88" t="s">
        <v>43</v>
      </c>
      <c r="D278" s="65">
        <v>130</v>
      </c>
      <c r="E278" s="66">
        <f>D278*15</f>
        <v>1950</v>
      </c>
      <c r="F278" s="69">
        <v>0.5</v>
      </c>
      <c r="G278" s="41">
        <f>E278*F278</f>
        <v>975</v>
      </c>
      <c r="H278" s="42"/>
      <c r="I278" s="2"/>
    </row>
    <row r="279" spans="1:10" customFormat="1" ht="15.75" hidden="1">
      <c r="A279" s="22"/>
      <c r="B279" s="23"/>
      <c r="C279" s="62" t="s">
        <v>6</v>
      </c>
      <c r="D279" s="76">
        <f>SUM(D272:D276)</f>
        <v>1534</v>
      </c>
      <c r="E279" s="76">
        <f>SUM(E272:E276)</f>
        <v>23010</v>
      </c>
      <c r="F279" s="82"/>
      <c r="G279" s="43">
        <f>SUM(G272:G278)</f>
        <v>154036.5</v>
      </c>
      <c r="H279" s="44"/>
      <c r="I279" s="24"/>
    </row>
    <row r="280" spans="1:10" s="87" customFormat="1" hidden="1">
      <c r="A280" s="15"/>
      <c r="B280" s="27"/>
      <c r="C280" s="29"/>
      <c r="D280" s="54"/>
      <c r="E280" s="59"/>
      <c r="F280" s="63"/>
      <c r="G280" s="41"/>
      <c r="H280" s="42"/>
      <c r="I280" s="2"/>
      <c r="J280" s="86"/>
    </row>
    <row r="281" spans="1:10" s="87" customFormat="1" hidden="1">
      <c r="A281" s="15"/>
      <c r="B281" s="27">
        <v>41828</v>
      </c>
      <c r="C281" s="29" t="s">
        <v>108</v>
      </c>
      <c r="D281" s="54"/>
      <c r="E281" s="59"/>
      <c r="F281" s="63"/>
      <c r="G281" s="41"/>
      <c r="H281" s="41">
        <v>44000</v>
      </c>
      <c r="I281" s="2"/>
      <c r="J281" s="86"/>
    </row>
    <row r="282" spans="1:10" customFormat="1" ht="15.75" hidden="1">
      <c r="A282" s="15"/>
      <c r="B282" s="27">
        <v>41835</v>
      </c>
      <c r="C282" s="29" t="s">
        <v>129</v>
      </c>
      <c r="D282" s="54"/>
      <c r="E282" s="59"/>
      <c r="F282" s="63"/>
      <c r="G282" s="41"/>
      <c r="H282" s="41">
        <v>45000</v>
      </c>
      <c r="I282" s="2"/>
    </row>
    <row r="283" spans="1:10" customFormat="1" ht="15.75" hidden="1">
      <c r="A283" s="15"/>
      <c r="B283" s="27">
        <v>41873</v>
      </c>
      <c r="C283" s="29" t="s">
        <v>129</v>
      </c>
      <c r="D283" s="54"/>
      <c r="E283" s="59"/>
      <c r="F283" s="63"/>
      <c r="G283" s="41"/>
      <c r="H283" s="42">
        <v>30000</v>
      </c>
      <c r="I283" s="2"/>
    </row>
    <row r="284" spans="1:10" s="87" customFormat="1" hidden="1">
      <c r="A284" s="15"/>
      <c r="B284" s="27">
        <v>41899</v>
      </c>
      <c r="C284" s="29" t="s">
        <v>129</v>
      </c>
      <c r="D284" s="54"/>
      <c r="E284" s="59"/>
      <c r="F284" s="63"/>
      <c r="G284" s="41"/>
      <c r="H284" s="42">
        <v>31000</v>
      </c>
      <c r="I284" s="2"/>
      <c r="J284" s="86"/>
    </row>
    <row r="285" spans="1:10" s="87" customFormat="1" hidden="1">
      <c r="A285" s="15"/>
      <c r="B285" s="27">
        <v>41923</v>
      </c>
      <c r="C285" s="29" t="s">
        <v>129</v>
      </c>
      <c r="D285" s="54"/>
      <c r="E285" s="59"/>
      <c r="F285" s="63"/>
      <c r="G285" s="41"/>
      <c r="H285" s="42">
        <v>20000</v>
      </c>
      <c r="I285" s="2"/>
      <c r="J285" s="86"/>
    </row>
    <row r="286" spans="1:10" s="87" customFormat="1" hidden="1">
      <c r="A286" s="15"/>
      <c r="B286" s="27">
        <v>41962</v>
      </c>
      <c r="C286" s="29" t="s">
        <v>19</v>
      </c>
      <c r="D286" s="54"/>
      <c r="E286" s="59"/>
      <c r="F286" s="63"/>
      <c r="G286" s="41"/>
      <c r="H286" s="42">
        <v>10000</v>
      </c>
      <c r="I286" s="2"/>
      <c r="J286" s="86"/>
    </row>
    <row r="287" spans="1:10" customFormat="1" ht="15.75" hidden="1">
      <c r="A287" s="15"/>
      <c r="B287" s="27"/>
      <c r="C287" s="29"/>
      <c r="D287" s="54"/>
      <c r="E287" s="59"/>
      <c r="F287" s="63"/>
      <c r="G287" s="41"/>
      <c r="H287" s="42"/>
      <c r="I287" s="2"/>
    </row>
    <row r="288" spans="1:10" customFormat="1" ht="15.75" hidden="1">
      <c r="A288" s="22"/>
      <c r="B288" s="30"/>
      <c r="C288" s="31"/>
      <c r="D288" s="56"/>
      <c r="E288" s="58"/>
      <c r="F288" s="64" t="s">
        <v>6</v>
      </c>
      <c r="G288" s="43"/>
      <c r="H288" s="44">
        <f>SUM(H272:H287)</f>
        <v>180000</v>
      </c>
      <c r="I288" s="24"/>
    </row>
    <row r="289" spans="1:10" customFormat="1" hidden="1">
      <c r="A289" s="32"/>
      <c r="B289" s="33"/>
      <c r="C289" s="34"/>
      <c r="D289" s="57"/>
      <c r="E289" s="36"/>
      <c r="F289" s="85"/>
      <c r="G289" s="47"/>
      <c r="H289" s="48"/>
      <c r="I289" s="35"/>
    </row>
    <row r="290" spans="1:10" customFormat="1" hidden="1">
      <c r="A290" s="32"/>
      <c r="B290" s="33"/>
      <c r="C290" s="34"/>
      <c r="D290" s="57"/>
      <c r="E290" s="36" t="s">
        <v>201</v>
      </c>
      <c r="F290" s="87"/>
      <c r="G290" s="47"/>
      <c r="H290" s="48">
        <f>H266</f>
        <v>-156163.67199999999</v>
      </c>
      <c r="I290" s="35"/>
    </row>
    <row r="291" spans="1:10" customFormat="1" hidden="1">
      <c r="A291" s="32"/>
      <c r="B291" s="33"/>
      <c r="C291" s="34"/>
      <c r="D291" s="57"/>
      <c r="E291" s="36" t="s">
        <v>202</v>
      </c>
      <c r="F291" s="85"/>
      <c r="G291" s="47"/>
      <c r="H291" s="48">
        <f>G279</f>
        <v>154036.5</v>
      </c>
      <c r="I291" s="35"/>
    </row>
    <row r="292" spans="1:10" customFormat="1" hidden="1">
      <c r="A292" s="32"/>
      <c r="B292" s="33"/>
      <c r="C292" s="34"/>
      <c r="D292" s="57"/>
      <c r="E292" s="99" t="s">
        <v>18</v>
      </c>
      <c r="F292" s="100"/>
      <c r="G292" s="101"/>
      <c r="H292" s="48">
        <v>250</v>
      </c>
      <c r="I292" s="163"/>
    </row>
    <row r="293" spans="1:10" customFormat="1" hidden="1">
      <c r="A293" s="32"/>
      <c r="B293" s="33"/>
      <c r="C293" s="34"/>
      <c r="D293" s="57"/>
      <c r="E293" s="36" t="s">
        <v>12</v>
      </c>
      <c r="F293" s="85"/>
      <c r="G293" s="47"/>
      <c r="H293" s="50">
        <f>-H288</f>
        <v>-180000</v>
      </c>
      <c r="I293" s="35"/>
    </row>
    <row r="294" spans="1:10" customFormat="1" hidden="1">
      <c r="A294" s="32"/>
      <c r="B294" s="33"/>
      <c r="C294" s="34"/>
      <c r="D294" s="57"/>
      <c r="E294" s="36" t="s">
        <v>198</v>
      </c>
      <c r="F294" s="85"/>
      <c r="G294" s="47"/>
      <c r="H294" s="48">
        <f>SUM(H289:H293)</f>
        <v>-181877.17199999999</v>
      </c>
      <c r="I294" s="35" t="s">
        <v>17</v>
      </c>
    </row>
    <row r="295" spans="1:10" s="85" customFormat="1" hidden="1">
      <c r="A295" s="32"/>
      <c r="B295" s="33"/>
      <c r="C295" s="34"/>
      <c r="D295" s="57"/>
      <c r="E295" s="99"/>
      <c r="F295" s="100"/>
      <c r="G295" s="101"/>
      <c r="H295" s="102"/>
      <c r="I295" s="35"/>
      <c r="J295" s="84"/>
    </row>
    <row r="296" spans="1:10" s="85" customFormat="1">
      <c r="A296" s="32"/>
      <c r="B296" s="33"/>
      <c r="C296" s="34"/>
      <c r="D296" s="57"/>
      <c r="E296" s="99"/>
      <c r="F296" s="100"/>
      <c r="G296" s="101"/>
      <c r="H296" s="102"/>
      <c r="I296" s="35"/>
      <c r="J296" s="84"/>
    </row>
    <row r="297" spans="1:10" customFormat="1" ht="15.75">
      <c r="A297" s="252" t="s">
        <v>0</v>
      </c>
      <c r="B297" s="254" t="s">
        <v>3</v>
      </c>
      <c r="C297" s="256"/>
      <c r="D297" s="256"/>
      <c r="E297" s="256"/>
      <c r="F297" s="257"/>
      <c r="G297" s="248" t="s">
        <v>4</v>
      </c>
      <c r="H297" s="248" t="s">
        <v>5</v>
      </c>
      <c r="I297" s="250" t="s">
        <v>1</v>
      </c>
    </row>
    <row r="298" spans="1:10" customFormat="1" ht="31.5">
      <c r="A298" s="253"/>
      <c r="B298" s="255"/>
      <c r="C298" s="71" t="s">
        <v>8</v>
      </c>
      <c r="D298" s="72" t="s">
        <v>11</v>
      </c>
      <c r="E298" s="73" t="s">
        <v>9</v>
      </c>
      <c r="F298" s="17" t="s">
        <v>10</v>
      </c>
      <c r="G298" s="249"/>
      <c r="H298" s="249"/>
      <c r="I298" s="251"/>
    </row>
    <row r="299" spans="1:10" customFormat="1">
      <c r="A299" s="161" t="s">
        <v>195</v>
      </c>
      <c r="B299" s="18">
        <v>42118</v>
      </c>
      <c r="C299" s="88" t="s">
        <v>50</v>
      </c>
      <c r="D299" s="65">
        <v>280</v>
      </c>
      <c r="E299" s="66">
        <f t="shared" ref="E299:E308" si="12">D299*15</f>
        <v>4200</v>
      </c>
      <c r="F299" s="67">
        <v>6.2</v>
      </c>
      <c r="G299" s="41">
        <f t="shared" ref="G299:G308" si="13">E299*F299</f>
        <v>26040</v>
      </c>
      <c r="H299" s="42"/>
      <c r="I299" s="2"/>
    </row>
    <row r="300" spans="1:10" customFormat="1">
      <c r="A300" s="15"/>
      <c r="B300" s="18"/>
      <c r="C300" s="88" t="s">
        <v>54</v>
      </c>
      <c r="D300" s="65">
        <v>358</v>
      </c>
      <c r="E300" s="66">
        <f t="shared" si="12"/>
        <v>5370</v>
      </c>
      <c r="F300" s="67">
        <v>6.7</v>
      </c>
      <c r="G300" s="41">
        <f t="shared" si="13"/>
        <v>35979</v>
      </c>
      <c r="H300" s="42"/>
      <c r="I300" s="69"/>
    </row>
    <row r="301" spans="1:10" customFormat="1">
      <c r="A301" s="15"/>
      <c r="B301" s="18"/>
      <c r="C301" s="88" t="s">
        <v>196</v>
      </c>
      <c r="D301" s="65">
        <v>20</v>
      </c>
      <c r="E301" s="66">
        <f t="shared" si="12"/>
        <v>300</v>
      </c>
      <c r="F301" s="67">
        <v>5.8</v>
      </c>
      <c r="G301" s="41">
        <f t="shared" si="13"/>
        <v>1740</v>
      </c>
      <c r="H301" s="42"/>
      <c r="I301" s="2"/>
    </row>
    <row r="302" spans="1:10" customFormat="1">
      <c r="A302" s="15"/>
      <c r="B302" s="18"/>
      <c r="C302" s="88" t="s">
        <v>55</v>
      </c>
      <c r="D302" s="65">
        <v>575</v>
      </c>
      <c r="E302" s="66">
        <f t="shared" si="12"/>
        <v>8625</v>
      </c>
      <c r="F302" s="69">
        <v>6</v>
      </c>
      <c r="G302" s="41">
        <f t="shared" si="13"/>
        <v>51750</v>
      </c>
      <c r="H302" s="42"/>
      <c r="I302" s="2"/>
    </row>
    <row r="303" spans="1:10" customFormat="1">
      <c r="A303" s="15"/>
      <c r="B303" s="18"/>
      <c r="C303" s="88" t="s">
        <v>62</v>
      </c>
      <c r="D303" s="65">
        <v>78</v>
      </c>
      <c r="E303" s="66">
        <f t="shared" si="12"/>
        <v>1170</v>
      </c>
      <c r="F303" s="69">
        <v>5.3</v>
      </c>
      <c r="G303" s="41">
        <f t="shared" si="13"/>
        <v>6201</v>
      </c>
      <c r="H303" s="42"/>
      <c r="I303" s="2"/>
    </row>
    <row r="304" spans="1:10" customFormat="1">
      <c r="A304" s="15"/>
      <c r="B304" s="18"/>
      <c r="C304" s="88" t="s">
        <v>64</v>
      </c>
      <c r="D304" s="65">
        <v>39</v>
      </c>
      <c r="E304" s="66">
        <f t="shared" si="12"/>
        <v>585</v>
      </c>
      <c r="F304" s="69">
        <v>6.7</v>
      </c>
      <c r="G304" s="41">
        <f t="shared" si="13"/>
        <v>3919.5</v>
      </c>
      <c r="H304" s="42"/>
      <c r="I304" s="2"/>
    </row>
    <row r="305" spans="1:10" customFormat="1">
      <c r="A305" s="15"/>
      <c r="B305" s="18"/>
      <c r="C305" s="88" t="s">
        <v>74</v>
      </c>
      <c r="D305" s="65">
        <v>26</v>
      </c>
      <c r="E305" s="66">
        <f t="shared" si="12"/>
        <v>390</v>
      </c>
      <c r="F305" s="69">
        <v>5.8</v>
      </c>
      <c r="G305" s="41">
        <f t="shared" si="13"/>
        <v>2262</v>
      </c>
      <c r="H305" s="42"/>
      <c r="I305" s="2"/>
    </row>
    <row r="306" spans="1:10" customFormat="1">
      <c r="A306" s="15"/>
      <c r="B306" s="18"/>
      <c r="C306" s="88" t="s">
        <v>197</v>
      </c>
      <c r="D306" s="65">
        <v>2</v>
      </c>
      <c r="E306" s="66">
        <f t="shared" si="12"/>
        <v>30</v>
      </c>
      <c r="F306" s="69">
        <v>6.7</v>
      </c>
      <c r="G306" s="41">
        <f t="shared" si="13"/>
        <v>201</v>
      </c>
      <c r="H306" s="42"/>
      <c r="I306" s="2"/>
    </row>
    <row r="307" spans="1:10" customFormat="1">
      <c r="A307" s="15"/>
      <c r="B307" s="18"/>
      <c r="C307" s="88" t="s">
        <v>63</v>
      </c>
      <c r="D307" s="65">
        <v>92</v>
      </c>
      <c r="E307" s="66">
        <f t="shared" si="12"/>
        <v>1380</v>
      </c>
      <c r="F307" s="69">
        <v>6.7</v>
      </c>
      <c r="G307" s="41">
        <f t="shared" si="13"/>
        <v>9246</v>
      </c>
      <c r="H307" s="42"/>
      <c r="I307" s="2"/>
    </row>
    <row r="308" spans="1:10" customFormat="1">
      <c r="A308" s="15"/>
      <c r="B308" s="18"/>
      <c r="C308" s="88" t="s">
        <v>53</v>
      </c>
      <c r="D308" s="65">
        <v>64</v>
      </c>
      <c r="E308" s="66">
        <f t="shared" si="12"/>
        <v>960</v>
      </c>
      <c r="F308" s="69">
        <v>5.8</v>
      </c>
      <c r="G308" s="41">
        <f t="shared" si="13"/>
        <v>5568</v>
      </c>
      <c r="H308" s="42"/>
      <c r="I308" s="2"/>
    </row>
    <row r="309" spans="1:10" customFormat="1">
      <c r="A309" s="15"/>
      <c r="B309" s="18"/>
      <c r="C309" s="88"/>
      <c r="D309" s="65"/>
      <c r="E309" s="66"/>
      <c r="F309" s="69"/>
      <c r="G309" s="41"/>
      <c r="H309" s="42"/>
      <c r="I309" s="2"/>
    </row>
    <row r="310" spans="1:10" customFormat="1" ht="15.75">
      <c r="A310" s="22"/>
      <c r="B310" s="23"/>
      <c r="C310" s="82" t="s">
        <v>203</v>
      </c>
      <c r="D310" s="76">
        <f>SUM(D299:D309)</f>
        <v>1534</v>
      </c>
      <c r="E310" s="76">
        <f>SUM(E299:E309)</f>
        <v>23010</v>
      </c>
      <c r="F310" s="82"/>
      <c r="G310" s="43">
        <f>SUM(G299:G309)</f>
        <v>142906.5</v>
      </c>
      <c r="H310" s="44"/>
      <c r="I310" s="24"/>
    </row>
    <row r="311" spans="1:10" customFormat="1">
      <c r="A311" s="15"/>
      <c r="B311" s="18"/>
      <c r="C311" s="88" t="s">
        <v>43</v>
      </c>
      <c r="D311" s="65">
        <v>130</v>
      </c>
      <c r="E311" s="66">
        <f>D311*15</f>
        <v>1950</v>
      </c>
      <c r="F311" s="69">
        <v>0.5</v>
      </c>
      <c r="G311" s="41">
        <f>E311*F311</f>
        <v>975</v>
      </c>
      <c r="H311" s="42"/>
      <c r="I311" s="2"/>
    </row>
    <row r="312" spans="1:10" customFormat="1" ht="15.75">
      <c r="A312" s="15"/>
      <c r="B312" s="18"/>
      <c r="C312" s="99" t="s">
        <v>18</v>
      </c>
      <c r="D312" s="65"/>
      <c r="E312" s="66"/>
      <c r="F312" s="69"/>
      <c r="G312" s="41">
        <v>250</v>
      </c>
      <c r="H312" s="42"/>
      <c r="I312" s="2"/>
    </row>
    <row r="313" spans="1:10" customFormat="1">
      <c r="A313" s="15"/>
      <c r="B313" s="18"/>
      <c r="C313" s="162" t="s">
        <v>206</v>
      </c>
      <c r="D313" s="65">
        <v>282</v>
      </c>
      <c r="E313" s="66">
        <f>D313*15</f>
        <v>4230</v>
      </c>
      <c r="F313" s="69"/>
      <c r="G313" s="41">
        <v>19919</v>
      </c>
      <c r="H313" s="42"/>
      <c r="I313" s="2"/>
    </row>
    <row r="314" spans="1:10" customFormat="1">
      <c r="A314" s="15"/>
      <c r="B314" s="18"/>
      <c r="C314" s="162"/>
      <c r="D314" s="65"/>
      <c r="E314" s="66"/>
      <c r="F314" s="69"/>
      <c r="G314" s="41"/>
      <c r="H314" s="42"/>
      <c r="I314" s="2"/>
    </row>
    <row r="315" spans="1:10" customFormat="1" ht="15.75">
      <c r="A315" s="22"/>
      <c r="B315" s="23"/>
      <c r="C315" s="62" t="s">
        <v>6</v>
      </c>
      <c r="D315" s="76"/>
      <c r="E315" s="76"/>
      <c r="F315" s="82"/>
      <c r="G315" s="43">
        <f>SUM(G310:G313)</f>
        <v>164050.5</v>
      </c>
      <c r="H315" s="44"/>
      <c r="I315" s="24"/>
    </row>
    <row r="316" spans="1:10" s="87" customFormat="1">
      <c r="A316" s="15"/>
      <c r="B316" s="27">
        <v>42098</v>
      </c>
      <c r="C316" s="133" t="s">
        <v>19</v>
      </c>
      <c r="D316" s="54"/>
      <c r="E316" s="59"/>
      <c r="F316" s="63"/>
      <c r="G316" s="41"/>
      <c r="H316" s="42">
        <v>30000</v>
      </c>
      <c r="I316" s="2"/>
      <c r="J316" s="86"/>
    </row>
    <row r="317" spans="1:10" s="87" customFormat="1">
      <c r="A317" s="15"/>
      <c r="B317" s="27">
        <v>42123</v>
      </c>
      <c r="C317" s="133" t="s">
        <v>19</v>
      </c>
      <c r="D317" s="54"/>
      <c r="E317" s="59"/>
      <c r="F317" s="63"/>
      <c r="G317" s="41"/>
      <c r="H317" s="41">
        <v>20000</v>
      </c>
      <c r="I317" s="2"/>
      <c r="J317" s="86"/>
    </row>
    <row r="318" spans="1:10" customFormat="1" ht="15.75">
      <c r="A318" s="15"/>
      <c r="B318" s="27">
        <v>42138</v>
      </c>
      <c r="C318" s="133" t="s">
        <v>19</v>
      </c>
      <c r="D318" s="54"/>
      <c r="E318" s="59"/>
      <c r="F318" s="63"/>
      <c r="G318" s="41"/>
      <c r="H318" s="41">
        <v>20000</v>
      </c>
      <c r="I318" s="2"/>
    </row>
    <row r="319" spans="1:10" customFormat="1" ht="15.75">
      <c r="A319" s="15"/>
      <c r="B319" s="27">
        <v>42185</v>
      </c>
      <c r="C319" s="133" t="s">
        <v>205</v>
      </c>
      <c r="D319" s="54"/>
      <c r="E319" s="59"/>
      <c r="F319" s="63"/>
      <c r="G319" s="41"/>
      <c r="H319" s="42">
        <v>10000</v>
      </c>
      <c r="I319" s="2"/>
    </row>
    <row r="320" spans="1:10" s="87" customFormat="1">
      <c r="A320" s="15"/>
      <c r="B320" s="27">
        <v>42213</v>
      </c>
      <c r="C320" s="133" t="s">
        <v>205</v>
      </c>
      <c r="D320" s="54"/>
      <c r="E320" s="59"/>
      <c r="F320" s="63"/>
      <c r="G320" s="41"/>
      <c r="H320" s="42">
        <v>22000</v>
      </c>
      <c r="I320" s="2"/>
      <c r="J320" s="86"/>
    </row>
    <row r="321" spans="1:10" s="87" customFormat="1">
      <c r="A321" s="15"/>
      <c r="B321" s="27">
        <v>42296</v>
      </c>
      <c r="C321" s="133" t="s">
        <v>207</v>
      </c>
      <c r="D321" s="54"/>
      <c r="E321" s="59"/>
      <c r="F321" s="63"/>
      <c r="G321" s="41"/>
      <c r="H321" s="42">
        <v>20000</v>
      </c>
      <c r="I321" s="2"/>
      <c r="J321" s="86"/>
    </row>
    <row r="322" spans="1:10" s="87" customFormat="1">
      <c r="A322" s="15"/>
      <c r="B322" s="27"/>
      <c r="C322" s="29"/>
      <c r="D322" s="54"/>
      <c r="E322" s="59"/>
      <c r="F322" s="63"/>
      <c r="G322" s="41"/>
      <c r="H322" s="42"/>
      <c r="I322" s="2"/>
      <c r="J322" s="86"/>
    </row>
    <row r="323" spans="1:10" customFormat="1" ht="15.75">
      <c r="A323" s="15"/>
      <c r="B323" s="27"/>
      <c r="C323" s="29"/>
      <c r="D323" s="54"/>
      <c r="E323" s="59"/>
      <c r="F323" s="63"/>
      <c r="G323" s="41"/>
      <c r="H323" s="42"/>
      <c r="I323" s="2"/>
    </row>
    <row r="324" spans="1:10" customFormat="1" ht="15.75">
      <c r="A324" s="22"/>
      <c r="B324" s="30"/>
      <c r="C324" s="31"/>
      <c r="D324" s="56"/>
      <c r="E324" s="58"/>
      <c r="F324" s="64" t="s">
        <v>6</v>
      </c>
      <c r="G324" s="43"/>
      <c r="H324" s="44">
        <f>SUM(H299:H323)</f>
        <v>122000</v>
      </c>
      <c r="I324" s="24"/>
    </row>
    <row r="325" spans="1:10" customFormat="1">
      <c r="A325" s="32"/>
      <c r="B325" s="33"/>
      <c r="C325" s="34"/>
      <c r="D325" s="57"/>
      <c r="E325" s="36"/>
      <c r="F325" s="85"/>
      <c r="G325" s="47"/>
      <c r="H325" s="48"/>
      <c r="I325" s="35"/>
    </row>
    <row r="326" spans="1:10" customFormat="1">
      <c r="A326" s="32"/>
      <c r="B326" s="33"/>
      <c r="C326" s="34"/>
      <c r="D326" s="57"/>
      <c r="E326" s="36" t="s">
        <v>198</v>
      </c>
      <c r="F326" s="87"/>
      <c r="G326" s="47"/>
      <c r="H326" s="48">
        <f>H294</f>
        <v>-181877.17199999999</v>
      </c>
      <c r="I326" s="35"/>
    </row>
    <row r="327" spans="1:10" customFormat="1">
      <c r="A327" s="32"/>
      <c r="B327" s="33"/>
      <c r="C327" s="34"/>
      <c r="D327" s="57"/>
      <c r="E327" s="36" t="s">
        <v>199</v>
      </c>
      <c r="F327" s="85"/>
      <c r="G327" s="47"/>
      <c r="H327" s="48">
        <f>G315</f>
        <v>164050.5</v>
      </c>
      <c r="I327" s="35"/>
    </row>
    <row r="328" spans="1:10" customFormat="1">
      <c r="A328" s="32"/>
      <c r="B328" s="33"/>
      <c r="C328" s="34"/>
      <c r="D328" s="57"/>
      <c r="E328" s="36" t="s">
        <v>12</v>
      </c>
      <c r="F328" s="85"/>
      <c r="G328" s="47"/>
      <c r="H328" s="50">
        <f>-H324</f>
        <v>-122000</v>
      </c>
      <c r="I328" s="35"/>
    </row>
    <row r="329" spans="1:10" customFormat="1">
      <c r="A329" s="32"/>
      <c r="B329" s="33"/>
      <c r="C329" s="34"/>
      <c r="D329" s="57"/>
      <c r="E329" s="36" t="s">
        <v>200</v>
      </c>
      <c r="F329" s="85"/>
      <c r="G329" s="47"/>
      <c r="H329" s="48">
        <f>SUM(H325:H328)</f>
        <v>-139826.67199999999</v>
      </c>
      <c r="I329" s="35" t="s">
        <v>17</v>
      </c>
    </row>
    <row r="330" spans="1:10" s="85" customFormat="1">
      <c r="A330" s="32"/>
      <c r="B330" s="33"/>
      <c r="C330" s="34"/>
      <c r="D330" s="57"/>
      <c r="E330" s="99"/>
      <c r="F330" s="100"/>
      <c r="G330" s="101"/>
      <c r="H330" s="102"/>
      <c r="I330" s="35"/>
      <c r="J330" s="84"/>
    </row>
    <row r="331" spans="1:10" s="85" customFormat="1">
      <c r="A331" s="32"/>
      <c r="B331" s="33"/>
      <c r="C331" s="34"/>
      <c r="D331" s="57"/>
      <c r="E331" s="99"/>
      <c r="F331" s="100"/>
      <c r="G331" s="101"/>
      <c r="H331" s="102"/>
      <c r="I331" s="35"/>
      <c r="J331" s="84"/>
    </row>
    <row r="332" spans="1:10" s="85" customFormat="1">
      <c r="A332" s="32"/>
      <c r="B332" s="33"/>
      <c r="C332" s="34"/>
      <c r="D332" s="57"/>
      <c r="E332" s="99"/>
      <c r="F332" s="100"/>
      <c r="G332" s="101"/>
      <c r="H332" s="102"/>
      <c r="I332" s="35"/>
      <c r="J332" s="84"/>
    </row>
    <row r="333" spans="1:10" s="85" customFormat="1">
      <c r="A333" s="32"/>
      <c r="C333" s="103" t="s">
        <v>16</v>
      </c>
      <c r="D333" s="57"/>
      <c r="E333" s="36"/>
      <c r="G333" s="47"/>
      <c r="H333" s="48"/>
      <c r="I333" s="35"/>
      <c r="J333" s="84"/>
    </row>
    <row r="334" spans="1:10" s="85" customFormat="1">
      <c r="A334" s="32"/>
      <c r="B334" s="33"/>
      <c r="C334" s="103"/>
      <c r="D334" s="57"/>
      <c r="E334" s="36"/>
      <c r="G334" s="47"/>
      <c r="H334" s="48"/>
      <c r="I334" s="35"/>
      <c r="J334" s="84"/>
    </row>
    <row r="335" spans="1:10" s="85" customFormat="1">
      <c r="A335" s="32"/>
      <c r="B335" s="33"/>
      <c r="C335" s="34"/>
      <c r="D335" s="57"/>
      <c r="E335" s="36"/>
      <c r="G335" s="47"/>
      <c r="H335" s="48"/>
      <c r="I335" s="35"/>
      <c r="J335" s="84"/>
    </row>
    <row r="336" spans="1:10" s="85" customFormat="1">
      <c r="A336" s="89"/>
      <c r="B336" s="89"/>
      <c r="C336" s="89"/>
      <c r="D336" s="90"/>
      <c r="E336" s="91"/>
      <c r="F336" s="92"/>
      <c r="G336" s="93"/>
      <c r="H336" s="93"/>
      <c r="I336" s="94"/>
      <c r="J336" s="84"/>
    </row>
    <row r="337" spans="1:10" s="85" customFormat="1">
      <c r="A337" s="89"/>
      <c r="B337" s="95"/>
      <c r="C337" s="89"/>
      <c r="D337" s="90"/>
      <c r="E337" s="91"/>
      <c r="F337" s="92"/>
      <c r="G337" s="93"/>
      <c r="H337" s="93"/>
      <c r="I337" s="94"/>
      <c r="J337" s="84"/>
    </row>
    <row r="338" spans="1:10" s="85" customFormat="1">
      <c r="A338" s="89"/>
      <c r="C338" s="89"/>
      <c r="D338" s="90"/>
      <c r="E338" s="91"/>
      <c r="F338" s="92"/>
      <c r="G338" s="93"/>
      <c r="H338" s="93"/>
      <c r="I338" s="94"/>
      <c r="J338" s="84"/>
    </row>
    <row r="339" spans="1:10" s="87" customFormat="1">
      <c r="A339" s="89"/>
      <c r="B339" s="89"/>
      <c r="C339" s="89"/>
      <c r="D339" s="90"/>
      <c r="E339" s="91"/>
      <c r="F339" s="92"/>
      <c r="G339" s="93"/>
      <c r="H339" s="108"/>
      <c r="I339" s="94"/>
      <c r="J339" s="86"/>
    </row>
    <row r="340" spans="1:10" s="87" customFormat="1">
      <c r="A340" s="89"/>
      <c r="B340" s="89"/>
      <c r="C340" s="89"/>
      <c r="D340" s="90"/>
      <c r="E340" s="91"/>
      <c r="F340" s="92"/>
      <c r="G340" s="93"/>
      <c r="H340" s="93"/>
      <c r="I340" s="94"/>
      <c r="J340" s="86"/>
    </row>
    <row r="341" spans="1:10" s="87" customFormat="1">
      <c r="A341" s="89"/>
      <c r="B341" s="89"/>
      <c r="C341" s="89"/>
      <c r="D341" s="90"/>
      <c r="E341" s="91"/>
      <c r="F341" s="92"/>
      <c r="G341" s="93"/>
      <c r="H341" s="93"/>
      <c r="I341" s="94"/>
      <c r="J341" s="86"/>
    </row>
    <row r="342" spans="1:10" s="87" customFormat="1">
      <c r="A342" s="89"/>
      <c r="B342" s="89"/>
      <c r="C342" s="89"/>
      <c r="D342" s="90"/>
      <c r="E342" s="91"/>
      <c r="F342" s="92"/>
      <c r="G342" s="93"/>
      <c r="H342" s="93"/>
      <c r="I342" s="94"/>
      <c r="J342" s="86"/>
    </row>
    <row r="343" spans="1:10" s="87" customFormat="1">
      <c r="A343" s="89"/>
      <c r="B343" s="89"/>
      <c r="C343" s="89"/>
      <c r="D343" s="90"/>
      <c r="E343" s="91"/>
      <c r="F343" s="92"/>
      <c r="G343" s="93"/>
      <c r="H343" s="93"/>
      <c r="I343" s="94"/>
      <c r="J343" s="86"/>
    </row>
    <row r="344" spans="1:10" s="87" customFormat="1">
      <c r="A344" s="89"/>
      <c r="B344" s="89"/>
      <c r="C344" s="89"/>
      <c r="D344" s="90"/>
      <c r="E344" s="91"/>
      <c r="F344" s="92"/>
      <c r="G344" s="93"/>
      <c r="H344" s="93"/>
      <c r="I344" s="94"/>
      <c r="J344" s="86"/>
    </row>
    <row r="345" spans="1:10" s="87" customFormat="1">
      <c r="A345" s="89"/>
      <c r="B345" s="89"/>
      <c r="C345" s="89"/>
      <c r="D345" s="90"/>
      <c r="E345" s="91"/>
      <c r="F345" s="92"/>
      <c r="G345" s="93"/>
      <c r="H345" s="93"/>
      <c r="I345" s="94"/>
      <c r="J345" s="86"/>
    </row>
    <row r="346" spans="1:10" s="87" customFormat="1">
      <c r="A346" s="89"/>
      <c r="B346" s="89"/>
      <c r="C346" s="89"/>
      <c r="D346" s="90"/>
      <c r="E346" s="91"/>
      <c r="F346" s="92"/>
      <c r="G346" s="93"/>
      <c r="H346" s="93"/>
      <c r="I346" s="94"/>
      <c r="J346" s="86"/>
    </row>
    <row r="347" spans="1:10" s="87" customFormat="1">
      <c r="A347" s="89"/>
      <c r="B347" s="89"/>
      <c r="C347" s="89"/>
      <c r="D347" s="90"/>
      <c r="E347" s="91"/>
      <c r="F347" s="92"/>
      <c r="G347" s="93"/>
      <c r="H347" s="93"/>
      <c r="I347" s="94"/>
      <c r="J347" s="86"/>
    </row>
    <row r="348" spans="1:10" s="97" customFormat="1" ht="15.75" customHeight="1">
      <c r="A348" s="89"/>
      <c r="B348" s="89"/>
      <c r="C348" s="89"/>
      <c r="D348" s="90"/>
      <c r="E348" s="91"/>
      <c r="F348" s="92"/>
      <c r="G348" s="93"/>
      <c r="H348" s="93"/>
      <c r="I348" s="94"/>
      <c r="J348" s="96"/>
    </row>
    <row r="349" spans="1:10">
      <c r="A349" s="89"/>
      <c r="B349" s="89"/>
      <c r="C349" s="89"/>
      <c r="D349" s="90"/>
      <c r="E349" s="91"/>
      <c r="F349" s="92"/>
      <c r="G349" s="93"/>
      <c r="H349" s="93"/>
      <c r="I349" s="94"/>
      <c r="J349" s="96"/>
    </row>
    <row r="350" spans="1:10">
      <c r="A350" s="89"/>
      <c r="B350" s="89"/>
      <c r="C350" s="89"/>
      <c r="D350" s="90"/>
      <c r="E350" s="91"/>
      <c r="F350" s="92"/>
      <c r="G350" s="93"/>
      <c r="H350" s="93"/>
      <c r="I350" s="94"/>
      <c r="J350" s="96"/>
    </row>
    <row r="351" spans="1:10">
      <c r="A351" s="89"/>
      <c r="B351" s="89"/>
      <c r="C351" s="89"/>
      <c r="D351" s="90"/>
      <c r="E351" s="91"/>
      <c r="F351" s="92"/>
      <c r="G351" s="93"/>
      <c r="H351" s="93"/>
      <c r="I351" s="94"/>
      <c r="J351" s="96"/>
    </row>
    <row r="352" spans="1:10">
      <c r="A352" s="89"/>
      <c r="B352" s="89"/>
      <c r="C352" s="89"/>
      <c r="D352" s="90"/>
      <c r="E352" s="91"/>
      <c r="F352" s="92"/>
      <c r="G352" s="93"/>
      <c r="H352" s="93"/>
      <c r="I352" s="94"/>
      <c r="J352" s="96"/>
    </row>
    <row r="353" spans="1:10">
      <c r="A353" s="89"/>
      <c r="B353" s="89"/>
      <c r="C353" s="89"/>
      <c r="D353" s="90"/>
      <c r="E353" s="91"/>
      <c r="F353" s="92"/>
      <c r="G353" s="93"/>
      <c r="H353" s="93"/>
      <c r="I353" s="94"/>
      <c r="J353" s="96"/>
    </row>
    <row r="354" spans="1:10">
      <c r="A354" s="89"/>
      <c r="B354" s="89"/>
      <c r="C354" s="89"/>
      <c r="D354" s="90"/>
      <c r="E354" s="91"/>
      <c r="F354" s="92"/>
      <c r="G354" s="93"/>
      <c r="H354" s="93"/>
      <c r="I354" s="94"/>
      <c r="J354" s="96"/>
    </row>
    <row r="355" spans="1:10">
      <c r="A355" s="89"/>
      <c r="B355" s="89"/>
      <c r="C355" s="89"/>
      <c r="D355" s="90"/>
      <c r="E355" s="91"/>
      <c r="F355" s="92"/>
      <c r="G355" s="93"/>
      <c r="H355" s="93"/>
      <c r="I355" s="94"/>
      <c r="J355" s="96"/>
    </row>
    <row r="356" spans="1:10">
      <c r="A356" s="89"/>
      <c r="B356" s="89"/>
      <c r="C356" s="89"/>
      <c r="D356" s="90"/>
      <c r="E356" s="91"/>
      <c r="F356" s="92"/>
      <c r="G356" s="93"/>
      <c r="H356" s="93"/>
      <c r="I356" s="94"/>
      <c r="J356" s="96"/>
    </row>
    <row r="357" spans="1:10">
      <c r="A357" s="89"/>
      <c r="B357" s="89"/>
      <c r="C357" s="89"/>
      <c r="D357" s="90"/>
      <c r="E357" s="91"/>
      <c r="F357" s="92"/>
      <c r="G357" s="93"/>
      <c r="H357" s="93"/>
      <c r="I357" s="94"/>
      <c r="J357" s="96"/>
    </row>
    <row r="358" spans="1:10">
      <c r="A358" s="89"/>
      <c r="B358" s="89"/>
      <c r="C358" s="89"/>
      <c r="D358" s="90"/>
      <c r="E358" s="91"/>
      <c r="F358" s="92"/>
      <c r="G358" s="93"/>
      <c r="H358" s="93"/>
      <c r="I358" s="94"/>
      <c r="J358" s="96"/>
    </row>
    <row r="359" spans="1:10">
      <c r="A359" s="89"/>
      <c r="B359" s="89"/>
      <c r="C359" s="89"/>
      <c r="D359" s="90"/>
      <c r="E359" s="91"/>
      <c r="F359" s="92"/>
      <c r="G359" s="93"/>
      <c r="H359" s="93"/>
      <c r="I359" s="94"/>
      <c r="J359" s="96"/>
    </row>
    <row r="360" spans="1:10">
      <c r="A360" s="89"/>
      <c r="B360" s="89"/>
      <c r="C360" s="89"/>
      <c r="D360" s="90"/>
      <c r="E360" s="91"/>
      <c r="F360" s="92"/>
      <c r="G360" s="93"/>
      <c r="H360" s="93"/>
      <c r="I360" s="94"/>
      <c r="J360" s="96"/>
    </row>
    <row r="361" spans="1:10">
      <c r="A361" s="89"/>
      <c r="B361" s="89"/>
      <c r="C361" s="89"/>
      <c r="D361" s="90"/>
      <c r="E361" s="91"/>
      <c r="F361" s="92"/>
      <c r="G361" s="93"/>
      <c r="H361" s="93"/>
      <c r="I361" s="94"/>
      <c r="J361" s="96"/>
    </row>
    <row r="362" spans="1:10">
      <c r="A362" s="89"/>
      <c r="B362" s="89"/>
      <c r="C362" s="89"/>
      <c r="D362" s="90"/>
      <c r="E362" s="91"/>
      <c r="F362" s="92"/>
      <c r="G362" s="93"/>
      <c r="H362" s="93"/>
      <c r="I362" s="94"/>
      <c r="J362" s="96"/>
    </row>
    <row r="363" spans="1:10">
      <c r="C363" s="5"/>
      <c r="D363" s="5"/>
      <c r="E363" s="6"/>
      <c r="F363" s="11"/>
    </row>
    <row r="364" spans="1:10">
      <c r="C364" s="5"/>
      <c r="D364" s="5"/>
      <c r="E364" s="6"/>
      <c r="F364" s="11"/>
    </row>
    <row r="365" spans="1:10">
      <c r="C365" s="5"/>
      <c r="D365" s="5"/>
      <c r="E365" s="6"/>
      <c r="F365" s="11"/>
    </row>
    <row r="366" spans="1:10">
      <c r="C366" s="5"/>
      <c r="D366" s="5"/>
      <c r="E366" s="6"/>
      <c r="F366" s="11"/>
    </row>
    <row r="367" spans="1:10">
      <c r="C367" s="5"/>
      <c r="D367" s="5"/>
      <c r="E367" s="6"/>
      <c r="F367" s="11"/>
    </row>
    <row r="368" spans="1:10">
      <c r="C368" s="5"/>
      <c r="D368" s="5"/>
      <c r="E368" s="6"/>
      <c r="F368" s="11"/>
    </row>
    <row r="369" spans="3:6">
      <c r="C369" s="5"/>
      <c r="D369" s="5"/>
      <c r="E369" s="6"/>
      <c r="F369" s="11"/>
    </row>
    <row r="371" spans="3:6" hidden="1">
      <c r="C371" s="11"/>
      <c r="E371" s="5"/>
      <c r="F371" s="5"/>
    </row>
    <row r="372" spans="3:6" hidden="1">
      <c r="C372" s="6"/>
      <c r="E372" s="12"/>
      <c r="F372" s="12"/>
    </row>
    <row r="373" spans="3:6" hidden="1">
      <c r="D373" s="11"/>
      <c r="E373" s="12"/>
      <c r="F373" s="5"/>
    </row>
    <row r="374" spans="3:6" hidden="1">
      <c r="E374" s="12"/>
      <c r="F374" s="11"/>
    </row>
    <row r="375" spans="3:6" hidden="1">
      <c r="C375" s="5"/>
      <c r="D375" s="5"/>
      <c r="E375" s="6"/>
      <c r="F375" s="11"/>
    </row>
    <row r="376" spans="3:6" hidden="1">
      <c r="D376" s="6"/>
      <c r="E376" s="5"/>
      <c r="F376" s="5"/>
    </row>
  </sheetData>
  <mergeCells count="73">
    <mergeCell ref="H297:H298"/>
    <mergeCell ref="I297:I298"/>
    <mergeCell ref="A297:A298"/>
    <mergeCell ref="B297:B298"/>
    <mergeCell ref="C297:F297"/>
    <mergeCell ref="G297:G298"/>
    <mergeCell ref="H178:H179"/>
    <mergeCell ref="I178:I179"/>
    <mergeCell ref="A162:A163"/>
    <mergeCell ref="B162:B163"/>
    <mergeCell ref="A178:A179"/>
    <mergeCell ref="B178:B179"/>
    <mergeCell ref="C178:F178"/>
    <mergeCell ref="G178:G179"/>
    <mergeCell ref="C162:F162"/>
    <mergeCell ref="G162:G163"/>
    <mergeCell ref="H144:H145"/>
    <mergeCell ref="I144:I145"/>
    <mergeCell ref="H162:H163"/>
    <mergeCell ref="I162:I163"/>
    <mergeCell ref="A144:A145"/>
    <mergeCell ref="B144:B145"/>
    <mergeCell ref="C144:F144"/>
    <mergeCell ref="G144:G145"/>
    <mergeCell ref="I58:I59"/>
    <mergeCell ref="H86:H87"/>
    <mergeCell ref="I86:I87"/>
    <mergeCell ref="A86:A87"/>
    <mergeCell ref="B86:B87"/>
    <mergeCell ref="C86:F86"/>
    <mergeCell ref="G86:G87"/>
    <mergeCell ref="A58:A59"/>
    <mergeCell ref="B58:B59"/>
    <mergeCell ref="C58:F58"/>
    <mergeCell ref="G58:G59"/>
    <mergeCell ref="H58:H59"/>
    <mergeCell ref="A1:I1"/>
    <mergeCell ref="H33:H34"/>
    <mergeCell ref="I33:I34"/>
    <mergeCell ref="A33:A34"/>
    <mergeCell ref="B33:B34"/>
    <mergeCell ref="C33:F33"/>
    <mergeCell ref="G33:G34"/>
    <mergeCell ref="A4:A5"/>
    <mergeCell ref="B4:B5"/>
    <mergeCell ref="C4:F4"/>
    <mergeCell ref="G4:G5"/>
    <mergeCell ref="H4:H5"/>
    <mergeCell ref="I4:I5"/>
    <mergeCell ref="H119:H120"/>
    <mergeCell ref="I119:I120"/>
    <mergeCell ref="A119:A120"/>
    <mergeCell ref="B119:B120"/>
    <mergeCell ref="C119:F119"/>
    <mergeCell ref="G119:G120"/>
    <mergeCell ref="H205:H206"/>
    <mergeCell ref="I205:I206"/>
    <mergeCell ref="A205:A206"/>
    <mergeCell ref="B205:B206"/>
    <mergeCell ref="C205:F205"/>
    <mergeCell ref="G205:G206"/>
    <mergeCell ref="H270:H271"/>
    <mergeCell ref="I270:I271"/>
    <mergeCell ref="H241:H242"/>
    <mergeCell ref="I241:I242"/>
    <mergeCell ref="A270:A271"/>
    <mergeCell ref="B270:B271"/>
    <mergeCell ref="C270:F270"/>
    <mergeCell ref="G270:G271"/>
    <mergeCell ref="A241:A242"/>
    <mergeCell ref="B241:B242"/>
    <mergeCell ref="C241:F241"/>
    <mergeCell ref="G241:G242"/>
  </mergeCells>
  <phoneticPr fontId="2" type="noConversion"/>
  <pageMargins left="0" right="0" top="0.34" bottom="0.57999999999999996" header="0" footer="0"/>
  <pageSetup paperSize="9" scale="90" orientation="portrait" r:id="rId1"/>
  <headerFooter alignWithMargins="0">
    <oddFooter>&amp;L&amp;P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1"/>
  </sheetPr>
  <dimension ref="A1:M130"/>
  <sheetViews>
    <sheetView workbookViewId="0">
      <pane ySplit="5" topLeftCell="A113" activePane="bottomLeft" state="frozen"/>
      <selection pane="bottomLeft" activeCell="B109" sqref="B109"/>
    </sheetView>
  </sheetViews>
  <sheetFormatPr defaultRowHeight="17.25"/>
  <cols>
    <col min="1" max="1" width="7.140625" style="39" customWidth="1"/>
    <col min="2" max="2" width="11.7109375" style="39" customWidth="1"/>
    <col min="3" max="3" width="16.42578125" style="39" customWidth="1"/>
    <col min="4" max="4" width="11.42578125" style="40" customWidth="1"/>
    <col min="5" max="5" width="10" style="53" customWidth="1"/>
    <col min="6" max="6" width="15.42578125" style="49" customWidth="1"/>
    <col min="7" max="7" width="12.85546875" style="49" customWidth="1"/>
    <col min="8" max="8" width="15.28515625" style="37" customWidth="1"/>
    <col min="9" max="9" width="5.85546875" style="37" customWidth="1"/>
    <col min="10" max="10" width="12.42578125" style="37" bestFit="1" customWidth="1"/>
    <col min="11" max="11" width="12.7109375" style="38" customWidth="1"/>
    <col min="12" max="12" width="7.5703125" style="37" customWidth="1"/>
    <col min="13" max="13" width="7.7109375" style="37" customWidth="1"/>
    <col min="14" max="16384" width="9.140625" style="37"/>
  </cols>
  <sheetData>
    <row r="1" spans="1:13" s="1" customFormat="1" ht="32.25" customHeight="1">
      <c r="A1" s="258" t="s">
        <v>132</v>
      </c>
      <c r="B1" s="258"/>
      <c r="C1" s="258"/>
      <c r="D1" s="258"/>
      <c r="E1" s="258"/>
      <c r="F1" s="258"/>
      <c r="G1" s="258"/>
      <c r="H1" s="258"/>
      <c r="K1" s="16"/>
    </row>
    <row r="2" spans="1:13">
      <c r="D2" s="52"/>
      <c r="E2" s="37"/>
      <c r="F2" s="47"/>
      <c r="G2" s="48"/>
    </row>
    <row r="3" spans="1:13" ht="8.25" customHeight="1"/>
    <row r="4" spans="1:13" s="70" customFormat="1" ht="18" customHeight="1">
      <c r="A4" s="252" t="s">
        <v>0</v>
      </c>
      <c r="B4" s="254" t="s">
        <v>3</v>
      </c>
      <c r="C4" s="262" t="s">
        <v>2</v>
      </c>
      <c r="D4" s="256"/>
      <c r="E4" s="257"/>
      <c r="F4" s="248" t="s">
        <v>4</v>
      </c>
      <c r="G4" s="248" t="s">
        <v>5</v>
      </c>
      <c r="H4" s="250" t="s">
        <v>1</v>
      </c>
      <c r="K4" s="138"/>
    </row>
    <row r="5" spans="1:13" s="70" customFormat="1" ht="30" customHeight="1">
      <c r="A5" s="253"/>
      <c r="B5" s="255"/>
      <c r="C5" s="71" t="s">
        <v>8</v>
      </c>
      <c r="D5" s="17" t="s">
        <v>9</v>
      </c>
      <c r="E5" s="71" t="s">
        <v>10</v>
      </c>
      <c r="F5" s="249"/>
      <c r="G5" s="249"/>
      <c r="H5" s="251"/>
      <c r="K5" s="138"/>
    </row>
    <row r="6" spans="1:13" s="1" customFormat="1" ht="16.5" customHeight="1">
      <c r="A6" s="15">
        <v>1</v>
      </c>
      <c r="B6" s="18">
        <v>41864</v>
      </c>
      <c r="C6" s="139" t="s">
        <v>133</v>
      </c>
      <c r="D6" s="140">
        <v>4050</v>
      </c>
      <c r="E6" s="141">
        <v>7.9</v>
      </c>
      <c r="F6" s="151">
        <f t="shared" ref="F6:F11" si="0">D6*E6</f>
        <v>31995</v>
      </c>
      <c r="G6" s="42"/>
      <c r="H6" s="2"/>
      <c r="K6" s="16"/>
    </row>
    <row r="7" spans="1:13" s="1" customFormat="1" ht="16.5" customHeight="1">
      <c r="A7" s="15"/>
      <c r="B7" s="18"/>
      <c r="C7" s="139" t="s">
        <v>134</v>
      </c>
      <c r="D7" s="140">
        <v>2700</v>
      </c>
      <c r="E7" s="141">
        <v>10.6</v>
      </c>
      <c r="F7" s="151">
        <f t="shared" si="0"/>
        <v>28620</v>
      </c>
      <c r="G7" s="42"/>
      <c r="H7" s="2"/>
      <c r="K7" s="16"/>
    </row>
    <row r="8" spans="1:13" s="1" customFormat="1" ht="16.5" customHeight="1">
      <c r="A8" s="15"/>
      <c r="B8" s="18"/>
      <c r="C8" s="139" t="s">
        <v>135</v>
      </c>
      <c r="D8" s="140">
        <v>2970</v>
      </c>
      <c r="E8" s="141">
        <v>10.4</v>
      </c>
      <c r="F8" s="151">
        <f t="shared" si="0"/>
        <v>30888</v>
      </c>
      <c r="G8" s="42"/>
      <c r="H8" s="2"/>
      <c r="K8" s="16"/>
    </row>
    <row r="9" spans="1:13" s="1" customFormat="1" ht="16.5" customHeight="1">
      <c r="A9" s="15"/>
      <c r="B9" s="18"/>
      <c r="C9" s="19" t="s">
        <v>136</v>
      </c>
      <c r="D9" s="140">
        <v>1000</v>
      </c>
      <c r="E9" s="141">
        <v>6.9</v>
      </c>
      <c r="F9" s="151">
        <f t="shared" si="0"/>
        <v>6900</v>
      </c>
      <c r="G9" s="42"/>
      <c r="H9" s="2"/>
      <c r="K9" s="16"/>
    </row>
    <row r="10" spans="1:13" s="1" customFormat="1" ht="16.5" customHeight="1">
      <c r="A10" s="15"/>
      <c r="B10" s="18"/>
      <c r="C10" s="19" t="s">
        <v>137</v>
      </c>
      <c r="D10" s="140">
        <v>800</v>
      </c>
      <c r="E10" s="141">
        <v>9.1999999999999993</v>
      </c>
      <c r="F10" s="151">
        <f t="shared" si="0"/>
        <v>7359.9999999999991</v>
      </c>
      <c r="G10" s="42"/>
      <c r="H10" s="2"/>
      <c r="K10" s="16"/>
    </row>
    <row r="11" spans="1:13" s="1" customFormat="1" ht="16.5" customHeight="1">
      <c r="A11" s="15"/>
      <c r="B11" s="18"/>
      <c r="C11" s="19"/>
      <c r="D11" s="140"/>
      <c r="E11" s="141"/>
      <c r="F11" s="151">
        <f t="shared" si="0"/>
        <v>0</v>
      </c>
      <c r="G11" s="2"/>
      <c r="H11" s="2"/>
      <c r="K11" s="16"/>
    </row>
    <row r="12" spans="1:13" s="25" customFormat="1" ht="16.5" customHeight="1">
      <c r="A12" s="22"/>
      <c r="B12" s="23"/>
      <c r="C12" s="143" t="s">
        <v>138</v>
      </c>
      <c r="D12" s="24"/>
      <c r="E12" s="143"/>
      <c r="F12" s="142">
        <f>SUM(F6:F11)</f>
        <v>105763</v>
      </c>
      <c r="G12" s="44"/>
      <c r="H12" s="144"/>
      <c r="K12" s="145"/>
      <c r="L12" s="26"/>
      <c r="M12" s="26"/>
    </row>
    <row r="13" spans="1:13" s="25" customFormat="1" ht="16.5" customHeight="1">
      <c r="A13" s="22"/>
      <c r="B13" s="23"/>
      <c r="C13" s="259" t="s">
        <v>140</v>
      </c>
      <c r="D13" s="260"/>
      <c r="E13" s="261"/>
      <c r="F13" s="43">
        <v>500</v>
      </c>
      <c r="G13" s="44"/>
      <c r="H13" s="24"/>
      <c r="K13" s="145"/>
      <c r="L13" s="26"/>
      <c r="M13" s="26"/>
    </row>
    <row r="14" spans="1:13" s="1" customFormat="1" ht="16.5" customHeight="1">
      <c r="A14" s="15"/>
      <c r="B14" s="132"/>
      <c r="C14" s="156"/>
      <c r="D14" s="157"/>
      <c r="E14" s="158"/>
      <c r="F14" s="41"/>
      <c r="G14" s="42"/>
      <c r="H14" s="131"/>
      <c r="K14" s="16"/>
      <c r="L14" s="20"/>
      <c r="M14" s="20"/>
    </row>
    <row r="15" spans="1:13" s="25" customFormat="1" ht="16.5" customHeight="1">
      <c r="A15" s="22"/>
      <c r="B15" s="184"/>
      <c r="C15" s="185" t="s">
        <v>139</v>
      </c>
      <c r="D15" s="186"/>
      <c r="E15" s="187"/>
      <c r="F15" s="188">
        <f>SUM(F12:F14)</f>
        <v>106263</v>
      </c>
      <c r="G15" s="189"/>
      <c r="H15" s="190"/>
      <c r="K15" s="145"/>
      <c r="L15" s="26"/>
      <c r="M15" s="26"/>
    </row>
    <row r="16" spans="1:13" s="1" customFormat="1" ht="16.5" customHeight="1">
      <c r="A16" s="15"/>
      <c r="B16" s="132">
        <v>41817</v>
      </c>
      <c r="C16" s="133" t="s">
        <v>142</v>
      </c>
      <c r="D16" s="159"/>
      <c r="E16" s="160"/>
      <c r="F16" s="135"/>
      <c r="G16" s="136">
        <v>45818.8</v>
      </c>
      <c r="H16" s="2"/>
      <c r="K16" s="16"/>
      <c r="L16" s="20"/>
      <c r="M16" s="20"/>
    </row>
    <row r="17" spans="1:13" s="1" customFormat="1" ht="16.5" customHeight="1">
      <c r="A17" s="15"/>
      <c r="B17" s="132">
        <v>41869</v>
      </c>
      <c r="C17" s="153" t="s">
        <v>142</v>
      </c>
      <c r="D17" s="81"/>
      <c r="E17" s="154"/>
      <c r="F17" s="135"/>
      <c r="G17" s="136">
        <v>19639.62</v>
      </c>
      <c r="H17" s="147"/>
      <c r="K17" s="16"/>
      <c r="L17" s="20"/>
      <c r="M17" s="20"/>
    </row>
    <row r="18" spans="1:13" s="1" customFormat="1" ht="16.5" customHeight="1">
      <c r="A18" s="15"/>
      <c r="B18" s="132">
        <v>41876</v>
      </c>
      <c r="C18" s="133" t="s">
        <v>143</v>
      </c>
      <c r="D18" s="159"/>
      <c r="E18" s="160"/>
      <c r="F18" s="135"/>
      <c r="G18" s="136">
        <v>33161.74</v>
      </c>
      <c r="H18" s="147"/>
      <c r="K18" s="16"/>
      <c r="L18" s="20"/>
      <c r="M18" s="20"/>
    </row>
    <row r="19" spans="1:13" s="1" customFormat="1" ht="16.5" customHeight="1">
      <c r="A19" s="15"/>
      <c r="B19" s="27"/>
      <c r="C19" s="155"/>
      <c r="D19" s="51"/>
      <c r="E19" s="34"/>
      <c r="F19" s="41"/>
      <c r="G19" s="146"/>
      <c r="H19" s="146"/>
      <c r="K19" s="16"/>
    </row>
    <row r="20" spans="1:13" s="25" customFormat="1" ht="15.75">
      <c r="A20" s="22"/>
      <c r="B20" s="137"/>
      <c r="C20" s="31"/>
      <c r="D20" s="148"/>
      <c r="E20" s="149" t="s">
        <v>6</v>
      </c>
      <c r="F20" s="152"/>
      <c r="G20" s="44">
        <f>SUM(G14:G19)</f>
        <v>98620.160000000003</v>
      </c>
      <c r="H20" s="24"/>
      <c r="K20" s="145"/>
    </row>
    <row r="21" spans="1:13" s="1" customFormat="1" ht="8.25" customHeight="1">
      <c r="A21" s="32"/>
      <c r="B21" s="33"/>
      <c r="C21" s="34"/>
      <c r="D21" s="51"/>
      <c r="E21" s="34"/>
      <c r="F21" s="45"/>
      <c r="G21" s="46"/>
      <c r="H21" s="35"/>
      <c r="K21" s="16"/>
    </row>
    <row r="22" spans="1:13" s="35" customFormat="1" ht="15.75">
      <c r="A22" s="32"/>
      <c r="B22" s="33"/>
      <c r="C22" s="34"/>
      <c r="D22" s="52" t="s">
        <v>119</v>
      </c>
      <c r="F22" s="47"/>
      <c r="G22" s="48">
        <f>F12</f>
        <v>105763</v>
      </c>
      <c r="K22" s="150"/>
    </row>
    <row r="23" spans="1:13" s="35" customFormat="1" ht="15.75">
      <c r="A23" s="32"/>
      <c r="B23" s="33"/>
      <c r="C23" s="34"/>
      <c r="D23" s="52" t="s">
        <v>141</v>
      </c>
      <c r="F23" s="47"/>
      <c r="G23" s="48">
        <v>-7000</v>
      </c>
      <c r="K23" s="150"/>
    </row>
    <row r="24" spans="1:13" s="35" customFormat="1" ht="15.75">
      <c r="A24" s="32"/>
      <c r="B24" s="33"/>
      <c r="C24" s="34"/>
      <c r="D24" s="52" t="s">
        <v>45</v>
      </c>
      <c r="F24" s="47"/>
      <c r="G24" s="50">
        <f>-G20</f>
        <v>-98620.160000000003</v>
      </c>
      <c r="K24" s="150"/>
    </row>
    <row r="25" spans="1:13" s="35" customFormat="1" ht="15.75">
      <c r="A25" s="32"/>
      <c r="B25" s="33"/>
      <c r="C25" s="34"/>
      <c r="D25" s="52" t="s">
        <v>46</v>
      </c>
      <c r="F25" s="47"/>
      <c r="G25" s="48">
        <f>SUM(G22:G24)</f>
        <v>142.83999999999651</v>
      </c>
      <c r="K25" s="150"/>
    </row>
    <row r="27" spans="1:13" s="70" customFormat="1" ht="18" customHeight="1">
      <c r="A27" s="252" t="s">
        <v>0</v>
      </c>
      <c r="B27" s="254" t="s">
        <v>3</v>
      </c>
      <c r="C27" s="262" t="s">
        <v>2</v>
      </c>
      <c r="D27" s="256"/>
      <c r="E27" s="257"/>
      <c r="F27" s="248" t="s">
        <v>4</v>
      </c>
      <c r="G27" s="248" t="s">
        <v>5</v>
      </c>
      <c r="H27" s="250" t="s">
        <v>1</v>
      </c>
      <c r="K27" s="138"/>
    </row>
    <row r="28" spans="1:13" s="70" customFormat="1" ht="30" customHeight="1">
      <c r="A28" s="253"/>
      <c r="B28" s="255"/>
      <c r="C28" s="71" t="s">
        <v>8</v>
      </c>
      <c r="D28" s="17" t="s">
        <v>9</v>
      </c>
      <c r="E28" s="71" t="s">
        <v>10</v>
      </c>
      <c r="F28" s="249"/>
      <c r="G28" s="249"/>
      <c r="H28" s="251"/>
      <c r="K28" s="138"/>
    </row>
    <row r="29" spans="1:13" s="1" customFormat="1" ht="16.5" customHeight="1">
      <c r="A29" s="15">
        <v>2</v>
      </c>
      <c r="B29" s="18">
        <v>41957</v>
      </c>
      <c r="C29" s="139" t="s">
        <v>134</v>
      </c>
      <c r="D29" s="140">
        <v>1200</v>
      </c>
      <c r="E29" s="141">
        <v>10.6</v>
      </c>
      <c r="F29" s="151">
        <f>D29*E29</f>
        <v>12720</v>
      </c>
      <c r="G29" s="42"/>
      <c r="H29" s="2"/>
      <c r="K29" s="16"/>
    </row>
    <row r="30" spans="1:13" s="1" customFormat="1" ht="16.5" customHeight="1">
      <c r="A30" s="15"/>
      <c r="B30" s="18"/>
      <c r="C30" s="139" t="s">
        <v>135</v>
      </c>
      <c r="D30" s="140">
        <v>216</v>
      </c>
      <c r="E30" s="141">
        <v>10.4</v>
      </c>
      <c r="F30" s="151">
        <f>D30*E30</f>
        <v>2246.4</v>
      </c>
      <c r="G30" s="42"/>
      <c r="H30" s="2"/>
      <c r="K30" s="16"/>
    </row>
    <row r="31" spans="1:13" s="1" customFormat="1" ht="16.5" customHeight="1">
      <c r="A31" s="15"/>
      <c r="B31" s="18"/>
      <c r="C31" s="19" t="s">
        <v>136</v>
      </c>
      <c r="D31" s="140">
        <v>10500</v>
      </c>
      <c r="E31" s="141">
        <v>9.1999999999999993</v>
      </c>
      <c r="F31" s="151">
        <f>D31*E31</f>
        <v>96599.999999999985</v>
      </c>
      <c r="G31" s="42"/>
      <c r="H31" s="2"/>
      <c r="K31" s="16"/>
    </row>
    <row r="32" spans="1:13" s="1" customFormat="1" ht="16.5" customHeight="1">
      <c r="A32" s="15"/>
      <c r="B32" s="18"/>
      <c r="C32" s="19" t="s">
        <v>137</v>
      </c>
      <c r="D32" s="140">
        <v>10500</v>
      </c>
      <c r="E32" s="141">
        <v>6.9</v>
      </c>
      <c r="F32" s="151">
        <f>D32*E32</f>
        <v>72450</v>
      </c>
      <c r="G32" s="42"/>
      <c r="H32" s="2"/>
      <c r="K32" s="16"/>
    </row>
    <row r="33" spans="1:13" s="1" customFormat="1" ht="16.5" customHeight="1">
      <c r="A33" s="15"/>
      <c r="B33" s="18"/>
      <c r="C33" s="19"/>
      <c r="D33" s="140"/>
      <c r="E33" s="141"/>
      <c r="F33" s="151">
        <f>D33*E33</f>
        <v>0</v>
      </c>
      <c r="G33" s="2"/>
      <c r="H33" s="2"/>
      <c r="K33" s="16"/>
    </row>
    <row r="34" spans="1:13" s="25" customFormat="1" ht="16.5" customHeight="1">
      <c r="A34" s="22"/>
      <c r="B34" s="23"/>
      <c r="C34" s="143" t="s">
        <v>138</v>
      </c>
      <c r="D34" s="24"/>
      <c r="E34" s="143"/>
      <c r="F34" s="142">
        <f>SUM(F29:F33)</f>
        <v>184016.39999999997</v>
      </c>
      <c r="G34" s="44"/>
      <c r="H34" s="144"/>
      <c r="K34" s="145"/>
      <c r="L34" s="26"/>
      <c r="M34" s="26"/>
    </row>
    <row r="35" spans="1:13" s="25" customFormat="1" ht="16.5" customHeight="1">
      <c r="A35" s="22"/>
      <c r="B35" s="23"/>
      <c r="C35" s="259"/>
      <c r="D35" s="260"/>
      <c r="E35" s="261"/>
      <c r="F35" s="43"/>
      <c r="G35" s="44"/>
      <c r="H35" s="24"/>
      <c r="K35" s="145"/>
      <c r="L35" s="26"/>
      <c r="M35" s="26"/>
    </row>
    <row r="36" spans="1:13" s="1" customFormat="1" ht="16.5" customHeight="1">
      <c r="A36" s="15"/>
      <c r="B36" s="132"/>
      <c r="C36" s="156"/>
      <c r="D36" s="157"/>
      <c r="E36" s="158"/>
      <c r="F36" s="41"/>
      <c r="G36" s="42"/>
      <c r="H36" s="131"/>
      <c r="K36" s="16"/>
      <c r="L36" s="20"/>
      <c r="M36" s="20"/>
    </row>
    <row r="37" spans="1:13" s="25" customFormat="1" ht="16.5" customHeight="1">
      <c r="A37" s="22"/>
      <c r="B37" s="184"/>
      <c r="C37" s="185" t="s">
        <v>139</v>
      </c>
      <c r="D37" s="186"/>
      <c r="E37" s="187"/>
      <c r="F37" s="188">
        <f>SUM(F34:F36)</f>
        <v>184016.39999999997</v>
      </c>
      <c r="G37" s="189"/>
      <c r="H37" s="190"/>
      <c r="K37" s="145"/>
      <c r="L37" s="26"/>
      <c r="M37" s="26"/>
    </row>
    <row r="38" spans="1:13" s="1" customFormat="1" ht="16.5" customHeight="1">
      <c r="A38" s="15"/>
      <c r="B38" s="132">
        <v>41942</v>
      </c>
      <c r="C38" s="133" t="s">
        <v>142</v>
      </c>
      <c r="D38" s="159"/>
      <c r="E38" s="160"/>
      <c r="F38" s="135"/>
      <c r="G38" s="136">
        <v>63324</v>
      </c>
      <c r="H38" s="2"/>
      <c r="K38" s="16"/>
      <c r="L38" s="20"/>
      <c r="M38" s="20"/>
    </row>
    <row r="39" spans="1:13" s="1" customFormat="1" ht="16.5" customHeight="1">
      <c r="A39" s="15"/>
      <c r="B39" s="132">
        <v>41962</v>
      </c>
      <c r="C39" s="133" t="s">
        <v>143</v>
      </c>
      <c r="D39" s="159"/>
      <c r="E39" s="160"/>
      <c r="F39" s="135"/>
      <c r="G39" s="136">
        <v>62536.75</v>
      </c>
      <c r="H39" s="2"/>
      <c r="K39" s="16"/>
      <c r="L39" s="20"/>
      <c r="M39" s="20"/>
    </row>
    <row r="40" spans="1:13" s="1" customFormat="1" ht="16.5" customHeight="1">
      <c r="A40" s="15"/>
      <c r="B40" s="132">
        <v>41962</v>
      </c>
      <c r="C40" s="153" t="s">
        <v>142</v>
      </c>
      <c r="D40" s="81"/>
      <c r="E40" s="154"/>
      <c r="F40" s="135"/>
      <c r="G40" s="136">
        <v>50989.2</v>
      </c>
      <c r="H40" s="147"/>
      <c r="K40" s="16"/>
      <c r="L40" s="20"/>
      <c r="M40" s="20"/>
    </row>
    <row r="41" spans="1:13" s="1" customFormat="1" ht="16.5" customHeight="1">
      <c r="A41" s="15"/>
      <c r="B41" s="132"/>
      <c r="C41" s="133"/>
      <c r="D41" s="159"/>
      <c r="E41" s="160"/>
      <c r="F41" s="135"/>
      <c r="G41" s="136"/>
      <c r="H41" s="147"/>
      <c r="K41" s="16"/>
      <c r="L41" s="20"/>
      <c r="M41" s="20"/>
    </row>
    <row r="42" spans="1:13" s="1" customFormat="1" ht="16.5" customHeight="1">
      <c r="A42" s="15"/>
      <c r="B42" s="27"/>
      <c r="C42" s="155"/>
      <c r="D42" s="51"/>
      <c r="E42" s="34"/>
      <c r="F42" s="41"/>
      <c r="G42" s="146"/>
      <c r="H42" s="146"/>
      <c r="K42" s="16"/>
    </row>
    <row r="43" spans="1:13" s="25" customFormat="1" ht="15.75">
      <c r="A43" s="22"/>
      <c r="B43" s="137"/>
      <c r="C43" s="31"/>
      <c r="D43" s="148"/>
      <c r="E43" s="149" t="s">
        <v>6</v>
      </c>
      <c r="F43" s="152"/>
      <c r="G43" s="44">
        <f>SUM(G36:G42)</f>
        <v>176849.95</v>
      </c>
      <c r="H43" s="24"/>
      <c r="K43" s="145"/>
    </row>
    <row r="44" spans="1:13" s="1" customFormat="1" ht="8.25" customHeight="1">
      <c r="A44" s="32"/>
      <c r="B44" s="33"/>
      <c r="C44" s="34"/>
      <c r="D44" s="51"/>
      <c r="E44" s="34"/>
      <c r="F44" s="45"/>
      <c r="G44" s="46"/>
      <c r="H44" s="35"/>
      <c r="K44" s="16"/>
    </row>
    <row r="45" spans="1:13" s="1" customFormat="1" ht="18" customHeight="1">
      <c r="A45" s="32"/>
      <c r="B45" s="33"/>
      <c r="C45" s="34"/>
      <c r="D45" s="52" t="s">
        <v>119</v>
      </c>
      <c r="E45" s="34"/>
      <c r="F45" s="45"/>
      <c r="G45" s="48">
        <f>G25</f>
        <v>142.83999999999651</v>
      </c>
      <c r="H45" s="35"/>
      <c r="K45" s="16"/>
    </row>
    <row r="46" spans="1:13" s="35" customFormat="1" ht="18" customHeight="1">
      <c r="A46" s="32"/>
      <c r="B46" s="33"/>
      <c r="C46" s="34"/>
      <c r="D46" s="52" t="s">
        <v>120</v>
      </c>
      <c r="F46" s="47"/>
      <c r="G46" s="48">
        <f>F34</f>
        <v>184016.39999999997</v>
      </c>
      <c r="K46" s="150"/>
    </row>
    <row r="47" spans="1:13" s="35" customFormat="1" ht="18" customHeight="1">
      <c r="A47" s="32"/>
      <c r="B47" s="33"/>
      <c r="C47" s="34"/>
      <c r="D47" s="52" t="s">
        <v>141</v>
      </c>
      <c r="F47" s="47"/>
      <c r="G47" s="48">
        <v>-7000</v>
      </c>
      <c r="K47" s="150"/>
    </row>
    <row r="48" spans="1:13" s="35" customFormat="1" ht="18" customHeight="1">
      <c r="A48" s="32"/>
      <c r="B48" s="33"/>
      <c r="C48" s="34"/>
      <c r="D48" s="52" t="s">
        <v>45</v>
      </c>
      <c r="F48" s="47"/>
      <c r="G48" s="50">
        <f>-G43</f>
        <v>-176849.95</v>
      </c>
      <c r="K48" s="150"/>
    </row>
    <row r="49" spans="1:13" s="35" customFormat="1" ht="18" customHeight="1">
      <c r="A49" s="32"/>
      <c r="B49" s="33"/>
      <c r="C49" s="34"/>
      <c r="D49" s="52" t="s">
        <v>46</v>
      </c>
      <c r="F49" s="47"/>
      <c r="G49" s="48">
        <f>SUM(G45:G48)</f>
        <v>309.28999999994994</v>
      </c>
      <c r="K49" s="150"/>
    </row>
    <row r="50" spans="1:13" s="35" customFormat="1" ht="18" customHeight="1">
      <c r="A50" s="32"/>
      <c r="B50" s="33"/>
      <c r="C50" s="34"/>
      <c r="D50" s="52"/>
      <c r="F50" s="47"/>
      <c r="G50" s="48"/>
      <c r="K50" s="150"/>
    </row>
    <row r="51" spans="1:13" s="70" customFormat="1" ht="18" customHeight="1">
      <c r="A51" s="252" t="s">
        <v>0</v>
      </c>
      <c r="B51" s="254" t="s">
        <v>3</v>
      </c>
      <c r="C51" s="262" t="s">
        <v>2</v>
      </c>
      <c r="D51" s="256"/>
      <c r="E51" s="257"/>
      <c r="F51" s="248" t="s">
        <v>4</v>
      </c>
      <c r="G51" s="248" t="s">
        <v>5</v>
      </c>
      <c r="H51" s="250" t="s">
        <v>1</v>
      </c>
      <c r="K51" s="138"/>
    </row>
    <row r="52" spans="1:13" s="70" customFormat="1" ht="30" customHeight="1">
      <c r="A52" s="253"/>
      <c r="B52" s="255"/>
      <c r="C52" s="71" t="s">
        <v>8</v>
      </c>
      <c r="D52" s="17" t="s">
        <v>9</v>
      </c>
      <c r="E52" s="71" t="s">
        <v>10</v>
      </c>
      <c r="F52" s="249"/>
      <c r="G52" s="249"/>
      <c r="H52" s="251"/>
      <c r="K52" s="138"/>
    </row>
    <row r="53" spans="1:13" s="1" customFormat="1" ht="16.5" customHeight="1">
      <c r="A53" s="15">
        <v>3</v>
      </c>
      <c r="B53" s="18">
        <v>41999</v>
      </c>
      <c r="C53" s="139" t="s">
        <v>134</v>
      </c>
      <c r="D53" s="140">
        <v>3480</v>
      </c>
      <c r="E53" s="141">
        <v>9.9</v>
      </c>
      <c r="F53" s="151">
        <f>D53*E53</f>
        <v>34452</v>
      </c>
      <c r="G53" s="42"/>
      <c r="H53" s="2"/>
      <c r="K53" s="16"/>
    </row>
    <row r="54" spans="1:13" s="1" customFormat="1" ht="16.5" customHeight="1">
      <c r="A54" s="15"/>
      <c r="B54" s="18"/>
      <c r="C54" s="139" t="s">
        <v>135</v>
      </c>
      <c r="D54" s="140">
        <v>5022</v>
      </c>
      <c r="E54" s="141">
        <v>9.6999999999999993</v>
      </c>
      <c r="F54" s="151">
        <f>D54*E54</f>
        <v>48713.399999999994</v>
      </c>
      <c r="G54" s="42"/>
      <c r="H54" s="2"/>
      <c r="K54" s="16"/>
    </row>
    <row r="55" spans="1:13" s="1" customFormat="1" ht="16.5" customHeight="1">
      <c r="A55" s="15"/>
      <c r="B55" s="18"/>
      <c r="C55" s="19" t="s">
        <v>193</v>
      </c>
      <c r="D55" s="140">
        <v>2529</v>
      </c>
      <c r="E55" s="141">
        <v>7.2</v>
      </c>
      <c r="F55" s="151">
        <f>D55*E55</f>
        <v>18208.8</v>
      </c>
      <c r="G55" s="42"/>
      <c r="H55" s="2"/>
      <c r="K55" s="16"/>
    </row>
    <row r="56" spans="1:13" s="1" customFormat="1" ht="16.5" customHeight="1">
      <c r="A56" s="15"/>
      <c r="B56" s="18"/>
      <c r="C56" s="19"/>
      <c r="D56" s="140"/>
      <c r="E56" s="141"/>
      <c r="F56" s="151"/>
      <c r="G56" s="42"/>
      <c r="H56" s="2"/>
      <c r="K56" s="16"/>
    </row>
    <row r="57" spans="1:13" s="1" customFormat="1" ht="16.5" customHeight="1">
      <c r="A57" s="15"/>
      <c r="B57" s="18"/>
      <c r="C57" s="19"/>
      <c r="D57" s="140"/>
      <c r="E57" s="141"/>
      <c r="F57" s="151">
        <f>D57*E57</f>
        <v>0</v>
      </c>
      <c r="G57" s="2"/>
      <c r="H57" s="2"/>
      <c r="K57" s="16"/>
    </row>
    <row r="58" spans="1:13" s="25" customFormat="1" ht="16.5" customHeight="1">
      <c r="A58" s="22"/>
      <c r="B58" s="23"/>
      <c r="C58" s="143" t="s">
        <v>138</v>
      </c>
      <c r="D58" s="24"/>
      <c r="E58" s="143"/>
      <c r="F58" s="142">
        <f>SUM(F53:F57)</f>
        <v>101374.2</v>
      </c>
      <c r="G58" s="44"/>
      <c r="H58" s="144"/>
      <c r="K58" s="145"/>
      <c r="L58" s="26"/>
      <c r="M58" s="26"/>
    </row>
    <row r="59" spans="1:13" s="25" customFormat="1" ht="16.5" customHeight="1">
      <c r="A59" s="22"/>
      <c r="B59" s="23"/>
      <c r="C59" s="259"/>
      <c r="D59" s="260"/>
      <c r="E59" s="261"/>
      <c r="F59" s="43"/>
      <c r="G59" s="44"/>
      <c r="H59" s="24"/>
      <c r="K59" s="145"/>
      <c r="L59" s="26"/>
      <c r="M59" s="26"/>
    </row>
    <row r="60" spans="1:13" s="1" customFormat="1" ht="16.5" customHeight="1">
      <c r="A60" s="15"/>
      <c r="B60" s="132"/>
      <c r="C60" s="156"/>
      <c r="D60" s="157"/>
      <c r="E60" s="158"/>
      <c r="F60" s="41"/>
      <c r="G60" s="42"/>
      <c r="H60" s="131"/>
      <c r="K60" s="16"/>
      <c r="L60" s="20"/>
      <c r="M60" s="20"/>
    </row>
    <row r="61" spans="1:13" s="25" customFormat="1" ht="16.5" customHeight="1">
      <c r="A61" s="22"/>
      <c r="B61" s="184"/>
      <c r="C61" s="185" t="s">
        <v>139</v>
      </c>
      <c r="D61" s="186"/>
      <c r="E61" s="187"/>
      <c r="F61" s="188">
        <f>SUM(F58:F60)</f>
        <v>101374.2</v>
      </c>
      <c r="G61" s="189"/>
      <c r="H61" s="190"/>
      <c r="K61" s="145"/>
      <c r="L61" s="26"/>
      <c r="M61" s="26"/>
    </row>
    <row r="62" spans="1:13" s="1" customFormat="1" ht="16.5" customHeight="1">
      <c r="A62" s="15"/>
      <c r="B62" s="132">
        <v>41985</v>
      </c>
      <c r="C62" s="133" t="s">
        <v>142</v>
      </c>
      <c r="D62" s="159"/>
      <c r="E62" s="160"/>
      <c r="F62" s="135"/>
      <c r="G62" s="136">
        <v>35693.81</v>
      </c>
      <c r="H62" s="2"/>
      <c r="K62" s="16"/>
      <c r="L62" s="20"/>
      <c r="M62" s="20"/>
    </row>
    <row r="63" spans="1:13" s="1" customFormat="1" ht="16.5" customHeight="1">
      <c r="A63" s="15"/>
      <c r="B63" s="132">
        <v>41996</v>
      </c>
      <c r="C63" s="133" t="s">
        <v>143</v>
      </c>
      <c r="D63" s="159"/>
      <c r="E63" s="160"/>
      <c r="F63" s="135"/>
      <c r="G63" s="136">
        <v>9548.3799999999992</v>
      </c>
      <c r="H63" s="2"/>
      <c r="K63" s="16"/>
      <c r="L63" s="20"/>
      <c r="M63" s="20"/>
    </row>
    <row r="64" spans="1:13" s="1" customFormat="1" ht="16.5" customHeight="1">
      <c r="A64" s="15"/>
      <c r="B64" s="132">
        <v>42002</v>
      </c>
      <c r="C64" s="133" t="s">
        <v>143</v>
      </c>
      <c r="D64" s="81"/>
      <c r="E64" s="154"/>
      <c r="F64" s="135"/>
      <c r="G64" s="136">
        <v>39734.89</v>
      </c>
      <c r="H64" s="147"/>
      <c r="K64" s="16"/>
      <c r="L64" s="20"/>
      <c r="M64" s="20"/>
    </row>
    <row r="65" spans="1:13" s="1" customFormat="1" ht="16.5" customHeight="1">
      <c r="A65" s="15"/>
      <c r="B65" s="132">
        <v>42004</v>
      </c>
      <c r="C65" s="133" t="s">
        <v>142</v>
      </c>
      <c r="D65" s="159"/>
      <c r="E65" s="160"/>
      <c r="F65" s="135"/>
      <c r="G65" s="136">
        <v>9265.2800000000007</v>
      </c>
      <c r="H65" s="147"/>
      <c r="K65" s="16"/>
      <c r="L65" s="20"/>
      <c r="M65" s="20"/>
    </row>
    <row r="66" spans="1:13" s="1" customFormat="1" ht="16.5" customHeight="1">
      <c r="A66" s="15"/>
      <c r="B66" s="27"/>
      <c r="C66" s="155"/>
      <c r="D66" s="51"/>
      <c r="E66" s="34"/>
      <c r="F66" s="41"/>
      <c r="G66" s="146"/>
      <c r="H66" s="146"/>
      <c r="K66" s="16"/>
    </row>
    <row r="67" spans="1:13" s="25" customFormat="1" ht="15.75">
      <c r="A67" s="22"/>
      <c r="B67" s="137"/>
      <c r="C67" s="31"/>
      <c r="D67" s="148"/>
      <c r="E67" s="149" t="s">
        <v>6</v>
      </c>
      <c r="F67" s="152"/>
      <c r="G67" s="44">
        <f>SUM(G60:G66)</f>
        <v>94242.359999999986</v>
      </c>
      <c r="H67" s="24"/>
      <c r="K67" s="145"/>
    </row>
    <row r="68" spans="1:13" s="1" customFormat="1" ht="8.25" customHeight="1">
      <c r="A68" s="32"/>
      <c r="B68" s="33"/>
      <c r="C68" s="34"/>
      <c r="D68" s="51"/>
      <c r="E68" s="34"/>
      <c r="F68" s="45"/>
      <c r="G68" s="46"/>
      <c r="H68" s="35"/>
      <c r="K68" s="16"/>
    </row>
    <row r="69" spans="1:13" s="1" customFormat="1" ht="18" customHeight="1">
      <c r="A69" s="32"/>
      <c r="B69" s="33"/>
      <c r="C69" s="34"/>
      <c r="D69" s="52" t="s">
        <v>119</v>
      </c>
      <c r="E69" s="34"/>
      <c r="F69" s="45"/>
      <c r="G69" s="48">
        <f>G49</f>
        <v>309.28999999994994</v>
      </c>
      <c r="H69" s="35"/>
      <c r="K69" s="16"/>
    </row>
    <row r="70" spans="1:13" s="35" customFormat="1" ht="18" customHeight="1">
      <c r="A70" s="32"/>
      <c r="B70" s="33"/>
      <c r="C70" s="34"/>
      <c r="D70" s="52" t="s">
        <v>120</v>
      </c>
      <c r="F70" s="47"/>
      <c r="G70" s="48">
        <f>F58</f>
        <v>101374.2</v>
      </c>
      <c r="K70" s="150"/>
    </row>
    <row r="71" spans="1:13" s="35" customFormat="1" ht="18" customHeight="1">
      <c r="A71" s="32"/>
      <c r="B71" s="33"/>
      <c r="C71" s="34"/>
      <c r="D71" s="52" t="s">
        <v>141</v>
      </c>
      <c r="F71" s="47"/>
      <c r="G71" s="48">
        <v>-7000</v>
      </c>
      <c r="K71" s="150"/>
    </row>
    <row r="72" spans="1:13" s="35" customFormat="1" ht="18" customHeight="1">
      <c r="A72" s="32"/>
      <c r="B72" s="33"/>
      <c r="C72" s="34"/>
      <c r="D72" s="52" t="s">
        <v>45</v>
      </c>
      <c r="F72" s="47"/>
      <c r="G72" s="50">
        <f>-G67</f>
        <v>-94242.359999999986</v>
      </c>
      <c r="K72" s="150"/>
    </row>
    <row r="73" spans="1:13" s="35" customFormat="1" ht="18" customHeight="1">
      <c r="A73" s="32"/>
      <c r="B73" s="33"/>
      <c r="C73" s="34"/>
      <c r="D73" s="52" t="s">
        <v>46</v>
      </c>
      <c r="F73" s="47"/>
      <c r="G73" s="48">
        <f>SUM(G69:G72)</f>
        <v>441.129999999961</v>
      </c>
      <c r="K73" s="150"/>
    </row>
    <row r="74" spans="1:13" ht="18" customHeight="1"/>
    <row r="75" spans="1:13" s="70" customFormat="1" ht="18" customHeight="1">
      <c r="A75" s="252" t="s">
        <v>0</v>
      </c>
      <c r="B75" s="254" t="s">
        <v>3</v>
      </c>
      <c r="C75" s="262" t="s">
        <v>2</v>
      </c>
      <c r="D75" s="256"/>
      <c r="E75" s="257"/>
      <c r="F75" s="248" t="s">
        <v>4</v>
      </c>
      <c r="G75" s="248" t="s">
        <v>5</v>
      </c>
      <c r="H75" s="250" t="s">
        <v>1</v>
      </c>
      <c r="K75" s="138"/>
    </row>
    <row r="76" spans="1:13" s="70" customFormat="1" ht="30" customHeight="1">
      <c r="A76" s="253"/>
      <c r="B76" s="255"/>
      <c r="C76" s="71" t="s">
        <v>8</v>
      </c>
      <c r="D76" s="17" t="s">
        <v>9</v>
      </c>
      <c r="E76" s="71" t="s">
        <v>10</v>
      </c>
      <c r="F76" s="249"/>
      <c r="G76" s="249"/>
      <c r="H76" s="251"/>
      <c r="K76" s="138"/>
    </row>
    <row r="77" spans="1:13" s="1" customFormat="1" ht="16.5" customHeight="1">
      <c r="A77" s="15">
        <v>4</v>
      </c>
      <c r="B77" s="18">
        <v>42062</v>
      </c>
      <c r="C77" s="139" t="s">
        <v>134</v>
      </c>
      <c r="D77" s="140">
        <v>1200</v>
      </c>
      <c r="E77" s="141">
        <v>10</v>
      </c>
      <c r="F77" s="151">
        <f>D77*E77</f>
        <v>12000</v>
      </c>
      <c r="G77" s="42"/>
      <c r="H77" s="2"/>
      <c r="K77" s="16"/>
    </row>
    <row r="78" spans="1:13" s="1" customFormat="1" ht="16.5" customHeight="1">
      <c r="A78" s="15"/>
      <c r="B78" s="18"/>
      <c r="C78" s="139" t="s">
        <v>135</v>
      </c>
      <c r="D78" s="140">
        <v>1620</v>
      </c>
      <c r="E78" s="141">
        <v>9.9</v>
      </c>
      <c r="F78" s="151">
        <f>D78*E78</f>
        <v>16038</v>
      </c>
      <c r="G78" s="42"/>
      <c r="H78" s="2"/>
      <c r="K78" s="16"/>
    </row>
    <row r="79" spans="1:13" s="1" customFormat="1" ht="16.5" customHeight="1">
      <c r="A79" s="15"/>
      <c r="B79" s="18"/>
      <c r="C79" s="19" t="s">
        <v>136</v>
      </c>
      <c r="D79" s="140">
        <v>6000</v>
      </c>
      <c r="E79" s="141">
        <v>6.15</v>
      </c>
      <c r="F79" s="151">
        <f>D79*E79</f>
        <v>36900</v>
      </c>
      <c r="G79" s="42"/>
      <c r="H79" s="2"/>
      <c r="K79" s="16"/>
    </row>
    <row r="80" spans="1:13" s="1" customFormat="1" ht="16.5" customHeight="1">
      <c r="A80" s="15"/>
      <c r="B80" s="18"/>
      <c r="C80" s="19" t="s">
        <v>137</v>
      </c>
      <c r="D80" s="140">
        <v>12000</v>
      </c>
      <c r="E80" s="141">
        <v>8.65</v>
      </c>
      <c r="F80" s="151">
        <f>D80*E80</f>
        <v>103800</v>
      </c>
      <c r="G80" s="42"/>
      <c r="H80" s="2"/>
      <c r="K80" s="16"/>
    </row>
    <row r="81" spans="1:13" s="1" customFormat="1" ht="16.5" customHeight="1">
      <c r="A81" s="15"/>
      <c r="B81" s="18"/>
      <c r="C81" s="19"/>
      <c r="D81" s="140"/>
      <c r="E81" s="141"/>
      <c r="F81" s="151">
        <f>D81*E81</f>
        <v>0</v>
      </c>
      <c r="G81" s="2"/>
      <c r="H81" s="2"/>
      <c r="K81" s="16"/>
    </row>
    <row r="82" spans="1:13" s="25" customFormat="1" ht="16.5" customHeight="1">
      <c r="A82" s="22"/>
      <c r="B82" s="23"/>
      <c r="C82" s="143" t="s">
        <v>138</v>
      </c>
      <c r="D82" s="24"/>
      <c r="E82" s="143"/>
      <c r="F82" s="142">
        <f>SUM(F77:F81)</f>
        <v>168738</v>
      </c>
      <c r="G82" s="44"/>
      <c r="H82" s="144"/>
      <c r="K82" s="145"/>
      <c r="L82" s="26"/>
      <c r="M82" s="26"/>
    </row>
    <row r="83" spans="1:13" s="25" customFormat="1" ht="16.5" customHeight="1">
      <c r="A83" s="22"/>
      <c r="B83" s="23"/>
      <c r="C83" s="259"/>
      <c r="D83" s="260"/>
      <c r="E83" s="261"/>
      <c r="F83" s="43"/>
      <c r="G83" s="44"/>
      <c r="H83" s="24"/>
      <c r="K83" s="145"/>
      <c r="L83" s="26"/>
      <c r="M83" s="26"/>
    </row>
    <row r="84" spans="1:13" s="1" customFormat="1" ht="16.5" customHeight="1">
      <c r="A84" s="15">
        <v>5</v>
      </c>
      <c r="B84" s="18">
        <v>42064</v>
      </c>
      <c r="C84" s="139" t="s">
        <v>134</v>
      </c>
      <c r="D84" s="140">
        <v>2220</v>
      </c>
      <c r="E84" s="141">
        <v>10</v>
      </c>
      <c r="F84" s="151">
        <f>D84*E84</f>
        <v>22200</v>
      </c>
      <c r="G84" s="42"/>
      <c r="H84" s="2"/>
      <c r="K84" s="16"/>
    </row>
    <row r="85" spans="1:13" s="1" customFormat="1" ht="16.5" customHeight="1">
      <c r="A85" s="15"/>
      <c r="B85" s="18"/>
      <c r="C85" s="139" t="s">
        <v>135</v>
      </c>
      <c r="D85" s="140">
        <v>2916</v>
      </c>
      <c r="E85" s="141">
        <v>9.9</v>
      </c>
      <c r="F85" s="151">
        <f>D85*E85</f>
        <v>28868.400000000001</v>
      </c>
      <c r="G85" s="42"/>
      <c r="H85" s="2"/>
      <c r="K85" s="16"/>
    </row>
    <row r="86" spans="1:13" s="1" customFormat="1" ht="16.5" customHeight="1">
      <c r="A86" s="15"/>
      <c r="B86" s="18"/>
      <c r="C86" s="19" t="s">
        <v>193</v>
      </c>
      <c r="D86" s="140">
        <v>4050</v>
      </c>
      <c r="E86" s="141">
        <v>7.3</v>
      </c>
      <c r="F86" s="151">
        <f>D86*E86</f>
        <v>29565</v>
      </c>
      <c r="G86" s="42"/>
      <c r="H86" s="2"/>
      <c r="K86" s="16"/>
    </row>
    <row r="87" spans="1:13" s="1" customFormat="1" ht="16.5" customHeight="1">
      <c r="A87" s="15"/>
      <c r="B87" s="18"/>
      <c r="C87" s="19" t="s">
        <v>137</v>
      </c>
      <c r="D87" s="140">
        <v>3000</v>
      </c>
      <c r="E87" s="141">
        <v>8.65</v>
      </c>
      <c r="F87" s="151">
        <f>D87*E87</f>
        <v>25950</v>
      </c>
      <c r="G87" s="42"/>
      <c r="H87" s="2"/>
      <c r="K87" s="16"/>
    </row>
    <row r="88" spans="1:13" s="1" customFormat="1" ht="16.5" customHeight="1">
      <c r="A88" s="15"/>
      <c r="B88" s="18"/>
      <c r="C88" s="19"/>
      <c r="D88" s="140"/>
      <c r="E88" s="141"/>
      <c r="F88" s="151">
        <f>D88*E88</f>
        <v>0</v>
      </c>
      <c r="G88" s="2"/>
      <c r="H88" s="2"/>
      <c r="K88" s="16"/>
    </row>
    <row r="89" spans="1:13" s="25" customFormat="1" ht="16.5" customHeight="1">
      <c r="A89" s="22"/>
      <c r="B89" s="23"/>
      <c r="C89" s="143" t="s">
        <v>138</v>
      </c>
      <c r="D89" s="24"/>
      <c r="E89" s="143"/>
      <c r="F89" s="142">
        <f>SUM(F84:F88)</f>
        <v>106583.4</v>
      </c>
      <c r="G89" s="44"/>
      <c r="H89" s="144"/>
      <c r="K89" s="145"/>
      <c r="L89" s="26"/>
      <c r="M89" s="26"/>
    </row>
    <row r="90" spans="1:13" s="1" customFormat="1" ht="16.5" customHeight="1">
      <c r="A90" s="15"/>
      <c r="B90" s="132"/>
      <c r="C90" s="156"/>
      <c r="D90" s="157"/>
      <c r="E90" s="158"/>
      <c r="F90" s="41"/>
      <c r="G90" s="42"/>
      <c r="H90" s="131"/>
      <c r="K90" s="16"/>
      <c r="L90" s="20"/>
      <c r="M90" s="20"/>
    </row>
    <row r="91" spans="1:13" s="25" customFormat="1" ht="16.5" customHeight="1">
      <c r="A91" s="22"/>
      <c r="B91" s="184"/>
      <c r="C91" s="241" t="s">
        <v>139</v>
      </c>
      <c r="D91" s="186"/>
      <c r="E91" s="242"/>
      <c r="F91" s="188">
        <f>F82+F89</f>
        <v>275321.40000000002</v>
      </c>
      <c r="G91" s="189"/>
      <c r="H91" s="190"/>
      <c r="K91" s="145"/>
      <c r="L91" s="26"/>
      <c r="M91" s="26"/>
    </row>
    <row r="92" spans="1:13" s="1" customFormat="1" ht="16.5" customHeight="1">
      <c r="A92" s="15"/>
      <c r="B92" s="132">
        <v>42038</v>
      </c>
      <c r="C92" s="133" t="s">
        <v>142</v>
      </c>
      <c r="D92" s="159"/>
      <c r="E92" s="160"/>
      <c r="F92" s="135"/>
      <c r="G92" s="136">
        <v>107065.8</v>
      </c>
      <c r="H92" s="2"/>
      <c r="K92" s="16"/>
      <c r="L92" s="20"/>
      <c r="M92" s="20"/>
    </row>
    <row r="93" spans="1:13" s="1" customFormat="1" ht="16.5" customHeight="1">
      <c r="A93" s="15"/>
      <c r="B93" s="132">
        <v>42062</v>
      </c>
      <c r="C93" s="133" t="s">
        <v>143</v>
      </c>
      <c r="D93" s="159"/>
      <c r="E93" s="160"/>
      <c r="F93" s="135"/>
      <c r="G93" s="136">
        <v>70045.08</v>
      </c>
      <c r="H93" s="2"/>
      <c r="K93" s="16"/>
      <c r="L93" s="20"/>
      <c r="M93" s="20"/>
    </row>
    <row r="94" spans="1:13" s="1" customFormat="1" ht="16.5" customHeight="1">
      <c r="A94" s="15"/>
      <c r="B94" s="132">
        <v>42062</v>
      </c>
      <c r="C94" s="133" t="s">
        <v>142</v>
      </c>
      <c r="D94" s="159"/>
      <c r="E94" s="160"/>
      <c r="F94" s="135"/>
      <c r="G94" s="136">
        <v>31088.799999999999</v>
      </c>
      <c r="H94" s="147"/>
      <c r="K94" s="16"/>
      <c r="L94" s="20"/>
      <c r="M94" s="20"/>
    </row>
    <row r="95" spans="1:13" s="1" customFormat="1" ht="16.5" customHeight="1">
      <c r="A95" s="15"/>
      <c r="B95" s="132">
        <v>42066</v>
      </c>
      <c r="C95" s="133" t="s">
        <v>143</v>
      </c>
      <c r="D95" s="159"/>
      <c r="E95" s="160"/>
      <c r="F95" s="135"/>
      <c r="G95" s="136">
        <v>42181.32</v>
      </c>
      <c r="H95" s="147"/>
      <c r="K95" s="16"/>
      <c r="L95" s="20"/>
      <c r="M95" s="20"/>
    </row>
    <row r="96" spans="1:13" s="1" customFormat="1" ht="16.5" customHeight="1">
      <c r="A96" s="15"/>
      <c r="B96" s="27">
        <v>42067</v>
      </c>
      <c r="C96" s="133" t="s">
        <v>142</v>
      </c>
      <c r="D96" s="157"/>
      <c r="E96" s="158"/>
      <c r="F96" s="41"/>
      <c r="G96" s="146">
        <v>21692.95</v>
      </c>
      <c r="H96" s="146"/>
      <c r="K96" s="16"/>
    </row>
    <row r="97" spans="1:11" s="1" customFormat="1" ht="16.5" customHeight="1">
      <c r="A97" s="15"/>
      <c r="B97" s="27"/>
      <c r="C97" s="133"/>
      <c r="D97" s="157"/>
      <c r="E97" s="158"/>
      <c r="F97" s="41"/>
      <c r="G97" s="146"/>
      <c r="H97" s="146"/>
      <c r="K97" s="16"/>
    </row>
    <row r="98" spans="1:11" s="25" customFormat="1" ht="15.75">
      <c r="A98" s="22"/>
      <c r="B98" s="137"/>
      <c r="C98" s="31"/>
      <c r="D98" s="148"/>
      <c r="E98" s="149" t="s">
        <v>6</v>
      </c>
      <c r="F98" s="152"/>
      <c r="G98" s="44">
        <f>SUM(G90:G97)</f>
        <v>272073.95</v>
      </c>
      <c r="H98" s="24"/>
      <c r="K98" s="145"/>
    </row>
    <row r="99" spans="1:11" s="1" customFormat="1" ht="8.25" customHeight="1">
      <c r="A99" s="32"/>
      <c r="B99" s="33"/>
      <c r="C99" s="34"/>
      <c r="D99" s="51"/>
      <c r="E99" s="34"/>
      <c r="F99" s="45"/>
      <c r="G99" s="46"/>
      <c r="H99" s="35"/>
      <c r="K99" s="16"/>
    </row>
    <row r="100" spans="1:11" s="1" customFormat="1" ht="18" customHeight="1">
      <c r="A100" s="32"/>
      <c r="B100" s="33"/>
      <c r="C100" s="34"/>
      <c r="D100" s="52" t="s">
        <v>120</v>
      </c>
      <c r="E100" s="34"/>
      <c r="F100" s="45"/>
      <c r="G100" s="48"/>
      <c r="H100" s="35"/>
      <c r="K100" s="16"/>
    </row>
    <row r="101" spans="1:11" s="35" customFormat="1" ht="18" customHeight="1">
      <c r="A101" s="32"/>
      <c r="B101" s="33"/>
      <c r="C101" s="34"/>
      <c r="D101" s="52" t="s">
        <v>194</v>
      </c>
      <c r="F101" s="47"/>
      <c r="G101" s="48">
        <f>F91</f>
        <v>275321.40000000002</v>
      </c>
      <c r="K101" s="150"/>
    </row>
    <row r="102" spans="1:11" s="35" customFormat="1" ht="18" customHeight="1">
      <c r="A102" s="32"/>
      <c r="B102" s="33"/>
      <c r="C102" s="34"/>
      <c r="D102" s="52" t="s">
        <v>141</v>
      </c>
      <c r="F102" s="47"/>
      <c r="G102" s="48">
        <v>-7000</v>
      </c>
      <c r="K102" s="150"/>
    </row>
    <row r="103" spans="1:11" s="35" customFormat="1" ht="18" customHeight="1">
      <c r="A103" s="32"/>
      <c r="B103" s="33"/>
      <c r="C103" s="34"/>
      <c r="D103" s="52" t="s">
        <v>45</v>
      </c>
      <c r="F103" s="47"/>
      <c r="G103" s="50">
        <f>-G98</f>
        <v>-272073.95</v>
      </c>
      <c r="K103" s="150"/>
    </row>
    <row r="104" spans="1:11" s="35" customFormat="1" ht="18" customHeight="1">
      <c r="A104" s="32"/>
      <c r="B104" s="33"/>
      <c r="C104" s="34"/>
      <c r="D104" s="52" t="s">
        <v>46</v>
      </c>
      <c r="F104" s="47"/>
      <c r="G104" s="48">
        <f>SUM(G100:G103)</f>
        <v>-3752.5499999999884</v>
      </c>
      <c r="K104" s="150"/>
    </row>
    <row r="105" spans="1:11" ht="18" customHeight="1"/>
    <row r="106" spans="1:11" s="70" customFormat="1" ht="18" customHeight="1">
      <c r="A106" s="252" t="s">
        <v>0</v>
      </c>
      <c r="B106" s="254" t="s">
        <v>3</v>
      </c>
      <c r="C106" s="262" t="s">
        <v>2</v>
      </c>
      <c r="D106" s="256"/>
      <c r="E106" s="257"/>
      <c r="F106" s="248" t="s">
        <v>4</v>
      </c>
      <c r="G106" s="248" t="s">
        <v>5</v>
      </c>
      <c r="H106" s="250" t="s">
        <v>1</v>
      </c>
      <c r="K106" s="138"/>
    </row>
    <row r="107" spans="1:11" s="70" customFormat="1" ht="30" customHeight="1">
      <c r="A107" s="253"/>
      <c r="B107" s="255"/>
      <c r="C107" s="71" t="s">
        <v>8</v>
      </c>
      <c r="D107" s="17" t="s">
        <v>9</v>
      </c>
      <c r="E107" s="71" t="s">
        <v>10</v>
      </c>
      <c r="F107" s="249"/>
      <c r="G107" s="249"/>
      <c r="H107" s="251"/>
      <c r="K107" s="138"/>
    </row>
    <row r="108" spans="1:11" s="1" customFormat="1" ht="16.5" customHeight="1">
      <c r="A108" s="15">
        <v>6</v>
      </c>
      <c r="B108" s="18">
        <v>42085</v>
      </c>
      <c r="C108" s="139" t="s">
        <v>134</v>
      </c>
      <c r="D108" s="140">
        <v>1800</v>
      </c>
      <c r="E108" s="141">
        <v>10</v>
      </c>
      <c r="F108" s="151">
        <f>D108*E108</f>
        <v>18000</v>
      </c>
      <c r="G108" s="42"/>
      <c r="H108" s="2"/>
      <c r="K108" s="16"/>
    </row>
    <row r="109" spans="1:11" s="1" customFormat="1" ht="16.5" customHeight="1">
      <c r="A109" s="15"/>
      <c r="B109" s="18"/>
      <c r="C109" s="139" t="s">
        <v>135</v>
      </c>
      <c r="D109" s="140">
        <v>2160</v>
      </c>
      <c r="E109" s="141">
        <v>9.9</v>
      </c>
      <c r="F109" s="151">
        <f>D109*E109</f>
        <v>21384</v>
      </c>
      <c r="G109" s="42"/>
      <c r="H109" s="2"/>
      <c r="K109" s="16"/>
    </row>
    <row r="110" spans="1:11" s="1" customFormat="1" ht="16.5" customHeight="1">
      <c r="A110" s="15"/>
      <c r="B110" s="18"/>
      <c r="C110" s="19" t="s">
        <v>136</v>
      </c>
      <c r="D110" s="140">
        <v>6700</v>
      </c>
      <c r="E110" s="141">
        <v>6.15</v>
      </c>
      <c r="F110" s="151">
        <f>D110*E110</f>
        <v>41205</v>
      </c>
      <c r="G110" s="42"/>
      <c r="H110" s="2"/>
      <c r="K110" s="16"/>
    </row>
    <row r="111" spans="1:11" s="1" customFormat="1" ht="16.5" customHeight="1">
      <c r="A111" s="15"/>
      <c r="B111" s="18"/>
      <c r="C111" s="19" t="s">
        <v>137</v>
      </c>
      <c r="D111" s="140">
        <v>1920</v>
      </c>
      <c r="E111" s="141">
        <v>8.65</v>
      </c>
      <c r="F111" s="151">
        <f>D111*E111</f>
        <v>16608</v>
      </c>
      <c r="G111" s="42"/>
      <c r="H111" s="2"/>
      <c r="K111" s="16"/>
    </row>
    <row r="112" spans="1:11" s="1" customFormat="1" ht="16.5" customHeight="1">
      <c r="A112" s="15"/>
      <c r="B112" s="18"/>
      <c r="C112" s="19" t="s">
        <v>193</v>
      </c>
      <c r="D112" s="140">
        <v>2925</v>
      </c>
      <c r="E112" s="141">
        <v>7.3</v>
      </c>
      <c r="F112" s="151">
        <f>D112*E112</f>
        <v>21352.5</v>
      </c>
      <c r="G112" s="2"/>
      <c r="H112" s="2"/>
      <c r="K112" s="16"/>
    </row>
    <row r="113" spans="1:13" s="25" customFormat="1" ht="16.5" customHeight="1">
      <c r="A113" s="22"/>
      <c r="B113" s="23"/>
      <c r="C113" s="143" t="s">
        <v>138</v>
      </c>
      <c r="D113" s="24"/>
      <c r="E113" s="143"/>
      <c r="F113" s="142">
        <f>SUM(F108:F112)</f>
        <v>118549.5</v>
      </c>
      <c r="G113" s="44"/>
      <c r="H113" s="144"/>
      <c r="K113" s="145"/>
      <c r="L113" s="26"/>
      <c r="M113" s="26"/>
    </row>
    <row r="114" spans="1:13" s="25" customFormat="1" ht="16.5" customHeight="1">
      <c r="A114" s="22"/>
      <c r="B114" s="23"/>
      <c r="C114" s="259"/>
      <c r="D114" s="260"/>
      <c r="E114" s="261"/>
      <c r="F114" s="43"/>
      <c r="G114" s="44"/>
      <c r="H114" s="24"/>
      <c r="K114" s="145"/>
      <c r="L114" s="26"/>
      <c r="M114" s="26"/>
    </row>
    <row r="115" spans="1:13" s="25" customFormat="1" ht="16.5" customHeight="1">
      <c r="A115" s="22"/>
      <c r="B115" s="27">
        <v>42081</v>
      </c>
      <c r="C115" s="133" t="s">
        <v>143</v>
      </c>
      <c r="D115" s="157"/>
      <c r="E115" s="158"/>
      <c r="F115" s="41"/>
      <c r="G115" s="146">
        <v>757.8</v>
      </c>
      <c r="H115" s="24"/>
      <c r="K115" s="145"/>
      <c r="L115" s="26"/>
      <c r="M115" s="26"/>
    </row>
    <row r="116" spans="1:13" s="1" customFormat="1" ht="16.5" customHeight="1">
      <c r="A116" s="15"/>
      <c r="B116" s="132">
        <v>42067</v>
      </c>
      <c r="C116" s="133" t="s">
        <v>142</v>
      </c>
      <c r="D116" s="159"/>
      <c r="E116" s="160"/>
      <c r="F116" s="135"/>
      <c r="G116" s="136">
        <v>47357.8</v>
      </c>
      <c r="H116" s="2"/>
      <c r="K116" s="16"/>
      <c r="L116" s="20"/>
      <c r="M116" s="20"/>
    </row>
    <row r="117" spans="1:13" s="1" customFormat="1" ht="16.5" customHeight="1">
      <c r="A117" s="15"/>
      <c r="B117" s="132">
        <v>42088</v>
      </c>
      <c r="C117" s="133" t="s">
        <v>142</v>
      </c>
      <c r="D117" s="159"/>
      <c r="E117" s="160"/>
      <c r="F117" s="135"/>
      <c r="G117" s="136">
        <v>20919.3</v>
      </c>
      <c r="H117" s="2"/>
      <c r="K117" s="16"/>
      <c r="L117" s="20"/>
      <c r="M117" s="20"/>
    </row>
    <row r="118" spans="1:13" s="1" customFormat="1" ht="16.5" customHeight="1">
      <c r="A118" s="15"/>
      <c r="B118" s="132">
        <v>42093</v>
      </c>
      <c r="C118" s="133" t="s">
        <v>143</v>
      </c>
      <c r="D118" s="159"/>
      <c r="E118" s="160"/>
      <c r="F118" s="135"/>
      <c r="G118" s="136">
        <v>49339.16</v>
      </c>
      <c r="H118" s="147"/>
      <c r="K118" s="16"/>
      <c r="L118" s="20"/>
      <c r="M118" s="20"/>
    </row>
    <row r="119" spans="1:13" s="1" customFormat="1" ht="16.5" customHeight="1">
      <c r="A119" s="15"/>
      <c r="B119" s="132"/>
      <c r="C119" s="133"/>
      <c r="D119" s="159"/>
      <c r="E119" s="160"/>
      <c r="F119" s="135"/>
      <c r="G119" s="136"/>
      <c r="H119" s="147"/>
      <c r="K119" s="16"/>
      <c r="L119" s="20"/>
      <c r="M119" s="20"/>
    </row>
    <row r="120" spans="1:13" s="1" customFormat="1" ht="16.5" customHeight="1">
      <c r="A120" s="15"/>
      <c r="B120" s="27"/>
      <c r="C120" s="133"/>
      <c r="D120" s="157"/>
      <c r="E120" s="158"/>
      <c r="F120" s="41"/>
      <c r="G120" s="146"/>
      <c r="H120" s="146"/>
      <c r="K120" s="16"/>
    </row>
    <row r="121" spans="1:13" s="1" customFormat="1" ht="16.5" customHeight="1">
      <c r="A121" s="15"/>
      <c r="B121" s="27"/>
      <c r="C121" s="133"/>
      <c r="D121" s="157"/>
      <c r="E121" s="158"/>
      <c r="F121" s="41"/>
      <c r="G121" s="146"/>
      <c r="H121" s="146"/>
      <c r="K121" s="16"/>
    </row>
    <row r="122" spans="1:13" s="1" customFormat="1" ht="16.5" customHeight="1">
      <c r="A122" s="15"/>
      <c r="B122" s="27"/>
      <c r="C122" s="133"/>
      <c r="D122" s="157"/>
      <c r="E122" s="158"/>
      <c r="F122" s="41"/>
      <c r="G122" s="146"/>
      <c r="H122" s="146"/>
      <c r="K122" s="16"/>
    </row>
    <row r="123" spans="1:13" s="25" customFormat="1" ht="15.75">
      <c r="A123" s="22"/>
      <c r="B123" s="137"/>
      <c r="C123" s="31"/>
      <c r="D123" s="148"/>
      <c r="E123" s="149" t="s">
        <v>6</v>
      </c>
      <c r="F123" s="152"/>
      <c r="G123" s="44">
        <f>SUM(G114:G122)</f>
        <v>118374.06000000001</v>
      </c>
      <c r="H123" s="24"/>
      <c r="K123" s="145"/>
    </row>
    <row r="124" spans="1:13" s="1" customFormat="1" ht="8.25" customHeight="1">
      <c r="A124" s="32"/>
      <c r="B124" s="33"/>
      <c r="C124" s="34"/>
      <c r="D124" s="51"/>
      <c r="E124" s="34"/>
      <c r="F124" s="45"/>
      <c r="G124" s="46"/>
      <c r="H124" s="35"/>
      <c r="K124" s="16"/>
    </row>
    <row r="125" spans="1:13" s="1" customFormat="1" ht="18" customHeight="1">
      <c r="A125" s="32"/>
      <c r="B125" s="33"/>
      <c r="C125" s="34"/>
      <c r="D125" s="52" t="s">
        <v>120</v>
      </c>
      <c r="E125" s="34"/>
      <c r="F125" s="45"/>
      <c r="G125" s="48"/>
      <c r="H125" s="35"/>
      <c r="K125" s="16"/>
    </row>
    <row r="126" spans="1:13" s="35" customFormat="1" ht="18" customHeight="1">
      <c r="A126" s="32"/>
      <c r="B126" s="33"/>
      <c r="C126" s="34"/>
      <c r="D126" s="52" t="s">
        <v>194</v>
      </c>
      <c r="F126" s="47"/>
      <c r="G126" s="48">
        <f>F113</f>
        <v>118549.5</v>
      </c>
      <c r="K126" s="150"/>
    </row>
    <row r="127" spans="1:13" s="35" customFormat="1" ht="18" customHeight="1">
      <c r="A127" s="32"/>
      <c r="B127" s="33"/>
      <c r="C127" s="34"/>
      <c r="D127" s="52" t="s">
        <v>45</v>
      </c>
      <c r="F127" s="47"/>
      <c r="G127" s="50">
        <f>-G123</f>
        <v>-118374.06000000001</v>
      </c>
      <c r="K127" s="150"/>
    </row>
    <row r="128" spans="1:13" s="35" customFormat="1" ht="18" customHeight="1">
      <c r="A128" s="32"/>
      <c r="B128" s="33"/>
      <c r="C128" s="34"/>
      <c r="D128" s="52" t="s">
        <v>46</v>
      </c>
      <c r="F128" s="47"/>
      <c r="G128" s="48">
        <f>SUM(G125:G127)</f>
        <v>175.43999999998778</v>
      </c>
      <c r="K128" s="150"/>
    </row>
    <row r="130" spans="8:8">
      <c r="H130" s="107">
        <f>G128</f>
        <v>175.43999999998778</v>
      </c>
    </row>
  </sheetData>
  <mergeCells count="36">
    <mergeCell ref="G51:G52"/>
    <mergeCell ref="H51:H52"/>
    <mergeCell ref="C59:E59"/>
    <mergeCell ref="A51:A52"/>
    <mergeCell ref="B51:B52"/>
    <mergeCell ref="C51:E51"/>
    <mergeCell ref="F51:F52"/>
    <mergeCell ref="G27:G28"/>
    <mergeCell ref="H27:H28"/>
    <mergeCell ref="C35:E35"/>
    <mergeCell ref="A27:A28"/>
    <mergeCell ref="B27:B28"/>
    <mergeCell ref="C27:E27"/>
    <mergeCell ref="F27:F28"/>
    <mergeCell ref="C13:E13"/>
    <mergeCell ref="A1:H1"/>
    <mergeCell ref="A4:A5"/>
    <mergeCell ref="B4:B5"/>
    <mergeCell ref="C4:E4"/>
    <mergeCell ref="F4:F5"/>
    <mergeCell ref="G4:G5"/>
    <mergeCell ref="H4:H5"/>
    <mergeCell ref="G75:G76"/>
    <mergeCell ref="H75:H76"/>
    <mergeCell ref="C83:E83"/>
    <mergeCell ref="A75:A76"/>
    <mergeCell ref="B75:B76"/>
    <mergeCell ref="C75:E75"/>
    <mergeCell ref="F75:F76"/>
    <mergeCell ref="G106:G107"/>
    <mergeCell ref="H106:H107"/>
    <mergeCell ref="C114:E114"/>
    <mergeCell ref="A106:A107"/>
    <mergeCell ref="B106:B107"/>
    <mergeCell ref="C106:E106"/>
    <mergeCell ref="F106:F107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G46"/>
  <sheetViews>
    <sheetView topLeftCell="A22" workbookViewId="0">
      <selection activeCell="E39" sqref="E39"/>
    </sheetView>
  </sheetViews>
  <sheetFormatPr defaultColWidth="10.28515625" defaultRowHeight="15.75"/>
  <cols>
    <col min="1" max="1" width="4" style="192" customWidth="1"/>
    <col min="2" max="2" width="37.140625" style="192" customWidth="1"/>
    <col min="3" max="3" width="12.5703125" style="194" customWidth="1"/>
    <col min="4" max="4" width="11.28515625" style="195" customWidth="1"/>
    <col min="5" max="5" width="17.85546875" style="195" customWidth="1"/>
    <col min="6" max="6" width="12.5703125" style="192" customWidth="1"/>
    <col min="7" max="7" width="15.7109375" style="192" hidden="1" customWidth="1"/>
    <col min="8" max="16384" width="10.28515625" style="192"/>
  </cols>
  <sheetData>
    <row r="1" spans="1:7" ht="27.75" customHeight="1">
      <c r="A1" s="263" t="s">
        <v>181</v>
      </c>
      <c r="B1" s="263"/>
      <c r="C1" s="263"/>
      <c r="D1" s="263"/>
      <c r="E1" s="263"/>
      <c r="F1" s="193"/>
      <c r="G1" s="193"/>
    </row>
    <row r="2" spans="1:7" ht="15" customHeight="1">
      <c r="A2" s="193"/>
    </row>
    <row r="3" spans="1:7" s="199" customFormat="1" ht="39.75" customHeight="1">
      <c r="A3" s="196"/>
      <c r="B3" s="197" t="s">
        <v>2</v>
      </c>
      <c r="C3" s="198" t="s">
        <v>9</v>
      </c>
      <c r="D3" s="72" t="s">
        <v>10</v>
      </c>
      <c r="E3" s="72" t="s">
        <v>152</v>
      </c>
      <c r="F3" s="197" t="s">
        <v>153</v>
      </c>
      <c r="G3" s="72" t="s">
        <v>154</v>
      </c>
    </row>
    <row r="4" spans="1:7" s="193" customFormat="1" ht="17.25" customHeight="1">
      <c r="B4" s="200" t="s">
        <v>166</v>
      </c>
      <c r="C4" s="214"/>
      <c r="D4" s="215"/>
      <c r="E4" s="216"/>
      <c r="F4" s="216"/>
      <c r="G4" s="215"/>
    </row>
    <row r="5" spans="1:7" ht="17.25" customHeight="1">
      <c r="B5" s="206" t="s">
        <v>134</v>
      </c>
      <c r="C5" s="207">
        <v>1200</v>
      </c>
      <c r="D5" s="208">
        <v>10.6</v>
      </c>
      <c r="E5" s="209">
        <f>C5*D5</f>
        <v>12720</v>
      </c>
      <c r="F5" s="206"/>
      <c r="G5" s="217">
        <f>E5*21246</f>
        <v>270249120</v>
      </c>
    </row>
    <row r="6" spans="1:7" ht="17.25" customHeight="1">
      <c r="B6" s="206" t="s">
        <v>135</v>
      </c>
      <c r="C6" s="207">
        <v>216</v>
      </c>
      <c r="D6" s="208">
        <v>10.4</v>
      </c>
      <c r="E6" s="209">
        <f>C6*D6</f>
        <v>2246.4</v>
      </c>
      <c r="F6" s="206"/>
      <c r="G6" s="217">
        <f>E6*21246</f>
        <v>47727014.399999999</v>
      </c>
    </row>
    <row r="7" spans="1:7" ht="17.25" customHeight="1">
      <c r="B7" s="206" t="s">
        <v>136</v>
      </c>
      <c r="C7" s="207">
        <v>10500</v>
      </c>
      <c r="D7" s="208">
        <v>9.1999999999999993</v>
      </c>
      <c r="E7" s="209">
        <f>C7*D7</f>
        <v>96599.999999999985</v>
      </c>
      <c r="F7" s="206"/>
      <c r="G7" s="217">
        <f>E7*21246</f>
        <v>2052363599.9999998</v>
      </c>
    </row>
    <row r="8" spans="1:7" ht="17.25" customHeight="1">
      <c r="B8" s="206" t="s">
        <v>137</v>
      </c>
      <c r="C8" s="207">
        <v>10500</v>
      </c>
      <c r="D8" s="208">
        <v>6.9</v>
      </c>
      <c r="E8" s="209">
        <f>C8*D8</f>
        <v>72450</v>
      </c>
      <c r="F8" s="206"/>
      <c r="G8" s="217">
        <f>E8*21246</f>
        <v>1539272700</v>
      </c>
    </row>
    <row r="9" spans="1:7" ht="17.25" customHeight="1">
      <c r="B9" s="218" t="s">
        <v>156</v>
      </c>
      <c r="C9" s="207"/>
      <c r="D9" s="208"/>
      <c r="E9" s="209"/>
      <c r="F9" s="206"/>
      <c r="G9" s="217"/>
    </row>
    <row r="10" spans="1:7" ht="17.25" customHeight="1">
      <c r="B10" s="219" t="s">
        <v>167</v>
      </c>
      <c r="C10" s="220"/>
      <c r="D10" s="221"/>
      <c r="E10" s="222"/>
      <c r="F10" s="221">
        <v>62535.75</v>
      </c>
      <c r="G10" s="223"/>
    </row>
    <row r="11" spans="1:7" ht="17.25" customHeight="1">
      <c r="B11" s="219" t="s">
        <v>168</v>
      </c>
      <c r="C11" s="220"/>
      <c r="D11" s="221"/>
      <c r="E11" s="222"/>
      <c r="F11" s="221">
        <v>50989.2</v>
      </c>
      <c r="G11" s="223"/>
    </row>
    <row r="12" spans="1:7" ht="17.25" customHeight="1">
      <c r="B12" s="219"/>
      <c r="C12" s="220"/>
      <c r="D12" s="221"/>
      <c r="E12" s="222"/>
      <c r="F12" s="221"/>
      <c r="G12" s="223"/>
    </row>
    <row r="13" spans="1:7" ht="17.25" customHeight="1">
      <c r="B13" s="224"/>
      <c r="C13" s="225"/>
      <c r="D13" s="226"/>
      <c r="E13" s="227"/>
      <c r="F13" s="226"/>
      <c r="G13" s="228"/>
    </row>
    <row r="14" spans="1:7" s="193" customFormat="1" ht="17.25" customHeight="1">
      <c r="B14" s="211" t="s">
        <v>155</v>
      </c>
      <c r="C14" s="212">
        <f>SUM(C5:C13)</f>
        <v>22416</v>
      </c>
      <c r="D14" s="212"/>
      <c r="E14" s="212">
        <f>SUM(E5:E13)</f>
        <v>184016.39999999997</v>
      </c>
      <c r="F14" s="212">
        <f>SUM(F5:F13)</f>
        <v>113524.95</v>
      </c>
      <c r="G14" s="213">
        <f>SUM(G5:G13)</f>
        <v>3909612434.3999996</v>
      </c>
    </row>
    <row r="15" spans="1:7" ht="11.25" customHeight="1">
      <c r="B15" s="229"/>
      <c r="C15" s="264"/>
      <c r="D15" s="264"/>
      <c r="E15" s="230"/>
      <c r="G15" s="231"/>
    </row>
    <row r="16" spans="1:7" ht="18.75" customHeight="1">
      <c r="A16" s="193" t="s">
        <v>182</v>
      </c>
    </row>
    <row r="17" spans="1:7" s="232" customFormat="1" ht="36.75" customHeight="1">
      <c r="A17" s="197" t="s">
        <v>0</v>
      </c>
      <c r="B17" s="197" t="s">
        <v>2</v>
      </c>
      <c r="C17" s="198" t="s">
        <v>9</v>
      </c>
      <c r="D17" s="72" t="s">
        <v>10</v>
      </c>
      <c r="E17" s="72" t="s">
        <v>157</v>
      </c>
    </row>
    <row r="18" spans="1:7" ht="15.75" customHeight="1">
      <c r="A18" s="233">
        <v>1</v>
      </c>
      <c r="B18" s="234" t="s">
        <v>169</v>
      </c>
      <c r="C18" s="201"/>
      <c r="D18" s="202"/>
      <c r="E18" s="210">
        <f t="shared" ref="E18:E26" si="0">C18*D18</f>
        <v>0</v>
      </c>
    </row>
    <row r="19" spans="1:7" ht="15.75" customHeight="1">
      <c r="A19" s="235">
        <v>2</v>
      </c>
      <c r="B19" s="203" t="s">
        <v>115</v>
      </c>
      <c r="C19" s="204"/>
      <c r="D19" s="205"/>
      <c r="E19" s="210">
        <f t="shared" si="0"/>
        <v>0</v>
      </c>
    </row>
    <row r="20" spans="1:7" ht="15.75" customHeight="1">
      <c r="A20" s="235">
        <v>3</v>
      </c>
      <c r="B20" s="206" t="s">
        <v>170</v>
      </c>
      <c r="C20" s="207">
        <v>30000</v>
      </c>
      <c r="D20" s="210">
        <v>380</v>
      </c>
      <c r="E20" s="210">
        <f t="shared" si="0"/>
        <v>11400000</v>
      </c>
      <c r="G20" s="237"/>
    </row>
    <row r="21" spans="1:7" ht="15.75" customHeight="1">
      <c r="A21" s="235">
        <v>4</v>
      </c>
      <c r="B21" s="206" t="s">
        <v>171</v>
      </c>
      <c r="C21" s="207">
        <v>2900</v>
      </c>
      <c r="D21" s="210">
        <v>690</v>
      </c>
      <c r="E21" s="210">
        <f t="shared" si="0"/>
        <v>2001000</v>
      </c>
      <c r="G21" s="237"/>
    </row>
    <row r="22" spans="1:7" ht="15.75" customHeight="1">
      <c r="A22" s="235">
        <v>5</v>
      </c>
      <c r="B22" s="206" t="s">
        <v>172</v>
      </c>
      <c r="C22" s="207">
        <f>550+120</f>
        <v>670</v>
      </c>
      <c r="D22" s="210">
        <v>85000</v>
      </c>
      <c r="E22" s="210">
        <f t="shared" si="0"/>
        <v>56950000</v>
      </c>
      <c r="G22" s="237"/>
    </row>
    <row r="23" spans="1:7" ht="15.75" customHeight="1">
      <c r="A23" s="235">
        <v>6</v>
      </c>
      <c r="B23" s="206" t="s">
        <v>178</v>
      </c>
      <c r="C23" s="207">
        <v>11</v>
      </c>
      <c r="D23" s="210">
        <v>46000</v>
      </c>
      <c r="E23" s="210">
        <f t="shared" si="0"/>
        <v>506000</v>
      </c>
      <c r="G23" s="237"/>
    </row>
    <row r="24" spans="1:7" ht="15.75" customHeight="1">
      <c r="A24" s="235">
        <v>7</v>
      </c>
      <c r="B24" s="206" t="s">
        <v>179</v>
      </c>
      <c r="C24" s="207">
        <v>720</v>
      </c>
      <c r="D24" s="210">
        <f>5700+4070</f>
        <v>9770</v>
      </c>
      <c r="E24" s="210">
        <f t="shared" si="0"/>
        <v>7034400</v>
      </c>
      <c r="G24" s="237"/>
    </row>
    <row r="25" spans="1:7" ht="15.75" customHeight="1">
      <c r="A25" s="235">
        <v>8</v>
      </c>
      <c r="B25" s="206" t="s">
        <v>180</v>
      </c>
      <c r="C25" s="207">
        <v>2100</v>
      </c>
      <c r="D25" s="210">
        <v>27000</v>
      </c>
      <c r="E25" s="210">
        <f t="shared" si="0"/>
        <v>56700000</v>
      </c>
      <c r="G25" s="237"/>
    </row>
    <row r="26" spans="1:7" ht="15.75" customHeight="1">
      <c r="A26" s="235">
        <v>9</v>
      </c>
      <c r="B26" s="206" t="s">
        <v>158</v>
      </c>
      <c r="C26" s="207">
        <v>102</v>
      </c>
      <c r="D26" s="210">
        <v>8700</v>
      </c>
      <c r="E26" s="210">
        <f t="shared" si="0"/>
        <v>887400</v>
      </c>
      <c r="G26" s="237"/>
    </row>
    <row r="27" spans="1:7" ht="15.75" customHeight="1">
      <c r="A27" s="235">
        <v>10</v>
      </c>
      <c r="B27" s="238" t="s">
        <v>173</v>
      </c>
      <c r="C27" s="207"/>
      <c r="D27" s="210"/>
      <c r="E27" s="210">
        <v>578930</v>
      </c>
      <c r="G27" s="237"/>
    </row>
    <row r="28" spans="1:7" ht="15.75" customHeight="1">
      <c r="A28" s="235">
        <v>11</v>
      </c>
      <c r="B28" s="239" t="s">
        <v>174</v>
      </c>
      <c r="C28" s="207"/>
      <c r="D28" s="210"/>
      <c r="E28" s="210">
        <v>1283400</v>
      </c>
      <c r="G28" s="237"/>
    </row>
    <row r="29" spans="1:7" ht="15.75" customHeight="1">
      <c r="A29" s="235">
        <v>12</v>
      </c>
      <c r="B29" s="238" t="s">
        <v>175</v>
      </c>
      <c r="C29" s="207"/>
      <c r="D29" s="210"/>
      <c r="E29" s="210">
        <v>4075236</v>
      </c>
      <c r="G29" s="237"/>
    </row>
    <row r="30" spans="1:7" ht="15.75" customHeight="1">
      <c r="A30" s="235">
        <v>13</v>
      </c>
      <c r="B30" s="239" t="s">
        <v>176</v>
      </c>
      <c r="C30" s="207"/>
      <c r="D30" s="210"/>
      <c r="E30" s="210">
        <v>90060</v>
      </c>
      <c r="G30" s="237"/>
    </row>
    <row r="31" spans="1:7" ht="15.75" customHeight="1">
      <c r="A31" s="235">
        <v>14</v>
      </c>
      <c r="B31" s="238" t="s">
        <v>159</v>
      </c>
      <c r="C31" s="207"/>
      <c r="D31" s="210"/>
      <c r="E31" s="210">
        <v>4500000</v>
      </c>
      <c r="G31" s="237"/>
    </row>
    <row r="32" spans="1:7" ht="15.75" customHeight="1">
      <c r="A32" s="235">
        <v>15</v>
      </c>
      <c r="B32" s="238" t="s">
        <v>160</v>
      </c>
      <c r="C32" s="207"/>
      <c r="D32" s="210"/>
      <c r="E32" s="210">
        <v>380000</v>
      </c>
      <c r="G32" s="237"/>
    </row>
    <row r="33" spans="1:7" ht="15.75" customHeight="1">
      <c r="A33" s="235">
        <v>16</v>
      </c>
      <c r="B33" s="238" t="s">
        <v>161</v>
      </c>
      <c r="C33" s="207"/>
      <c r="D33" s="210"/>
      <c r="E33" s="210">
        <v>545000</v>
      </c>
      <c r="G33" s="237"/>
    </row>
    <row r="34" spans="1:7" ht="15.75" customHeight="1">
      <c r="A34" s="235">
        <v>17</v>
      </c>
      <c r="B34" s="206" t="s">
        <v>162</v>
      </c>
      <c r="C34" s="207"/>
      <c r="D34" s="210"/>
      <c r="E34" s="210">
        <v>50000</v>
      </c>
      <c r="G34" s="237"/>
    </row>
    <row r="35" spans="1:7" ht="15.75" customHeight="1">
      <c r="A35" s="235">
        <v>18</v>
      </c>
      <c r="B35" s="219" t="s">
        <v>163</v>
      </c>
      <c r="C35" s="207"/>
      <c r="D35" s="210"/>
      <c r="E35" s="210">
        <f>22000000+2000000</f>
        <v>24000000</v>
      </c>
      <c r="G35" s="237"/>
    </row>
    <row r="36" spans="1:7" ht="15.75" customHeight="1">
      <c r="A36" s="235">
        <v>19</v>
      </c>
      <c r="B36" s="219" t="s">
        <v>164</v>
      </c>
      <c r="C36" s="207"/>
      <c r="D36" s="210"/>
      <c r="E36" s="210">
        <f>1500000+1000000</f>
        <v>2500000</v>
      </c>
      <c r="G36" s="237"/>
    </row>
    <row r="37" spans="1:7" ht="15.75" customHeight="1">
      <c r="A37" s="235">
        <v>20</v>
      </c>
      <c r="B37" s="219" t="s">
        <v>177</v>
      </c>
      <c r="C37" s="207"/>
      <c r="D37" s="210"/>
      <c r="E37" s="210">
        <v>49315200</v>
      </c>
      <c r="G37" s="237"/>
    </row>
    <row r="38" spans="1:7" ht="15.75" customHeight="1">
      <c r="A38" s="235">
        <v>21</v>
      </c>
      <c r="B38" s="219" t="s">
        <v>187</v>
      </c>
      <c r="C38" s="220"/>
      <c r="D38" s="240"/>
      <c r="E38" s="240">
        <v>5670000</v>
      </c>
      <c r="G38" s="237"/>
    </row>
    <row r="39" spans="1:7" ht="15.75" customHeight="1">
      <c r="A39" s="235">
        <v>22</v>
      </c>
      <c r="B39" s="219" t="s">
        <v>183</v>
      </c>
      <c r="C39" s="220">
        <v>1200</v>
      </c>
      <c r="D39" s="240">
        <v>105</v>
      </c>
      <c r="E39" s="240">
        <f>C39*D39</f>
        <v>126000</v>
      </c>
      <c r="G39" s="237"/>
    </row>
    <row r="40" spans="1:7" ht="15.75" customHeight="1">
      <c r="A40" s="235">
        <v>23</v>
      </c>
      <c r="B40" s="219" t="s">
        <v>184</v>
      </c>
      <c r="C40" s="220">
        <v>216</v>
      </c>
      <c r="D40" s="240">
        <v>150</v>
      </c>
      <c r="E40" s="240">
        <f>C40*D40</f>
        <v>32400</v>
      </c>
      <c r="G40" s="237"/>
    </row>
    <row r="41" spans="1:7" ht="15.75" customHeight="1">
      <c r="A41" s="235">
        <v>24</v>
      </c>
      <c r="B41" s="219" t="s">
        <v>185</v>
      </c>
      <c r="C41" s="220">
        <v>10500</v>
      </c>
      <c r="D41" s="240">
        <v>1300</v>
      </c>
      <c r="E41" s="240">
        <f>C41*D41</f>
        <v>13650000</v>
      </c>
      <c r="G41" s="237"/>
    </row>
    <row r="42" spans="1:7" ht="15.75" customHeight="1">
      <c r="A42" s="235">
        <v>25</v>
      </c>
      <c r="B42" s="219" t="s">
        <v>186</v>
      </c>
      <c r="C42" s="220">
        <v>10500</v>
      </c>
      <c r="D42" s="240">
        <v>500</v>
      </c>
      <c r="E42" s="240">
        <f>C42*D42</f>
        <v>5250000</v>
      </c>
      <c r="G42" s="237"/>
    </row>
    <row r="43" spans="1:7" ht="15.75" customHeight="1">
      <c r="A43" s="236"/>
      <c r="B43" s="219"/>
      <c r="C43" s="220"/>
      <c r="D43" s="240"/>
      <c r="E43" s="240"/>
      <c r="G43" s="237"/>
    </row>
    <row r="44" spans="1:7" ht="6" customHeight="1">
      <c r="A44" s="236"/>
      <c r="B44" s="224"/>
      <c r="C44" s="225"/>
      <c r="D44" s="228"/>
      <c r="E44" s="228"/>
    </row>
    <row r="45" spans="1:7" s="193" customFormat="1" ht="15.75" customHeight="1">
      <c r="A45" s="211"/>
      <c r="B45" s="211" t="s">
        <v>165</v>
      </c>
      <c r="C45" s="212"/>
      <c r="D45" s="213"/>
      <c r="E45" s="213">
        <f>SUM(E18:E44)</f>
        <v>247525026</v>
      </c>
      <c r="G45" s="192"/>
    </row>
    <row r="46" spans="1:7" ht="8.25" customHeight="1"/>
  </sheetData>
  <mergeCells count="2">
    <mergeCell ref="A1:E1"/>
    <mergeCell ref="C15:D15"/>
  </mergeCells>
  <phoneticPr fontId="24" type="noConversion"/>
  <pageMargins left="0.51" right="0.25" top="0.19" bottom="0.25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N35"/>
  <sheetViews>
    <sheetView workbookViewId="0">
      <selection activeCell="C16" sqref="C16"/>
    </sheetView>
  </sheetViews>
  <sheetFormatPr defaultRowHeight="12.75"/>
  <cols>
    <col min="1" max="1" width="5.140625" bestFit="1" customWidth="1"/>
    <col min="2" max="2" width="11.28515625" bestFit="1" customWidth="1"/>
    <col min="3" max="3" width="31.7109375" customWidth="1"/>
    <col min="5" max="5" width="12.140625" customWidth="1"/>
    <col min="6" max="6" width="8.140625" customWidth="1"/>
    <col min="7" max="7" width="13" customWidth="1"/>
    <col min="8" max="8" width="13.140625" customWidth="1"/>
    <col min="9" max="9" width="10.7109375" bestFit="1" customWidth="1"/>
    <col min="11" max="11" width="10.140625" bestFit="1" customWidth="1"/>
  </cols>
  <sheetData>
    <row r="1" spans="1:14" s="70" customFormat="1" ht="15.75">
      <c r="A1" s="265" t="s">
        <v>149</v>
      </c>
      <c r="B1" s="265"/>
      <c r="C1" s="265"/>
      <c r="D1" s="265"/>
      <c r="E1" s="265"/>
      <c r="F1" s="265"/>
      <c r="G1" s="265"/>
      <c r="H1" s="265"/>
      <c r="L1" s="78"/>
    </row>
    <row r="2" spans="1:14" s="70" customFormat="1" ht="15.75">
      <c r="A2" s="252" t="s">
        <v>0</v>
      </c>
      <c r="B2" s="254" t="s">
        <v>3</v>
      </c>
      <c r="C2" s="262" t="s">
        <v>2</v>
      </c>
      <c r="D2" s="256"/>
      <c r="E2" s="256"/>
      <c r="F2" s="257"/>
      <c r="G2" s="248" t="s">
        <v>4</v>
      </c>
      <c r="H2" s="248" t="s">
        <v>5</v>
      </c>
      <c r="I2" s="250" t="s">
        <v>1</v>
      </c>
      <c r="L2" s="78"/>
    </row>
    <row r="3" spans="1:14" s="70" customFormat="1" ht="31.5">
      <c r="A3" s="253"/>
      <c r="B3" s="255"/>
      <c r="C3" s="74" t="s">
        <v>8</v>
      </c>
      <c r="D3" s="72" t="s">
        <v>11</v>
      </c>
      <c r="E3" s="73" t="s">
        <v>9</v>
      </c>
      <c r="F3" s="17" t="s">
        <v>10</v>
      </c>
      <c r="G3" s="249"/>
      <c r="H3" s="249"/>
      <c r="I3" s="251"/>
      <c r="L3" s="78"/>
    </row>
    <row r="4" spans="1:14" s="1" customFormat="1" ht="17.25" customHeight="1">
      <c r="A4" s="15">
        <v>1</v>
      </c>
      <c r="B4" s="18">
        <v>41782</v>
      </c>
      <c r="C4" s="19" t="s">
        <v>144</v>
      </c>
      <c r="D4" s="65"/>
      <c r="E4" s="66">
        <v>2184</v>
      </c>
      <c r="F4" s="67">
        <v>11.5</v>
      </c>
      <c r="G4" s="41">
        <f>E4*F4</f>
        <v>25116</v>
      </c>
      <c r="H4" s="42"/>
      <c r="I4" s="2"/>
      <c r="L4" s="79"/>
    </row>
    <row r="5" spans="1:14" s="1" customFormat="1" ht="17.25" customHeight="1">
      <c r="A5" s="15"/>
      <c r="B5" s="18"/>
      <c r="C5" s="19" t="s">
        <v>145</v>
      </c>
      <c r="D5" s="65"/>
      <c r="E5" s="66">
        <v>800</v>
      </c>
      <c r="F5" s="67">
        <v>11.5</v>
      </c>
      <c r="G5" s="41">
        <f>E5*F5</f>
        <v>9200</v>
      </c>
      <c r="H5" s="42"/>
      <c r="I5" s="2"/>
      <c r="L5" s="79"/>
    </row>
    <row r="6" spans="1:14" s="1" customFormat="1" ht="17.25" customHeight="1">
      <c r="A6" s="15"/>
      <c r="B6" s="18"/>
      <c r="C6" s="19" t="s">
        <v>146</v>
      </c>
      <c r="D6" s="65"/>
      <c r="E6" s="66">
        <v>360</v>
      </c>
      <c r="F6" s="67">
        <v>12.6</v>
      </c>
      <c r="G6" s="41">
        <f>E6*F6</f>
        <v>4536</v>
      </c>
      <c r="H6" s="42"/>
      <c r="I6" s="2"/>
      <c r="L6" s="79"/>
    </row>
    <row r="7" spans="1:14" s="1" customFormat="1" ht="17.25" customHeight="1">
      <c r="A7" s="15"/>
      <c r="B7" s="18"/>
      <c r="C7" s="19" t="s">
        <v>147</v>
      </c>
      <c r="D7" s="65"/>
      <c r="E7" s="66">
        <v>576</v>
      </c>
      <c r="F7" s="67">
        <v>13</v>
      </c>
      <c r="G7" s="41">
        <f>E7*F7</f>
        <v>7488</v>
      </c>
      <c r="H7" s="42"/>
      <c r="I7" s="2"/>
      <c r="L7" s="79"/>
    </row>
    <row r="8" spans="1:14" s="1" customFormat="1" ht="17.25" customHeight="1">
      <c r="A8" s="15"/>
      <c r="B8" s="18"/>
      <c r="C8" s="191"/>
      <c r="D8" s="65"/>
      <c r="E8" s="68"/>
      <c r="F8" s="69"/>
      <c r="G8" s="41"/>
      <c r="H8" s="42"/>
      <c r="I8" s="2"/>
      <c r="L8" s="79"/>
      <c r="M8" s="20"/>
      <c r="N8" s="20"/>
    </row>
    <row r="9" spans="1:14" s="25" customFormat="1" ht="15.75">
      <c r="A9" s="22"/>
      <c r="B9" s="23"/>
      <c r="C9" s="62" t="s">
        <v>6</v>
      </c>
      <c r="D9" s="76"/>
      <c r="E9" s="77">
        <f>SUM(E4:E7)</f>
        <v>3920</v>
      </c>
      <c r="F9" s="82"/>
      <c r="G9" s="43">
        <f>SUM(G4:G7)</f>
        <v>46340</v>
      </c>
      <c r="H9" s="44"/>
      <c r="I9" s="24"/>
      <c r="L9" s="80"/>
      <c r="M9" s="26"/>
      <c r="N9" s="26"/>
    </row>
    <row r="10" spans="1:14" s="1" customFormat="1" ht="15.75">
      <c r="A10" s="15"/>
      <c r="B10" s="27">
        <v>41772</v>
      </c>
      <c r="C10" s="156" t="s">
        <v>148</v>
      </c>
      <c r="D10" s="54"/>
      <c r="E10" s="59"/>
      <c r="F10" s="63"/>
      <c r="G10" s="41"/>
      <c r="H10" s="42">
        <v>14475</v>
      </c>
      <c r="I10" s="2"/>
      <c r="L10" s="79"/>
      <c r="M10" s="20"/>
      <c r="N10" s="20"/>
    </row>
    <row r="11" spans="1:14" s="1" customFormat="1" ht="15.75">
      <c r="A11" s="15"/>
      <c r="B11" s="27">
        <v>41793</v>
      </c>
      <c r="C11" s="156" t="s">
        <v>148</v>
      </c>
      <c r="D11" s="54"/>
      <c r="E11" s="59"/>
      <c r="F11" s="63"/>
      <c r="G11" s="41"/>
      <c r="H11" s="42">
        <v>31865</v>
      </c>
      <c r="I11" s="2"/>
      <c r="L11" s="79"/>
      <c r="M11" s="20"/>
      <c r="N11" s="20"/>
    </row>
    <row r="12" spans="1:14" s="1" customFormat="1" ht="15.75">
      <c r="A12" s="15"/>
      <c r="B12" s="27"/>
      <c r="C12" s="156"/>
      <c r="D12" s="54"/>
      <c r="E12" s="59"/>
      <c r="F12" s="63"/>
      <c r="G12" s="41"/>
      <c r="H12" s="42"/>
      <c r="I12" s="2"/>
      <c r="L12" s="79"/>
      <c r="M12" s="20"/>
      <c r="N12" s="20"/>
    </row>
    <row r="13" spans="1:14" s="25" customFormat="1" ht="15.75">
      <c r="A13" s="22"/>
      <c r="B13" s="30"/>
      <c r="C13" s="31"/>
      <c r="D13" s="56"/>
      <c r="E13" s="58"/>
      <c r="F13" s="64" t="s">
        <v>6</v>
      </c>
      <c r="G13" s="43"/>
      <c r="H13" s="44">
        <f>SUM(H10:H12)</f>
        <v>46340</v>
      </c>
      <c r="I13" s="24"/>
      <c r="L13" s="80"/>
    </row>
    <row r="14" spans="1:14" s="1" customFormat="1" ht="15.75">
      <c r="A14" s="32"/>
      <c r="B14" s="33"/>
      <c r="C14" s="34"/>
      <c r="D14" s="57"/>
      <c r="E14" s="61"/>
      <c r="F14" s="51"/>
      <c r="G14" s="45"/>
      <c r="H14" s="46"/>
      <c r="I14" s="35"/>
      <c r="L14" s="79"/>
    </row>
    <row r="15" spans="1:14" s="35" customFormat="1" ht="15.75">
      <c r="A15" s="32"/>
      <c r="B15" s="33"/>
      <c r="C15" s="34"/>
      <c r="D15" s="57"/>
      <c r="E15" s="75" t="s">
        <v>119</v>
      </c>
      <c r="G15" s="47"/>
      <c r="H15" s="48">
        <f>G9</f>
        <v>46340</v>
      </c>
      <c r="L15" s="81"/>
    </row>
    <row r="16" spans="1:14" s="35" customFormat="1" ht="15.75">
      <c r="A16" s="32"/>
      <c r="B16" s="33"/>
      <c r="C16" s="34"/>
      <c r="D16" s="57"/>
      <c r="E16" s="75" t="s">
        <v>67</v>
      </c>
      <c r="G16" s="47"/>
      <c r="H16" s="50">
        <f>-H13</f>
        <v>-46340</v>
      </c>
      <c r="L16" s="81"/>
    </row>
    <row r="17" spans="1:14" s="35" customFormat="1" ht="15.75">
      <c r="A17" s="32"/>
      <c r="B17" s="33"/>
      <c r="C17" s="34"/>
      <c r="D17" s="57"/>
      <c r="E17" s="75" t="s">
        <v>117</v>
      </c>
      <c r="G17" s="47"/>
      <c r="H17" s="48">
        <f>SUM(H15:H16)</f>
        <v>0</v>
      </c>
      <c r="L17" s="81"/>
    </row>
    <row r="18" spans="1:14" s="4" customFormat="1" ht="16.5">
      <c r="A18" s="5"/>
      <c r="B18" s="5"/>
      <c r="C18" s="6"/>
      <c r="D18" s="11"/>
      <c r="E18" s="7"/>
      <c r="F18" s="8"/>
      <c r="G18" s="9"/>
      <c r="H18" s="10"/>
    </row>
    <row r="20" spans="1:14" s="70" customFormat="1" ht="15.75">
      <c r="A20" s="265" t="s">
        <v>149</v>
      </c>
      <c r="B20" s="265"/>
      <c r="C20" s="265"/>
      <c r="D20" s="265"/>
      <c r="E20" s="265"/>
      <c r="F20" s="265"/>
      <c r="G20" s="265"/>
      <c r="H20" s="265"/>
      <c r="L20" s="78"/>
    </row>
    <row r="21" spans="1:14" s="70" customFormat="1" ht="15.75">
      <c r="A21" s="252" t="s">
        <v>0</v>
      </c>
      <c r="B21" s="254" t="s">
        <v>3</v>
      </c>
      <c r="C21" s="262" t="s">
        <v>2</v>
      </c>
      <c r="D21" s="256"/>
      <c r="E21" s="256"/>
      <c r="F21" s="257"/>
      <c r="G21" s="248" t="s">
        <v>4</v>
      </c>
      <c r="H21" s="248" t="s">
        <v>5</v>
      </c>
      <c r="I21" s="250" t="s">
        <v>1</v>
      </c>
      <c r="L21" s="78"/>
    </row>
    <row r="22" spans="1:14" s="70" customFormat="1" ht="31.5">
      <c r="A22" s="253"/>
      <c r="B22" s="255"/>
      <c r="C22" s="74" t="s">
        <v>8</v>
      </c>
      <c r="D22" s="72" t="s">
        <v>11</v>
      </c>
      <c r="E22" s="73" t="s">
        <v>9</v>
      </c>
      <c r="F22" s="17" t="s">
        <v>10</v>
      </c>
      <c r="G22" s="249"/>
      <c r="H22" s="249"/>
      <c r="I22" s="251"/>
      <c r="L22" s="78"/>
    </row>
    <row r="23" spans="1:14" s="1" customFormat="1" ht="17.25" customHeight="1">
      <c r="A23" s="15">
        <v>2</v>
      </c>
      <c r="B23" s="18">
        <v>41898</v>
      </c>
      <c r="C23" s="19" t="s">
        <v>188</v>
      </c>
      <c r="D23" s="65"/>
      <c r="E23" s="66">
        <f>3012+800</f>
        <v>3812</v>
      </c>
      <c r="F23" s="67">
        <v>12.2</v>
      </c>
      <c r="G23" s="41">
        <f>E23*F23</f>
        <v>46506.399999999994</v>
      </c>
      <c r="H23" s="42"/>
      <c r="I23" s="2"/>
      <c r="L23" s="79"/>
    </row>
    <row r="24" spans="1:14" s="1" customFormat="1" ht="17.25" customHeight="1">
      <c r="A24" s="15"/>
      <c r="B24" s="18"/>
      <c r="C24" s="19" t="s">
        <v>189</v>
      </c>
      <c r="D24" s="65"/>
      <c r="E24" s="66">
        <v>900</v>
      </c>
      <c r="F24" s="67">
        <v>13.2</v>
      </c>
      <c r="G24" s="41">
        <f>E24*F24</f>
        <v>11880</v>
      </c>
      <c r="H24" s="42"/>
      <c r="I24" s="2"/>
      <c r="L24" s="79"/>
    </row>
    <row r="25" spans="1:14" s="1" customFormat="1" ht="17.25" customHeight="1">
      <c r="A25" s="15"/>
      <c r="B25" s="18"/>
      <c r="C25" s="191"/>
      <c r="D25" s="65"/>
      <c r="E25" s="68"/>
      <c r="F25" s="69"/>
      <c r="G25" s="41"/>
      <c r="H25" s="42"/>
      <c r="I25" s="2"/>
      <c r="L25" s="79"/>
      <c r="M25" s="20"/>
      <c r="N25" s="20"/>
    </row>
    <row r="26" spans="1:14" s="25" customFormat="1" ht="15.75">
      <c r="A26" s="22"/>
      <c r="B26" s="23"/>
      <c r="C26" s="62" t="s">
        <v>6</v>
      </c>
      <c r="D26" s="76"/>
      <c r="E26" s="77">
        <f>SUM(E23:E24)</f>
        <v>4712</v>
      </c>
      <c r="F26" s="82"/>
      <c r="G26" s="43">
        <f>SUM(G23:G24)</f>
        <v>58386.399999999994</v>
      </c>
      <c r="H26" s="44"/>
      <c r="I26" s="24"/>
      <c r="L26" s="80"/>
      <c r="M26" s="26"/>
      <c r="N26" s="26"/>
    </row>
    <row r="27" spans="1:14" s="1" customFormat="1" ht="15.75">
      <c r="A27" s="15"/>
      <c r="B27" s="27">
        <v>41879</v>
      </c>
      <c r="C27" s="156" t="s">
        <v>148</v>
      </c>
      <c r="D27" s="54"/>
      <c r="E27" s="59"/>
      <c r="F27" s="63"/>
      <c r="G27" s="41"/>
      <c r="H27" s="42">
        <v>17252.400000000001</v>
      </c>
      <c r="I27" s="2"/>
      <c r="L27" s="79"/>
      <c r="M27" s="20"/>
      <c r="N27" s="20"/>
    </row>
    <row r="28" spans="1:14" s="1" customFormat="1" ht="15.75">
      <c r="A28" s="15"/>
      <c r="B28" s="27">
        <v>41906</v>
      </c>
      <c r="C28" s="156" t="s">
        <v>148</v>
      </c>
      <c r="D28" s="54"/>
      <c r="E28" s="59"/>
      <c r="F28" s="63"/>
      <c r="G28" s="41"/>
      <c r="H28" s="42">
        <v>41134</v>
      </c>
      <c r="I28" s="2"/>
      <c r="L28" s="79"/>
      <c r="M28" s="20"/>
      <c r="N28" s="20"/>
    </row>
    <row r="29" spans="1:14" s="1" customFormat="1" ht="15.75">
      <c r="A29" s="15"/>
      <c r="B29" s="27"/>
      <c r="C29" s="28"/>
      <c r="D29" s="54"/>
      <c r="E29" s="59"/>
      <c r="F29" s="63"/>
      <c r="G29" s="41"/>
      <c r="H29" s="42"/>
      <c r="I29" s="2"/>
      <c r="L29" s="79"/>
    </row>
    <row r="30" spans="1:14" s="25" customFormat="1" ht="15.75">
      <c r="A30" s="22"/>
      <c r="B30" s="30"/>
      <c r="C30" s="31"/>
      <c r="D30" s="56"/>
      <c r="E30" s="58"/>
      <c r="F30" s="64" t="s">
        <v>6</v>
      </c>
      <c r="G30" s="43"/>
      <c r="H30" s="44">
        <f>SUM(H27:H29)</f>
        <v>58386.400000000001</v>
      </c>
      <c r="I30" s="24"/>
      <c r="L30" s="80"/>
    </row>
    <row r="31" spans="1:14" s="1" customFormat="1" ht="15.75">
      <c r="A31" s="32"/>
      <c r="B31" s="33"/>
      <c r="C31" s="34"/>
      <c r="D31" s="57"/>
      <c r="E31" s="61"/>
      <c r="F31" s="51"/>
      <c r="G31" s="45"/>
      <c r="H31" s="46"/>
      <c r="I31" s="35"/>
      <c r="L31" s="79"/>
    </row>
    <row r="32" spans="1:14" s="35" customFormat="1" ht="15.75">
      <c r="A32" s="32"/>
      <c r="B32" s="33"/>
      <c r="C32" s="34"/>
      <c r="D32" s="57"/>
      <c r="E32" s="75"/>
      <c r="G32" s="47"/>
      <c r="H32" s="48"/>
      <c r="L32" s="81"/>
    </row>
    <row r="33" spans="1:12" s="35" customFormat="1" ht="15.75">
      <c r="A33" s="32"/>
      <c r="B33" s="33"/>
      <c r="C33" s="34"/>
      <c r="D33" s="57"/>
      <c r="E33" s="75" t="s">
        <v>120</v>
      </c>
      <c r="G33" s="47"/>
      <c r="H33" s="48">
        <f>G26</f>
        <v>58386.399999999994</v>
      </c>
      <c r="L33" s="81"/>
    </row>
    <row r="34" spans="1:12" s="35" customFormat="1" ht="15.75">
      <c r="A34" s="32"/>
      <c r="B34" s="33"/>
      <c r="C34" s="34"/>
      <c r="D34" s="57"/>
      <c r="E34" s="75" t="s">
        <v>67</v>
      </c>
      <c r="G34" s="47"/>
      <c r="H34" s="50">
        <f>-H30</f>
        <v>-58386.400000000001</v>
      </c>
      <c r="L34" s="81"/>
    </row>
    <row r="35" spans="1:12" s="35" customFormat="1" ht="15.75">
      <c r="A35" s="32"/>
      <c r="B35" s="33"/>
      <c r="C35" s="34"/>
      <c r="D35" s="57"/>
      <c r="E35" s="75" t="s">
        <v>121</v>
      </c>
      <c r="G35" s="47"/>
      <c r="H35" s="48">
        <f>SUM(H32:H34)</f>
        <v>0</v>
      </c>
      <c r="L35" s="81"/>
    </row>
  </sheetData>
  <mergeCells count="14">
    <mergeCell ref="I2:I3"/>
    <mergeCell ref="A20:H20"/>
    <mergeCell ref="A21:A22"/>
    <mergeCell ref="A1:H1"/>
    <mergeCell ref="A2:A3"/>
    <mergeCell ref="B2:B3"/>
    <mergeCell ref="C2:F2"/>
    <mergeCell ref="G2:G3"/>
    <mergeCell ref="H2:H3"/>
    <mergeCell ref="B21:B22"/>
    <mergeCell ref="C21:F21"/>
    <mergeCell ref="G21:G22"/>
    <mergeCell ref="H21:H22"/>
    <mergeCell ref="I21:I22"/>
  </mergeCells>
  <phoneticPr fontId="2" type="noConversion"/>
  <pageMargins left="0.77" right="0.34" top="0.45" bottom="0.22" header="0.41" footer="0.19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N20"/>
  <sheetViews>
    <sheetView workbookViewId="0">
      <selection activeCell="E15" sqref="E15"/>
    </sheetView>
  </sheetViews>
  <sheetFormatPr defaultRowHeight="12.75"/>
  <cols>
    <col min="1" max="1" width="5.140625" bestFit="1" customWidth="1"/>
    <col min="2" max="2" width="11.28515625" bestFit="1" customWidth="1"/>
    <col min="3" max="3" width="31.7109375" customWidth="1"/>
    <col min="5" max="5" width="12.140625" customWidth="1"/>
    <col min="6" max="6" width="8.140625" customWidth="1"/>
    <col min="7" max="7" width="13" customWidth="1"/>
    <col min="8" max="8" width="13.140625" customWidth="1"/>
    <col min="9" max="9" width="10.7109375" bestFit="1" customWidth="1"/>
    <col min="11" max="11" width="10.140625" bestFit="1" customWidth="1"/>
  </cols>
  <sheetData>
    <row r="1" spans="1:14" s="70" customFormat="1" ht="15.75">
      <c r="A1" s="265" t="s">
        <v>151</v>
      </c>
      <c r="B1" s="265"/>
      <c r="C1" s="265"/>
      <c r="D1" s="265"/>
      <c r="E1" s="265"/>
      <c r="F1" s="265"/>
      <c r="G1" s="265"/>
      <c r="H1" s="265"/>
      <c r="L1" s="78"/>
    </row>
    <row r="2" spans="1:14" s="70" customFormat="1" ht="15.75">
      <c r="A2" s="252" t="s">
        <v>0</v>
      </c>
      <c r="B2" s="254" t="s">
        <v>3</v>
      </c>
      <c r="C2" s="262" t="s">
        <v>2</v>
      </c>
      <c r="D2" s="256"/>
      <c r="E2" s="256"/>
      <c r="F2" s="257"/>
      <c r="G2" s="248" t="s">
        <v>4</v>
      </c>
      <c r="H2" s="248" t="s">
        <v>5</v>
      </c>
      <c r="I2" s="250" t="s">
        <v>1</v>
      </c>
      <c r="L2" s="78"/>
    </row>
    <row r="3" spans="1:14" s="70" customFormat="1" ht="31.5">
      <c r="A3" s="253"/>
      <c r="B3" s="255"/>
      <c r="C3" s="74" t="s">
        <v>8</v>
      </c>
      <c r="D3" s="72" t="s">
        <v>11</v>
      </c>
      <c r="E3" s="73" t="s">
        <v>9</v>
      </c>
      <c r="F3" s="17" t="s">
        <v>10</v>
      </c>
      <c r="G3" s="249"/>
      <c r="H3" s="249"/>
      <c r="I3" s="251"/>
      <c r="L3" s="78"/>
    </row>
    <row r="4" spans="1:14" s="1" customFormat="1" ht="17.25" customHeight="1">
      <c r="A4" s="15">
        <v>1</v>
      </c>
      <c r="B4" s="18"/>
      <c r="C4" s="19"/>
      <c r="D4" s="65"/>
      <c r="E4" s="66"/>
      <c r="F4" s="67"/>
      <c r="G4" s="41">
        <f>E4*F4</f>
        <v>0</v>
      </c>
      <c r="H4" s="42"/>
      <c r="I4" s="2"/>
      <c r="L4" s="79"/>
    </row>
    <row r="5" spans="1:14" s="1" customFormat="1" ht="17.25" customHeight="1">
      <c r="A5" s="15"/>
      <c r="B5" s="18"/>
      <c r="C5" s="19"/>
      <c r="D5" s="65"/>
      <c r="E5" s="66"/>
      <c r="F5" s="67"/>
      <c r="G5" s="41">
        <f>E5*F5</f>
        <v>0</v>
      </c>
      <c r="H5" s="42"/>
      <c r="I5" s="2"/>
      <c r="L5" s="79"/>
    </row>
    <row r="6" spans="1:14" s="1" customFormat="1" ht="17.25" customHeight="1">
      <c r="A6" s="15"/>
      <c r="B6" s="18"/>
      <c r="C6" s="19"/>
      <c r="D6" s="65"/>
      <c r="E6" s="66"/>
      <c r="F6" s="67"/>
      <c r="G6" s="41">
        <f>E6*F6</f>
        <v>0</v>
      </c>
      <c r="H6" s="42"/>
      <c r="I6" s="2"/>
      <c r="L6" s="79"/>
    </row>
    <row r="7" spans="1:14" s="1" customFormat="1" ht="17.25" customHeight="1">
      <c r="A7" s="15"/>
      <c r="B7" s="18"/>
      <c r="C7" s="19"/>
      <c r="D7" s="65"/>
      <c r="E7" s="66"/>
      <c r="F7" s="67"/>
      <c r="G7" s="41">
        <f>E7*F7</f>
        <v>0</v>
      </c>
      <c r="H7" s="42"/>
      <c r="I7" s="2"/>
      <c r="L7" s="79"/>
    </row>
    <row r="8" spans="1:14" s="1" customFormat="1" ht="17.25" customHeight="1">
      <c r="A8" s="15"/>
      <c r="B8" s="18"/>
      <c r="C8" s="191"/>
      <c r="D8" s="65"/>
      <c r="E8" s="68"/>
      <c r="F8" s="69"/>
      <c r="G8" s="41"/>
      <c r="H8" s="42"/>
      <c r="I8" s="2"/>
      <c r="L8" s="79"/>
      <c r="M8" s="20"/>
      <c r="N8" s="20"/>
    </row>
    <row r="9" spans="1:14" s="25" customFormat="1" ht="15.75">
      <c r="A9" s="22"/>
      <c r="B9" s="23"/>
      <c r="C9" s="62" t="s">
        <v>6</v>
      </c>
      <c r="D9" s="76"/>
      <c r="E9" s="77">
        <f>SUM(E4:E7)</f>
        <v>0</v>
      </c>
      <c r="F9" s="82"/>
      <c r="G9" s="43">
        <f>SUM(G4:G7)</f>
        <v>0</v>
      </c>
      <c r="H9" s="44"/>
      <c r="I9" s="24"/>
      <c r="L9" s="80"/>
      <c r="M9" s="26"/>
      <c r="N9" s="26"/>
    </row>
    <row r="10" spans="1:14" s="1" customFormat="1" ht="15.75">
      <c r="A10" s="15"/>
      <c r="B10" s="27">
        <v>41887</v>
      </c>
      <c r="C10" s="156" t="s">
        <v>150</v>
      </c>
      <c r="D10" s="54"/>
      <c r="E10" s="59"/>
      <c r="F10" s="63"/>
      <c r="G10" s="41"/>
      <c r="H10" s="42">
        <v>46240</v>
      </c>
      <c r="I10" s="2"/>
      <c r="L10" s="79"/>
      <c r="M10" s="20"/>
      <c r="N10" s="20"/>
    </row>
    <row r="11" spans="1:14" s="1" customFormat="1" ht="15.75">
      <c r="A11" s="15"/>
      <c r="B11" s="27"/>
      <c r="C11" s="156"/>
      <c r="D11" s="54"/>
      <c r="E11" s="59"/>
      <c r="F11" s="63"/>
      <c r="G11" s="41"/>
      <c r="H11" s="42"/>
      <c r="I11" s="2"/>
      <c r="L11" s="79"/>
      <c r="M11" s="20"/>
      <c r="N11" s="20"/>
    </row>
    <row r="12" spans="1:14" s="1" customFormat="1" ht="15.75">
      <c r="A12" s="15"/>
      <c r="B12" s="27"/>
      <c r="C12" s="156"/>
      <c r="D12" s="54"/>
      <c r="E12" s="59"/>
      <c r="F12" s="63"/>
      <c r="G12" s="41"/>
      <c r="H12" s="42"/>
      <c r="I12" s="2"/>
      <c r="L12" s="79"/>
      <c r="M12" s="20"/>
      <c r="N12" s="20"/>
    </row>
    <row r="13" spans="1:14" s="1" customFormat="1" ht="15.75">
      <c r="A13" s="15"/>
      <c r="B13" s="27"/>
      <c r="C13" s="28"/>
      <c r="D13" s="54"/>
      <c r="E13" s="59"/>
      <c r="F13" s="63"/>
      <c r="G13" s="41"/>
      <c r="H13" s="42"/>
      <c r="I13" s="2"/>
      <c r="L13" s="79"/>
    </row>
    <row r="14" spans="1:14" s="25" customFormat="1" ht="15.75">
      <c r="A14" s="22"/>
      <c r="B14" s="30"/>
      <c r="C14" s="31"/>
      <c r="D14" s="56"/>
      <c r="E14" s="58"/>
      <c r="F14" s="64" t="s">
        <v>6</v>
      </c>
      <c r="G14" s="43"/>
      <c r="H14" s="44">
        <f>SUM(H10:H13)</f>
        <v>46240</v>
      </c>
      <c r="I14" s="24"/>
      <c r="L14" s="80"/>
    </row>
    <row r="15" spans="1:14" s="1" customFormat="1" ht="15.75">
      <c r="A15" s="32"/>
      <c r="B15" s="33"/>
      <c r="C15" s="34"/>
      <c r="D15" s="57"/>
      <c r="E15" s="61"/>
      <c r="F15" s="51"/>
      <c r="G15" s="45"/>
      <c r="H15" s="46"/>
      <c r="I15" s="35"/>
      <c r="L15" s="79"/>
    </row>
    <row r="16" spans="1:14" s="35" customFormat="1" ht="15.75">
      <c r="A16" s="32"/>
      <c r="B16" s="33"/>
      <c r="C16" s="34"/>
      <c r="D16" s="57"/>
      <c r="E16" s="75"/>
      <c r="G16" s="47"/>
      <c r="H16" s="48"/>
      <c r="L16" s="81"/>
    </row>
    <row r="17" spans="1:12" s="35" customFormat="1" ht="15.75">
      <c r="A17" s="32"/>
      <c r="B17" s="33"/>
      <c r="C17" s="34"/>
      <c r="D17" s="57"/>
      <c r="E17" s="75" t="s">
        <v>44</v>
      </c>
      <c r="G17" s="47"/>
      <c r="H17" s="48">
        <f>G9</f>
        <v>0</v>
      </c>
      <c r="L17" s="81"/>
    </row>
    <row r="18" spans="1:12" s="35" customFormat="1" ht="15.75">
      <c r="A18" s="32"/>
      <c r="B18" s="33"/>
      <c r="C18" s="34"/>
      <c r="D18" s="57"/>
      <c r="E18" s="75" t="s">
        <v>67</v>
      </c>
      <c r="G18" s="47"/>
      <c r="H18" s="50">
        <f>-H14</f>
        <v>-46240</v>
      </c>
      <c r="L18" s="81"/>
    </row>
    <row r="19" spans="1:12" s="35" customFormat="1" ht="15.75">
      <c r="A19" s="32"/>
      <c r="B19" s="33"/>
      <c r="C19" s="34"/>
      <c r="D19" s="57"/>
      <c r="E19" s="75" t="s">
        <v>117</v>
      </c>
      <c r="G19" s="47"/>
      <c r="H19" s="48">
        <f>SUM(H16:H18)</f>
        <v>-46240</v>
      </c>
      <c r="L19" s="81"/>
    </row>
    <row r="20" spans="1:12" s="4" customFormat="1" ht="16.5">
      <c r="A20" s="5"/>
      <c r="B20" s="5"/>
      <c r="C20" s="6"/>
      <c r="D20" s="11"/>
      <c r="E20" s="7"/>
      <c r="F20" s="8"/>
      <c r="G20" s="9"/>
      <c r="H20" s="10"/>
    </row>
  </sheetData>
  <mergeCells count="7">
    <mergeCell ref="I2:I3"/>
    <mergeCell ref="A1:H1"/>
    <mergeCell ref="A2:A3"/>
    <mergeCell ref="B2:B3"/>
    <mergeCell ref="C2:F2"/>
    <mergeCell ref="G2:G3"/>
    <mergeCell ref="H2:H3"/>
  </mergeCells>
  <phoneticPr fontId="2" type="noConversion"/>
  <pageMargins left="0.77" right="0.34" top="0.45" bottom="0.22" header="0.41" footer="0.19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N75"/>
  <sheetViews>
    <sheetView topLeftCell="A67" workbookViewId="0">
      <selection activeCell="K24" sqref="K24"/>
    </sheetView>
  </sheetViews>
  <sheetFormatPr defaultRowHeight="12.75"/>
  <cols>
    <col min="1" max="1" width="5.140625" bestFit="1" customWidth="1"/>
    <col min="2" max="2" width="11.28515625" bestFit="1" customWidth="1"/>
    <col min="3" max="3" width="13.85546875" customWidth="1"/>
    <col min="5" max="5" width="12.140625" customWidth="1"/>
    <col min="6" max="6" width="8.140625" customWidth="1"/>
    <col min="7" max="7" width="13" customWidth="1"/>
    <col min="8" max="8" width="13.140625" customWidth="1"/>
    <col min="9" max="9" width="10.7109375" bestFit="1" customWidth="1"/>
    <col min="11" max="11" width="10.140625" bestFit="1" customWidth="1"/>
  </cols>
  <sheetData>
    <row r="1" spans="1:14" s="70" customFormat="1" ht="15.75">
      <c r="A1" s="265" t="s">
        <v>114</v>
      </c>
      <c r="B1" s="265"/>
      <c r="C1" s="265"/>
      <c r="D1" s="265"/>
      <c r="E1" s="265"/>
      <c r="F1" s="265"/>
      <c r="G1" s="265"/>
      <c r="H1" s="265"/>
      <c r="L1" s="78"/>
    </row>
    <row r="2" spans="1:14" s="70" customFormat="1" ht="15.75">
      <c r="A2" s="252" t="s">
        <v>0</v>
      </c>
      <c r="B2" s="254" t="s">
        <v>3</v>
      </c>
      <c r="C2" s="262" t="s">
        <v>2</v>
      </c>
      <c r="D2" s="256"/>
      <c r="E2" s="256"/>
      <c r="F2" s="257"/>
      <c r="G2" s="248" t="s">
        <v>4</v>
      </c>
      <c r="H2" s="248" t="s">
        <v>5</v>
      </c>
      <c r="I2" s="250" t="s">
        <v>1</v>
      </c>
      <c r="L2" s="78"/>
    </row>
    <row r="3" spans="1:14" s="70" customFormat="1" ht="31.5">
      <c r="A3" s="253"/>
      <c r="B3" s="255"/>
      <c r="C3" s="74" t="s">
        <v>8</v>
      </c>
      <c r="D3" s="72" t="s">
        <v>11</v>
      </c>
      <c r="E3" s="73" t="s">
        <v>9</v>
      </c>
      <c r="F3" s="17" t="s">
        <v>10</v>
      </c>
      <c r="G3" s="249"/>
      <c r="H3" s="249"/>
      <c r="I3" s="251"/>
      <c r="L3" s="78"/>
    </row>
    <row r="4" spans="1:14" s="1" customFormat="1" ht="15.75">
      <c r="A4" s="15">
        <v>1</v>
      </c>
      <c r="B4" s="18">
        <v>41627</v>
      </c>
      <c r="C4" s="19" t="s">
        <v>115</v>
      </c>
      <c r="D4" s="65"/>
      <c r="E4" s="66">
        <v>7500</v>
      </c>
      <c r="F4" s="67">
        <v>6.2</v>
      </c>
      <c r="G4" s="41">
        <f>E4*F4</f>
        <v>46500</v>
      </c>
      <c r="H4" s="42"/>
      <c r="I4" s="2"/>
      <c r="L4" s="79"/>
    </row>
    <row r="5" spans="1:14" s="1" customFormat="1" ht="15.75">
      <c r="A5" s="15"/>
      <c r="B5" s="18"/>
      <c r="C5" s="19" t="s">
        <v>116</v>
      </c>
      <c r="D5" s="65"/>
      <c r="E5" s="66">
        <v>6900</v>
      </c>
      <c r="F5" s="67">
        <v>7.2</v>
      </c>
      <c r="G5" s="41">
        <f>E5*F5</f>
        <v>49680</v>
      </c>
      <c r="H5" s="42"/>
      <c r="I5" s="2"/>
      <c r="L5" s="79"/>
    </row>
    <row r="6" spans="1:14" s="1" customFormat="1" ht="15.75">
      <c r="A6" s="15"/>
      <c r="B6" s="18"/>
      <c r="C6" s="19" t="s">
        <v>66</v>
      </c>
      <c r="D6" s="65"/>
      <c r="E6" s="66">
        <v>6600</v>
      </c>
      <c r="F6" s="67">
        <v>8.6999999999999993</v>
      </c>
      <c r="G6" s="41">
        <f>E6*F6</f>
        <v>57419.999999999993</v>
      </c>
      <c r="H6" s="42"/>
      <c r="I6" s="2"/>
      <c r="L6" s="79"/>
    </row>
    <row r="7" spans="1:14" s="1" customFormat="1" ht="15.75">
      <c r="A7" s="15"/>
      <c r="B7" s="18"/>
      <c r="C7" s="21"/>
      <c r="D7" s="65"/>
      <c r="E7" s="68"/>
      <c r="F7" s="69"/>
      <c r="G7" s="41"/>
      <c r="H7" s="42"/>
      <c r="I7" s="2"/>
      <c r="L7" s="79"/>
      <c r="M7" s="20"/>
      <c r="N7" s="20"/>
    </row>
    <row r="8" spans="1:14" s="25" customFormat="1" ht="15.75">
      <c r="A8" s="22"/>
      <c r="B8" s="23"/>
      <c r="C8" s="62" t="s">
        <v>6</v>
      </c>
      <c r="D8" s="76"/>
      <c r="E8" s="77">
        <f>SUM(E4:E7)</f>
        <v>21000</v>
      </c>
      <c r="F8" s="82"/>
      <c r="G8" s="43">
        <f>SUM(G4:G7)</f>
        <v>153600</v>
      </c>
      <c r="H8" s="44"/>
      <c r="I8" s="24"/>
      <c r="L8" s="80"/>
      <c r="M8" s="26"/>
      <c r="N8" s="26"/>
    </row>
    <row r="9" spans="1:14" s="1" customFormat="1" ht="15.75">
      <c r="A9" s="15"/>
      <c r="B9" s="27"/>
      <c r="C9" s="156"/>
      <c r="D9" s="54"/>
      <c r="E9" s="59"/>
      <c r="F9" s="63"/>
      <c r="G9" s="41"/>
      <c r="H9" s="42"/>
      <c r="I9" s="2"/>
      <c r="L9" s="79"/>
      <c r="M9" s="20"/>
      <c r="N9" s="20"/>
    </row>
    <row r="10" spans="1:14" s="1" customFormat="1" ht="15.75">
      <c r="A10" s="15"/>
      <c r="B10" s="27"/>
      <c r="C10" s="28"/>
      <c r="D10" s="54"/>
      <c r="E10" s="59"/>
      <c r="F10" s="63"/>
      <c r="G10" s="41"/>
      <c r="H10" s="42"/>
      <c r="I10" s="2"/>
      <c r="L10" s="79"/>
    </row>
    <row r="11" spans="1:14" s="25" customFormat="1" ht="15.75">
      <c r="A11" s="22"/>
      <c r="B11" s="30"/>
      <c r="C11" s="31"/>
      <c r="D11" s="56"/>
      <c r="E11" s="58"/>
      <c r="F11" s="64" t="s">
        <v>6</v>
      </c>
      <c r="G11" s="43"/>
      <c r="H11" s="44">
        <f>SUM(H9:H10)</f>
        <v>0</v>
      </c>
      <c r="I11" s="24"/>
      <c r="L11" s="80"/>
    </row>
    <row r="12" spans="1:14" s="1" customFormat="1" ht="15.75">
      <c r="A12" s="32"/>
      <c r="B12" s="33"/>
      <c r="C12" s="34"/>
      <c r="D12" s="57"/>
      <c r="E12" s="61"/>
      <c r="F12" s="51"/>
      <c r="G12" s="45"/>
      <c r="H12" s="46"/>
      <c r="I12" s="35"/>
      <c r="L12" s="79"/>
    </row>
    <row r="13" spans="1:14" s="35" customFormat="1" ht="15.75">
      <c r="A13" s="32"/>
      <c r="B13" s="33"/>
      <c r="C13" s="34"/>
      <c r="D13" s="57"/>
      <c r="E13" s="75"/>
      <c r="G13" s="47"/>
      <c r="H13" s="48"/>
      <c r="L13" s="81"/>
    </row>
    <row r="14" spans="1:14" s="35" customFormat="1" ht="15.75">
      <c r="A14" s="32"/>
      <c r="B14" s="33"/>
      <c r="C14" s="34"/>
      <c r="D14" s="57"/>
      <c r="E14" s="75" t="s">
        <v>44</v>
      </c>
      <c r="G14" s="47"/>
      <c r="H14" s="48">
        <f>G8</f>
        <v>153600</v>
      </c>
      <c r="L14" s="81"/>
    </row>
    <row r="15" spans="1:14" s="35" customFormat="1" ht="15.75">
      <c r="A15" s="32"/>
      <c r="B15" s="33"/>
      <c r="C15" s="34"/>
      <c r="D15" s="57"/>
      <c r="E15" s="75" t="s">
        <v>67</v>
      </c>
      <c r="G15" s="47"/>
      <c r="H15" s="50">
        <f>-H11</f>
        <v>0</v>
      </c>
      <c r="L15" s="81"/>
    </row>
    <row r="16" spans="1:14" s="35" customFormat="1" ht="15.75">
      <c r="A16" s="32"/>
      <c r="B16" s="33"/>
      <c r="C16" s="34"/>
      <c r="D16" s="57"/>
      <c r="E16" s="75" t="s">
        <v>68</v>
      </c>
      <c r="G16" s="47"/>
      <c r="H16" s="48">
        <f>SUM(H13:H15)</f>
        <v>153600</v>
      </c>
      <c r="L16" s="81"/>
    </row>
    <row r="17" spans="1:14" s="4" customFormat="1" ht="16.5">
      <c r="A17" s="5"/>
      <c r="B17" s="5"/>
      <c r="C17" s="6"/>
      <c r="D17" s="11"/>
      <c r="E17" s="7"/>
      <c r="F17" s="8"/>
      <c r="G17" s="9"/>
      <c r="H17" s="10"/>
    </row>
    <row r="18" spans="1:14" s="70" customFormat="1" ht="15.75">
      <c r="A18" s="252" t="s">
        <v>0</v>
      </c>
      <c r="B18" s="254" t="s">
        <v>3</v>
      </c>
      <c r="C18" s="262" t="s">
        <v>2</v>
      </c>
      <c r="D18" s="256"/>
      <c r="E18" s="256"/>
      <c r="F18" s="257"/>
      <c r="G18" s="248" t="s">
        <v>4</v>
      </c>
      <c r="H18" s="248" t="s">
        <v>5</v>
      </c>
      <c r="I18" s="250" t="s">
        <v>1</v>
      </c>
      <c r="L18" s="78"/>
    </row>
    <row r="19" spans="1:14" s="70" customFormat="1" ht="31.5">
      <c r="A19" s="253"/>
      <c r="B19" s="255"/>
      <c r="C19" s="74" t="s">
        <v>8</v>
      </c>
      <c r="D19" s="72" t="s">
        <v>11</v>
      </c>
      <c r="E19" s="73" t="s">
        <v>9</v>
      </c>
      <c r="F19" s="17" t="s">
        <v>10</v>
      </c>
      <c r="G19" s="249"/>
      <c r="H19" s="249"/>
      <c r="I19" s="251"/>
      <c r="L19" s="78"/>
    </row>
    <row r="20" spans="1:14" s="1" customFormat="1" ht="15.75">
      <c r="A20" s="15">
        <v>2</v>
      </c>
      <c r="B20" s="18">
        <v>41627</v>
      </c>
      <c r="C20" s="19" t="s">
        <v>115</v>
      </c>
      <c r="D20" s="65"/>
      <c r="E20" s="66">
        <v>7500</v>
      </c>
      <c r="F20" s="67">
        <v>6.2</v>
      </c>
      <c r="G20" s="41">
        <f>E20*F20</f>
        <v>46500</v>
      </c>
      <c r="H20" s="42"/>
      <c r="I20" s="2"/>
      <c r="L20" s="79"/>
    </row>
    <row r="21" spans="1:14" s="1" customFormat="1" ht="15.75">
      <c r="A21" s="15"/>
      <c r="B21" s="18"/>
      <c r="C21" s="19" t="s">
        <v>116</v>
      </c>
      <c r="D21" s="65"/>
      <c r="E21" s="66">
        <v>6900</v>
      </c>
      <c r="F21" s="67">
        <v>7.2</v>
      </c>
      <c r="G21" s="41">
        <f>E21*F21</f>
        <v>49680</v>
      </c>
      <c r="H21" s="42"/>
      <c r="I21" s="2"/>
      <c r="L21" s="79"/>
    </row>
    <row r="22" spans="1:14" s="1" customFormat="1" ht="15.75">
      <c r="A22" s="15"/>
      <c r="B22" s="18"/>
      <c r="C22" s="19" t="s">
        <v>66</v>
      </c>
      <c r="D22" s="65"/>
      <c r="E22" s="66">
        <v>6600</v>
      </c>
      <c r="F22" s="67">
        <v>8.6999999999999993</v>
      </c>
      <c r="G22" s="41">
        <f>E22*F22</f>
        <v>57419.999999999993</v>
      </c>
      <c r="H22" s="42"/>
      <c r="I22" s="2"/>
      <c r="L22" s="79"/>
    </row>
    <row r="23" spans="1:14" s="1" customFormat="1" ht="15.75">
      <c r="A23" s="15"/>
      <c r="B23" s="18"/>
      <c r="C23" s="19"/>
      <c r="D23" s="65"/>
      <c r="E23" s="66"/>
      <c r="F23" s="67"/>
      <c r="G23" s="41"/>
      <c r="H23" s="42"/>
      <c r="I23" s="2"/>
      <c r="L23" s="79"/>
    </row>
    <row r="24" spans="1:14" s="25" customFormat="1" ht="15.75">
      <c r="A24" s="22"/>
      <c r="B24" s="23"/>
      <c r="C24" s="62" t="s">
        <v>6</v>
      </c>
      <c r="D24" s="76"/>
      <c r="E24" s="77">
        <f>SUM(E20:E23)</f>
        <v>21000</v>
      </c>
      <c r="F24" s="82"/>
      <c r="G24" s="43">
        <f>SUM(G20:G23)</f>
        <v>153600</v>
      </c>
      <c r="H24" s="44"/>
      <c r="I24" s="24"/>
      <c r="L24" s="80"/>
      <c r="M24" s="26"/>
      <c r="N24" s="26"/>
    </row>
    <row r="25" spans="1:14" s="1" customFormat="1" ht="15.75">
      <c r="A25" s="15"/>
      <c r="B25" s="27"/>
      <c r="C25" s="156"/>
      <c r="D25" s="54"/>
      <c r="E25" s="59"/>
      <c r="F25" s="63"/>
      <c r="G25" s="41"/>
      <c r="H25" s="42"/>
      <c r="I25" s="2"/>
      <c r="L25" s="79"/>
      <c r="M25" s="20"/>
      <c r="N25" s="20"/>
    </row>
    <row r="26" spans="1:14" s="1" customFormat="1" ht="15.75">
      <c r="A26" s="15"/>
      <c r="B26" s="27">
        <v>41605</v>
      </c>
      <c r="C26" s="156" t="s">
        <v>122</v>
      </c>
      <c r="D26" s="55"/>
      <c r="E26" s="60"/>
      <c r="F26" s="134"/>
      <c r="G26" s="135"/>
      <c r="H26" s="136">
        <v>92110</v>
      </c>
      <c r="I26" s="2"/>
      <c r="L26" s="79"/>
      <c r="M26" s="20"/>
      <c r="N26" s="20"/>
    </row>
    <row r="27" spans="1:14" s="1" customFormat="1" ht="15.75">
      <c r="A27" s="15"/>
      <c r="B27" s="132">
        <v>41652</v>
      </c>
      <c r="C27" s="156" t="s">
        <v>7</v>
      </c>
      <c r="D27" s="55"/>
      <c r="E27" s="60"/>
      <c r="F27" s="134"/>
      <c r="G27" s="135"/>
      <c r="H27" s="136">
        <v>214930</v>
      </c>
      <c r="I27" s="2"/>
      <c r="L27" s="79"/>
      <c r="M27" s="20"/>
      <c r="N27" s="20"/>
    </row>
    <row r="28" spans="1:14" s="1" customFormat="1" ht="15.75">
      <c r="A28" s="15"/>
      <c r="B28" s="27"/>
      <c r="C28" s="28"/>
      <c r="D28" s="54"/>
      <c r="E28" s="59"/>
      <c r="F28" s="63"/>
      <c r="G28" s="41"/>
      <c r="H28" s="42"/>
      <c r="I28" s="2"/>
      <c r="L28" s="79"/>
      <c r="M28" s="20"/>
      <c r="N28" s="20"/>
    </row>
    <row r="29" spans="1:14" s="25" customFormat="1" ht="15.75">
      <c r="A29" s="22"/>
      <c r="B29" s="30"/>
      <c r="C29" s="31"/>
      <c r="D29" s="56"/>
      <c r="E29" s="58"/>
      <c r="F29" s="64" t="s">
        <v>6</v>
      </c>
      <c r="G29" s="43"/>
      <c r="H29" s="44">
        <f>SUM(H25:H28)</f>
        <v>307040</v>
      </c>
      <c r="I29" s="24"/>
      <c r="K29" s="164"/>
      <c r="L29" s="80"/>
    </row>
    <row r="30" spans="1:14" s="1" customFormat="1" ht="15.75">
      <c r="A30" s="32"/>
      <c r="B30" s="33"/>
      <c r="C30" s="34"/>
      <c r="D30" s="57"/>
      <c r="E30" s="61"/>
      <c r="F30" s="51"/>
      <c r="G30" s="45"/>
      <c r="H30" s="46"/>
      <c r="I30" s="35"/>
      <c r="L30" s="79"/>
    </row>
    <row r="31" spans="1:14" s="35" customFormat="1" ht="15.75">
      <c r="A31" s="32"/>
      <c r="B31" s="33"/>
      <c r="C31" s="34"/>
      <c r="D31" s="57"/>
      <c r="E31" s="75"/>
      <c r="G31" s="47"/>
      <c r="H31" s="48"/>
      <c r="L31" s="81"/>
    </row>
    <row r="32" spans="1:14" s="35" customFormat="1" ht="15.75">
      <c r="A32" s="32"/>
      <c r="B32" s="33"/>
      <c r="C32" s="34"/>
      <c r="D32" s="57"/>
      <c r="E32" s="75" t="s">
        <v>69</v>
      </c>
      <c r="G32" s="47"/>
      <c r="H32" s="48">
        <f>H16</f>
        <v>153600</v>
      </c>
      <c r="L32" s="81"/>
    </row>
    <row r="33" spans="1:14" s="35" customFormat="1" ht="15.75">
      <c r="A33" s="32"/>
      <c r="B33" s="33"/>
      <c r="C33" s="34"/>
      <c r="D33" s="57"/>
      <c r="E33" s="75" t="s">
        <v>70</v>
      </c>
      <c r="G33" s="47"/>
      <c r="H33" s="48">
        <f>G24</f>
        <v>153600</v>
      </c>
      <c r="L33" s="81"/>
    </row>
    <row r="34" spans="1:14" s="35" customFormat="1" ht="15.75">
      <c r="A34" s="32"/>
      <c r="B34" s="33"/>
      <c r="C34" s="34"/>
      <c r="D34" s="57"/>
      <c r="E34" s="75" t="s">
        <v>67</v>
      </c>
      <c r="G34" s="47"/>
      <c r="H34" s="50">
        <f>-H29</f>
        <v>-307040</v>
      </c>
      <c r="L34" s="81"/>
    </row>
    <row r="35" spans="1:14" s="35" customFormat="1" ht="15.75">
      <c r="A35" s="32"/>
      <c r="B35" s="33"/>
      <c r="C35" s="34"/>
      <c r="D35" s="57"/>
      <c r="E35" s="75" t="s">
        <v>71</v>
      </c>
      <c r="G35" s="47"/>
      <c r="H35" s="48">
        <f>SUM(H31:H34)</f>
        <v>160</v>
      </c>
      <c r="J35" s="165"/>
      <c r="L35" s="81"/>
    </row>
    <row r="36" spans="1:14" s="4" customFormat="1" ht="16.5">
      <c r="A36" s="5"/>
      <c r="B36" s="5"/>
      <c r="C36" s="6"/>
      <c r="D36" s="11"/>
      <c r="E36" s="7"/>
      <c r="F36" s="8"/>
      <c r="G36" s="9"/>
      <c r="H36" s="10"/>
    </row>
    <row r="37" spans="1:14" s="70" customFormat="1" ht="15.75">
      <c r="A37" s="252" t="s">
        <v>0</v>
      </c>
      <c r="B37" s="254" t="s">
        <v>3</v>
      </c>
      <c r="C37" s="262" t="s">
        <v>2</v>
      </c>
      <c r="D37" s="256"/>
      <c r="E37" s="256"/>
      <c r="F37" s="257"/>
      <c r="G37" s="248" t="s">
        <v>4</v>
      </c>
      <c r="H37" s="248" t="s">
        <v>5</v>
      </c>
      <c r="I37" s="250" t="s">
        <v>1</v>
      </c>
      <c r="L37" s="78"/>
    </row>
    <row r="38" spans="1:14" s="70" customFormat="1" ht="31.5">
      <c r="A38" s="253"/>
      <c r="B38" s="255"/>
      <c r="C38" s="74" t="s">
        <v>8</v>
      </c>
      <c r="D38" s="72" t="s">
        <v>11</v>
      </c>
      <c r="E38" s="73" t="s">
        <v>9</v>
      </c>
      <c r="F38" s="17" t="s">
        <v>10</v>
      </c>
      <c r="G38" s="249"/>
      <c r="H38" s="249"/>
      <c r="I38" s="251"/>
      <c r="L38" s="78"/>
    </row>
    <row r="39" spans="1:14" s="1" customFormat="1" ht="15.75">
      <c r="A39" s="15">
        <v>3</v>
      </c>
      <c r="B39" s="18">
        <v>41661</v>
      </c>
      <c r="C39" s="19" t="s">
        <v>115</v>
      </c>
      <c r="D39" s="65"/>
      <c r="E39" s="66">
        <v>3750</v>
      </c>
      <c r="F39" s="67">
        <v>6.2</v>
      </c>
      <c r="G39" s="41">
        <f>E39*F39</f>
        <v>23250</v>
      </c>
      <c r="H39" s="42"/>
      <c r="I39" s="2"/>
      <c r="L39" s="79"/>
    </row>
    <row r="40" spans="1:14" s="1" customFormat="1" ht="15.75">
      <c r="A40" s="15"/>
      <c r="B40" s="18"/>
      <c r="C40" s="19" t="s">
        <v>116</v>
      </c>
      <c r="D40" s="65"/>
      <c r="E40" s="66">
        <v>9300</v>
      </c>
      <c r="F40" s="67">
        <v>7.2</v>
      </c>
      <c r="G40" s="41">
        <f>E40*F40</f>
        <v>66960</v>
      </c>
      <c r="H40" s="42"/>
      <c r="I40" s="2"/>
      <c r="L40" s="79"/>
    </row>
    <row r="41" spans="1:14" s="1" customFormat="1" ht="15.75">
      <c r="A41" s="15"/>
      <c r="B41" s="18"/>
      <c r="C41" s="19" t="s">
        <v>66</v>
      </c>
      <c r="D41" s="65"/>
      <c r="E41" s="66">
        <v>7950</v>
      </c>
      <c r="F41" s="67">
        <v>8.6999999999999993</v>
      </c>
      <c r="G41" s="41">
        <f>E41*F41</f>
        <v>69165</v>
      </c>
      <c r="H41" s="42"/>
      <c r="I41" s="2"/>
      <c r="L41" s="79"/>
    </row>
    <row r="42" spans="1:14" s="1" customFormat="1" ht="15.75">
      <c r="A42" s="15"/>
      <c r="B42" s="18"/>
      <c r="C42" s="19"/>
      <c r="D42" s="65"/>
      <c r="E42" s="66"/>
      <c r="F42" s="67"/>
      <c r="G42" s="41"/>
      <c r="H42" s="42"/>
      <c r="I42" s="2"/>
      <c r="L42" s="79"/>
    </row>
    <row r="43" spans="1:14" s="25" customFormat="1" ht="15.75">
      <c r="A43" s="22"/>
      <c r="B43" s="23"/>
      <c r="C43" s="62" t="s">
        <v>6</v>
      </c>
      <c r="D43" s="76"/>
      <c r="E43" s="77">
        <f>SUM(E39:E42)</f>
        <v>21000</v>
      </c>
      <c r="F43" s="82"/>
      <c r="G43" s="43">
        <f>SUM(G39:G42)</f>
        <v>159375</v>
      </c>
      <c r="H43" s="44"/>
      <c r="I43" s="24"/>
      <c r="L43" s="80"/>
      <c r="M43" s="26"/>
      <c r="N43" s="26"/>
    </row>
    <row r="44" spans="1:14" s="1" customFormat="1" ht="15.75">
      <c r="A44" s="15"/>
      <c r="B44" s="27"/>
      <c r="C44" s="156"/>
      <c r="D44" s="54"/>
      <c r="E44" s="59"/>
      <c r="F44" s="63"/>
      <c r="G44" s="41"/>
      <c r="H44" s="42"/>
      <c r="I44" s="2"/>
      <c r="L44" s="79"/>
      <c r="M44" s="20"/>
      <c r="N44" s="20"/>
    </row>
    <row r="45" spans="1:14" s="1" customFormat="1" ht="15.75">
      <c r="A45" s="15"/>
      <c r="B45" s="132"/>
      <c r="C45" s="28"/>
      <c r="D45" s="55"/>
      <c r="E45" s="60"/>
      <c r="F45" s="134"/>
      <c r="G45" s="135"/>
      <c r="H45" s="136"/>
      <c r="I45" s="2"/>
      <c r="L45" s="79"/>
      <c r="M45" s="20"/>
      <c r="N45" s="20"/>
    </row>
    <row r="46" spans="1:14" s="25" customFormat="1" ht="15.75">
      <c r="A46" s="22"/>
      <c r="B46" s="30"/>
      <c r="C46" s="31"/>
      <c r="D46" s="56"/>
      <c r="E46" s="58"/>
      <c r="F46" s="64" t="s">
        <v>6</v>
      </c>
      <c r="G46" s="43"/>
      <c r="H46" s="44">
        <f>SUM(H44:H45)</f>
        <v>0</v>
      </c>
      <c r="I46" s="24"/>
      <c r="K46" s="164"/>
      <c r="L46" s="80"/>
    </row>
    <row r="47" spans="1:14" s="1" customFormat="1" ht="15.75">
      <c r="A47" s="32"/>
      <c r="B47" s="33"/>
      <c r="C47" s="34"/>
      <c r="D47" s="57"/>
      <c r="E47" s="61"/>
      <c r="F47" s="51"/>
      <c r="G47" s="45"/>
      <c r="H47" s="46"/>
      <c r="I47" s="35"/>
      <c r="L47" s="79"/>
    </row>
    <row r="48" spans="1:14" s="35" customFormat="1" ht="15.75">
      <c r="A48" s="32"/>
      <c r="B48" s="33"/>
      <c r="C48" s="34"/>
      <c r="D48" s="57"/>
      <c r="E48" s="75"/>
      <c r="G48" s="47"/>
      <c r="H48" s="48"/>
      <c r="L48" s="81"/>
    </row>
    <row r="49" spans="1:14" s="35" customFormat="1" ht="15.75">
      <c r="A49" s="32"/>
      <c r="B49" s="33"/>
      <c r="C49" s="34"/>
      <c r="D49" s="57"/>
      <c r="E49" s="75" t="s">
        <v>118</v>
      </c>
      <c r="G49" s="47"/>
      <c r="H49" s="48">
        <f>H35</f>
        <v>160</v>
      </c>
      <c r="L49" s="81"/>
    </row>
    <row r="50" spans="1:14" s="35" customFormat="1" ht="15.75">
      <c r="A50" s="32"/>
      <c r="B50" s="33"/>
      <c r="C50" s="34"/>
      <c r="D50" s="57"/>
      <c r="E50" s="75" t="s">
        <v>119</v>
      </c>
      <c r="G50" s="47"/>
      <c r="H50" s="48">
        <f>G43</f>
        <v>159375</v>
      </c>
      <c r="L50" s="81"/>
    </row>
    <row r="51" spans="1:14" s="35" customFormat="1" ht="15.75">
      <c r="A51" s="32"/>
      <c r="B51" s="33"/>
      <c r="C51" s="34"/>
      <c r="D51" s="57"/>
      <c r="E51" s="75" t="s">
        <v>67</v>
      </c>
      <c r="G51" s="47"/>
      <c r="H51" s="50">
        <f>-H46</f>
        <v>0</v>
      </c>
      <c r="L51" s="81"/>
    </row>
    <row r="52" spans="1:14" s="35" customFormat="1" ht="15.75">
      <c r="A52" s="32"/>
      <c r="B52" s="33"/>
      <c r="C52" s="34"/>
      <c r="D52" s="57"/>
      <c r="E52" s="75" t="s">
        <v>117</v>
      </c>
      <c r="G52" s="47"/>
      <c r="H52" s="48">
        <f>SUM(H48:H51)</f>
        <v>159535</v>
      </c>
      <c r="J52" s="165"/>
      <c r="L52" s="81"/>
    </row>
    <row r="54" spans="1:14" s="4" customFormat="1" ht="16.5">
      <c r="A54" s="5"/>
      <c r="B54" s="5"/>
      <c r="C54" s="6"/>
      <c r="D54" s="11"/>
      <c r="E54" s="7"/>
      <c r="F54" s="8"/>
      <c r="G54" s="9"/>
      <c r="H54" s="10"/>
    </row>
    <row r="55" spans="1:14" s="70" customFormat="1" ht="15.75">
      <c r="A55" s="252" t="s">
        <v>0</v>
      </c>
      <c r="B55" s="254" t="s">
        <v>3</v>
      </c>
      <c r="C55" s="262" t="s">
        <v>2</v>
      </c>
      <c r="D55" s="256"/>
      <c r="E55" s="256"/>
      <c r="F55" s="257"/>
      <c r="G55" s="248" t="s">
        <v>4</v>
      </c>
      <c r="H55" s="248" t="s">
        <v>5</v>
      </c>
      <c r="I55" s="250" t="s">
        <v>1</v>
      </c>
      <c r="L55" s="78"/>
    </row>
    <row r="56" spans="1:14" s="70" customFormat="1" ht="31.5">
      <c r="A56" s="253"/>
      <c r="B56" s="255"/>
      <c r="C56" s="74" t="s">
        <v>8</v>
      </c>
      <c r="D56" s="72" t="s">
        <v>11</v>
      </c>
      <c r="E56" s="73" t="s">
        <v>9</v>
      </c>
      <c r="F56" s="17" t="s">
        <v>10</v>
      </c>
      <c r="G56" s="249"/>
      <c r="H56" s="249"/>
      <c r="I56" s="251"/>
      <c r="L56" s="78"/>
    </row>
    <row r="57" spans="1:14" s="1" customFormat="1" ht="15.75">
      <c r="A57" s="15">
        <v>4</v>
      </c>
      <c r="B57" s="18">
        <v>41695</v>
      </c>
      <c r="C57" s="19" t="s">
        <v>115</v>
      </c>
      <c r="D57" s="65"/>
      <c r="E57" s="66">
        <v>7200</v>
      </c>
      <c r="F57" s="67">
        <v>6.2</v>
      </c>
      <c r="G57" s="41">
        <f>E57*F57</f>
        <v>44640</v>
      </c>
      <c r="H57" s="42"/>
      <c r="I57" s="2"/>
      <c r="L57" s="79"/>
    </row>
    <row r="58" spans="1:14" s="1" customFormat="1" ht="15.75">
      <c r="A58" s="15"/>
      <c r="B58" s="18"/>
      <c r="C58" s="19" t="s">
        <v>116</v>
      </c>
      <c r="D58" s="65"/>
      <c r="E58" s="66">
        <v>7050</v>
      </c>
      <c r="F58" s="67">
        <v>7.2</v>
      </c>
      <c r="G58" s="41">
        <f>E58*F58</f>
        <v>50760</v>
      </c>
      <c r="H58" s="42"/>
      <c r="I58" s="2"/>
      <c r="L58" s="79"/>
    </row>
    <row r="59" spans="1:14" s="1" customFormat="1" ht="15.75">
      <c r="A59" s="15"/>
      <c r="B59" s="18"/>
      <c r="C59" s="19" t="s">
        <v>66</v>
      </c>
      <c r="D59" s="65"/>
      <c r="E59" s="66">
        <v>6750</v>
      </c>
      <c r="F59" s="67">
        <v>8.6999999999999993</v>
      </c>
      <c r="G59" s="41">
        <f>E59*F59</f>
        <v>58724.999999999993</v>
      </c>
      <c r="H59" s="42"/>
      <c r="I59" s="2"/>
      <c r="L59" s="79"/>
    </row>
    <row r="60" spans="1:14" s="1" customFormat="1" ht="15.75">
      <c r="A60" s="15"/>
      <c r="B60" s="18"/>
      <c r="C60" s="19"/>
      <c r="D60" s="65"/>
      <c r="E60" s="66"/>
      <c r="F60" s="67"/>
      <c r="G60" s="41"/>
      <c r="H60" s="42"/>
      <c r="I60" s="2"/>
      <c r="L60" s="79"/>
    </row>
    <row r="61" spans="1:14" s="25" customFormat="1" ht="15.75">
      <c r="A61" s="22"/>
      <c r="B61" s="23"/>
      <c r="C61" s="62" t="s">
        <v>6</v>
      </c>
      <c r="D61" s="76"/>
      <c r="E61" s="77">
        <f>SUM(E57:E60)</f>
        <v>21000</v>
      </c>
      <c r="F61" s="82"/>
      <c r="G61" s="43">
        <f>SUM(G57:G60)</f>
        <v>154125</v>
      </c>
      <c r="H61" s="44"/>
      <c r="I61" s="24"/>
      <c r="L61" s="80"/>
      <c r="M61" s="26"/>
      <c r="N61" s="26"/>
    </row>
    <row r="62" spans="1:14" s="1" customFormat="1" ht="15.75">
      <c r="A62" s="15"/>
      <c r="B62" s="27"/>
      <c r="C62" s="156"/>
      <c r="D62" s="54"/>
      <c r="E62" s="59"/>
      <c r="F62" s="63"/>
      <c r="G62" s="41"/>
      <c r="H62" s="42"/>
      <c r="I62" s="2"/>
      <c r="L62" s="79"/>
      <c r="M62" s="20"/>
      <c r="N62" s="20"/>
    </row>
    <row r="63" spans="1:14" s="1" customFormat="1" ht="15.75">
      <c r="A63" s="15"/>
      <c r="B63" s="132">
        <v>41654</v>
      </c>
      <c r="C63" s="156" t="s">
        <v>122</v>
      </c>
      <c r="D63" s="55"/>
      <c r="E63" s="60"/>
      <c r="F63" s="134"/>
      <c r="G63" s="135"/>
      <c r="H63" s="136">
        <v>94000</v>
      </c>
      <c r="I63" s="2"/>
      <c r="L63" s="79"/>
      <c r="M63" s="20"/>
      <c r="N63" s="20"/>
    </row>
    <row r="64" spans="1:14" s="1" customFormat="1" ht="15.75">
      <c r="A64" s="15"/>
      <c r="B64" s="132">
        <v>41676</v>
      </c>
      <c r="C64" s="156" t="s">
        <v>7</v>
      </c>
      <c r="D64" s="55"/>
      <c r="E64" s="60"/>
      <c r="F64" s="134"/>
      <c r="G64" s="135"/>
      <c r="H64" s="136">
        <v>111501</v>
      </c>
      <c r="I64" s="2"/>
      <c r="L64" s="79"/>
      <c r="M64" s="20"/>
      <c r="N64" s="20"/>
    </row>
    <row r="65" spans="1:14" s="1" customFormat="1" ht="15.75">
      <c r="A65" s="15"/>
      <c r="B65" s="27"/>
      <c r="C65" s="28"/>
      <c r="D65" s="54"/>
      <c r="E65" s="59"/>
      <c r="F65" s="63"/>
      <c r="G65" s="41"/>
      <c r="H65" s="42"/>
      <c r="I65" s="2"/>
      <c r="L65" s="79"/>
      <c r="M65" s="20"/>
      <c r="N65" s="20"/>
    </row>
    <row r="66" spans="1:14" s="1" customFormat="1" ht="15.75">
      <c r="A66" s="15"/>
      <c r="B66" s="132"/>
      <c r="C66" s="28"/>
      <c r="D66" s="55"/>
      <c r="E66" s="60"/>
      <c r="F66" s="134"/>
      <c r="G66" s="135"/>
      <c r="H66" s="136"/>
      <c r="I66" s="2"/>
      <c r="L66" s="79"/>
      <c r="M66" s="20"/>
      <c r="N66" s="20"/>
    </row>
    <row r="67" spans="1:14" s="25" customFormat="1" ht="15.75">
      <c r="A67" s="22"/>
      <c r="B67" s="30"/>
      <c r="C67" s="31"/>
      <c r="D67" s="56"/>
      <c r="E67" s="58"/>
      <c r="F67" s="64" t="s">
        <v>6</v>
      </c>
      <c r="G67" s="43"/>
      <c r="H67" s="44">
        <f>SUM(H62:H66)</f>
        <v>205501</v>
      </c>
      <c r="I67" s="24"/>
      <c r="K67" s="164"/>
      <c r="L67" s="80"/>
    </row>
    <row r="68" spans="1:14" s="1" customFormat="1" ht="15.75">
      <c r="A68" s="32"/>
      <c r="B68" s="33"/>
      <c r="C68" s="34"/>
      <c r="D68" s="57"/>
      <c r="E68" s="61"/>
      <c r="F68" s="51"/>
      <c r="G68" s="45"/>
      <c r="H68" s="46"/>
      <c r="I68" s="35"/>
      <c r="L68" s="79"/>
    </row>
    <row r="69" spans="1:14" s="35" customFormat="1" ht="15.75">
      <c r="A69" s="32"/>
      <c r="B69" s="33"/>
      <c r="C69" s="34"/>
      <c r="D69" s="57"/>
      <c r="E69" s="75"/>
      <c r="G69" s="47"/>
      <c r="H69" s="48"/>
      <c r="L69" s="81"/>
    </row>
    <row r="70" spans="1:14" s="35" customFormat="1" ht="15.75">
      <c r="A70" s="32"/>
      <c r="B70" s="33"/>
      <c r="C70" s="34"/>
      <c r="D70" s="57"/>
      <c r="E70" s="75" t="s">
        <v>118</v>
      </c>
      <c r="G70" s="47"/>
      <c r="H70" s="48">
        <f>H52</f>
        <v>159535</v>
      </c>
      <c r="L70" s="81"/>
    </row>
    <row r="71" spans="1:14" s="35" customFormat="1" ht="15.75">
      <c r="A71" s="32"/>
      <c r="B71" s="33"/>
      <c r="C71" s="34"/>
      <c r="D71" s="57"/>
      <c r="E71" s="75" t="s">
        <v>120</v>
      </c>
      <c r="G71" s="47"/>
      <c r="H71" s="48">
        <f>G61</f>
        <v>154125</v>
      </c>
      <c r="L71" s="81"/>
    </row>
    <row r="72" spans="1:14" s="35" customFormat="1" ht="15.75">
      <c r="A72" s="32"/>
      <c r="B72" s="33"/>
      <c r="C72" s="34"/>
      <c r="D72" s="57"/>
      <c r="E72" s="75" t="s">
        <v>67</v>
      </c>
      <c r="G72" s="47"/>
      <c r="H72" s="50">
        <f>-H67</f>
        <v>-205501</v>
      </c>
      <c r="L72" s="81"/>
    </row>
    <row r="73" spans="1:14" s="35" customFormat="1" ht="15.75">
      <c r="A73" s="32"/>
      <c r="B73" s="33"/>
      <c r="C73" s="34"/>
      <c r="D73" s="57"/>
      <c r="E73" s="75" t="s">
        <v>121</v>
      </c>
      <c r="G73" s="47"/>
      <c r="H73" s="48">
        <f>SUM(H69:H72)</f>
        <v>108159</v>
      </c>
      <c r="J73" s="165"/>
      <c r="L73" s="81"/>
    </row>
    <row r="75" spans="1:14">
      <c r="H75" s="106">
        <f>H73</f>
        <v>108159</v>
      </c>
    </row>
  </sheetData>
  <mergeCells count="25">
    <mergeCell ref="A18:A19"/>
    <mergeCell ref="B18:B19"/>
    <mergeCell ref="C18:F18"/>
    <mergeCell ref="G18:G19"/>
    <mergeCell ref="A55:A56"/>
    <mergeCell ref="B55:B56"/>
    <mergeCell ref="A37:A38"/>
    <mergeCell ref="B37:B38"/>
    <mergeCell ref="C37:F37"/>
    <mergeCell ref="C55:F55"/>
    <mergeCell ref="G55:G56"/>
    <mergeCell ref="I2:I3"/>
    <mergeCell ref="A1:H1"/>
    <mergeCell ref="A2:A3"/>
    <mergeCell ref="B2:B3"/>
    <mergeCell ref="C2:F2"/>
    <mergeCell ref="G2:G3"/>
    <mergeCell ref="H2:H3"/>
    <mergeCell ref="H18:H19"/>
    <mergeCell ref="H55:H56"/>
    <mergeCell ref="I55:I56"/>
    <mergeCell ref="G37:G38"/>
    <mergeCell ref="H37:H38"/>
    <mergeCell ref="I37:I38"/>
    <mergeCell ref="I18:I19"/>
  </mergeCells>
  <phoneticPr fontId="2" type="noConversion"/>
  <pageMargins left="0.77" right="0.34" top="0.45" bottom="0.22" header="0.41" footer="0.19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TONG KET</vt:lpstr>
      <vt:lpstr>A Thắng</vt:lpstr>
      <vt:lpstr>3C</vt:lpstr>
      <vt:lpstr>CHI PHÍ 3C 14 11 14</vt:lpstr>
      <vt:lpstr>Cuu Long</vt:lpstr>
      <vt:lpstr>ATB</vt:lpstr>
      <vt:lpstr>trace 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2015-10-20T02:18:56Z</cp:lastPrinted>
  <dcterms:created xsi:type="dcterms:W3CDTF">1996-10-14T23:33:28Z</dcterms:created>
  <dcterms:modified xsi:type="dcterms:W3CDTF">2015-10-20T02:19:31Z</dcterms:modified>
</cp:coreProperties>
</file>