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485" yWindow="1530" windowWidth="8415" windowHeight="5640" activeTab="13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  <sheet name="12 (2)" sheetId="47" r:id="rId13"/>
    <sheet name="12 (3)" sheetId="48" r:id="rId14"/>
  </sheets>
  <definedNames>
    <definedName name="_xlnm._FilterDatabase" localSheetId="11" hidden="1">'12'!$A$3:$S$27</definedName>
    <definedName name="_xlnm._FilterDatabase" localSheetId="12" hidden="1">'12 (2)'!$A$3:$S$27</definedName>
    <definedName name="_xlnm._FilterDatabase" localSheetId="13" hidden="1">'12 (3)'!$A$3:$S$26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44525"/>
</workbook>
</file>

<file path=xl/calcChain.xml><?xml version="1.0" encoding="utf-8"?>
<calcChain xmlns="http://schemas.openxmlformats.org/spreadsheetml/2006/main">
  <c r="A28" i="48" l="1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27" i="48"/>
  <c r="A18" i="48"/>
  <c r="A19" i="48"/>
  <c r="A20" i="48"/>
  <c r="A21" i="48"/>
  <c r="A22" i="48"/>
  <c r="A23" i="48"/>
  <c r="A24" i="48"/>
  <c r="A17" i="48"/>
  <c r="N44" i="48"/>
  <c r="J44" i="48"/>
  <c r="I44" i="48"/>
  <c r="G44" i="48"/>
  <c r="F44" i="48"/>
  <c r="E44" i="48"/>
  <c r="Q41" i="48"/>
  <c r="O41" i="48" s="1"/>
  <c r="P41" i="48"/>
  <c r="L41" i="48"/>
  <c r="L44" i="48" s="1"/>
  <c r="K41" i="48"/>
  <c r="Q40" i="48"/>
  <c r="O40" i="48" s="1"/>
  <c r="P40" i="48"/>
  <c r="K40" i="48"/>
  <c r="Q39" i="48"/>
  <c r="O39" i="48" s="1"/>
  <c r="P39" i="48"/>
  <c r="M39" i="48"/>
  <c r="K39" i="48"/>
  <c r="Q38" i="48"/>
  <c r="O38" i="48" s="1"/>
  <c r="P38" i="48"/>
  <c r="K38" i="48"/>
  <c r="Q37" i="48"/>
  <c r="M37" i="48" s="1"/>
  <c r="P37" i="48"/>
  <c r="K37" i="48"/>
  <c r="Q36" i="48"/>
  <c r="O36" i="48" s="1"/>
  <c r="P36" i="48"/>
  <c r="K36" i="48"/>
  <c r="Q35" i="48"/>
  <c r="O35" i="48" s="1"/>
  <c r="P35" i="48"/>
  <c r="K35" i="48"/>
  <c r="Q34" i="48"/>
  <c r="O34" i="48" s="1"/>
  <c r="P34" i="48"/>
  <c r="K34" i="48"/>
  <c r="Q33" i="48"/>
  <c r="M33" i="48" s="1"/>
  <c r="P33" i="48"/>
  <c r="K33" i="48"/>
  <c r="Q32" i="48"/>
  <c r="O32" i="48" s="1"/>
  <c r="P32" i="48"/>
  <c r="K32" i="48"/>
  <c r="Q31" i="48"/>
  <c r="O31" i="48" s="1"/>
  <c r="P31" i="48"/>
  <c r="K31" i="48"/>
  <c r="Q30" i="48"/>
  <c r="O30" i="48" s="1"/>
  <c r="P30" i="48"/>
  <c r="K30" i="48"/>
  <c r="Q29" i="48"/>
  <c r="M29" i="48" s="1"/>
  <c r="P29" i="48"/>
  <c r="K29" i="48"/>
  <c r="Q28" i="48"/>
  <c r="O28" i="48" s="1"/>
  <c r="P28" i="48"/>
  <c r="K28" i="48"/>
  <c r="Q27" i="48"/>
  <c r="O27" i="48" s="1"/>
  <c r="P27" i="48"/>
  <c r="K27" i="48"/>
  <c r="K44" i="48" s="1"/>
  <c r="M26" i="48"/>
  <c r="K26" i="48"/>
  <c r="J26" i="48"/>
  <c r="I26" i="48"/>
  <c r="F26" i="48"/>
  <c r="E26" i="48"/>
  <c r="P22" i="48"/>
  <c r="O22" i="48"/>
  <c r="L22" i="48"/>
  <c r="Q21" i="48"/>
  <c r="P21" i="48" s="1"/>
  <c r="O21" i="48"/>
  <c r="L21" i="48"/>
  <c r="Q20" i="48"/>
  <c r="P20" i="48" s="1"/>
  <c r="O20" i="48"/>
  <c r="L20" i="48"/>
  <c r="Q19" i="48"/>
  <c r="P19" i="48"/>
  <c r="O19" i="48"/>
  <c r="L19" i="48"/>
  <c r="Q18" i="48"/>
  <c r="P18" i="48" s="1"/>
  <c r="O18" i="48"/>
  <c r="L18" i="48"/>
  <c r="Q17" i="48"/>
  <c r="P17" i="48" s="1"/>
  <c r="O17" i="48"/>
  <c r="L17" i="48"/>
  <c r="Q24" i="48"/>
  <c r="P24" i="48"/>
  <c r="O24" i="48"/>
  <c r="L24" i="48"/>
  <c r="Q23" i="48"/>
  <c r="P23" i="48" s="1"/>
  <c r="O23" i="48"/>
  <c r="L23" i="48"/>
  <c r="N16" i="48"/>
  <c r="J16" i="48"/>
  <c r="F16" i="48"/>
  <c r="P14" i="48"/>
  <c r="O14" i="48"/>
  <c r="L14" i="48"/>
  <c r="A14" i="48"/>
  <c r="Q13" i="48"/>
  <c r="O13" i="48" s="1"/>
  <c r="P13" i="48"/>
  <c r="L13" i="48"/>
  <c r="A13" i="48"/>
  <c r="Q12" i="48"/>
  <c r="O12" i="48" s="1"/>
  <c r="P12" i="48"/>
  <c r="L12" i="48"/>
  <c r="L16" i="48" s="1"/>
  <c r="A12" i="48"/>
  <c r="Q11" i="48"/>
  <c r="O11" i="48" s="1"/>
  <c r="P11" i="48"/>
  <c r="L11" i="48"/>
  <c r="A11" i="48"/>
  <c r="Q10" i="48"/>
  <c r="O10" i="48" s="1"/>
  <c r="P10" i="48"/>
  <c r="L10" i="48"/>
  <c r="A10" i="48"/>
  <c r="N9" i="48"/>
  <c r="J9" i="48"/>
  <c r="G9" i="48"/>
  <c r="G16" i="48" s="1"/>
  <c r="G26" i="48" s="1"/>
  <c r="F9" i="48"/>
  <c r="Q7" i="48"/>
  <c r="P7" i="48"/>
  <c r="O7" i="48"/>
  <c r="L7" i="48"/>
  <c r="A7" i="48"/>
  <c r="Q6" i="48"/>
  <c r="P6" i="48" s="1"/>
  <c r="O6" i="48"/>
  <c r="L6" i="48"/>
  <c r="A6" i="48"/>
  <c r="Q5" i="48"/>
  <c r="P5" i="48" s="1"/>
  <c r="O5" i="48"/>
  <c r="L5" i="48"/>
  <c r="A5" i="48"/>
  <c r="Q4" i="48"/>
  <c r="P4" i="48" s="1"/>
  <c r="O4" i="48"/>
  <c r="O9" i="48" s="1"/>
  <c r="L4" i="48"/>
  <c r="A4" i="48"/>
  <c r="O26" i="48" l="1"/>
  <c r="O29" i="48"/>
  <c r="O44" i="48" s="1"/>
  <c r="O33" i="48"/>
  <c r="O37" i="48"/>
  <c r="M27" i="48"/>
  <c r="M31" i="48"/>
  <c r="M35" i="48"/>
  <c r="P16" i="48"/>
  <c r="P9" i="48"/>
  <c r="L26" i="48"/>
  <c r="L9" i="48"/>
  <c r="P44" i="48"/>
  <c r="O16" i="48"/>
  <c r="P26" i="48"/>
  <c r="M41" i="48"/>
  <c r="M28" i="48"/>
  <c r="M30" i="48"/>
  <c r="M32" i="48"/>
  <c r="M34" i="48"/>
  <c r="M36" i="48"/>
  <c r="M38" i="48"/>
  <c r="M40" i="48"/>
  <c r="Q42" i="47"/>
  <c r="O42" i="47" s="1"/>
  <c r="Q20" i="47"/>
  <c r="Q21" i="47"/>
  <c r="Q22" i="47"/>
  <c r="Q23" i="47"/>
  <c r="Q24" i="47"/>
  <c r="Q13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28" i="47"/>
  <c r="Q17" i="47"/>
  <c r="Q18" i="47"/>
  <c r="Q19" i="47"/>
  <c r="Q10" i="47"/>
  <c r="Q11" i="47"/>
  <c r="Q12" i="47"/>
  <c r="Q5" i="47"/>
  <c r="Q6" i="47"/>
  <c r="Q7" i="47"/>
  <c r="Q4" i="47"/>
  <c r="M44" i="48" l="1"/>
  <c r="N45" i="47"/>
  <c r="J45" i="47"/>
  <c r="I45" i="47"/>
  <c r="G45" i="47"/>
  <c r="F45" i="47"/>
  <c r="E45" i="47"/>
  <c r="P42" i="47"/>
  <c r="L42" i="47"/>
  <c r="L45" i="47" s="1"/>
  <c r="K42" i="47"/>
  <c r="A42" i="47"/>
  <c r="O41" i="47"/>
  <c r="P41" i="47"/>
  <c r="K41" i="47"/>
  <c r="A41" i="47"/>
  <c r="M40" i="47"/>
  <c r="P40" i="47"/>
  <c r="K40" i="47"/>
  <c r="A40" i="47"/>
  <c r="O39" i="47"/>
  <c r="P39" i="47"/>
  <c r="K39" i="47"/>
  <c r="A39" i="47"/>
  <c r="M38" i="47"/>
  <c r="P38" i="47"/>
  <c r="K38" i="47"/>
  <c r="A38" i="47"/>
  <c r="O37" i="47"/>
  <c r="P37" i="47"/>
  <c r="K37" i="47"/>
  <c r="A37" i="47"/>
  <c r="M36" i="47"/>
  <c r="P36" i="47"/>
  <c r="O36" i="47"/>
  <c r="K36" i="47"/>
  <c r="A36" i="47"/>
  <c r="O35" i="47"/>
  <c r="P35" i="47"/>
  <c r="K35" i="47"/>
  <c r="A35" i="47"/>
  <c r="M34" i="47"/>
  <c r="P34" i="47"/>
  <c r="O34" i="47"/>
  <c r="K34" i="47"/>
  <c r="A34" i="47"/>
  <c r="O33" i="47"/>
  <c r="P33" i="47"/>
  <c r="K33" i="47"/>
  <c r="A33" i="47"/>
  <c r="M32" i="47"/>
  <c r="P32" i="47"/>
  <c r="K32" i="47"/>
  <c r="A32" i="47"/>
  <c r="O31" i="47"/>
  <c r="P31" i="47"/>
  <c r="K31" i="47"/>
  <c r="A31" i="47"/>
  <c r="M30" i="47"/>
  <c r="P30" i="47"/>
  <c r="K30" i="47"/>
  <c r="A30" i="47"/>
  <c r="O29" i="47"/>
  <c r="P29" i="47"/>
  <c r="K29" i="47"/>
  <c r="A29" i="47"/>
  <c r="M28" i="47"/>
  <c r="P28" i="47"/>
  <c r="O28" i="47"/>
  <c r="K28" i="47"/>
  <c r="K45" i="47" s="1"/>
  <c r="A28" i="47"/>
  <c r="M27" i="47"/>
  <c r="K27" i="47"/>
  <c r="J27" i="47"/>
  <c r="I27" i="47"/>
  <c r="F27" i="47"/>
  <c r="E27" i="47"/>
  <c r="P24" i="47"/>
  <c r="O24" i="47"/>
  <c r="L24" i="47"/>
  <c r="A24" i="47"/>
  <c r="P23" i="47"/>
  <c r="O23" i="47"/>
  <c r="L23" i="47"/>
  <c r="A23" i="47"/>
  <c r="P22" i="47"/>
  <c r="O22" i="47"/>
  <c r="L22" i="47"/>
  <c r="A22" i="47"/>
  <c r="P21" i="47"/>
  <c r="O21" i="47"/>
  <c r="L21" i="47"/>
  <c r="A21" i="47"/>
  <c r="P20" i="47"/>
  <c r="O20" i="47"/>
  <c r="L20" i="47"/>
  <c r="A20" i="47"/>
  <c r="P19" i="47"/>
  <c r="O19" i="47"/>
  <c r="L19" i="47"/>
  <c r="A19" i="47"/>
  <c r="P18" i="47"/>
  <c r="O18" i="47"/>
  <c r="L18" i="47"/>
  <c r="A18" i="47"/>
  <c r="P17" i="47"/>
  <c r="O17" i="47"/>
  <c r="L17" i="47"/>
  <c r="A17" i="47"/>
  <c r="P25" i="47"/>
  <c r="O25" i="47"/>
  <c r="L25" i="47"/>
  <c r="L27" i="47" s="1"/>
  <c r="A25" i="47"/>
  <c r="J16" i="47"/>
  <c r="F16" i="47"/>
  <c r="O13" i="47"/>
  <c r="P13" i="47"/>
  <c r="L13" i="47"/>
  <c r="A13" i="47"/>
  <c r="P12" i="47"/>
  <c r="O12" i="47"/>
  <c r="L12" i="47"/>
  <c r="A12" i="47"/>
  <c r="O11" i="47"/>
  <c r="P11" i="47"/>
  <c r="L11" i="47"/>
  <c r="A11" i="47"/>
  <c r="O10" i="47"/>
  <c r="P10" i="47"/>
  <c r="L10" i="47"/>
  <c r="A10" i="47"/>
  <c r="P14" i="47"/>
  <c r="O14" i="47"/>
  <c r="L14" i="47"/>
  <c r="A14" i="47"/>
  <c r="N9" i="47"/>
  <c r="N16" i="47" s="1"/>
  <c r="J9" i="47"/>
  <c r="G9" i="47"/>
  <c r="G16" i="47" s="1"/>
  <c r="G27" i="47" s="1"/>
  <c r="F9" i="47"/>
  <c r="P7" i="47"/>
  <c r="O7" i="47"/>
  <c r="L7" i="47"/>
  <c r="A7" i="47"/>
  <c r="P6" i="47"/>
  <c r="O6" i="47"/>
  <c r="L6" i="47"/>
  <c r="A6" i="47"/>
  <c r="P5" i="47"/>
  <c r="O5" i="47"/>
  <c r="L5" i="47"/>
  <c r="A5" i="47"/>
  <c r="P4" i="47"/>
  <c r="O4" i="47"/>
  <c r="L4" i="47"/>
  <c r="L9" i="47" s="1"/>
  <c r="A4" i="47"/>
  <c r="L16" i="47" l="1"/>
  <c r="P27" i="47"/>
  <c r="P16" i="47"/>
  <c r="P9" i="47"/>
  <c r="P45" i="47"/>
  <c r="O30" i="47"/>
  <c r="O38" i="47"/>
  <c r="O9" i="47"/>
  <c r="O32" i="47"/>
  <c r="O40" i="47"/>
  <c r="O27" i="47"/>
  <c r="O16" i="47"/>
  <c r="M42" i="47"/>
  <c r="M29" i="47"/>
  <c r="M31" i="47"/>
  <c r="M33" i="47"/>
  <c r="M35" i="47"/>
  <c r="M37" i="47"/>
  <c r="M39" i="47"/>
  <c r="M41" i="47"/>
  <c r="A42" i="46"/>
  <c r="L42" i="46"/>
  <c r="K42" i="46"/>
  <c r="P42" i="46"/>
  <c r="Q42" i="46"/>
  <c r="O42" i="46" s="1"/>
  <c r="L11" i="46"/>
  <c r="Q12" i="46"/>
  <c r="O12" i="46" s="1"/>
  <c r="P12" i="46"/>
  <c r="L12" i="46"/>
  <c r="A12" i="46"/>
  <c r="N45" i="46"/>
  <c r="L45" i="46"/>
  <c r="J45" i="46"/>
  <c r="I45" i="46"/>
  <c r="G45" i="46"/>
  <c r="F45" i="46"/>
  <c r="E45" i="46"/>
  <c r="Q41" i="46"/>
  <c r="M41" i="46" s="1"/>
  <c r="P41" i="46"/>
  <c r="K41" i="46"/>
  <c r="A41" i="46"/>
  <c r="Q40" i="46"/>
  <c r="M40" i="46" s="1"/>
  <c r="P40" i="46"/>
  <c r="K40" i="46"/>
  <c r="A40" i="46"/>
  <c r="Q39" i="46"/>
  <c r="M39" i="46" s="1"/>
  <c r="P39" i="46"/>
  <c r="O39" i="46"/>
  <c r="K39" i="46"/>
  <c r="A39" i="46"/>
  <c r="Q38" i="46"/>
  <c r="M38" i="46" s="1"/>
  <c r="P38" i="46"/>
  <c r="O38" i="46"/>
  <c r="K38" i="46"/>
  <c r="A38" i="46"/>
  <c r="Q37" i="46"/>
  <c r="M37" i="46" s="1"/>
  <c r="P37" i="46"/>
  <c r="K37" i="46"/>
  <c r="A37" i="46"/>
  <c r="Q36" i="46"/>
  <c r="M36" i="46" s="1"/>
  <c r="P36" i="46"/>
  <c r="K36" i="46"/>
  <c r="A36" i="46"/>
  <c r="Q35" i="46"/>
  <c r="M35" i="46" s="1"/>
  <c r="P35" i="46"/>
  <c r="O35" i="46"/>
  <c r="K35" i="46"/>
  <c r="A35" i="46"/>
  <c r="Q34" i="46"/>
  <c r="M34" i="46" s="1"/>
  <c r="P34" i="46"/>
  <c r="O34" i="46"/>
  <c r="K34" i="46"/>
  <c r="A34" i="46"/>
  <c r="Q33" i="46"/>
  <c r="M33" i="46" s="1"/>
  <c r="P33" i="46"/>
  <c r="K33" i="46"/>
  <c r="A33" i="46"/>
  <c r="Q32" i="46"/>
  <c r="M32" i="46" s="1"/>
  <c r="P32" i="46"/>
  <c r="K32" i="46"/>
  <c r="A32" i="46"/>
  <c r="Q31" i="46"/>
  <c r="M31" i="46" s="1"/>
  <c r="P31" i="46"/>
  <c r="O31" i="46"/>
  <c r="K31" i="46"/>
  <c r="A31" i="46"/>
  <c r="Q30" i="46"/>
  <c r="M30" i="46" s="1"/>
  <c r="P30" i="46"/>
  <c r="O30" i="46"/>
  <c r="K30" i="46"/>
  <c r="A30" i="46"/>
  <c r="Q29" i="46"/>
  <c r="O29" i="46" s="1"/>
  <c r="P29" i="46"/>
  <c r="K29" i="46"/>
  <c r="A29" i="46"/>
  <c r="Q28" i="46"/>
  <c r="M28" i="46" s="1"/>
  <c r="P28" i="46"/>
  <c r="K28" i="46"/>
  <c r="A28" i="46"/>
  <c r="M27" i="46"/>
  <c r="K27" i="46"/>
  <c r="J27" i="46"/>
  <c r="I27" i="46"/>
  <c r="F27" i="46"/>
  <c r="E27" i="46"/>
  <c r="P22" i="46"/>
  <c r="O22" i="46"/>
  <c r="L22" i="46"/>
  <c r="A22" i="46"/>
  <c r="P21" i="46"/>
  <c r="O21" i="46"/>
  <c r="L21" i="46"/>
  <c r="A21" i="46"/>
  <c r="Q20" i="46"/>
  <c r="P20" i="46" s="1"/>
  <c r="O20" i="46"/>
  <c r="L20" i="46"/>
  <c r="A20" i="46"/>
  <c r="Q19" i="46"/>
  <c r="P19" i="46" s="1"/>
  <c r="O19" i="46"/>
  <c r="L19" i="46"/>
  <c r="A19" i="46"/>
  <c r="Q18" i="46"/>
  <c r="P18" i="46" s="1"/>
  <c r="O18" i="46"/>
  <c r="L18" i="46"/>
  <c r="A18" i="46"/>
  <c r="Q17" i="46"/>
  <c r="P17" i="46" s="1"/>
  <c r="O17" i="46"/>
  <c r="L17" i="46"/>
  <c r="A17" i="46"/>
  <c r="Q25" i="46"/>
  <c r="P25" i="46" s="1"/>
  <c r="O25" i="46"/>
  <c r="L25" i="46"/>
  <c r="A25" i="46"/>
  <c r="P24" i="46"/>
  <c r="O24" i="46"/>
  <c r="L24" i="46"/>
  <c r="A24" i="46"/>
  <c r="P23" i="46"/>
  <c r="O23" i="46"/>
  <c r="L23" i="46"/>
  <c r="A23" i="46"/>
  <c r="J16" i="46"/>
  <c r="F16" i="46"/>
  <c r="Q10" i="46"/>
  <c r="P10" i="46"/>
  <c r="O10" i="46"/>
  <c r="L10" i="46"/>
  <c r="A10" i="46"/>
  <c r="Q14" i="46"/>
  <c r="O14" i="46" s="1"/>
  <c r="P14" i="46"/>
  <c r="L14" i="46"/>
  <c r="A14" i="46"/>
  <c r="Q13" i="46"/>
  <c r="O13" i="46" s="1"/>
  <c r="P13" i="46"/>
  <c r="L13" i="46"/>
  <c r="A13" i="46"/>
  <c r="Q11" i="46"/>
  <c r="O11" i="46" s="1"/>
  <c r="P11" i="46"/>
  <c r="A11" i="46"/>
  <c r="N9" i="46"/>
  <c r="N16" i="46" s="1"/>
  <c r="J9" i="46"/>
  <c r="G9" i="46"/>
  <c r="G16" i="46" s="1"/>
  <c r="G27" i="46" s="1"/>
  <c r="F9" i="46"/>
  <c r="Q7" i="46"/>
  <c r="P7" i="46" s="1"/>
  <c r="O7" i="46"/>
  <c r="L7" i="46"/>
  <c r="A7" i="46"/>
  <c r="Q6" i="46"/>
  <c r="P6" i="46" s="1"/>
  <c r="O6" i="46"/>
  <c r="L6" i="46"/>
  <c r="A6" i="46"/>
  <c r="Q5" i="46"/>
  <c r="P5" i="46" s="1"/>
  <c r="O5" i="46"/>
  <c r="L5" i="46"/>
  <c r="A5" i="46"/>
  <c r="Q4" i="46"/>
  <c r="P4" i="46" s="1"/>
  <c r="O4" i="46"/>
  <c r="L4" i="46"/>
  <c r="A4" i="46"/>
  <c r="Q40" i="45"/>
  <c r="Q41" i="45"/>
  <c r="O41" i="45" s="1"/>
  <c r="P24" i="45"/>
  <c r="P25" i="45"/>
  <c r="Q21" i="45"/>
  <c r="Q22" i="45"/>
  <c r="Q23" i="45"/>
  <c r="N43" i="45"/>
  <c r="L43" i="45"/>
  <c r="J43" i="45"/>
  <c r="I43" i="45"/>
  <c r="G43" i="45"/>
  <c r="F43" i="45"/>
  <c r="E43" i="45"/>
  <c r="P41" i="45"/>
  <c r="M41" i="45"/>
  <c r="K41" i="45"/>
  <c r="A41" i="45"/>
  <c r="P40" i="45"/>
  <c r="O40" i="45"/>
  <c r="M40" i="45"/>
  <c r="K40" i="45"/>
  <c r="A40" i="45"/>
  <c r="Q39" i="45"/>
  <c r="M39" i="45" s="1"/>
  <c r="P39" i="45"/>
  <c r="K39" i="45"/>
  <c r="A39" i="45"/>
  <c r="Q38" i="45"/>
  <c r="M38" i="45" s="1"/>
  <c r="P38" i="45"/>
  <c r="K38" i="45"/>
  <c r="A38" i="45"/>
  <c r="Q37" i="45"/>
  <c r="M37" i="45" s="1"/>
  <c r="P37" i="45"/>
  <c r="O37" i="45"/>
  <c r="K37" i="45"/>
  <c r="A37" i="45"/>
  <c r="Q36" i="45"/>
  <c r="M36" i="45" s="1"/>
  <c r="P36" i="45"/>
  <c r="O36" i="45"/>
  <c r="K36" i="45"/>
  <c r="A36" i="45"/>
  <c r="Q35" i="45"/>
  <c r="M35" i="45" s="1"/>
  <c r="P35" i="45"/>
  <c r="K35" i="45"/>
  <c r="A35" i="45"/>
  <c r="Q34" i="45"/>
  <c r="M34" i="45" s="1"/>
  <c r="P34" i="45"/>
  <c r="K34" i="45"/>
  <c r="A34" i="45"/>
  <c r="Q33" i="45"/>
  <c r="M33" i="45" s="1"/>
  <c r="P33" i="45"/>
  <c r="O33" i="45"/>
  <c r="K33" i="45"/>
  <c r="A33" i="45"/>
  <c r="Q32" i="45"/>
  <c r="M32" i="45" s="1"/>
  <c r="P32" i="45"/>
  <c r="O32" i="45"/>
  <c r="K32" i="45"/>
  <c r="A32" i="45"/>
  <c r="Q31" i="45"/>
  <c r="M31" i="45" s="1"/>
  <c r="P31" i="45"/>
  <c r="K31" i="45"/>
  <c r="A31" i="45"/>
  <c r="Q30" i="45"/>
  <c r="M30" i="45" s="1"/>
  <c r="P30" i="45"/>
  <c r="K30" i="45"/>
  <c r="A30" i="45"/>
  <c r="Q29" i="45"/>
  <c r="M29" i="45" s="1"/>
  <c r="P29" i="45"/>
  <c r="O29" i="45"/>
  <c r="K29" i="45"/>
  <c r="A29" i="45"/>
  <c r="Q28" i="45"/>
  <c r="M28" i="45" s="1"/>
  <c r="P28" i="45"/>
  <c r="P43" i="45" s="1"/>
  <c r="O28" i="45"/>
  <c r="K28" i="45"/>
  <c r="A28" i="45"/>
  <c r="M27" i="45"/>
  <c r="K27" i="45"/>
  <c r="J27" i="45"/>
  <c r="I27" i="45"/>
  <c r="F27" i="45"/>
  <c r="E27" i="45"/>
  <c r="O25" i="45"/>
  <c r="L25" i="45"/>
  <c r="A25" i="45"/>
  <c r="O24" i="45"/>
  <c r="L24" i="45"/>
  <c r="A24" i="45"/>
  <c r="P23" i="45"/>
  <c r="O23" i="45"/>
  <c r="L23" i="45"/>
  <c r="A23" i="45"/>
  <c r="P22" i="45"/>
  <c r="O22" i="45"/>
  <c r="L22" i="45"/>
  <c r="A22" i="45"/>
  <c r="P21" i="45"/>
  <c r="O21" i="45"/>
  <c r="L21" i="45"/>
  <c r="A21" i="45"/>
  <c r="Q20" i="45"/>
  <c r="P20" i="45" s="1"/>
  <c r="O20" i="45"/>
  <c r="L20" i="45"/>
  <c r="A20" i="45"/>
  <c r="Q19" i="45"/>
  <c r="P19" i="45" s="1"/>
  <c r="O19" i="45"/>
  <c r="L19" i="45"/>
  <c r="A19" i="45"/>
  <c r="Q18" i="45"/>
  <c r="P18" i="45" s="1"/>
  <c r="O18" i="45"/>
  <c r="L18" i="45"/>
  <c r="A18" i="45"/>
  <c r="Q17" i="45"/>
  <c r="P17" i="45" s="1"/>
  <c r="O17" i="45"/>
  <c r="L17" i="45"/>
  <c r="A17" i="45"/>
  <c r="Q16" i="45"/>
  <c r="P16" i="45" s="1"/>
  <c r="O16" i="45"/>
  <c r="L16" i="45"/>
  <c r="L27" i="45" s="1"/>
  <c r="A16" i="45"/>
  <c r="N15" i="45"/>
  <c r="J15" i="45"/>
  <c r="F15" i="45"/>
  <c r="Q12" i="45"/>
  <c r="O12" i="45" s="1"/>
  <c r="P12" i="45"/>
  <c r="L12" i="45"/>
  <c r="A12" i="45"/>
  <c r="Q11" i="45"/>
  <c r="O11" i="45" s="1"/>
  <c r="P11" i="45"/>
  <c r="L11" i="45"/>
  <c r="A11" i="45"/>
  <c r="Q10" i="45"/>
  <c r="O10" i="45" s="1"/>
  <c r="P10" i="45"/>
  <c r="L10" i="45"/>
  <c r="A10" i="45"/>
  <c r="Q13" i="45"/>
  <c r="O13" i="45" s="1"/>
  <c r="P13" i="45"/>
  <c r="L13" i="45"/>
  <c r="L15" i="45" s="1"/>
  <c r="A13" i="45"/>
  <c r="N9" i="45"/>
  <c r="J9" i="45"/>
  <c r="G9" i="45"/>
  <c r="G15" i="45" s="1"/>
  <c r="G27" i="45" s="1"/>
  <c r="F9" i="45"/>
  <c r="Q7" i="45"/>
  <c r="P7" i="45" s="1"/>
  <c r="O7" i="45"/>
  <c r="L7" i="45"/>
  <c r="A7" i="45"/>
  <c r="Q6" i="45"/>
  <c r="P6" i="45" s="1"/>
  <c r="O6" i="45"/>
  <c r="L6" i="45"/>
  <c r="A6" i="45"/>
  <c r="Q5" i="45"/>
  <c r="P5" i="45" s="1"/>
  <c r="O5" i="45"/>
  <c r="L5" i="45"/>
  <c r="A5" i="45"/>
  <c r="Q4" i="45"/>
  <c r="P4" i="45" s="1"/>
  <c r="O4" i="45"/>
  <c r="L4" i="45"/>
  <c r="A4" i="45"/>
  <c r="O25" i="44"/>
  <c r="L25" i="44"/>
  <c r="A25" i="44"/>
  <c r="P21" i="44"/>
  <c r="P22" i="44"/>
  <c r="Q23" i="43"/>
  <c r="Q24" i="43"/>
  <c r="Q20" i="44"/>
  <c r="P20" i="44" s="1"/>
  <c r="N43" i="44"/>
  <c r="L43" i="44"/>
  <c r="J43" i="44"/>
  <c r="I43" i="44"/>
  <c r="G43" i="44"/>
  <c r="F43" i="44"/>
  <c r="E43" i="44"/>
  <c r="P41" i="44"/>
  <c r="O41" i="44"/>
  <c r="M41" i="44"/>
  <c r="K41" i="44"/>
  <c r="A41" i="44"/>
  <c r="P40" i="44"/>
  <c r="O40" i="44"/>
  <c r="M40" i="44"/>
  <c r="K40" i="44"/>
  <c r="A40" i="44"/>
  <c r="Q39" i="44"/>
  <c r="M39" i="44" s="1"/>
  <c r="P39" i="44"/>
  <c r="O39" i="44"/>
  <c r="K39" i="44"/>
  <c r="A39" i="44"/>
  <c r="Q38" i="44"/>
  <c r="M38" i="44" s="1"/>
  <c r="P38" i="44"/>
  <c r="O38" i="44"/>
  <c r="K38" i="44"/>
  <c r="A38" i="44"/>
  <c r="Q37" i="44"/>
  <c r="M37" i="44" s="1"/>
  <c r="P37" i="44"/>
  <c r="K37" i="44"/>
  <c r="A37" i="44"/>
  <c r="Q36" i="44"/>
  <c r="M36" i="44" s="1"/>
  <c r="P36" i="44"/>
  <c r="K36" i="44"/>
  <c r="A36" i="44"/>
  <c r="Q35" i="44"/>
  <c r="M35" i="44" s="1"/>
  <c r="P35" i="44"/>
  <c r="O35" i="44"/>
  <c r="K35" i="44"/>
  <c r="A35" i="44"/>
  <c r="Q34" i="44"/>
  <c r="M34" i="44" s="1"/>
  <c r="P34" i="44"/>
  <c r="O34" i="44"/>
  <c r="K34" i="44"/>
  <c r="A34" i="44"/>
  <c r="Q33" i="44"/>
  <c r="M33" i="44" s="1"/>
  <c r="P33" i="44"/>
  <c r="K33" i="44"/>
  <c r="A33" i="44"/>
  <c r="Q32" i="44"/>
  <c r="M32" i="44" s="1"/>
  <c r="P32" i="44"/>
  <c r="K32" i="44"/>
  <c r="A32" i="44"/>
  <c r="Q31" i="44"/>
  <c r="M31" i="44" s="1"/>
  <c r="P31" i="44"/>
  <c r="O31" i="44"/>
  <c r="K31" i="44"/>
  <c r="A31" i="44"/>
  <c r="Q30" i="44"/>
  <c r="M30" i="44" s="1"/>
  <c r="P30" i="44"/>
  <c r="O30" i="44"/>
  <c r="K30" i="44"/>
  <c r="A30" i="44"/>
  <c r="Q29" i="44"/>
  <c r="M29" i="44" s="1"/>
  <c r="P29" i="44"/>
  <c r="K29" i="44"/>
  <c r="A29" i="44"/>
  <c r="Q28" i="44"/>
  <c r="M28" i="44" s="1"/>
  <c r="P28" i="44"/>
  <c r="K28" i="44"/>
  <c r="K43" i="44" s="1"/>
  <c r="A28" i="44"/>
  <c r="M27" i="44"/>
  <c r="K27" i="44"/>
  <c r="J27" i="44"/>
  <c r="I27" i="44"/>
  <c r="F27" i="44"/>
  <c r="E27" i="44"/>
  <c r="P23" i="44"/>
  <c r="O23" i="44"/>
  <c r="L23" i="44"/>
  <c r="A23" i="44"/>
  <c r="O22" i="44"/>
  <c r="L22" i="44"/>
  <c r="A22" i="44"/>
  <c r="O21" i="44"/>
  <c r="L21" i="44"/>
  <c r="A21" i="44"/>
  <c r="O20" i="44"/>
  <c r="L20" i="44"/>
  <c r="A20" i="44"/>
  <c r="Q19" i="44"/>
  <c r="P19" i="44" s="1"/>
  <c r="O19" i="44"/>
  <c r="L19" i="44"/>
  <c r="A19" i="44"/>
  <c r="Q18" i="44"/>
  <c r="P18" i="44" s="1"/>
  <c r="O18" i="44"/>
  <c r="L18" i="44"/>
  <c r="A18" i="44"/>
  <c r="Q17" i="44"/>
  <c r="P17" i="44" s="1"/>
  <c r="O17" i="44"/>
  <c r="L17" i="44"/>
  <c r="A17" i="44"/>
  <c r="Q16" i="44"/>
  <c r="P16" i="44" s="1"/>
  <c r="O16" i="44"/>
  <c r="L16" i="44"/>
  <c r="A16" i="44"/>
  <c r="O24" i="44"/>
  <c r="L24" i="44"/>
  <c r="A24" i="44"/>
  <c r="J15" i="44"/>
  <c r="F15" i="44"/>
  <c r="Q13" i="44"/>
  <c r="P13" i="44"/>
  <c r="O13" i="44"/>
  <c r="L13" i="44"/>
  <c r="A13" i="44"/>
  <c r="Q12" i="44"/>
  <c r="O12" i="44" s="1"/>
  <c r="P12" i="44"/>
  <c r="L12" i="44"/>
  <c r="A12" i="44"/>
  <c r="Q11" i="44"/>
  <c r="O11" i="44" s="1"/>
  <c r="P11" i="44"/>
  <c r="L11" i="44"/>
  <c r="A11" i="44"/>
  <c r="Q10" i="44"/>
  <c r="O10" i="44" s="1"/>
  <c r="P10" i="44"/>
  <c r="L10" i="44"/>
  <c r="A10" i="44"/>
  <c r="N9" i="44"/>
  <c r="N15" i="44" s="1"/>
  <c r="J9" i="44"/>
  <c r="G9" i="44"/>
  <c r="G15" i="44" s="1"/>
  <c r="G27" i="44" s="1"/>
  <c r="F9" i="44"/>
  <c r="Q7" i="44"/>
  <c r="P7" i="44" s="1"/>
  <c r="O7" i="44"/>
  <c r="L7" i="44"/>
  <c r="A7" i="44"/>
  <c r="Q6" i="44"/>
  <c r="P6" i="44" s="1"/>
  <c r="O6" i="44"/>
  <c r="L6" i="44"/>
  <c r="A6" i="44"/>
  <c r="Q5" i="44"/>
  <c r="P5" i="44" s="1"/>
  <c r="O5" i="44"/>
  <c r="O9" i="44" s="1"/>
  <c r="L5" i="44"/>
  <c r="A5" i="44"/>
  <c r="Q4" i="44"/>
  <c r="P4" i="44" s="1"/>
  <c r="O4" i="44"/>
  <c r="L4" i="44"/>
  <c r="L9" i="44" s="1"/>
  <c r="A4" i="44"/>
  <c r="O23" i="43"/>
  <c r="L23" i="43"/>
  <c r="A23" i="43"/>
  <c r="J9" i="43"/>
  <c r="M39" i="43"/>
  <c r="M40" i="43"/>
  <c r="Q37" i="43"/>
  <c r="O37" i="43" s="1"/>
  <c r="Q38" i="43"/>
  <c r="O38" i="43" s="1"/>
  <c r="Q19" i="43"/>
  <c r="Q20" i="43"/>
  <c r="P20" i="43" s="1"/>
  <c r="P19" i="43"/>
  <c r="Q13" i="43"/>
  <c r="O13" i="43" s="1"/>
  <c r="N42" i="43"/>
  <c r="L42" i="43"/>
  <c r="J42" i="43"/>
  <c r="I42" i="43"/>
  <c r="G42" i="43"/>
  <c r="F42" i="43"/>
  <c r="E42" i="43"/>
  <c r="P40" i="43"/>
  <c r="O40" i="43"/>
  <c r="K40" i="43"/>
  <c r="A40" i="43"/>
  <c r="P39" i="43"/>
  <c r="O39" i="43"/>
  <c r="K39" i="43"/>
  <c r="A39" i="43"/>
  <c r="P38" i="43"/>
  <c r="K38" i="43"/>
  <c r="A38" i="43"/>
  <c r="P37" i="43"/>
  <c r="M37" i="43"/>
  <c r="K37" i="43"/>
  <c r="A37" i="43"/>
  <c r="Q36" i="43"/>
  <c r="P36" i="43"/>
  <c r="O36" i="43"/>
  <c r="M36" i="43"/>
  <c r="K36" i="43"/>
  <c r="A36" i="43"/>
  <c r="Q35" i="43"/>
  <c r="M35" i="43" s="1"/>
  <c r="P35" i="43"/>
  <c r="K35" i="43"/>
  <c r="A35" i="43"/>
  <c r="Q34" i="43"/>
  <c r="M34" i="43" s="1"/>
  <c r="P34" i="43"/>
  <c r="O34" i="43"/>
  <c r="K34" i="43"/>
  <c r="A34" i="43"/>
  <c r="Q33" i="43"/>
  <c r="M33" i="43" s="1"/>
  <c r="P33" i="43"/>
  <c r="O33" i="43"/>
  <c r="K33" i="43"/>
  <c r="A33" i="43"/>
  <c r="Q32" i="43"/>
  <c r="M32" i="43" s="1"/>
  <c r="P32" i="43"/>
  <c r="K32" i="43"/>
  <c r="A32" i="43"/>
  <c r="Q31" i="43"/>
  <c r="M31" i="43" s="1"/>
  <c r="P31" i="43"/>
  <c r="K31" i="43"/>
  <c r="A31" i="43"/>
  <c r="Q30" i="43"/>
  <c r="M30" i="43" s="1"/>
  <c r="P30" i="43"/>
  <c r="O30" i="43"/>
  <c r="K30" i="43"/>
  <c r="A30" i="43"/>
  <c r="Q29" i="43"/>
  <c r="M29" i="43" s="1"/>
  <c r="P29" i="43"/>
  <c r="O29" i="43"/>
  <c r="K29" i="43"/>
  <c r="A29" i="43"/>
  <c r="Q28" i="43"/>
  <c r="M28" i="43" s="1"/>
  <c r="P28" i="43"/>
  <c r="K28" i="43"/>
  <c r="A28" i="43"/>
  <c r="Q27" i="43"/>
  <c r="M27" i="43" s="1"/>
  <c r="P27" i="43"/>
  <c r="K27" i="43"/>
  <c r="A27" i="43"/>
  <c r="M26" i="43"/>
  <c r="K26" i="43"/>
  <c r="J26" i="43"/>
  <c r="I26" i="43"/>
  <c r="F26" i="43"/>
  <c r="E26" i="43"/>
  <c r="Q22" i="43"/>
  <c r="O22" i="43"/>
  <c r="L22" i="43"/>
  <c r="A22" i="43"/>
  <c r="P21" i="43"/>
  <c r="O21" i="43"/>
  <c r="L21" i="43"/>
  <c r="A21" i="43"/>
  <c r="O20" i="43"/>
  <c r="L20" i="43"/>
  <c r="A20" i="43"/>
  <c r="O19" i="43"/>
  <c r="L19" i="43"/>
  <c r="A19" i="43"/>
  <c r="Q18" i="43"/>
  <c r="P18" i="43" s="1"/>
  <c r="O18" i="43"/>
  <c r="L18" i="43"/>
  <c r="A18" i="43"/>
  <c r="Q17" i="43"/>
  <c r="P17" i="43" s="1"/>
  <c r="O17" i="43"/>
  <c r="L17" i="43"/>
  <c r="A17" i="43"/>
  <c r="Q16" i="43"/>
  <c r="P16" i="43" s="1"/>
  <c r="O16" i="43"/>
  <c r="L16" i="43"/>
  <c r="A16" i="43"/>
  <c r="O24" i="43"/>
  <c r="L24" i="43"/>
  <c r="A24" i="43"/>
  <c r="J15" i="43"/>
  <c r="F15" i="43"/>
  <c r="P13" i="43"/>
  <c r="L13" i="43"/>
  <c r="A13" i="43"/>
  <c r="Q12" i="43"/>
  <c r="P12" i="43"/>
  <c r="O12" i="43"/>
  <c r="L12" i="43"/>
  <c r="A12" i="43"/>
  <c r="Q11" i="43"/>
  <c r="P11" i="43"/>
  <c r="O11" i="43"/>
  <c r="L11" i="43"/>
  <c r="A11" i="43"/>
  <c r="Q10" i="43"/>
  <c r="O10" i="43" s="1"/>
  <c r="P10" i="43"/>
  <c r="L10" i="43"/>
  <c r="A10" i="43"/>
  <c r="N9" i="43"/>
  <c r="N15" i="43" s="1"/>
  <c r="G9" i="43"/>
  <c r="G15" i="43" s="1"/>
  <c r="G26" i="43" s="1"/>
  <c r="F9" i="43"/>
  <c r="Q7" i="43"/>
  <c r="P7" i="43" s="1"/>
  <c r="O7" i="43"/>
  <c r="L7" i="43"/>
  <c r="A7" i="43"/>
  <c r="Q6" i="43"/>
  <c r="P6" i="43" s="1"/>
  <c r="O6" i="43"/>
  <c r="L6" i="43"/>
  <c r="A6" i="43"/>
  <c r="Q5" i="43"/>
  <c r="P5" i="43" s="1"/>
  <c r="O5" i="43"/>
  <c r="L5" i="43"/>
  <c r="A5" i="43"/>
  <c r="Q4" i="43"/>
  <c r="P4" i="43" s="1"/>
  <c r="O4" i="43"/>
  <c r="L4" i="43"/>
  <c r="A4" i="43"/>
  <c r="Q23" i="42"/>
  <c r="P23" i="42" s="1"/>
  <c r="K39" i="42"/>
  <c r="O39" i="42"/>
  <c r="P39" i="42"/>
  <c r="A39" i="42"/>
  <c r="M37" i="42"/>
  <c r="A36" i="42"/>
  <c r="A37" i="42"/>
  <c r="A38" i="42"/>
  <c r="K37" i="42"/>
  <c r="O37" i="42"/>
  <c r="P37" i="42"/>
  <c r="K38" i="42"/>
  <c r="O38" i="42"/>
  <c r="P38" i="42"/>
  <c r="E41" i="42"/>
  <c r="Q29" i="42"/>
  <c r="M29" i="42" s="1"/>
  <c r="Q30" i="42"/>
  <c r="O30" i="42" s="1"/>
  <c r="Q31" i="42"/>
  <c r="O31" i="42" s="1"/>
  <c r="Q32" i="42"/>
  <c r="Q33" i="42"/>
  <c r="M33" i="42" s="1"/>
  <c r="Q34" i="42"/>
  <c r="O34" i="42" s="1"/>
  <c r="Q35" i="42"/>
  <c r="M35" i="42" s="1"/>
  <c r="Q18" i="42"/>
  <c r="Q19" i="42"/>
  <c r="Q12" i="42"/>
  <c r="O12" i="42" s="1"/>
  <c r="Q11" i="42"/>
  <c r="N41" i="42"/>
  <c r="L41" i="42"/>
  <c r="J41" i="42"/>
  <c r="I41" i="42"/>
  <c r="G41" i="42"/>
  <c r="F41" i="42"/>
  <c r="P36" i="42"/>
  <c r="O36" i="42"/>
  <c r="M36" i="42"/>
  <c r="K36" i="42"/>
  <c r="P35" i="42"/>
  <c r="O35" i="42"/>
  <c r="K35" i="42"/>
  <c r="A35" i="42"/>
  <c r="P34" i="42"/>
  <c r="K34" i="42"/>
  <c r="A34" i="42"/>
  <c r="P33" i="42"/>
  <c r="O33" i="42"/>
  <c r="K33" i="42"/>
  <c r="A33" i="42"/>
  <c r="M32" i="42"/>
  <c r="P32" i="42"/>
  <c r="O32" i="42"/>
  <c r="K32" i="42"/>
  <c r="A32" i="42"/>
  <c r="M31" i="42"/>
  <c r="P31" i="42"/>
  <c r="K31" i="42"/>
  <c r="A31" i="42"/>
  <c r="P30" i="42"/>
  <c r="K30" i="42"/>
  <c r="A30" i="42"/>
  <c r="P29" i="42"/>
  <c r="O29" i="42"/>
  <c r="K29" i="42"/>
  <c r="A29" i="42"/>
  <c r="Q28" i="42"/>
  <c r="M28" i="42" s="1"/>
  <c r="P28" i="42"/>
  <c r="K28" i="42"/>
  <c r="A28" i="42"/>
  <c r="Q27" i="42"/>
  <c r="M27" i="42" s="1"/>
  <c r="P27" i="42"/>
  <c r="K27" i="42"/>
  <c r="A27" i="42"/>
  <c r="Q26" i="42"/>
  <c r="M26" i="42" s="1"/>
  <c r="P26" i="42"/>
  <c r="O26" i="42"/>
  <c r="K26" i="42"/>
  <c r="K41" i="42" s="1"/>
  <c r="A26" i="42"/>
  <c r="M25" i="42"/>
  <c r="K25" i="42"/>
  <c r="J25" i="42"/>
  <c r="I25" i="42"/>
  <c r="F25" i="42"/>
  <c r="E25" i="42"/>
  <c r="P22" i="42"/>
  <c r="O22" i="42"/>
  <c r="L22" i="42"/>
  <c r="A22" i="42"/>
  <c r="P21" i="42"/>
  <c r="O21" i="42"/>
  <c r="L21" i="42"/>
  <c r="A21" i="42"/>
  <c r="P20" i="42"/>
  <c r="O20" i="42"/>
  <c r="L20" i="42"/>
  <c r="A20" i="42"/>
  <c r="P19" i="42"/>
  <c r="O19" i="42"/>
  <c r="L19" i="42"/>
  <c r="A19" i="42"/>
  <c r="P18" i="42"/>
  <c r="O18" i="42"/>
  <c r="L18" i="42"/>
  <c r="A18" i="42"/>
  <c r="Q17" i="42"/>
  <c r="P17" i="42" s="1"/>
  <c r="O17" i="42"/>
  <c r="L17" i="42"/>
  <c r="A17" i="42"/>
  <c r="Q16" i="42"/>
  <c r="P16" i="42" s="1"/>
  <c r="O16" i="42"/>
  <c r="L16" i="42"/>
  <c r="A16" i="42"/>
  <c r="O23" i="42"/>
  <c r="O25" i="42" s="1"/>
  <c r="L23" i="42"/>
  <c r="A23" i="42"/>
  <c r="J15" i="42"/>
  <c r="F15" i="42"/>
  <c r="P13" i="42"/>
  <c r="O13" i="42"/>
  <c r="L13" i="42"/>
  <c r="A13" i="42"/>
  <c r="P12" i="42"/>
  <c r="L12" i="42"/>
  <c r="A12" i="42"/>
  <c r="P11" i="42"/>
  <c r="O11" i="42"/>
  <c r="L11" i="42"/>
  <c r="A11" i="42"/>
  <c r="Q10" i="42"/>
  <c r="O10" i="42" s="1"/>
  <c r="P10" i="42"/>
  <c r="L10" i="42"/>
  <c r="L15" i="42" s="1"/>
  <c r="A10" i="42"/>
  <c r="N9" i="42"/>
  <c r="N15" i="42" s="1"/>
  <c r="J9" i="42"/>
  <c r="G9" i="42"/>
  <c r="G15" i="42" s="1"/>
  <c r="G25" i="42" s="1"/>
  <c r="F9" i="42"/>
  <c r="Q7" i="42"/>
  <c r="P7" i="42" s="1"/>
  <c r="O7" i="42"/>
  <c r="L7" i="42"/>
  <c r="A7" i="42"/>
  <c r="Q6" i="42"/>
  <c r="P6" i="42" s="1"/>
  <c r="O6" i="42"/>
  <c r="L6" i="42"/>
  <c r="A6" i="42"/>
  <c r="Q5" i="42"/>
  <c r="P5" i="42" s="1"/>
  <c r="O5" i="42"/>
  <c r="L5" i="42"/>
  <c r="A5" i="42"/>
  <c r="Q4" i="42"/>
  <c r="P4" i="42" s="1"/>
  <c r="O4" i="42"/>
  <c r="O9" i="42" s="1"/>
  <c r="L4" i="42"/>
  <c r="L9" i="42" s="1"/>
  <c r="A4" i="42"/>
  <c r="A36" i="41"/>
  <c r="K36" i="41"/>
  <c r="O36" i="41"/>
  <c r="P36" i="41"/>
  <c r="A27" i="41"/>
  <c r="A28" i="41"/>
  <c r="A29" i="41"/>
  <c r="A30" i="41"/>
  <c r="A31" i="41"/>
  <c r="A32" i="41"/>
  <c r="A33" i="41"/>
  <c r="A34" i="41"/>
  <c r="A35" i="41"/>
  <c r="A26" i="41"/>
  <c r="P21" i="41"/>
  <c r="P22" i="41"/>
  <c r="O13" i="41"/>
  <c r="O45" i="47" l="1"/>
  <c r="M45" i="47"/>
  <c r="O27" i="42"/>
  <c r="O27" i="43"/>
  <c r="O42" i="43" s="1"/>
  <c r="O31" i="43"/>
  <c r="O35" i="43"/>
  <c r="M38" i="43"/>
  <c r="L15" i="44"/>
  <c r="O28" i="44"/>
  <c r="O32" i="44"/>
  <c r="O36" i="44"/>
  <c r="M43" i="45"/>
  <c r="O30" i="45"/>
  <c r="O34" i="45"/>
  <c r="O38" i="45"/>
  <c r="M42" i="46"/>
  <c r="O28" i="42"/>
  <c r="O41" i="42" s="1"/>
  <c r="M30" i="42"/>
  <c r="M34" i="42"/>
  <c r="L15" i="43"/>
  <c r="O28" i="43"/>
  <c r="O32" i="43"/>
  <c r="P43" i="44"/>
  <c r="O29" i="44"/>
  <c r="O33" i="44"/>
  <c r="O37" i="44"/>
  <c r="K43" i="45"/>
  <c r="O31" i="45"/>
  <c r="O35" i="45"/>
  <c r="O39" i="45"/>
  <c r="O32" i="46"/>
  <c r="O36" i="46"/>
  <c r="O40" i="46"/>
  <c r="O15" i="44"/>
  <c r="M43" i="44"/>
  <c r="L9" i="45"/>
  <c r="O43" i="45"/>
  <c r="K45" i="46"/>
  <c r="O33" i="46"/>
  <c r="O37" i="46"/>
  <c r="O41" i="46"/>
  <c r="K42" i="43"/>
  <c r="P45" i="46"/>
  <c r="L16" i="46"/>
  <c r="L9" i="46"/>
  <c r="L27" i="46"/>
  <c r="O9" i="46"/>
  <c r="P16" i="46"/>
  <c r="O27" i="46"/>
  <c r="P27" i="46"/>
  <c r="P9" i="46"/>
  <c r="O16" i="46"/>
  <c r="O28" i="46"/>
  <c r="O45" i="46" s="1"/>
  <c r="M29" i="46"/>
  <c r="P27" i="45"/>
  <c r="P15" i="45"/>
  <c r="O15" i="45"/>
  <c r="O27" i="45"/>
  <c r="O9" i="45"/>
  <c r="P9" i="45"/>
  <c r="L27" i="44"/>
  <c r="O27" i="44"/>
  <c r="P9" i="44"/>
  <c r="P15" i="44"/>
  <c r="P27" i="44"/>
  <c r="L9" i="43"/>
  <c r="P9" i="43"/>
  <c r="L26" i="43"/>
  <c r="P42" i="43"/>
  <c r="P26" i="43"/>
  <c r="O9" i="43"/>
  <c r="P15" i="43"/>
  <c r="O26" i="43"/>
  <c r="M42" i="43"/>
  <c r="O15" i="43"/>
  <c r="L25" i="42"/>
  <c r="M41" i="42"/>
  <c r="P41" i="42"/>
  <c r="P15" i="42"/>
  <c r="P9" i="42"/>
  <c r="O15" i="42"/>
  <c r="P25" i="42"/>
  <c r="P19" i="41"/>
  <c r="Q33" i="41"/>
  <c r="Q34" i="41"/>
  <c r="N38" i="41"/>
  <c r="L38" i="41"/>
  <c r="J38" i="41"/>
  <c r="I38" i="41"/>
  <c r="G38" i="41"/>
  <c r="F38" i="41"/>
  <c r="E38" i="41"/>
  <c r="P35" i="41"/>
  <c r="O35" i="41"/>
  <c r="M35" i="41"/>
  <c r="K35" i="41"/>
  <c r="P34" i="41"/>
  <c r="O34" i="41"/>
  <c r="M34" i="41"/>
  <c r="K34" i="41"/>
  <c r="P33" i="41"/>
  <c r="O33" i="41"/>
  <c r="M33" i="41"/>
  <c r="K33" i="41"/>
  <c r="Q32" i="41"/>
  <c r="M32" i="41" s="1"/>
  <c r="P32" i="41"/>
  <c r="O32" i="41"/>
  <c r="K32" i="41"/>
  <c r="Q31" i="41"/>
  <c r="M31" i="41" s="1"/>
  <c r="P31" i="41"/>
  <c r="O31" i="41"/>
  <c r="K31" i="41"/>
  <c r="Q30" i="41"/>
  <c r="M30" i="41" s="1"/>
  <c r="P30" i="41"/>
  <c r="O30" i="41"/>
  <c r="K30" i="41"/>
  <c r="Q29" i="41"/>
  <c r="M29" i="41" s="1"/>
  <c r="P29" i="41"/>
  <c r="O29" i="41"/>
  <c r="K29" i="41"/>
  <c r="Q28" i="41"/>
  <c r="M28" i="41" s="1"/>
  <c r="P28" i="41"/>
  <c r="O28" i="41"/>
  <c r="K28" i="41"/>
  <c r="Q27" i="41"/>
  <c r="M27" i="41" s="1"/>
  <c r="P27" i="41"/>
  <c r="O27" i="41"/>
  <c r="K27" i="41"/>
  <c r="Q26" i="41"/>
  <c r="M26" i="41" s="1"/>
  <c r="M38" i="41" s="1"/>
  <c r="P26" i="41"/>
  <c r="P38" i="41" s="1"/>
  <c r="O26" i="41"/>
  <c r="O38" i="41" s="1"/>
  <c r="K26" i="41"/>
  <c r="K38" i="41" s="1"/>
  <c r="M25" i="41"/>
  <c r="K25" i="41"/>
  <c r="J25" i="41"/>
  <c r="I25" i="41"/>
  <c r="F25" i="41"/>
  <c r="E25" i="41"/>
  <c r="P20" i="41"/>
  <c r="O20" i="41"/>
  <c r="L20" i="41"/>
  <c r="A20" i="41"/>
  <c r="O19" i="41"/>
  <c r="L19" i="41"/>
  <c r="A19" i="41"/>
  <c r="Q18" i="41"/>
  <c r="P18" i="41" s="1"/>
  <c r="O18" i="41"/>
  <c r="L18" i="41"/>
  <c r="A18" i="41"/>
  <c r="Q17" i="41"/>
  <c r="P17" i="41" s="1"/>
  <c r="O17" i="41"/>
  <c r="L17" i="41"/>
  <c r="A17" i="41"/>
  <c r="Q16" i="41"/>
  <c r="P16" i="41" s="1"/>
  <c r="O16" i="41"/>
  <c r="L16" i="41"/>
  <c r="A16" i="41"/>
  <c r="Q23" i="41"/>
  <c r="P23" i="41" s="1"/>
  <c r="O23" i="41"/>
  <c r="L23" i="41"/>
  <c r="A23" i="41"/>
  <c r="O22" i="41"/>
  <c r="L22" i="41"/>
  <c r="A22" i="41"/>
  <c r="O21" i="41"/>
  <c r="L21" i="41"/>
  <c r="A21" i="41"/>
  <c r="J15" i="41"/>
  <c r="F15" i="41"/>
  <c r="P12" i="41"/>
  <c r="O12" i="41"/>
  <c r="L12" i="41"/>
  <c r="A12" i="41"/>
  <c r="P11" i="41"/>
  <c r="O11" i="41"/>
  <c r="O15" i="41" s="1"/>
  <c r="L11" i="41"/>
  <c r="A11" i="41"/>
  <c r="Q10" i="41"/>
  <c r="O10" i="41" s="1"/>
  <c r="P10" i="41"/>
  <c r="L10" i="41"/>
  <c r="A10" i="41"/>
  <c r="P13" i="41"/>
  <c r="L13" i="41"/>
  <c r="L15" i="41" s="1"/>
  <c r="A13" i="41"/>
  <c r="N9" i="41"/>
  <c r="N15" i="41" s="1"/>
  <c r="J9" i="41"/>
  <c r="G9" i="41"/>
  <c r="G15" i="41" s="1"/>
  <c r="G25" i="41" s="1"/>
  <c r="F9" i="41"/>
  <c r="Q7" i="41"/>
  <c r="P7" i="41"/>
  <c r="O7" i="41"/>
  <c r="L7" i="41"/>
  <c r="A7" i="41"/>
  <c r="Q6" i="41"/>
  <c r="P6" i="41" s="1"/>
  <c r="O6" i="41"/>
  <c r="L6" i="41"/>
  <c r="A6" i="41"/>
  <c r="Q5" i="41"/>
  <c r="P5" i="41" s="1"/>
  <c r="O5" i="41"/>
  <c r="L5" i="41"/>
  <c r="A5" i="41"/>
  <c r="Q4" i="41"/>
  <c r="P4" i="41" s="1"/>
  <c r="O4" i="41"/>
  <c r="O9" i="41" s="1"/>
  <c r="L4" i="41"/>
  <c r="L9" i="41" s="1"/>
  <c r="A4" i="41"/>
  <c r="O35" i="39"/>
  <c r="P35" i="39"/>
  <c r="K35" i="39"/>
  <c r="A35" i="39"/>
  <c r="M45" i="46" l="1"/>
  <c r="O43" i="44"/>
  <c r="P15" i="41"/>
  <c r="L25" i="41"/>
  <c r="P25" i="41"/>
  <c r="P9" i="41"/>
  <c r="O25" i="41"/>
  <c r="A27" i="39"/>
  <c r="A28" i="39"/>
  <c r="A29" i="39"/>
  <c r="A30" i="39"/>
  <c r="A31" i="39"/>
  <c r="A32" i="39"/>
  <c r="A33" i="39"/>
  <c r="A34" i="39"/>
  <c r="A26" i="39"/>
  <c r="A23" i="39"/>
  <c r="A16" i="39"/>
  <c r="A17" i="39"/>
  <c r="A18" i="39"/>
  <c r="A19" i="39"/>
  <c r="A20" i="39"/>
  <c r="A21" i="39"/>
  <c r="A22" i="39"/>
  <c r="A13" i="39"/>
  <c r="A10" i="39"/>
  <c r="A11" i="39"/>
  <c r="A12" i="39"/>
  <c r="I25" i="39"/>
  <c r="K25" i="39"/>
  <c r="J15" i="39"/>
  <c r="F15" i="39"/>
  <c r="J25" i="39"/>
  <c r="F25" i="39"/>
  <c r="N37" i="39"/>
  <c r="L37" i="39"/>
  <c r="J37" i="39"/>
  <c r="I37" i="39"/>
  <c r="G37" i="39"/>
  <c r="F37" i="39"/>
  <c r="E37" i="39"/>
  <c r="P34" i="39"/>
  <c r="O34" i="39"/>
  <c r="M34" i="39"/>
  <c r="K34" i="39"/>
  <c r="P33" i="39"/>
  <c r="O33" i="39"/>
  <c r="M33" i="39"/>
  <c r="K33" i="39"/>
  <c r="Q32" i="39"/>
  <c r="M32" i="39" s="1"/>
  <c r="P32" i="39"/>
  <c r="K32" i="39"/>
  <c r="Q31" i="39"/>
  <c r="M31" i="39" s="1"/>
  <c r="P31" i="39"/>
  <c r="K31" i="39"/>
  <c r="Q30" i="39"/>
  <c r="M30" i="39" s="1"/>
  <c r="P30" i="39"/>
  <c r="K30" i="39"/>
  <c r="Q29" i="39"/>
  <c r="M29" i="39" s="1"/>
  <c r="P29" i="39"/>
  <c r="K29" i="39"/>
  <c r="Q28" i="39"/>
  <c r="M28" i="39" s="1"/>
  <c r="P28" i="39"/>
  <c r="K28" i="39"/>
  <c r="Q27" i="39"/>
  <c r="M27" i="39" s="1"/>
  <c r="P27" i="39"/>
  <c r="K27" i="39"/>
  <c r="Q26" i="39"/>
  <c r="M26" i="39" s="1"/>
  <c r="P26" i="39"/>
  <c r="K26" i="39"/>
  <c r="M25" i="39"/>
  <c r="E25" i="39"/>
  <c r="O22" i="39"/>
  <c r="L22" i="39"/>
  <c r="Q21" i="39"/>
  <c r="P21" i="39" s="1"/>
  <c r="O21" i="39"/>
  <c r="L21" i="39"/>
  <c r="Q20" i="39"/>
  <c r="P20" i="39" s="1"/>
  <c r="O20" i="39"/>
  <c r="L20" i="39"/>
  <c r="Q19" i="39"/>
  <c r="P19" i="39" s="1"/>
  <c r="O19" i="39"/>
  <c r="L19" i="39"/>
  <c r="Q11" i="39"/>
  <c r="O11" i="39" s="1"/>
  <c r="P11" i="39"/>
  <c r="L11" i="39"/>
  <c r="Q18" i="39"/>
  <c r="P18" i="39" s="1"/>
  <c r="O18" i="39"/>
  <c r="L18" i="39"/>
  <c r="Q17" i="39"/>
  <c r="P17" i="39" s="1"/>
  <c r="O17" i="39"/>
  <c r="L17" i="39"/>
  <c r="Q16" i="39"/>
  <c r="P16" i="39" s="1"/>
  <c r="O16" i="39"/>
  <c r="L16" i="39"/>
  <c r="Q10" i="39"/>
  <c r="P10" i="39"/>
  <c r="L10" i="39"/>
  <c r="O23" i="39"/>
  <c r="L23" i="39"/>
  <c r="P13" i="39"/>
  <c r="L13" i="39"/>
  <c r="Q12" i="39"/>
  <c r="P12" i="39"/>
  <c r="L12" i="39"/>
  <c r="N9" i="39"/>
  <c r="N15" i="39" s="1"/>
  <c r="J9" i="39"/>
  <c r="G9" i="39"/>
  <c r="G15" i="39" s="1"/>
  <c r="G25" i="39" s="1"/>
  <c r="F9" i="39"/>
  <c r="Q7" i="39"/>
  <c r="P7" i="39" s="1"/>
  <c r="O7" i="39"/>
  <c r="L7" i="39"/>
  <c r="A7" i="39"/>
  <c r="Q6" i="39"/>
  <c r="P6" i="39" s="1"/>
  <c r="O6" i="39"/>
  <c r="L6" i="39"/>
  <c r="A6" i="39"/>
  <c r="Q5" i="39"/>
  <c r="P5" i="39" s="1"/>
  <c r="O5" i="39"/>
  <c r="L5" i="39"/>
  <c r="A5" i="39"/>
  <c r="Q4" i="39"/>
  <c r="P4" i="39" s="1"/>
  <c r="P9" i="39" s="1"/>
  <c r="O4" i="39"/>
  <c r="O9" i="39" s="1"/>
  <c r="L4" i="39"/>
  <c r="A4" i="39"/>
  <c r="P33" i="37"/>
  <c r="O33" i="37"/>
  <c r="K33" i="37"/>
  <c r="O28" i="39" l="1"/>
  <c r="O29" i="39"/>
  <c r="O30" i="39"/>
  <c r="O31" i="39"/>
  <c r="O32" i="39"/>
  <c r="K37" i="39"/>
  <c r="O27" i="39"/>
  <c r="L15" i="39"/>
  <c r="O26" i="39"/>
  <c r="O15" i="39"/>
  <c r="O25" i="39"/>
  <c r="P25" i="39"/>
  <c r="L25" i="39"/>
  <c r="P15" i="39"/>
  <c r="P37" i="39"/>
  <c r="L9" i="39"/>
  <c r="O37" i="39"/>
  <c r="M37" i="39"/>
  <c r="P13" i="37"/>
  <c r="P4" i="37"/>
  <c r="O32" i="37"/>
  <c r="P32" i="37"/>
  <c r="K32" i="37"/>
  <c r="A4" i="37"/>
  <c r="L4" i="37"/>
  <c r="L9" i="37" s="1"/>
  <c r="O4" i="37"/>
  <c r="A5" i="37"/>
  <c r="L5" i="37"/>
  <c r="O5" i="37"/>
  <c r="P5" i="37"/>
  <c r="A6" i="37"/>
  <c r="L6" i="37"/>
  <c r="O6" i="37"/>
  <c r="P6" i="37"/>
  <c r="P9" i="37" s="1"/>
  <c r="A7" i="37"/>
  <c r="L7" i="37"/>
  <c r="O7" i="37"/>
  <c r="P7" i="37"/>
  <c r="F9" i="37"/>
  <c r="G9" i="37"/>
  <c r="J9" i="37"/>
  <c r="N9" i="37"/>
  <c r="O9" i="37"/>
  <c r="A10" i="37"/>
  <c r="L10" i="37"/>
  <c r="O10" i="37"/>
  <c r="P10" i="37"/>
  <c r="P24" i="37" s="1"/>
  <c r="A11" i="37"/>
  <c r="L11" i="37"/>
  <c r="O11" i="37"/>
  <c r="P11" i="37"/>
  <c r="A12" i="37"/>
  <c r="L12" i="37"/>
  <c r="O12" i="37"/>
  <c r="P12" i="37"/>
  <c r="A13" i="37"/>
  <c r="L13" i="37"/>
  <c r="O13" i="37"/>
  <c r="A14" i="37"/>
  <c r="L14" i="37"/>
  <c r="O14" i="37"/>
  <c r="P14" i="37"/>
  <c r="A15" i="37"/>
  <c r="L15" i="37"/>
  <c r="O15" i="37"/>
  <c r="P15" i="37"/>
  <c r="A16" i="37"/>
  <c r="L16" i="37"/>
  <c r="O16" i="37"/>
  <c r="P16" i="37"/>
  <c r="A17" i="37"/>
  <c r="L17" i="37"/>
  <c r="O17" i="37"/>
  <c r="P17" i="37"/>
  <c r="A18" i="37"/>
  <c r="L18" i="37"/>
  <c r="O18" i="37"/>
  <c r="P18" i="37"/>
  <c r="A19" i="37"/>
  <c r="L19" i="37"/>
  <c r="O19" i="37"/>
  <c r="P19" i="37"/>
  <c r="A20" i="37"/>
  <c r="L20" i="37"/>
  <c r="O20" i="37"/>
  <c r="P20" i="37"/>
  <c r="A21" i="37"/>
  <c r="L21" i="37"/>
  <c r="O21" i="37"/>
  <c r="P21" i="37"/>
  <c r="A22" i="37"/>
  <c r="L22" i="37"/>
  <c r="L24" i="37" s="1"/>
  <c r="O22" i="37"/>
  <c r="P22" i="37"/>
  <c r="E24" i="37"/>
  <c r="F24" i="37"/>
  <c r="G24" i="37"/>
  <c r="I24" i="37"/>
  <c r="J24" i="37"/>
  <c r="K24" i="37"/>
  <c r="M24" i="37"/>
  <c r="O24" i="37"/>
  <c r="K25" i="37"/>
  <c r="M25" i="37"/>
  <c r="O25" i="37"/>
  <c r="P25" i="37"/>
  <c r="K26" i="37"/>
  <c r="M26" i="37"/>
  <c r="O26" i="37"/>
  <c r="P26" i="37"/>
  <c r="K27" i="37"/>
  <c r="M27" i="37"/>
  <c r="O27" i="37"/>
  <c r="P27" i="37"/>
  <c r="K28" i="37"/>
  <c r="M28" i="37"/>
  <c r="M35" i="37" s="1"/>
  <c r="O28" i="37"/>
  <c r="P28" i="37"/>
  <c r="K29" i="37"/>
  <c r="M29" i="37"/>
  <c r="O29" i="37"/>
  <c r="P29" i="37"/>
  <c r="P35" i="37" s="1"/>
  <c r="K30" i="37"/>
  <c r="M30" i="37"/>
  <c r="O30" i="37"/>
  <c r="P30" i="37"/>
  <c r="K31" i="37"/>
  <c r="M31" i="37"/>
  <c r="O31" i="37"/>
  <c r="P31" i="37"/>
  <c r="E35" i="37"/>
  <c r="F35" i="37"/>
  <c r="G35" i="37"/>
  <c r="I35" i="37"/>
  <c r="J35" i="37"/>
  <c r="K35" i="37"/>
  <c r="L35" i="37"/>
  <c r="N35" i="37"/>
  <c r="O35" i="37"/>
  <c r="A4" i="36"/>
  <c r="L4" i="36"/>
  <c r="O4" i="36"/>
  <c r="P4" i="36"/>
  <c r="P9" i="36" s="1"/>
  <c r="A5" i="36"/>
  <c r="L5" i="36"/>
  <c r="O5" i="36"/>
  <c r="P5" i="36"/>
  <c r="A6" i="36"/>
  <c r="L6" i="36"/>
  <c r="O6" i="36"/>
  <c r="P6" i="36"/>
  <c r="A7" i="36"/>
  <c r="L7" i="36"/>
  <c r="O7" i="36"/>
  <c r="P7" i="36"/>
  <c r="F9" i="36"/>
  <c r="G9" i="36"/>
  <c r="J9" i="36"/>
  <c r="L9" i="36"/>
  <c r="N9" i="36"/>
  <c r="O9" i="36"/>
  <c r="A22" i="36"/>
  <c r="L22" i="36"/>
  <c r="O22" i="36"/>
  <c r="P22" i="36"/>
  <c r="A10" i="36"/>
  <c r="L10" i="36"/>
  <c r="O10" i="36"/>
  <c r="P10" i="36"/>
  <c r="P24" i="36" s="1"/>
  <c r="A11" i="36"/>
  <c r="L11" i="36"/>
  <c r="O11" i="36"/>
  <c r="P11" i="36"/>
  <c r="A12" i="36"/>
  <c r="L12" i="36"/>
  <c r="O12" i="36"/>
  <c r="P12" i="36"/>
  <c r="A13" i="36"/>
  <c r="L13" i="36"/>
  <c r="O13" i="36"/>
  <c r="P13" i="36"/>
  <c r="A14" i="36"/>
  <c r="L14" i="36"/>
  <c r="O14" i="36"/>
  <c r="P14" i="36"/>
  <c r="A15" i="36"/>
  <c r="L15" i="36"/>
  <c r="O15" i="36"/>
  <c r="P15" i="36"/>
  <c r="A16" i="36"/>
  <c r="L16" i="36"/>
  <c r="O16" i="36"/>
  <c r="P16" i="36"/>
  <c r="A17" i="36"/>
  <c r="L17" i="36"/>
  <c r="O17" i="36"/>
  <c r="P17" i="36"/>
  <c r="A18" i="36"/>
  <c r="L18" i="36"/>
  <c r="O18" i="36"/>
  <c r="P18" i="36"/>
  <c r="A19" i="36"/>
  <c r="L19" i="36"/>
  <c r="O19" i="36"/>
  <c r="P19" i="36"/>
  <c r="A20" i="36"/>
  <c r="L20" i="36"/>
  <c r="O20" i="36"/>
  <c r="P20" i="36"/>
  <c r="A21" i="36"/>
  <c r="L21" i="36"/>
  <c r="L24" i="36"/>
  <c r="O21" i="36"/>
  <c r="P21" i="36"/>
  <c r="E24" i="36"/>
  <c r="F24" i="36"/>
  <c r="G24" i="36"/>
  <c r="I24" i="36"/>
  <c r="J24" i="36"/>
  <c r="K24" i="36"/>
  <c r="M24" i="36"/>
  <c r="O24" i="36"/>
  <c r="K25" i="36"/>
  <c r="M25" i="36"/>
  <c r="M33" i="36" s="1"/>
  <c r="O25" i="36"/>
  <c r="P25" i="36"/>
  <c r="K26" i="36"/>
  <c r="M26" i="36"/>
  <c r="O26" i="36"/>
  <c r="P26" i="36"/>
  <c r="K27" i="36"/>
  <c r="M27" i="36"/>
  <c r="O27" i="36"/>
  <c r="P27" i="36"/>
  <c r="K28" i="36"/>
  <c r="M28" i="36"/>
  <c r="O28" i="36"/>
  <c r="P28" i="36"/>
  <c r="K29" i="36"/>
  <c r="M29" i="36"/>
  <c r="O29" i="36"/>
  <c r="P29" i="36"/>
  <c r="K30" i="36"/>
  <c r="M30" i="36"/>
  <c r="O30" i="36"/>
  <c r="P30" i="36"/>
  <c r="P33" i="36" s="1"/>
  <c r="K31" i="36"/>
  <c r="M31" i="36"/>
  <c r="O31" i="36"/>
  <c r="P31" i="36"/>
  <c r="E33" i="36"/>
  <c r="F33" i="36"/>
  <c r="G33" i="36"/>
  <c r="I33" i="36"/>
  <c r="J33" i="36"/>
  <c r="K33" i="36"/>
  <c r="L33" i="36"/>
  <c r="N33" i="36"/>
  <c r="O33" i="36"/>
  <c r="M31" i="35"/>
  <c r="O31" i="35"/>
  <c r="P31" i="35"/>
  <c r="K31" i="35"/>
  <c r="M26" i="35"/>
  <c r="M27" i="35"/>
  <c r="M28" i="35"/>
  <c r="M29" i="35"/>
  <c r="M33" i="35" s="1"/>
  <c r="M30" i="35"/>
  <c r="M25" i="35"/>
  <c r="O25" i="35"/>
  <c r="O12" i="35"/>
  <c r="O24" i="35" s="1"/>
  <c r="P5" i="35"/>
  <c r="L21" i="35"/>
  <c r="K30" i="35"/>
  <c r="O30" i="35"/>
  <c r="P30" i="35"/>
  <c r="A4" i="35"/>
  <c r="L4" i="35"/>
  <c r="O4" i="35"/>
  <c r="O9" i="35" s="1"/>
  <c r="P4" i="35"/>
  <c r="A5" i="35"/>
  <c r="L5" i="35"/>
  <c r="O5" i="35"/>
  <c r="A6" i="35"/>
  <c r="L6" i="35"/>
  <c r="O6" i="35"/>
  <c r="P6" i="35"/>
  <c r="A7" i="35"/>
  <c r="L7" i="35"/>
  <c r="L9" i="35" s="1"/>
  <c r="O7" i="35"/>
  <c r="P7" i="35"/>
  <c r="F9" i="35"/>
  <c r="G9" i="35"/>
  <c r="J9" i="35"/>
  <c r="N9" i="35"/>
  <c r="P9" i="35"/>
  <c r="A16" i="35"/>
  <c r="L16" i="35"/>
  <c r="O16" i="35"/>
  <c r="P16" i="35"/>
  <c r="A17" i="35"/>
  <c r="L17" i="35"/>
  <c r="O17" i="35"/>
  <c r="P17" i="35"/>
  <c r="A18" i="35"/>
  <c r="L18" i="35"/>
  <c r="O18" i="35"/>
  <c r="P18" i="35"/>
  <c r="A19" i="35"/>
  <c r="L19" i="35"/>
  <c r="O19" i="35"/>
  <c r="P19" i="35"/>
  <c r="A20" i="35"/>
  <c r="L20" i="35"/>
  <c r="O20" i="35"/>
  <c r="P20" i="35"/>
  <c r="A21" i="35"/>
  <c r="O21" i="35"/>
  <c r="P21" i="35"/>
  <c r="A22" i="35"/>
  <c r="L22" i="35"/>
  <c r="O22" i="35"/>
  <c r="P22" i="35"/>
  <c r="A10" i="35"/>
  <c r="L10" i="35"/>
  <c r="O10" i="35"/>
  <c r="P10" i="35"/>
  <c r="A11" i="35"/>
  <c r="L11" i="35"/>
  <c r="O11" i="35"/>
  <c r="P11" i="35"/>
  <c r="A12" i="35"/>
  <c r="L12" i="35"/>
  <c r="P12" i="35"/>
  <c r="A13" i="35"/>
  <c r="L13" i="35"/>
  <c r="O13" i="35"/>
  <c r="P13" i="35"/>
  <c r="A14" i="35"/>
  <c r="L14" i="35"/>
  <c r="O14" i="35"/>
  <c r="P14" i="35"/>
  <c r="A15" i="35"/>
  <c r="L15" i="35"/>
  <c r="O15" i="35"/>
  <c r="P15" i="35"/>
  <c r="E24" i="35"/>
  <c r="F24" i="35"/>
  <c r="G24" i="35"/>
  <c r="I24" i="35"/>
  <c r="J24" i="35"/>
  <c r="K24" i="35"/>
  <c r="L24" i="35"/>
  <c r="M24" i="35"/>
  <c r="P24" i="35"/>
  <c r="K25" i="35"/>
  <c r="K33" i="35" s="1"/>
  <c r="P25" i="35"/>
  <c r="K26" i="35"/>
  <c r="O26" i="35"/>
  <c r="P26" i="35"/>
  <c r="K27" i="35"/>
  <c r="O27" i="35"/>
  <c r="P27" i="35"/>
  <c r="K28" i="35"/>
  <c r="O28" i="35"/>
  <c r="P28" i="35"/>
  <c r="K29" i="35"/>
  <c r="O29" i="35"/>
  <c r="O33" i="35" s="1"/>
  <c r="P29" i="35"/>
  <c r="E33" i="35"/>
  <c r="F33" i="35"/>
  <c r="G33" i="35"/>
  <c r="I33" i="35"/>
  <c r="J33" i="35"/>
  <c r="L33" i="35"/>
  <c r="N33" i="35"/>
  <c r="P33" i="35"/>
  <c r="P31" i="33"/>
  <c r="O31" i="33"/>
  <c r="M31" i="33"/>
  <c r="K31" i="33"/>
  <c r="M29" i="34"/>
  <c r="M30" i="34"/>
  <c r="O30" i="34"/>
  <c r="P30" i="34"/>
  <c r="K30" i="34"/>
  <c r="A4" i="34"/>
  <c r="L4" i="34"/>
  <c r="O4" i="34"/>
  <c r="P4" i="34"/>
  <c r="A5" i="34"/>
  <c r="L5" i="34"/>
  <c r="O5" i="34"/>
  <c r="P5" i="34"/>
  <c r="A6" i="34"/>
  <c r="L6" i="34"/>
  <c r="L9" i="34" s="1"/>
  <c r="O6" i="34"/>
  <c r="P6" i="34"/>
  <c r="P9" i="34" s="1"/>
  <c r="A7" i="34"/>
  <c r="L7" i="34"/>
  <c r="O7" i="34"/>
  <c r="P7" i="34"/>
  <c r="F9" i="34"/>
  <c r="G9" i="34"/>
  <c r="J9" i="34"/>
  <c r="N9" i="34"/>
  <c r="O9" i="34"/>
  <c r="A10" i="34"/>
  <c r="L10" i="34"/>
  <c r="O10" i="34"/>
  <c r="O25" i="34" s="1"/>
  <c r="P10" i="34"/>
  <c r="P25" i="34" s="1"/>
  <c r="A11" i="34"/>
  <c r="L11" i="34"/>
  <c r="O11" i="34"/>
  <c r="P11" i="34"/>
  <c r="A12" i="34"/>
  <c r="L12" i="34"/>
  <c r="O12" i="34"/>
  <c r="P12" i="34"/>
  <c r="A13" i="34"/>
  <c r="L13" i="34"/>
  <c r="O13" i="34"/>
  <c r="P13" i="34"/>
  <c r="A14" i="34"/>
  <c r="L14" i="34"/>
  <c r="O14" i="34"/>
  <c r="P14" i="34"/>
  <c r="A15" i="34"/>
  <c r="L15" i="34"/>
  <c r="O15" i="34"/>
  <c r="P15" i="34"/>
  <c r="A16" i="34"/>
  <c r="L16" i="34"/>
  <c r="O16" i="34"/>
  <c r="P16" i="34"/>
  <c r="A17" i="34"/>
  <c r="L17" i="34"/>
  <c r="O17" i="34"/>
  <c r="P17" i="34"/>
  <c r="A18" i="34"/>
  <c r="L18" i="34"/>
  <c r="O18" i="34"/>
  <c r="P18" i="34"/>
  <c r="A19" i="34"/>
  <c r="L19" i="34"/>
  <c r="O19" i="34"/>
  <c r="P19" i="34"/>
  <c r="A20" i="34"/>
  <c r="L20" i="34"/>
  <c r="O20" i="34"/>
  <c r="P20" i="34"/>
  <c r="A21" i="34"/>
  <c r="L21" i="34"/>
  <c r="O21" i="34"/>
  <c r="P21" i="34"/>
  <c r="A22" i="34"/>
  <c r="L22" i="34"/>
  <c r="O22" i="34"/>
  <c r="P22" i="34"/>
  <c r="A23" i="34"/>
  <c r="L23" i="34"/>
  <c r="O23" i="34"/>
  <c r="P23" i="34"/>
  <c r="E25" i="34"/>
  <c r="F25" i="34"/>
  <c r="G25" i="34"/>
  <c r="I25" i="34"/>
  <c r="J25" i="34"/>
  <c r="K25" i="34"/>
  <c r="L25" i="34"/>
  <c r="M25" i="34"/>
  <c r="K26" i="34"/>
  <c r="K32" i="34" s="1"/>
  <c r="M26" i="34"/>
  <c r="M32" i="34" s="1"/>
  <c r="O26" i="34"/>
  <c r="P26" i="34"/>
  <c r="K27" i="34"/>
  <c r="M27" i="34"/>
  <c r="O27" i="34"/>
  <c r="P27" i="34"/>
  <c r="K28" i="34"/>
  <c r="M28" i="34"/>
  <c r="O28" i="34"/>
  <c r="P28" i="34"/>
  <c r="P32" i="34"/>
  <c r="K29" i="34"/>
  <c r="O29" i="34"/>
  <c r="P29" i="34"/>
  <c r="E32" i="34"/>
  <c r="F32" i="34"/>
  <c r="G32" i="34"/>
  <c r="I32" i="34"/>
  <c r="J32" i="34"/>
  <c r="L32" i="34"/>
  <c r="N32" i="34"/>
  <c r="O32" i="34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F26" i="33"/>
  <c r="P12" i="33"/>
  <c r="P26" i="33" s="1"/>
  <c r="O12" i="33"/>
  <c r="A12" i="33"/>
  <c r="A4" i="33"/>
  <c r="L4" i="33"/>
  <c r="L9" i="33" s="1"/>
  <c r="O4" i="33"/>
  <c r="P4" i="33"/>
  <c r="A5" i="33"/>
  <c r="L5" i="33"/>
  <c r="O5" i="33"/>
  <c r="P5" i="33"/>
  <c r="A6" i="33"/>
  <c r="L6" i="33"/>
  <c r="O6" i="33"/>
  <c r="O9" i="33" s="1"/>
  <c r="P6" i="33"/>
  <c r="P9" i="33" s="1"/>
  <c r="A7" i="33"/>
  <c r="L7" i="33"/>
  <c r="O7" i="33"/>
  <c r="P7" i="33"/>
  <c r="F9" i="33"/>
  <c r="G9" i="33"/>
  <c r="J9" i="33"/>
  <c r="N9" i="33"/>
  <c r="A10" i="33"/>
  <c r="L10" i="33"/>
  <c r="L26" i="33"/>
  <c r="O10" i="33"/>
  <c r="P10" i="33"/>
  <c r="A11" i="33"/>
  <c r="O11" i="33"/>
  <c r="O26" i="33" s="1"/>
  <c r="P11" i="33"/>
  <c r="A13" i="33"/>
  <c r="O13" i="33"/>
  <c r="P13" i="33"/>
  <c r="A14" i="33"/>
  <c r="O14" i="33"/>
  <c r="P14" i="33"/>
  <c r="A15" i="33"/>
  <c r="O15" i="33"/>
  <c r="P15" i="33"/>
  <c r="A16" i="33"/>
  <c r="O16" i="33"/>
  <c r="P16" i="33"/>
  <c r="A17" i="33"/>
  <c r="O17" i="33"/>
  <c r="P17" i="33"/>
  <c r="A18" i="33"/>
  <c r="O18" i="33"/>
  <c r="P18" i="33"/>
  <c r="A19" i="33"/>
  <c r="O19" i="33"/>
  <c r="P19" i="33"/>
  <c r="A20" i="33"/>
  <c r="O20" i="33"/>
  <c r="P20" i="33"/>
  <c r="A21" i="33"/>
  <c r="O21" i="33"/>
  <c r="P21" i="33"/>
  <c r="A22" i="33"/>
  <c r="O22" i="33"/>
  <c r="P22" i="33"/>
  <c r="A23" i="33"/>
  <c r="O23" i="33"/>
  <c r="P23" i="33"/>
  <c r="A24" i="33"/>
  <c r="O24" i="33"/>
  <c r="P24" i="33"/>
  <c r="E26" i="33"/>
  <c r="G26" i="33"/>
  <c r="I26" i="33"/>
  <c r="J26" i="33"/>
  <c r="K26" i="33"/>
  <c r="M26" i="33"/>
  <c r="K27" i="33"/>
  <c r="M27" i="33"/>
  <c r="M33" i="33" s="1"/>
  <c r="O27" i="33"/>
  <c r="P27" i="33"/>
  <c r="K28" i="33"/>
  <c r="M28" i="33"/>
  <c r="O28" i="33"/>
  <c r="P28" i="33"/>
  <c r="P33" i="33" s="1"/>
  <c r="K29" i="33"/>
  <c r="M29" i="33"/>
  <c r="O29" i="33"/>
  <c r="P29" i="33"/>
  <c r="K30" i="33"/>
  <c r="M30" i="33"/>
  <c r="O30" i="33"/>
  <c r="P30" i="33"/>
  <c r="E33" i="33"/>
  <c r="F33" i="33"/>
  <c r="G33" i="33"/>
  <c r="I33" i="33"/>
  <c r="J33" i="33"/>
  <c r="K33" i="33"/>
  <c r="L33" i="33"/>
  <c r="N33" i="33"/>
  <c r="O33" i="33"/>
</calcChain>
</file>

<file path=xl/sharedStrings.xml><?xml version="1.0" encoding="utf-8"?>
<sst xmlns="http://schemas.openxmlformats.org/spreadsheetml/2006/main" count="1148" uniqueCount="108">
  <si>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</si>
  <si>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</si>
  <si>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</si>
  <si>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</si>
  <si>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</si>
  <si>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</si>
  <si>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</si>
  <si>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</si>
  <si>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</si>
  <si>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</si>
  <si>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</si>
  <si>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</si>
  <si>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</si>
  <si>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</si>
  <si>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</si>
  <si>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</si>
  <si>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</si>
  <si>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</si>
  <si>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</si>
  <si>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</si>
  <si>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</si>
  <si>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</si>
  <si>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</si>
  <si>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</si>
  <si>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</si>
  <si>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</si>
  <si>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</si>
  <si>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</si>
  <si>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</si>
  <si>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</si>
  <si>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</si>
  <si>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</si>
  <si>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</si>
  <si>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</si>
  <si>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</si>
  <si>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</si>
  <si>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</si>
  <si>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</si>
  <si>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</si>
  <si>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</si>
  <si>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</si>
  <si>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</si>
  <si>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</si>
  <si>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</si>
  <si>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</si>
  <si>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</si>
  <si>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</si>
  <si>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</si>
  <si>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</si>
  <si>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</si>
  <si>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</si>
  <si>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</si>
  <si>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</si>
  <si>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</si>
  <si>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</si>
  <si>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</si>
  <si>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</si>
  <si>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</si>
  <si>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</si>
  <si>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</si>
  <si>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</si>
  <si>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</si>
  <si>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</si>
  <si>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</si>
  <si>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</si>
  <si>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</si>
  <si>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</si>
  <si>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</si>
  <si>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</si>
  <si>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</si>
  <si>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</si>
  <si>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</si>
  <si>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</si>
  <si>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</si>
  <si>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</si>
  <si>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</si>
  <si>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</si>
  <si>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</si>
  <si>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</si>
  <si>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</si>
  <si>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</si>
  <si>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</si>
  <si>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</si>
  <si>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</si>
  <si>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</si>
  <si>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</si>
  <si>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</si>
  <si>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</si>
  <si>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</si>
  <si>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</si>
  <si>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</si>
  <si>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</si>
  <si>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</si>
  <si>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</si>
  <si>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</si>
  <si>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</si>
  <si>
    <t>1402LDS201503829</t>
  </si>
  <si>
    <t>1015LDS201503206</t>
  </si>
  <si>
    <t>1015LDS201503420</t>
  </si>
  <si>
    <t>1402LDS201503901</t>
  </si>
  <si>
    <t>1402LDS201503946</t>
  </si>
  <si>
    <t>1402LDS201502638</t>
  </si>
  <si>
    <t>1402LDS201504121</t>
  </si>
  <si>
    <t>1402LDS201504108</t>
  </si>
  <si>
    <t>1015LDS201600190</t>
  </si>
  <si>
    <t>1402LDS201600285</t>
  </si>
  <si>
    <t>1015LDS201600434</t>
  </si>
  <si>
    <t>1015LDS201600429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</si>
</sst>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95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3" fontId="37" fillId="0" borderId="16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0.75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91" t="s">
        <v>7</v>
      </c>
      <c r="B26" s="191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91" t="s">
        <v>7</v>
      </c>
      <c r="B33" s="191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A33:B33"/>
    <mergeCell ref="A26:B26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92" t="s">
        <v>7</v>
      </c>
      <c r="B15" s="192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91" t="s">
        <v>7</v>
      </c>
      <c r="B27" s="191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91" t="s">
        <v>7</v>
      </c>
      <c r="B43" s="191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92" t="s">
        <v>7</v>
      </c>
      <c r="B15" s="192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91" t="s">
        <v>7</v>
      </c>
      <c r="B27" s="191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91" t="s">
        <v>7</v>
      </c>
      <c r="B43" s="191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Q28" sqref="Q28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101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96</v>
      </c>
      <c r="C11" s="137">
        <v>42340</v>
      </c>
      <c r="D11" s="137">
        <v>42523</v>
      </c>
      <c r="E11" s="138"/>
      <c r="F11" s="138">
        <v>70900</v>
      </c>
      <c r="G11" s="139">
        <v>2019360000</v>
      </c>
      <c r="H11" s="137"/>
      <c r="I11" s="138"/>
      <c r="J11" s="138"/>
      <c r="K11" s="140"/>
      <c r="L11" s="140">
        <f>F11-J11</f>
        <v>70900</v>
      </c>
      <c r="M11" s="138"/>
      <c r="N11" s="138"/>
      <c r="O11" s="138">
        <f>IF((LEFT(B11,4)="1402"),F11*R11*DATEDIF(Q11,O$1,"d")/360,0)</f>
        <v>236.33333333333334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18</v>
      </c>
    </row>
    <row r="12" spans="1:20" s="143" customFormat="1" ht="17.25" customHeight="1">
      <c r="A12" s="135">
        <f>ROW()-9</f>
        <v>3</v>
      </c>
      <c r="B12" s="136" t="s">
        <v>99</v>
      </c>
      <c r="C12" s="137">
        <v>42346</v>
      </c>
      <c r="D12" s="137">
        <v>42529</v>
      </c>
      <c r="E12" s="138"/>
      <c r="F12" s="138">
        <v>62000</v>
      </c>
      <c r="G12" s="139">
        <v>1737190000</v>
      </c>
      <c r="H12" s="137"/>
      <c r="I12" s="138"/>
      <c r="J12" s="138"/>
      <c r="K12" s="140"/>
      <c r="L12" s="140">
        <f>F12-J12</f>
        <v>62000</v>
      </c>
      <c r="M12" s="138"/>
      <c r="N12" s="138"/>
      <c r="O12" s="138">
        <f>IF((LEFT(B12,4)="1402"),F12*R12*DATEDIF(Q12,O$1,"d")/360,0)</f>
        <v>206.66666666666666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100</v>
      </c>
      <c r="C13" s="137">
        <v>42348</v>
      </c>
      <c r="D13" s="137">
        <v>42531</v>
      </c>
      <c r="E13" s="138"/>
      <c r="F13" s="138">
        <v>33000</v>
      </c>
      <c r="G13" s="139">
        <v>1737190000</v>
      </c>
      <c r="H13" s="137"/>
      <c r="I13" s="138"/>
      <c r="J13" s="138"/>
      <c r="K13" s="140"/>
      <c r="L13" s="140">
        <f>F13-J13</f>
        <v>33000</v>
      </c>
      <c r="M13" s="138"/>
      <c r="N13" s="138"/>
      <c r="O13" s="138">
        <f>IF((LEFT(B13,4)="1402"),F13*R13*DATEDIF(Q13,O$1,"d")/360,0)</f>
        <v>110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18</v>
      </c>
    </row>
    <row r="14" spans="1:20" s="41" customFormat="1" ht="17.25" customHeight="1">
      <c r="A14" s="135">
        <f>ROW()-9</f>
        <v>5</v>
      </c>
      <c r="B14" s="147" t="s">
        <v>102</v>
      </c>
      <c r="C14" s="137">
        <v>42363</v>
      </c>
      <c r="D14" s="137">
        <v>42546</v>
      </c>
      <c r="E14" s="138"/>
      <c r="F14" s="138">
        <v>43000</v>
      </c>
      <c r="G14" s="139">
        <v>926064000</v>
      </c>
      <c r="H14" s="137"/>
      <c r="I14" s="138"/>
      <c r="J14" s="138"/>
      <c r="K14" s="140"/>
      <c r="L14" s="140">
        <f>F14-J14</f>
        <v>43000</v>
      </c>
      <c r="M14" s="138"/>
      <c r="N14" s="138"/>
      <c r="O14" s="138">
        <f>IF((LEFT(B14,4)="1402"),F14*R14*DATEDIF(Q14,O$1,"d")/360,0)</f>
        <v>143.33333333333334</v>
      </c>
      <c r="P14" s="138">
        <f>IF((LEFT(B14,4)="1015"),F14*R14*DATEDIF(Q14,Q$1,"d")/360,0)</f>
        <v>0</v>
      </c>
      <c r="Q14" s="134">
        <f>DATEVALUE("16/"&amp;(MONTH($P$1)-1)&amp;"/15")</f>
        <v>42324</v>
      </c>
      <c r="R14" s="141">
        <v>0.04</v>
      </c>
      <c r="S14" s="142" t="s">
        <v>18</v>
      </c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92" t="s">
        <v>7</v>
      </c>
      <c r="B16" s="192"/>
      <c r="C16" s="64"/>
      <c r="D16" s="64"/>
      <c r="E16" s="65"/>
      <c r="F16" s="66">
        <f>SUM(F10:F15)</f>
        <v>261200</v>
      </c>
      <c r="G16" s="65">
        <f>SUM(G9:G13)</f>
        <v>6645440000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870.66666666666674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 t="shared" ref="A17:A25" si="1">ROW()-15</f>
        <v>2</v>
      </c>
      <c r="B17" s="50" t="s">
        <v>84</v>
      </c>
      <c r="C17" s="30">
        <v>42205</v>
      </c>
      <c r="D17" s="30">
        <v>42389</v>
      </c>
      <c r="E17" s="26"/>
      <c r="F17" s="26">
        <v>97000</v>
      </c>
      <c r="G17" s="97">
        <v>1965255000</v>
      </c>
      <c r="H17" s="30"/>
      <c r="I17" s="26"/>
      <c r="J17" s="26"/>
      <c r="K17" s="81"/>
      <c r="L17" s="81">
        <f t="shared" ref="L17:L25" si="2">F17-J17</f>
        <v>97000</v>
      </c>
      <c r="M17" s="26"/>
      <c r="N17" s="26"/>
      <c r="O17" s="23">
        <f t="shared" ref="O17:O25" si="3">IF((LEFT(B17,4)="1402"),F17*R17*DATEDIF(Q17,O$1,"d")/360,0)</f>
        <v>0</v>
      </c>
      <c r="P17" s="26">
        <f t="shared" ref="P17:P25" si="4">IF((LEFT(B17,4)="1015"),F17*R17*DATEDIF(Q17,Q$1,"d")/360,0)</f>
        <v>323.33333333333331</v>
      </c>
      <c r="Q17" s="44">
        <f>DATEVALUE("18/"&amp;(MONTH($P$1)-1)&amp;"/15")</f>
        <v>42326</v>
      </c>
      <c r="R17" s="46">
        <v>0.04</v>
      </c>
      <c r="S17" s="37" t="s">
        <v>85</v>
      </c>
    </row>
    <row r="18" spans="1:20" s="33" customFormat="1" ht="17.25" customHeight="1">
      <c r="A18" s="83">
        <f t="shared" si="1"/>
        <v>3</v>
      </c>
      <c r="B18" s="49" t="s">
        <v>89</v>
      </c>
      <c r="C18" s="30">
        <v>42247</v>
      </c>
      <c r="D18" s="30">
        <v>42429</v>
      </c>
      <c r="E18" s="23"/>
      <c r="F18" s="23">
        <v>82000</v>
      </c>
      <c r="G18" s="92">
        <v>1894165000</v>
      </c>
      <c r="H18" s="30"/>
      <c r="I18" s="23"/>
      <c r="J18" s="23"/>
      <c r="K18" s="81"/>
      <c r="L18" s="81">
        <f t="shared" si="2"/>
        <v>82000</v>
      </c>
      <c r="M18" s="23"/>
      <c r="N18" s="23"/>
      <c r="O18" s="23">
        <f t="shared" si="3"/>
        <v>0</v>
      </c>
      <c r="P18" s="26">
        <f t="shared" si="4"/>
        <v>273.33333333333331</v>
      </c>
      <c r="Q18" s="44">
        <f>DATEVALUE("18/"&amp;(MONTH($P$1)-1)&amp;"/15")</f>
        <v>42326</v>
      </c>
      <c r="R18" s="46">
        <v>0.04</v>
      </c>
      <c r="S18" s="37" t="s">
        <v>66</v>
      </c>
    </row>
    <row r="19" spans="1:20" s="143" customFormat="1" ht="17.25" customHeight="1">
      <c r="A19" s="83">
        <f t="shared" si="1"/>
        <v>4</v>
      </c>
      <c r="B19" s="50" t="s">
        <v>90</v>
      </c>
      <c r="C19" s="30">
        <v>42250</v>
      </c>
      <c r="D19" s="30">
        <v>42432</v>
      </c>
      <c r="E19" s="23"/>
      <c r="F19" s="23">
        <v>40000</v>
      </c>
      <c r="G19" s="92">
        <v>1997238540</v>
      </c>
      <c r="H19" s="30"/>
      <c r="I19" s="23"/>
      <c r="J19" s="23"/>
      <c r="K19" s="81"/>
      <c r="L19" s="81">
        <f t="shared" si="2"/>
        <v>40000</v>
      </c>
      <c r="M19" s="23"/>
      <c r="N19" s="23"/>
      <c r="O19" s="23">
        <f t="shared" si="3"/>
        <v>0</v>
      </c>
      <c r="P19" s="26">
        <f t="shared" si="4"/>
        <v>133.33333333333334</v>
      </c>
      <c r="Q19" s="44">
        <f>DATEVALUE("18/"&amp;(MONTH($P$1)-1)&amp;"/15")</f>
        <v>42326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 t="shared" si="1"/>
        <v>5</v>
      </c>
      <c r="B20" s="50" t="s">
        <v>91</v>
      </c>
      <c r="C20" s="30">
        <v>42251</v>
      </c>
      <c r="D20" s="30">
        <v>42433</v>
      </c>
      <c r="E20" s="23"/>
      <c r="F20" s="23">
        <v>50000</v>
      </c>
      <c r="G20" s="92">
        <v>1997238540</v>
      </c>
      <c r="H20" s="30"/>
      <c r="I20" s="23"/>
      <c r="J20" s="23"/>
      <c r="K20" s="81"/>
      <c r="L20" s="81">
        <f t="shared" si="2"/>
        <v>50000</v>
      </c>
      <c r="M20" s="23"/>
      <c r="N20" s="23"/>
      <c r="O20" s="23">
        <f t="shared" si="3"/>
        <v>0</v>
      </c>
      <c r="P20" s="26">
        <f t="shared" si="4"/>
        <v>166.66666666666666</v>
      </c>
      <c r="Q20" s="44">
        <f>DATEVALUE("18/"&amp;(MONTH($P$1)-1)&amp;"/15")</f>
        <v>42326</v>
      </c>
      <c r="R20" s="46">
        <v>0.04</v>
      </c>
      <c r="S20" s="38" t="s">
        <v>70</v>
      </c>
      <c r="T20" s="33"/>
    </row>
    <row r="21" spans="1:20" s="41" customFormat="1" ht="17.25" customHeight="1">
      <c r="A21" s="83">
        <f t="shared" si="1"/>
        <v>6</v>
      </c>
      <c r="B21" s="49" t="s">
        <v>92</v>
      </c>
      <c r="C21" s="30">
        <v>42278</v>
      </c>
      <c r="D21" s="30">
        <v>42552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775.66666666666663</v>
      </c>
      <c r="Q21" s="44">
        <v>42278</v>
      </c>
      <c r="R21" s="46">
        <v>0.04</v>
      </c>
      <c r="S21" s="38" t="s">
        <v>73</v>
      </c>
      <c r="T21" s="143"/>
    </row>
    <row r="22" spans="1:20" s="143" customFormat="1" ht="17.25" customHeight="1">
      <c r="A22" s="83">
        <f t="shared" si="1"/>
        <v>7</v>
      </c>
      <c r="B22" s="49" t="s">
        <v>94</v>
      </c>
      <c r="C22" s="30">
        <v>42279</v>
      </c>
      <c r="D22" s="30">
        <v>42553</v>
      </c>
      <c r="E22" s="23"/>
      <c r="F22" s="23">
        <v>89000</v>
      </c>
      <c r="G22" s="92"/>
      <c r="H22" s="30"/>
      <c r="I22" s="23"/>
      <c r="J22" s="23"/>
      <c r="K22" s="85"/>
      <c r="L22" s="81">
        <f t="shared" si="2"/>
        <v>89000</v>
      </c>
      <c r="M22" s="23"/>
      <c r="N22" s="23"/>
      <c r="O22" s="23">
        <f t="shared" si="3"/>
        <v>0</v>
      </c>
      <c r="P22" s="26">
        <f t="shared" si="4"/>
        <v>761.44444444444446</v>
      </c>
      <c r="Q22" s="44">
        <v>42279</v>
      </c>
      <c r="R22" s="46">
        <v>0.04</v>
      </c>
      <c r="S22" s="37"/>
      <c r="T22" s="41"/>
    </row>
    <row r="23" spans="1:20" s="33" customFormat="1" ht="17.25" customHeight="1">
      <c r="A23" s="83">
        <f t="shared" si="1"/>
        <v>8</v>
      </c>
      <c r="B23" s="49" t="s">
        <v>95</v>
      </c>
      <c r="C23" s="30">
        <v>42328</v>
      </c>
      <c r="D23" s="30">
        <v>42602</v>
      </c>
      <c r="E23" s="23"/>
      <c r="F23" s="23">
        <v>61000</v>
      </c>
      <c r="G23" s="92"/>
      <c r="H23" s="30"/>
      <c r="I23" s="23"/>
      <c r="J23" s="23"/>
      <c r="K23" s="85"/>
      <c r="L23" s="81">
        <f t="shared" si="2"/>
        <v>61000</v>
      </c>
      <c r="M23" s="23"/>
      <c r="N23" s="23"/>
      <c r="O23" s="23">
        <f t="shared" si="3"/>
        <v>0</v>
      </c>
      <c r="P23" s="26">
        <f t="shared" si="4"/>
        <v>189.77777777777777</v>
      </c>
      <c r="Q23" s="44">
        <v>42328</v>
      </c>
      <c r="R23" s="46">
        <v>0.04</v>
      </c>
      <c r="S23" s="37"/>
      <c r="T23" s="41"/>
    </row>
    <row r="24" spans="1:20" s="33" customFormat="1" ht="17.25" customHeight="1">
      <c r="A24" s="83">
        <f t="shared" si="1"/>
        <v>9</v>
      </c>
      <c r="B24" s="49" t="s">
        <v>97</v>
      </c>
      <c r="C24" s="30">
        <v>42339</v>
      </c>
      <c r="D24" s="30">
        <v>42614</v>
      </c>
      <c r="E24" s="23"/>
      <c r="F24" s="23">
        <v>89000</v>
      </c>
      <c r="G24" s="92"/>
      <c r="H24" s="30"/>
      <c r="I24" s="23"/>
      <c r="J24" s="23"/>
      <c r="K24" s="85"/>
      <c r="L24" s="81">
        <f t="shared" si="2"/>
        <v>89000</v>
      </c>
      <c r="M24" s="23"/>
      <c r="N24" s="23"/>
      <c r="O24" s="23">
        <f t="shared" si="3"/>
        <v>0</v>
      </c>
      <c r="P24" s="26">
        <f t="shared" si="4"/>
        <v>168.11111111111111</v>
      </c>
      <c r="Q24" s="44">
        <v>42339</v>
      </c>
      <c r="R24" s="46">
        <v>0.04</v>
      </c>
      <c r="S24" s="37"/>
      <c r="T24" s="41"/>
    </row>
    <row r="25" spans="1:20" s="33" customFormat="1" ht="17.25" customHeight="1">
      <c r="A25" s="83">
        <f t="shared" si="1"/>
        <v>10</v>
      </c>
      <c r="B25" s="50" t="s">
        <v>98</v>
      </c>
      <c r="C25" s="88">
        <v>42360</v>
      </c>
      <c r="D25" s="30">
        <v>42635</v>
      </c>
      <c r="E25" s="90"/>
      <c r="F25" s="90">
        <v>88000</v>
      </c>
      <c r="G25" s="163">
        <v>2015900000</v>
      </c>
      <c r="H25" s="88"/>
      <c r="I25" s="90"/>
      <c r="J25" s="90"/>
      <c r="K25" s="85"/>
      <c r="L25" s="81">
        <f t="shared" si="2"/>
        <v>88000</v>
      </c>
      <c r="M25" s="90"/>
      <c r="N25" s="90"/>
      <c r="O25" s="23">
        <f t="shared" si="3"/>
        <v>0</v>
      </c>
      <c r="P25" s="26">
        <f t="shared" si="4"/>
        <v>293.33333333333331</v>
      </c>
      <c r="Q25" s="44">
        <f>DATEVALUE("18/"&amp;(MONTH($P$1)-1)&amp;"/15")</f>
        <v>42326</v>
      </c>
      <c r="R25" s="46">
        <v>0.04</v>
      </c>
      <c r="S25" s="38" t="s">
        <v>82</v>
      </c>
      <c r="T25" s="143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91" t="s">
        <v>7</v>
      </c>
      <c r="B27" s="191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23965006080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3085.0000000000005</v>
      </c>
      <c r="Q27" s="70"/>
      <c r="R27" s="71"/>
      <c r="S27" s="68"/>
    </row>
    <row r="28" spans="1:20" s="40" customFormat="1" ht="17.25" customHeight="1">
      <c r="A28" s="83">
        <f t="shared" ref="A28:A42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42327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42327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42" si="10"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7916666.666666667</v>
      </c>
      <c r="N40" s="103"/>
      <c r="O40" s="28">
        <f t="shared" si="8"/>
        <v>0</v>
      </c>
      <c r="P40" s="27">
        <f t="shared" si="9"/>
        <v>0</v>
      </c>
      <c r="Q40" s="63">
        <f t="shared" si="10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7916666.666666667</v>
      </c>
      <c r="N41" s="103"/>
      <c r="O41" s="28">
        <f t="shared" si="8"/>
        <v>0</v>
      </c>
      <c r="P41" s="27">
        <f t="shared" si="9"/>
        <v>0</v>
      </c>
      <c r="Q41" s="63">
        <f t="shared" si="10"/>
        <v>42327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5"/>
        <v>17</v>
      </c>
      <c r="B42" s="52" t="s">
        <v>103</v>
      </c>
      <c r="C42" s="101">
        <v>42362</v>
      </c>
      <c r="D42" s="101">
        <v>42545</v>
      </c>
      <c r="E42" s="102"/>
      <c r="F42" s="103">
        <v>88000</v>
      </c>
      <c r="G42" s="102"/>
      <c r="H42" s="101"/>
      <c r="I42" s="102"/>
      <c r="J42" s="103"/>
      <c r="K42" s="102">
        <f t="shared" ref="K42" si="11">E42-I42</f>
        <v>0</v>
      </c>
      <c r="L42" s="103">
        <f>F42</f>
        <v>88000</v>
      </c>
      <c r="M42" s="29">
        <f t="shared" ref="M42" si="12">IF((LEFT(B42,4)="1402"),E42*R42*DATEDIF(Q42,$M$1,"d")/360,0)</f>
        <v>0</v>
      </c>
      <c r="N42" s="103"/>
      <c r="O42" s="28">
        <f t="shared" ref="O42" si="13">IF((LEFT(B42,4)="1402"),F42*R42*DATEDIF(Q42,O$1,"d")/360,0)</f>
        <v>264</v>
      </c>
      <c r="P42" s="27">
        <f t="shared" ref="P42" si="14">IF((LEFT(B42,4)="1015"),F42*R42*DATEDIF(Q42,Q$1,"d")/360,0)</f>
        <v>0</v>
      </c>
      <c r="Q42" s="63">
        <f t="shared" si="10"/>
        <v>42327</v>
      </c>
      <c r="R42" s="47">
        <v>0.04</v>
      </c>
      <c r="S42" s="100"/>
    </row>
    <row r="43" spans="1:19" s="40" customFormat="1" ht="17.25" customHeight="1">
      <c r="A43" s="83"/>
      <c r="B43" s="52"/>
      <c r="C43" s="101"/>
      <c r="D43" s="101"/>
      <c r="E43" s="102"/>
      <c r="F43" s="103"/>
      <c r="G43" s="102"/>
      <c r="H43" s="101"/>
      <c r="I43" s="102"/>
      <c r="J43" s="103"/>
      <c r="K43" s="102"/>
      <c r="L43" s="103"/>
      <c r="M43" s="102"/>
      <c r="N43" s="103"/>
      <c r="O43" s="103"/>
      <c r="P43" s="179"/>
      <c r="Q43" s="63"/>
      <c r="R43" s="47"/>
      <c r="S43" s="100"/>
    </row>
    <row r="44" spans="1:19" s="33" customFormat="1" ht="17.25" customHeight="1">
      <c r="A44" s="55"/>
      <c r="B44" s="49"/>
      <c r="C44" s="88"/>
      <c r="D44" s="88"/>
      <c r="E44" s="91"/>
      <c r="F44" s="89"/>
      <c r="G44" s="91"/>
      <c r="H44" s="88"/>
      <c r="I44" s="91"/>
      <c r="J44" s="89"/>
      <c r="K44" s="91"/>
      <c r="L44" s="89"/>
      <c r="M44" s="91"/>
      <c r="N44" s="89"/>
      <c r="O44" s="89"/>
      <c r="P44" s="90"/>
      <c r="Q44" s="44"/>
      <c r="R44" s="46"/>
      <c r="S44" s="37"/>
    </row>
    <row r="45" spans="1:19" s="36" customFormat="1" ht="17.25" customHeight="1">
      <c r="A45" s="191" t="s">
        <v>7</v>
      </c>
      <c r="B45" s="191"/>
      <c r="C45" s="69"/>
      <c r="D45" s="69"/>
      <c r="E45" s="65">
        <f>SUM(E28:E44)</f>
        <v>20000000000</v>
      </c>
      <c r="F45" s="66">
        <f>SUM(F28:F44)</f>
        <v>88000</v>
      </c>
      <c r="G45" s="65">
        <f>SUM(G28:G44)</f>
        <v>3045865000</v>
      </c>
      <c r="H45" s="66"/>
      <c r="I45" s="65">
        <f t="shared" ref="I45:P45" si="15">SUM(I28:I44)</f>
        <v>166680000</v>
      </c>
      <c r="J45" s="66">
        <f t="shared" si="15"/>
        <v>0</v>
      </c>
      <c r="K45" s="65">
        <f t="shared" si="15"/>
        <v>19833320000</v>
      </c>
      <c r="L45" s="66">
        <f t="shared" si="15"/>
        <v>88000</v>
      </c>
      <c r="M45" s="65">
        <f t="shared" si="15"/>
        <v>158333333.33333331</v>
      </c>
      <c r="N45" s="66">
        <f t="shared" si="15"/>
        <v>0</v>
      </c>
      <c r="O45" s="66">
        <f t="shared" si="15"/>
        <v>264</v>
      </c>
      <c r="P45" s="66">
        <f t="shared" si="15"/>
        <v>0</v>
      </c>
      <c r="Q45" s="70"/>
      <c r="R45" s="71"/>
      <c r="S45" s="68"/>
    </row>
    <row r="46" spans="1:19" ht="17.25" customHeight="1">
      <c r="F46" s="8"/>
    </row>
    <row r="47" spans="1:19" ht="17.25" customHeight="1">
      <c r="F47" s="2"/>
    </row>
    <row r="48" spans="1:19" ht="17.25" customHeight="1">
      <c r="F48" s="2"/>
    </row>
    <row r="49" spans="1:19" ht="17.25" customHeight="1">
      <c r="F49" s="2"/>
    </row>
    <row r="51" spans="1:19" ht="17.25" customHeight="1">
      <c r="F51" s="8"/>
    </row>
    <row r="59" spans="1:19" s="16" customFormat="1" ht="17.25" customHeight="1">
      <c r="A59" s="3"/>
      <c r="B59" s="2"/>
      <c r="C59" s="21"/>
      <c r="D59" s="21"/>
      <c r="E59" s="6"/>
      <c r="F59" s="7"/>
      <c r="G59" s="6"/>
      <c r="H59" s="43"/>
      <c r="I59" s="12"/>
      <c r="J59" s="12"/>
      <c r="K59" s="6"/>
      <c r="L59" s="7"/>
      <c r="M59" s="17"/>
      <c r="N59" s="17"/>
      <c r="O59" s="17"/>
      <c r="Q59" s="13"/>
      <c r="R59" s="13"/>
      <c r="S59" s="3"/>
    </row>
  </sheetData>
  <autoFilter ref="A3:S27"/>
  <sortState ref="A10:T14">
    <sortCondition ref="C10:C14"/>
  </sortState>
  <mergeCells count="13">
    <mergeCell ref="A45:B45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pane xSplit="4" ySplit="3" topLeftCell="E25" activePane="bottomRight" state="frozen"/>
      <selection pane="topRight" activeCell="E1" sqref="E1"/>
      <selection pane="bottomLeft" activeCell="A4" sqref="A4"/>
      <selection pane="bottomRight" activeCell="Q44" sqref="Q44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42448</v>
      </c>
      <c r="N1" s="22"/>
      <c r="O1" s="22">
        <v>42445</v>
      </c>
      <c r="P1" s="22">
        <v>42435</v>
      </c>
      <c r="Q1" s="22">
        <v>42447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1" t="s">
        <v>6</v>
      </c>
      <c r="J3" s="181" t="s">
        <v>24</v>
      </c>
      <c r="K3" s="182" t="s">
        <v>6</v>
      </c>
      <c r="L3" s="76" t="s">
        <v>24</v>
      </c>
      <c r="M3" s="180" t="s">
        <v>21</v>
      </c>
      <c r="N3" s="180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50.441874999999989</v>
      </c>
      <c r="Q4" s="44">
        <f>DATEVALUE("6/"&amp;(MONTH($P$1)-1)&amp;"/16")</f>
        <v>42406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120.78278874999998</v>
      </c>
      <c r="Q5" s="44">
        <f t="shared" ref="Q5:Q7" si="0">DATEVALUE("6/"&amp;(MONTH($P$1)-1)&amp;"/16")</f>
        <v>42406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74.370355000000004</v>
      </c>
      <c r="Q6" s="44">
        <f t="shared" si="0"/>
        <v>42406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104.10775249999998</v>
      </c>
      <c r="Q7" s="44">
        <f t="shared" si="0"/>
        <v>42406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349.70277124999996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96</v>
      </c>
      <c r="C10" s="148">
        <v>42340</v>
      </c>
      <c r="D10" s="148">
        <v>42523</v>
      </c>
      <c r="E10" s="140"/>
      <c r="F10" s="140">
        <v>70900</v>
      </c>
      <c r="G10" s="149">
        <v>2019360000</v>
      </c>
      <c r="H10" s="148"/>
      <c r="I10" s="140"/>
      <c r="J10" s="140"/>
      <c r="K10" s="140"/>
      <c r="L10" s="140">
        <f>F10-J10</f>
        <v>70900</v>
      </c>
      <c r="M10" s="140"/>
      <c r="N10" s="140"/>
      <c r="O10" s="140">
        <f>IF((LEFT(B10,4)="1402"),F10*R10*DATEDIF(Q10,O$1,"d")/360,0)</f>
        <v>228.45555555555555</v>
      </c>
      <c r="P10" s="140">
        <f>IF((LEFT(B10,4)="1015"),F10*R10*DATEDIF(Q10,Q$1,"d")/360,0)</f>
        <v>0</v>
      </c>
      <c r="Q10" s="134">
        <f>DATEVALUE("16/"&amp;(MONTH($P$1)-1)&amp;"/16")</f>
        <v>42416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99</v>
      </c>
      <c r="C11" s="137">
        <v>42346</v>
      </c>
      <c r="D11" s="137">
        <v>42529</v>
      </c>
      <c r="E11" s="138"/>
      <c r="F11" s="138">
        <v>62000</v>
      </c>
      <c r="G11" s="139">
        <v>1737190000</v>
      </c>
      <c r="H11" s="137"/>
      <c r="I11" s="138"/>
      <c r="J11" s="138"/>
      <c r="K11" s="140"/>
      <c r="L11" s="140">
        <f>F11-J11</f>
        <v>62000</v>
      </c>
      <c r="M11" s="138"/>
      <c r="N11" s="138"/>
      <c r="O11" s="138">
        <f>IF((LEFT(B11,4)="1402"),F11*R11*DATEDIF(Q11,O$1,"d")/360,0)</f>
        <v>199.77777777777777</v>
      </c>
      <c r="P11" s="138">
        <f>IF((LEFT(B11,4)="1015"),F11*R11*DATEDIF(Q11,Q$1,"d")/360,0)</f>
        <v>0</v>
      </c>
      <c r="Q11" s="134">
        <f>DATEVALUE("16/"&amp;(MONTH($P$1)-1)&amp;"/16")</f>
        <v>42416</v>
      </c>
      <c r="R11" s="141">
        <v>0.04</v>
      </c>
      <c r="S11" s="142" t="s">
        <v>18</v>
      </c>
      <c r="T11" s="33"/>
    </row>
    <row r="12" spans="1:20" s="143" customFormat="1" ht="17.25" customHeight="1">
      <c r="A12" s="135">
        <f>ROW()-9</f>
        <v>3</v>
      </c>
      <c r="B12" s="136" t="s">
        <v>100</v>
      </c>
      <c r="C12" s="137">
        <v>42348</v>
      </c>
      <c r="D12" s="137">
        <v>42531</v>
      </c>
      <c r="E12" s="138"/>
      <c r="F12" s="138">
        <v>33000</v>
      </c>
      <c r="G12" s="139">
        <v>1737190000</v>
      </c>
      <c r="H12" s="137"/>
      <c r="I12" s="138"/>
      <c r="J12" s="138"/>
      <c r="K12" s="140"/>
      <c r="L12" s="140">
        <f>F12-J12</f>
        <v>33000</v>
      </c>
      <c r="M12" s="138"/>
      <c r="N12" s="138"/>
      <c r="O12" s="138">
        <f>IF((LEFT(B12,4)="1402"),F12*R12*DATEDIF(Q12,O$1,"d")/360,0)</f>
        <v>106.33333333333333</v>
      </c>
      <c r="P12" s="138">
        <f>IF((LEFT(B12,4)="1015"),F12*R12*DATEDIF(Q12,Q$1,"d")/360,0)</f>
        <v>0</v>
      </c>
      <c r="Q12" s="134">
        <f>DATEVALUE("16/"&amp;(MONTH($P$1)-1)&amp;"/16")</f>
        <v>42416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102</v>
      </c>
      <c r="C13" s="137">
        <v>42363</v>
      </c>
      <c r="D13" s="137">
        <v>42546</v>
      </c>
      <c r="E13" s="138"/>
      <c r="F13" s="138">
        <v>43000</v>
      </c>
      <c r="G13" s="139">
        <v>926064000</v>
      </c>
      <c r="H13" s="137"/>
      <c r="I13" s="138"/>
      <c r="J13" s="138"/>
      <c r="K13" s="140"/>
      <c r="L13" s="140">
        <f>F13-J13</f>
        <v>43000</v>
      </c>
      <c r="M13" s="138"/>
      <c r="N13" s="138"/>
      <c r="O13" s="138">
        <f>IF((LEFT(B13,4)="1402"),F13*R13*DATEDIF(Q13,O$1,"d")/360,0)</f>
        <v>138.55555555555554</v>
      </c>
      <c r="P13" s="138">
        <f>IF((LEFT(B13,4)="1015"),F13*R13*DATEDIF(Q13,Q$1,"d")/360,0)</f>
        <v>0</v>
      </c>
      <c r="Q13" s="134">
        <f>DATEVALUE("16/"&amp;(MONTH($P$1)-1)&amp;"/16")</f>
        <v>42416</v>
      </c>
      <c r="R13" s="141">
        <v>0.04</v>
      </c>
      <c r="S13" s="142" t="s">
        <v>18</v>
      </c>
      <c r="T13" s="41"/>
    </row>
    <row r="14" spans="1:20" s="41" customFormat="1" ht="17.25" customHeight="1">
      <c r="A14" s="135">
        <f>ROW()-9</f>
        <v>5</v>
      </c>
      <c r="B14" s="147" t="s">
        <v>105</v>
      </c>
      <c r="C14" s="137">
        <v>42398</v>
      </c>
      <c r="D14" s="137">
        <v>42580</v>
      </c>
      <c r="E14" s="138"/>
      <c r="F14" s="138">
        <v>52300</v>
      </c>
      <c r="G14" s="139">
        <v>1151700000</v>
      </c>
      <c r="H14" s="137"/>
      <c r="I14" s="138"/>
      <c r="J14" s="138"/>
      <c r="K14" s="140"/>
      <c r="L14" s="140">
        <f>F14-J14</f>
        <v>52300</v>
      </c>
      <c r="M14" s="138"/>
      <c r="N14" s="138"/>
      <c r="O14" s="138">
        <f>IF((LEFT(B14,4)="1402"),F14*R14*DATEDIF(Q14,O$1,"d")/360,0)</f>
        <v>273.12222222222221</v>
      </c>
      <c r="P14" s="138">
        <f>IF((LEFT(B14,4)="1015"),F14*R14*DATEDIF(Q14,Q$1,"d")/360,0)</f>
        <v>0</v>
      </c>
      <c r="Q14" s="134">
        <v>42398</v>
      </c>
      <c r="R14" s="141">
        <v>0.04</v>
      </c>
      <c r="S14" s="142" t="s">
        <v>62</v>
      </c>
      <c r="T14" s="33"/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92" t="s">
        <v>7</v>
      </c>
      <c r="B16" s="192"/>
      <c r="C16" s="64"/>
      <c r="D16" s="64"/>
      <c r="E16" s="65"/>
      <c r="F16" s="66">
        <f>SUM(F10:F15)</f>
        <v>261200</v>
      </c>
      <c r="G16" s="65">
        <f>SUM(G9:G13)</f>
        <v>6419804000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946.24444444444453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 t="shared" ref="A17:A25" si="1">ROW()-15</f>
        <v>2</v>
      </c>
      <c r="B17" s="49" t="s">
        <v>89</v>
      </c>
      <c r="C17" s="30">
        <v>42247</v>
      </c>
      <c r="D17" s="30">
        <v>42429</v>
      </c>
      <c r="E17" s="23"/>
      <c r="F17" s="23">
        <v>82000</v>
      </c>
      <c r="G17" s="92">
        <v>1894165000</v>
      </c>
      <c r="H17" s="30"/>
      <c r="I17" s="23"/>
      <c r="J17" s="23"/>
      <c r="K17" s="81"/>
      <c r="L17" s="81">
        <f t="shared" ref="L17:L25" si="2">F17-J17</f>
        <v>82000</v>
      </c>
      <c r="M17" s="23"/>
      <c r="N17" s="23"/>
      <c r="O17" s="23">
        <f t="shared" ref="O17:O25" si="3">IF((LEFT(B17,4)="1402"),F17*R17*DATEDIF(Q17,O$1,"d")/360,0)</f>
        <v>0</v>
      </c>
      <c r="P17" s="26">
        <f t="shared" ref="P17:P25" si="4">IF((LEFT(B17,4)="1015"),F17*R17*DATEDIF(Q17,Q$1,"d")/360,0)</f>
        <v>264.22222222222223</v>
      </c>
      <c r="Q17" s="44">
        <f>DATEVALUE("18/"&amp;(MONTH($P$1)-1)&amp;"/16")</f>
        <v>42418</v>
      </c>
      <c r="R17" s="46">
        <v>0.04</v>
      </c>
      <c r="S17" s="37" t="s">
        <v>66</v>
      </c>
    </row>
    <row r="18" spans="1:20" s="33" customFormat="1" ht="17.25" customHeight="1">
      <c r="A18" s="83">
        <f t="shared" si="1"/>
        <v>3</v>
      </c>
      <c r="B18" s="50" t="s">
        <v>90</v>
      </c>
      <c r="C18" s="30">
        <v>42250</v>
      </c>
      <c r="D18" s="30">
        <v>42432</v>
      </c>
      <c r="E18" s="23"/>
      <c r="F18" s="23">
        <v>40000</v>
      </c>
      <c r="G18" s="92">
        <v>1997238540</v>
      </c>
      <c r="H18" s="30"/>
      <c r="I18" s="23"/>
      <c r="J18" s="23"/>
      <c r="K18" s="81"/>
      <c r="L18" s="81">
        <f t="shared" si="2"/>
        <v>40000</v>
      </c>
      <c r="M18" s="23"/>
      <c r="N18" s="23"/>
      <c r="O18" s="23">
        <f t="shared" si="3"/>
        <v>0</v>
      </c>
      <c r="P18" s="26">
        <f t="shared" si="4"/>
        <v>128.88888888888889</v>
      </c>
      <c r="Q18" s="44">
        <f>DATEVALUE("18/"&amp;(MONTH($P$1)-1)&amp;"/16")</f>
        <v>42418</v>
      </c>
      <c r="R18" s="46">
        <v>0.04</v>
      </c>
      <c r="S18" s="38" t="s">
        <v>70</v>
      </c>
    </row>
    <row r="19" spans="1:20" s="143" customFormat="1" ht="17.25" customHeight="1">
      <c r="A19" s="83">
        <f t="shared" si="1"/>
        <v>4</v>
      </c>
      <c r="B19" s="50" t="s">
        <v>91</v>
      </c>
      <c r="C19" s="30">
        <v>42251</v>
      </c>
      <c r="D19" s="30">
        <v>42433</v>
      </c>
      <c r="E19" s="23"/>
      <c r="F19" s="23">
        <v>50000</v>
      </c>
      <c r="G19" s="92">
        <v>1997238540</v>
      </c>
      <c r="H19" s="30"/>
      <c r="I19" s="23"/>
      <c r="J19" s="23"/>
      <c r="K19" s="81"/>
      <c r="L19" s="81">
        <f t="shared" si="2"/>
        <v>50000</v>
      </c>
      <c r="M19" s="23"/>
      <c r="N19" s="23"/>
      <c r="O19" s="23">
        <f t="shared" si="3"/>
        <v>0</v>
      </c>
      <c r="P19" s="26">
        <f t="shared" si="4"/>
        <v>161.11111111111111</v>
      </c>
      <c r="Q19" s="44">
        <f>DATEVALUE("18/"&amp;(MONTH($P$1)-1)&amp;"/16")</f>
        <v>42418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 t="shared" si="1"/>
        <v>5</v>
      </c>
      <c r="B20" s="49" t="s">
        <v>92</v>
      </c>
      <c r="C20" s="30">
        <v>42278</v>
      </c>
      <c r="D20" s="30">
        <v>42552</v>
      </c>
      <c r="E20" s="23"/>
      <c r="F20" s="23">
        <v>89500</v>
      </c>
      <c r="G20" s="92">
        <v>1894165000</v>
      </c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288.38888888888891</v>
      </c>
      <c r="Q20" s="44">
        <f t="shared" ref="Q20:Q24" si="5">DATEVALUE("18/"&amp;(MONTH($P$1)-1)&amp;"/16")</f>
        <v>42418</v>
      </c>
      <c r="R20" s="46">
        <v>0.04</v>
      </c>
      <c r="S20" s="38" t="s">
        <v>73</v>
      </c>
      <c r="T20" s="143"/>
    </row>
    <row r="21" spans="1:20" s="41" customFormat="1" ht="17.25" customHeight="1">
      <c r="A21" s="83">
        <f t="shared" si="1"/>
        <v>6</v>
      </c>
      <c r="B21" s="49" t="s">
        <v>94</v>
      </c>
      <c r="C21" s="30">
        <v>42279</v>
      </c>
      <c r="D21" s="30">
        <v>42553</v>
      </c>
      <c r="E21" s="23"/>
      <c r="F21" s="23">
        <v>89000</v>
      </c>
      <c r="G21" s="92"/>
      <c r="H21" s="30"/>
      <c r="I21" s="23"/>
      <c r="J21" s="23"/>
      <c r="K21" s="85"/>
      <c r="L21" s="81">
        <f t="shared" si="2"/>
        <v>89000</v>
      </c>
      <c r="M21" s="23"/>
      <c r="N21" s="23"/>
      <c r="O21" s="23">
        <f t="shared" si="3"/>
        <v>0</v>
      </c>
      <c r="P21" s="26">
        <f t="shared" si="4"/>
        <v>286.77777777777777</v>
      </c>
      <c r="Q21" s="44">
        <f t="shared" si="5"/>
        <v>42418</v>
      </c>
      <c r="R21" s="46">
        <v>0.04</v>
      </c>
      <c r="S21" s="37"/>
    </row>
    <row r="22" spans="1:20" s="143" customFormat="1" ht="17.25" customHeight="1">
      <c r="A22" s="83">
        <f t="shared" si="1"/>
        <v>7</v>
      </c>
      <c r="B22" s="49" t="s">
        <v>95</v>
      </c>
      <c r="C22" s="30">
        <v>42328</v>
      </c>
      <c r="D22" s="30">
        <v>42602</v>
      </c>
      <c r="E22" s="23"/>
      <c r="F22" s="23">
        <v>61000</v>
      </c>
      <c r="G22" s="92"/>
      <c r="H22" s="30"/>
      <c r="I22" s="23"/>
      <c r="J22" s="23"/>
      <c r="K22" s="85"/>
      <c r="L22" s="81">
        <f t="shared" si="2"/>
        <v>61000</v>
      </c>
      <c r="M22" s="23"/>
      <c r="N22" s="23"/>
      <c r="O22" s="23">
        <f t="shared" si="3"/>
        <v>0</v>
      </c>
      <c r="P22" s="26">
        <f t="shared" si="4"/>
        <v>196.55555555555554</v>
      </c>
      <c r="Q22" s="44">
        <f t="shared" si="5"/>
        <v>42418</v>
      </c>
      <c r="R22" s="46">
        <v>0.04</v>
      </c>
      <c r="S22" s="37"/>
      <c r="T22" s="41"/>
    </row>
    <row r="23" spans="1:20" s="33" customFormat="1" ht="17.25" customHeight="1">
      <c r="A23" s="83">
        <f t="shared" si="1"/>
        <v>8</v>
      </c>
      <c r="B23" s="49" t="s">
        <v>97</v>
      </c>
      <c r="C23" s="30">
        <v>42339</v>
      </c>
      <c r="D23" s="30">
        <v>42614</v>
      </c>
      <c r="E23" s="23"/>
      <c r="F23" s="23">
        <v>89000</v>
      </c>
      <c r="G23" s="92"/>
      <c r="H23" s="30"/>
      <c r="I23" s="23"/>
      <c r="J23" s="23"/>
      <c r="K23" s="85"/>
      <c r="L23" s="81">
        <f t="shared" si="2"/>
        <v>89000</v>
      </c>
      <c r="M23" s="23"/>
      <c r="N23" s="23"/>
      <c r="O23" s="23">
        <f t="shared" si="3"/>
        <v>0</v>
      </c>
      <c r="P23" s="26">
        <f t="shared" si="4"/>
        <v>286.77777777777777</v>
      </c>
      <c r="Q23" s="44">
        <f t="shared" si="5"/>
        <v>42418</v>
      </c>
      <c r="R23" s="46">
        <v>0.04</v>
      </c>
      <c r="S23" s="37"/>
      <c r="T23" s="41"/>
    </row>
    <row r="24" spans="1:20" s="33" customFormat="1" ht="17.25" customHeight="1">
      <c r="A24" s="83">
        <f t="shared" si="1"/>
        <v>9</v>
      </c>
      <c r="B24" s="50" t="s">
        <v>98</v>
      </c>
      <c r="C24" s="30">
        <v>42360</v>
      </c>
      <c r="D24" s="30">
        <v>42635</v>
      </c>
      <c r="E24" s="26"/>
      <c r="F24" s="26">
        <v>88000</v>
      </c>
      <c r="G24" s="97">
        <v>2015900000</v>
      </c>
      <c r="H24" s="30"/>
      <c r="I24" s="26"/>
      <c r="J24" s="26"/>
      <c r="K24" s="85"/>
      <c r="L24" s="81">
        <f t="shared" si="2"/>
        <v>88000</v>
      </c>
      <c r="M24" s="26"/>
      <c r="N24" s="26"/>
      <c r="O24" s="23">
        <f t="shared" si="3"/>
        <v>0</v>
      </c>
      <c r="P24" s="26">
        <f t="shared" si="4"/>
        <v>283.55555555555554</v>
      </c>
      <c r="Q24" s="44">
        <f t="shared" si="5"/>
        <v>42418</v>
      </c>
      <c r="R24" s="46">
        <v>0.04</v>
      </c>
      <c r="S24" s="38" t="s">
        <v>82</v>
      </c>
      <c r="T24" s="143"/>
    </row>
    <row r="25" spans="1:20" s="33" customFormat="1" ht="17.25" customHeight="1">
      <c r="A25" s="83">
        <f t="shared" si="1"/>
        <v>10</v>
      </c>
      <c r="B25" s="50" t="s">
        <v>104</v>
      </c>
      <c r="C25" s="88">
        <v>42394</v>
      </c>
      <c r="D25" s="30">
        <v>42668</v>
      </c>
      <c r="E25" s="90"/>
      <c r="F25" s="90">
        <v>97000</v>
      </c>
      <c r="G25" s="163">
        <v>1965255000</v>
      </c>
      <c r="H25" s="88"/>
      <c r="I25" s="90"/>
      <c r="J25" s="90"/>
      <c r="K25" s="81"/>
      <c r="L25" s="81">
        <f t="shared" si="2"/>
        <v>97000</v>
      </c>
      <c r="M25" s="90"/>
      <c r="N25" s="90"/>
      <c r="O25" s="23">
        <f t="shared" si="3"/>
        <v>0</v>
      </c>
      <c r="P25" s="26">
        <f t="shared" si="4"/>
        <v>571.22222222222217</v>
      </c>
      <c r="Q25" s="88">
        <v>42394</v>
      </c>
      <c r="R25" s="46">
        <v>0.04</v>
      </c>
      <c r="S25" s="37" t="s">
        <v>85</v>
      </c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91" t="s">
        <v>7</v>
      </c>
      <c r="B27" s="191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23790015080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2467.5</v>
      </c>
      <c r="Q27" s="70"/>
      <c r="R27" s="71"/>
      <c r="S27" s="68"/>
    </row>
    <row r="28" spans="1:20" s="40" customFormat="1" ht="17.25" customHeight="1">
      <c r="A28" s="83">
        <f t="shared" ref="A28:A42" si="6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2" si="7">E28-I28</f>
        <v>991660000</v>
      </c>
      <c r="L28" s="28"/>
      <c r="M28" s="29">
        <f t="shared" ref="M28:M42" si="8">IF((LEFT(B28,4)="1402"),E28*R28*DATEDIF(Q28,$M$1,"d")/360,0)</f>
        <v>7652777.777777778</v>
      </c>
      <c r="N28" s="27"/>
      <c r="O28" s="28">
        <f t="shared" ref="O28:O41" si="9">IF((LEFT(B28,4)="1402"),F28*R28*DATEDIF(Q28,O$1,"d")/360,0)</f>
        <v>0</v>
      </c>
      <c r="P28" s="27">
        <f t="shared" ref="P28:P42" si="10">IF((LEFT(B28,4)="1015"),F28*R28*DATEDIF(Q28,Q$1,"d")/360,0)</f>
        <v>0</v>
      </c>
      <c r="Q28" s="63">
        <f>DATEVALUE("19/"&amp;(MONTH($P$1)-1)&amp;"/16")</f>
        <v>42419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6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7"/>
        <v>1983330000</v>
      </c>
      <c r="L29" s="28"/>
      <c r="M29" s="29">
        <f t="shared" si="8"/>
        <v>15305555.555555556</v>
      </c>
      <c r="N29" s="28"/>
      <c r="O29" s="28">
        <f t="shared" si="9"/>
        <v>0</v>
      </c>
      <c r="P29" s="27">
        <f t="shared" si="10"/>
        <v>0</v>
      </c>
      <c r="Q29" s="63">
        <f t="shared" ref="Q29:Q41" si="11">DATEVALUE("19/"&amp;(MONTH($P$1)-1)&amp;"/16")</f>
        <v>42419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6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7"/>
        <v>1586660000</v>
      </c>
      <c r="L30" s="103"/>
      <c r="M30" s="29">
        <f t="shared" si="8"/>
        <v>12244444.444444444</v>
      </c>
      <c r="N30" s="103"/>
      <c r="O30" s="28">
        <f t="shared" si="9"/>
        <v>0</v>
      </c>
      <c r="P30" s="27">
        <f t="shared" si="10"/>
        <v>0</v>
      </c>
      <c r="Q30" s="63">
        <f t="shared" si="11"/>
        <v>42419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6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7"/>
        <v>1487500000</v>
      </c>
      <c r="L31" s="103"/>
      <c r="M31" s="29">
        <f t="shared" si="8"/>
        <v>11479166.666666666</v>
      </c>
      <c r="N31" s="103"/>
      <c r="O31" s="28">
        <f t="shared" si="9"/>
        <v>0</v>
      </c>
      <c r="P31" s="27">
        <f t="shared" si="10"/>
        <v>0</v>
      </c>
      <c r="Q31" s="63">
        <f t="shared" si="11"/>
        <v>42419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6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7"/>
        <v>991670000</v>
      </c>
      <c r="L32" s="103"/>
      <c r="M32" s="29">
        <f t="shared" si="8"/>
        <v>7652777.777777778</v>
      </c>
      <c r="N32" s="103"/>
      <c r="O32" s="28">
        <f t="shared" si="9"/>
        <v>0</v>
      </c>
      <c r="P32" s="27">
        <f t="shared" si="10"/>
        <v>0</v>
      </c>
      <c r="Q32" s="63">
        <f t="shared" si="11"/>
        <v>42419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6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7"/>
        <v>1487500000</v>
      </c>
      <c r="L33" s="103"/>
      <c r="M33" s="29">
        <f t="shared" si="8"/>
        <v>11479166.666666666</v>
      </c>
      <c r="N33" s="103"/>
      <c r="O33" s="28">
        <f t="shared" si="9"/>
        <v>0</v>
      </c>
      <c r="P33" s="27">
        <f t="shared" si="10"/>
        <v>0</v>
      </c>
      <c r="Q33" s="63">
        <f t="shared" si="11"/>
        <v>42419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6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7"/>
        <v>1983330000</v>
      </c>
      <c r="L34" s="103"/>
      <c r="M34" s="29">
        <f t="shared" si="8"/>
        <v>15305555.555555556</v>
      </c>
      <c r="N34" s="103"/>
      <c r="O34" s="28">
        <f t="shared" si="9"/>
        <v>0</v>
      </c>
      <c r="P34" s="27">
        <f t="shared" si="10"/>
        <v>0</v>
      </c>
      <c r="Q34" s="63">
        <f t="shared" si="11"/>
        <v>42419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6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7"/>
        <v>1388330000</v>
      </c>
      <c r="L35" s="103"/>
      <c r="M35" s="29">
        <f t="shared" si="8"/>
        <v>10713888.888888888</v>
      </c>
      <c r="N35" s="103"/>
      <c r="O35" s="28">
        <f t="shared" si="9"/>
        <v>0</v>
      </c>
      <c r="P35" s="27">
        <f t="shared" si="10"/>
        <v>0</v>
      </c>
      <c r="Q35" s="63">
        <f t="shared" si="11"/>
        <v>42419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6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7"/>
        <v>1487500000</v>
      </c>
      <c r="L36" s="103"/>
      <c r="M36" s="29">
        <f t="shared" si="8"/>
        <v>11479166.666666666</v>
      </c>
      <c r="N36" s="103"/>
      <c r="O36" s="28">
        <f t="shared" si="9"/>
        <v>0</v>
      </c>
      <c r="P36" s="27">
        <f t="shared" si="10"/>
        <v>0</v>
      </c>
      <c r="Q36" s="63">
        <f t="shared" si="11"/>
        <v>42419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6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7"/>
        <v>1487500000</v>
      </c>
      <c r="L37" s="103"/>
      <c r="M37" s="29">
        <f t="shared" si="8"/>
        <v>11479166.666666666</v>
      </c>
      <c r="N37" s="103"/>
      <c r="O37" s="28">
        <f t="shared" si="9"/>
        <v>0</v>
      </c>
      <c r="P37" s="27">
        <f t="shared" si="10"/>
        <v>0</v>
      </c>
      <c r="Q37" s="63">
        <f t="shared" si="11"/>
        <v>42419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6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7"/>
        <v>1487500000</v>
      </c>
      <c r="L38" s="103"/>
      <c r="M38" s="29">
        <f t="shared" si="8"/>
        <v>11479166.666666666</v>
      </c>
      <c r="N38" s="103"/>
      <c r="O38" s="28">
        <f t="shared" si="9"/>
        <v>0</v>
      </c>
      <c r="P38" s="27">
        <f t="shared" si="10"/>
        <v>0</v>
      </c>
      <c r="Q38" s="63">
        <f t="shared" si="11"/>
        <v>42419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6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7"/>
        <v>1487500000</v>
      </c>
      <c r="L39" s="103"/>
      <c r="M39" s="29">
        <f t="shared" si="8"/>
        <v>11479166.666666666</v>
      </c>
      <c r="N39" s="103"/>
      <c r="O39" s="28">
        <f t="shared" si="9"/>
        <v>0</v>
      </c>
      <c r="P39" s="27">
        <f t="shared" si="10"/>
        <v>0</v>
      </c>
      <c r="Q39" s="63">
        <f t="shared" si="11"/>
        <v>42419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6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7"/>
        <v>991670000</v>
      </c>
      <c r="L40" s="103"/>
      <c r="M40" s="29">
        <f t="shared" si="8"/>
        <v>7652777.777777778</v>
      </c>
      <c r="N40" s="103"/>
      <c r="O40" s="28">
        <f t="shared" si="9"/>
        <v>0</v>
      </c>
      <c r="P40" s="27">
        <f t="shared" si="10"/>
        <v>0</v>
      </c>
      <c r="Q40" s="63">
        <f t="shared" si="11"/>
        <v>42419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6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7"/>
        <v>991670000</v>
      </c>
      <c r="L41" s="103"/>
      <c r="M41" s="29">
        <f t="shared" si="8"/>
        <v>7652777.777777778</v>
      </c>
      <c r="N41" s="103"/>
      <c r="O41" s="28">
        <f t="shared" si="9"/>
        <v>0</v>
      </c>
      <c r="P41" s="27">
        <f t="shared" si="10"/>
        <v>0</v>
      </c>
      <c r="Q41" s="63">
        <f t="shared" si="11"/>
        <v>42419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6"/>
        <v>17</v>
      </c>
      <c r="B42" s="52" t="s">
        <v>103</v>
      </c>
      <c r="C42" s="101">
        <v>42362</v>
      </c>
      <c r="D42" s="101">
        <v>42545</v>
      </c>
      <c r="E42" s="102"/>
      <c r="F42" s="103">
        <v>88000</v>
      </c>
      <c r="G42" s="102"/>
      <c r="H42" s="101"/>
      <c r="I42" s="102"/>
      <c r="J42" s="103"/>
      <c r="K42" s="102">
        <f t="shared" si="7"/>
        <v>0</v>
      </c>
      <c r="L42" s="103">
        <f>F42</f>
        <v>88000</v>
      </c>
      <c r="M42" s="29">
        <f t="shared" si="8"/>
        <v>0</v>
      </c>
      <c r="N42" s="103"/>
      <c r="O42" s="28">
        <f>IF((LEFT(B42,4)="1402"),F42*R42*DATEDIF(Q42,O$1,"d")/360,0)</f>
        <v>283.55555555555554</v>
      </c>
      <c r="P42" s="27">
        <f t="shared" si="10"/>
        <v>0</v>
      </c>
      <c r="Q42" s="63">
        <f>DATEVALUE("16/"&amp;(MONTH($P$1)-1)&amp;"/16")</f>
        <v>42416</v>
      </c>
      <c r="R42" s="47">
        <v>0.04</v>
      </c>
      <c r="S42" s="100"/>
    </row>
    <row r="43" spans="1:19" s="40" customFormat="1" ht="17.25" customHeight="1">
      <c r="A43" s="83"/>
      <c r="B43" s="52"/>
      <c r="C43" s="101"/>
      <c r="D43" s="101"/>
      <c r="E43" s="102"/>
      <c r="F43" s="103"/>
      <c r="G43" s="102"/>
      <c r="H43" s="101"/>
      <c r="I43" s="102"/>
      <c r="J43" s="103"/>
      <c r="K43" s="102"/>
      <c r="L43" s="103"/>
      <c r="M43" s="102"/>
      <c r="N43" s="103"/>
      <c r="O43" s="103"/>
      <c r="P43" s="179"/>
      <c r="Q43" s="63"/>
      <c r="R43" s="47"/>
      <c r="S43" s="100"/>
    </row>
    <row r="44" spans="1:19" s="33" customFormat="1" ht="17.25" customHeight="1">
      <c r="A44" s="55"/>
      <c r="B44" s="49"/>
      <c r="C44" s="88"/>
      <c r="D44" s="88"/>
      <c r="E44" s="91"/>
      <c r="F44" s="89"/>
      <c r="G44" s="91"/>
      <c r="H44" s="88"/>
      <c r="I44" s="91"/>
      <c r="J44" s="89"/>
      <c r="K44" s="91"/>
      <c r="L44" s="89"/>
      <c r="M44" s="91"/>
      <c r="N44" s="89"/>
      <c r="O44" s="89"/>
      <c r="P44" s="90"/>
      <c r="Q44" s="44"/>
      <c r="R44" s="46"/>
      <c r="S44" s="37"/>
    </row>
    <row r="45" spans="1:19" s="36" customFormat="1" ht="17.25" customHeight="1">
      <c r="A45" s="191" t="s">
        <v>7</v>
      </c>
      <c r="B45" s="191"/>
      <c r="C45" s="69"/>
      <c r="D45" s="69"/>
      <c r="E45" s="65">
        <f>SUM(E28:E44)</f>
        <v>20000000000</v>
      </c>
      <c r="F45" s="66">
        <f>SUM(F28:F44)</f>
        <v>88000</v>
      </c>
      <c r="G45" s="65">
        <f>SUM(G28:G44)</f>
        <v>3045865000</v>
      </c>
      <c r="H45" s="66"/>
      <c r="I45" s="65">
        <f t="shared" ref="I45:P45" si="12">SUM(I28:I44)</f>
        <v>166680000</v>
      </c>
      <c r="J45" s="66">
        <f t="shared" si="12"/>
        <v>0</v>
      </c>
      <c r="K45" s="65">
        <f t="shared" si="12"/>
        <v>19833320000</v>
      </c>
      <c r="L45" s="66">
        <f t="shared" si="12"/>
        <v>88000</v>
      </c>
      <c r="M45" s="65">
        <f t="shared" si="12"/>
        <v>153055555.55555558</v>
      </c>
      <c r="N45" s="66">
        <f t="shared" si="12"/>
        <v>0</v>
      </c>
      <c r="O45" s="66">
        <f t="shared" si="12"/>
        <v>283.55555555555554</v>
      </c>
      <c r="P45" s="66">
        <f t="shared" si="12"/>
        <v>0</v>
      </c>
      <c r="Q45" s="70"/>
      <c r="R45" s="71"/>
      <c r="S45" s="68"/>
    </row>
    <row r="46" spans="1:19" ht="17.25" customHeight="1">
      <c r="F46" s="8"/>
    </row>
    <row r="47" spans="1:19" ht="17.25" customHeight="1">
      <c r="F47" s="2"/>
    </row>
    <row r="48" spans="1:19" ht="17.25" customHeight="1">
      <c r="F48" s="2"/>
    </row>
    <row r="49" spans="1:19" ht="17.25" customHeight="1">
      <c r="F49" s="2"/>
    </row>
    <row r="51" spans="1:19" ht="17.25" customHeight="1">
      <c r="F51" s="8"/>
    </row>
    <row r="59" spans="1:19" s="16" customFormat="1" ht="17.25" customHeight="1">
      <c r="A59" s="3"/>
      <c r="B59" s="2"/>
      <c r="C59" s="21"/>
      <c r="D59" s="21"/>
      <c r="E59" s="6"/>
      <c r="F59" s="7"/>
      <c r="G59" s="6"/>
      <c r="H59" s="43"/>
      <c r="I59" s="12"/>
      <c r="J59" s="12"/>
      <c r="K59" s="6"/>
      <c r="L59" s="7"/>
      <c r="M59" s="17"/>
      <c r="N59" s="17"/>
      <c r="O59" s="17"/>
      <c r="Q59" s="13"/>
      <c r="R59" s="13"/>
      <c r="S59" s="3"/>
    </row>
  </sheetData>
  <autoFilter ref="A3:S27"/>
  <sortState ref="A17:T25">
    <sortCondition ref="C17:C25"/>
  </sortState>
  <mergeCells count="13">
    <mergeCell ref="A45:B45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pane xSplit="4" ySplit="3" topLeftCell="E6" activePane="bottomRight" state="frozen"/>
      <selection pane="topRight" activeCell="E1" sqref="E1"/>
      <selection pane="bottomLeft" activeCell="A4" sqref="A4"/>
      <selection pane="bottomRight" activeCell="A28" sqref="A27:A41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42448</v>
      </c>
      <c r="N1" s="22"/>
      <c r="O1" s="22">
        <v>42445</v>
      </c>
      <c r="P1" s="22">
        <v>42435</v>
      </c>
      <c r="Q1" s="22">
        <v>42447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4" t="s">
        <v>6</v>
      </c>
      <c r="J3" s="184" t="s">
        <v>24</v>
      </c>
      <c r="K3" s="185" t="s">
        <v>6</v>
      </c>
      <c r="L3" s="76" t="s">
        <v>24</v>
      </c>
      <c r="M3" s="183" t="s">
        <v>21</v>
      </c>
      <c r="N3" s="183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50.441874999999989</v>
      </c>
      <c r="Q4" s="44">
        <f>DATEVALUE("6/"&amp;(MONTH($P$1)-1)&amp;"/16")</f>
        <v>42406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120.78278874999998</v>
      </c>
      <c r="Q5" s="44">
        <f t="shared" ref="Q5:Q7" si="0">DATEVALUE("6/"&amp;(MONTH($P$1)-1)&amp;"/16")</f>
        <v>42406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74.370355000000004</v>
      </c>
      <c r="Q6" s="44">
        <f t="shared" si="0"/>
        <v>42406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104.10775249999998</v>
      </c>
      <c r="Q7" s="44">
        <f t="shared" si="0"/>
        <v>42406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349.70277124999996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96</v>
      </c>
      <c r="C10" s="148">
        <v>42340</v>
      </c>
      <c r="D10" s="148">
        <v>42523</v>
      </c>
      <c r="E10" s="140"/>
      <c r="F10" s="140">
        <v>70900</v>
      </c>
      <c r="G10" s="149">
        <v>2019360000</v>
      </c>
      <c r="H10" s="148"/>
      <c r="I10" s="140"/>
      <c r="J10" s="140"/>
      <c r="K10" s="140"/>
      <c r="L10" s="140">
        <f>F10-J10</f>
        <v>70900</v>
      </c>
      <c r="M10" s="140"/>
      <c r="N10" s="140"/>
      <c r="O10" s="140">
        <f>IF((LEFT(B10,4)="1402"),F10*R10*DATEDIF(Q10,O$1,"d")/360,0)</f>
        <v>228.45555555555555</v>
      </c>
      <c r="P10" s="140">
        <f>IF((LEFT(B10,4)="1015"),F10*R10*DATEDIF(Q10,Q$1,"d")/360,0)</f>
        <v>0</v>
      </c>
      <c r="Q10" s="134">
        <f>DATEVALUE("16/"&amp;(MONTH($P$1)-1)&amp;"/16")</f>
        <v>42416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99</v>
      </c>
      <c r="C11" s="137">
        <v>42346</v>
      </c>
      <c r="D11" s="137">
        <v>42529</v>
      </c>
      <c r="E11" s="138"/>
      <c r="F11" s="138">
        <v>62000</v>
      </c>
      <c r="G11" s="139">
        <v>1737190000</v>
      </c>
      <c r="H11" s="137"/>
      <c r="I11" s="138"/>
      <c r="J11" s="138"/>
      <c r="K11" s="140"/>
      <c r="L11" s="140">
        <f>F11-J11</f>
        <v>62000</v>
      </c>
      <c r="M11" s="138"/>
      <c r="N11" s="138"/>
      <c r="O11" s="138">
        <f>IF((LEFT(B11,4)="1402"),F11*R11*DATEDIF(Q11,O$1,"d")/360,0)</f>
        <v>199.77777777777777</v>
      </c>
      <c r="P11" s="138">
        <f>IF((LEFT(B11,4)="1015"),F11*R11*DATEDIF(Q11,Q$1,"d")/360,0)</f>
        <v>0</v>
      </c>
      <c r="Q11" s="134">
        <f>DATEVALUE("16/"&amp;(MONTH($P$1)-1)&amp;"/16")</f>
        <v>42416</v>
      </c>
      <c r="R11" s="141">
        <v>0.04</v>
      </c>
      <c r="S11" s="142" t="s">
        <v>18</v>
      </c>
      <c r="T11" s="33"/>
    </row>
    <row r="12" spans="1:20" s="143" customFormat="1" ht="17.25" customHeight="1">
      <c r="A12" s="135">
        <f>ROW()-9</f>
        <v>3</v>
      </c>
      <c r="B12" s="136" t="s">
        <v>100</v>
      </c>
      <c r="C12" s="137">
        <v>42348</v>
      </c>
      <c r="D12" s="137">
        <v>42531</v>
      </c>
      <c r="E12" s="138"/>
      <c r="F12" s="138">
        <v>33000</v>
      </c>
      <c r="G12" s="139">
        <v>1737190000</v>
      </c>
      <c r="H12" s="137"/>
      <c r="I12" s="138"/>
      <c r="J12" s="138"/>
      <c r="K12" s="140"/>
      <c r="L12" s="140">
        <f>F12-J12</f>
        <v>33000</v>
      </c>
      <c r="M12" s="138"/>
      <c r="N12" s="138"/>
      <c r="O12" s="138">
        <f>IF((LEFT(B12,4)="1402"),F12*R12*DATEDIF(Q12,O$1,"d")/360,0)</f>
        <v>106.33333333333333</v>
      </c>
      <c r="P12" s="138">
        <f>IF((LEFT(B12,4)="1015"),F12*R12*DATEDIF(Q12,Q$1,"d")/360,0)</f>
        <v>0</v>
      </c>
      <c r="Q12" s="134">
        <f>DATEVALUE("16/"&amp;(MONTH($P$1)-1)&amp;"/16")</f>
        <v>42416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102</v>
      </c>
      <c r="C13" s="137">
        <v>42363</v>
      </c>
      <c r="D13" s="137">
        <v>42546</v>
      </c>
      <c r="E13" s="138"/>
      <c r="F13" s="138">
        <v>43000</v>
      </c>
      <c r="G13" s="139">
        <v>926064000</v>
      </c>
      <c r="H13" s="137"/>
      <c r="I13" s="138"/>
      <c r="J13" s="138"/>
      <c r="K13" s="140"/>
      <c r="L13" s="140">
        <f>F13-J13</f>
        <v>43000</v>
      </c>
      <c r="M13" s="138"/>
      <c r="N13" s="138"/>
      <c r="O13" s="138">
        <f>IF((LEFT(B13,4)="1402"),F13*R13*DATEDIF(Q13,O$1,"d")/360,0)</f>
        <v>138.55555555555554</v>
      </c>
      <c r="P13" s="138">
        <f>IF((LEFT(B13,4)="1015"),F13*R13*DATEDIF(Q13,Q$1,"d")/360,0)</f>
        <v>0</v>
      </c>
      <c r="Q13" s="134">
        <f>DATEVALUE("16/"&amp;(MONTH($P$1)-1)&amp;"/16")</f>
        <v>42416</v>
      </c>
      <c r="R13" s="141">
        <v>0.04</v>
      </c>
      <c r="S13" s="142" t="s">
        <v>18</v>
      </c>
      <c r="T13" s="41"/>
    </row>
    <row r="14" spans="1:20" s="41" customFormat="1" ht="17.25" customHeight="1">
      <c r="A14" s="135">
        <f>ROW()-9</f>
        <v>5</v>
      </c>
      <c r="B14" s="147" t="s">
        <v>105</v>
      </c>
      <c r="C14" s="137">
        <v>42398</v>
      </c>
      <c r="D14" s="137">
        <v>42580</v>
      </c>
      <c r="E14" s="138"/>
      <c r="F14" s="138">
        <v>52300</v>
      </c>
      <c r="G14" s="139">
        <v>1151700000</v>
      </c>
      <c r="H14" s="137"/>
      <c r="I14" s="138"/>
      <c r="J14" s="138"/>
      <c r="K14" s="140"/>
      <c r="L14" s="140">
        <f>F14-J14</f>
        <v>52300</v>
      </c>
      <c r="M14" s="138"/>
      <c r="N14" s="138"/>
      <c r="O14" s="138">
        <f>IF((LEFT(B14,4)="1402"),F14*R14*DATEDIF(Q14,O$1,"d")/360,0)</f>
        <v>273.12222222222221</v>
      </c>
      <c r="P14" s="138">
        <f>IF((LEFT(B14,4)="1015"),F14*R14*DATEDIF(Q14,Q$1,"d")/360,0)</f>
        <v>0</v>
      </c>
      <c r="Q14" s="134">
        <v>42398</v>
      </c>
      <c r="R14" s="141">
        <v>0.04</v>
      </c>
      <c r="S14" s="142" t="s">
        <v>62</v>
      </c>
      <c r="T14" s="33"/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92" t="s">
        <v>7</v>
      </c>
      <c r="B16" s="192"/>
      <c r="C16" s="64"/>
      <c r="D16" s="64"/>
      <c r="E16" s="65"/>
      <c r="F16" s="66">
        <f>SUM(F10:F15)</f>
        <v>261200</v>
      </c>
      <c r="G16" s="65">
        <f>SUM(G9:G13)</f>
        <v>6419804000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946.24444444444453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>ROW()-16</f>
        <v>1</v>
      </c>
      <c r="B17" s="49" t="s">
        <v>92</v>
      </c>
      <c r="C17" s="30">
        <v>42278</v>
      </c>
      <c r="D17" s="30">
        <v>42552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>F17-J17</f>
        <v>89500</v>
      </c>
      <c r="M17" s="23"/>
      <c r="N17" s="23"/>
      <c r="O17" s="23">
        <f>IF((LEFT(B17,4)="1402"),F17*R17*DATEDIF(Q17,O$1,"d")/360,0)</f>
        <v>0</v>
      </c>
      <c r="P17" s="26">
        <f>IF((LEFT(B17,4)="1015"),F17*R17*DATEDIF(Q17,Q$1,"d")/360,0)</f>
        <v>288.38888888888891</v>
      </c>
      <c r="Q17" s="44">
        <f>DATEVALUE("18/"&amp;(MONTH($P$1)-1)&amp;"/16")</f>
        <v>42418</v>
      </c>
      <c r="R17" s="46">
        <v>0.04</v>
      </c>
      <c r="S17" s="38" t="s">
        <v>73</v>
      </c>
      <c r="T17" s="143"/>
    </row>
    <row r="18" spans="1:20" s="33" customFormat="1" ht="17.25" customHeight="1">
      <c r="A18" s="83">
        <f t="shared" ref="A18:A24" si="1">ROW()-16</f>
        <v>2</v>
      </c>
      <c r="B18" s="49" t="s">
        <v>94</v>
      </c>
      <c r="C18" s="30">
        <v>42279</v>
      </c>
      <c r="D18" s="30">
        <v>42553</v>
      </c>
      <c r="E18" s="23"/>
      <c r="F18" s="23">
        <v>89000</v>
      </c>
      <c r="G18" s="92"/>
      <c r="H18" s="30"/>
      <c r="I18" s="23"/>
      <c r="J18" s="23"/>
      <c r="K18" s="85"/>
      <c r="L18" s="81">
        <f>F18-J18</f>
        <v>89000</v>
      </c>
      <c r="M18" s="23"/>
      <c r="N18" s="23"/>
      <c r="O18" s="23">
        <f>IF((LEFT(B18,4)="1402"),F18*R18*DATEDIF(Q18,O$1,"d")/360,0)</f>
        <v>0</v>
      </c>
      <c r="P18" s="26">
        <f>IF((LEFT(B18,4)="1015"),F18*R18*DATEDIF(Q18,Q$1,"d")/360,0)</f>
        <v>286.77777777777777</v>
      </c>
      <c r="Q18" s="44">
        <f>DATEVALUE("18/"&amp;(MONTH($P$1)-1)&amp;"/16")</f>
        <v>42418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3</v>
      </c>
      <c r="B19" s="49" t="s">
        <v>95</v>
      </c>
      <c r="C19" s="30">
        <v>42328</v>
      </c>
      <c r="D19" s="30">
        <v>42602</v>
      </c>
      <c r="E19" s="23"/>
      <c r="F19" s="23">
        <v>61000</v>
      </c>
      <c r="G19" s="92"/>
      <c r="H19" s="30"/>
      <c r="I19" s="23"/>
      <c r="J19" s="23"/>
      <c r="K19" s="85"/>
      <c r="L19" s="81">
        <f>F19-J19</f>
        <v>61000</v>
      </c>
      <c r="M19" s="23"/>
      <c r="N19" s="23"/>
      <c r="O19" s="23">
        <f>IF((LEFT(B19,4)="1402"),F19*R19*DATEDIF(Q19,O$1,"d")/360,0)</f>
        <v>0</v>
      </c>
      <c r="P19" s="26">
        <f>IF((LEFT(B19,4)="1015"),F19*R19*DATEDIF(Q19,Q$1,"d")/360,0)</f>
        <v>196.55555555555554</v>
      </c>
      <c r="Q19" s="44">
        <f>DATEVALUE("18/"&amp;(MONTH($P$1)-1)&amp;"/16")</f>
        <v>42418</v>
      </c>
      <c r="R19" s="46">
        <v>0.04</v>
      </c>
      <c r="S19" s="37"/>
    </row>
    <row r="20" spans="1:20" s="41" customFormat="1" ht="17.25" customHeight="1">
      <c r="A20" s="83">
        <f t="shared" si="1"/>
        <v>4</v>
      </c>
      <c r="B20" s="49" t="s">
        <v>97</v>
      </c>
      <c r="C20" s="30">
        <v>42339</v>
      </c>
      <c r="D20" s="30">
        <v>42614</v>
      </c>
      <c r="E20" s="23"/>
      <c r="F20" s="23">
        <v>89000</v>
      </c>
      <c r="G20" s="92"/>
      <c r="H20" s="30"/>
      <c r="I20" s="23"/>
      <c r="J20" s="23"/>
      <c r="K20" s="85"/>
      <c r="L20" s="81">
        <f>F20-J20</f>
        <v>89000</v>
      </c>
      <c r="M20" s="23"/>
      <c r="N20" s="23"/>
      <c r="O20" s="23">
        <f>IF((LEFT(B20,4)="1402"),F20*R20*DATEDIF(Q20,O$1,"d")/360,0)</f>
        <v>0</v>
      </c>
      <c r="P20" s="26">
        <f>IF((LEFT(B20,4)="1015"),F20*R20*DATEDIF(Q20,Q$1,"d")/360,0)</f>
        <v>286.77777777777777</v>
      </c>
      <c r="Q20" s="44">
        <f>DATEVALUE("18/"&amp;(MONTH($P$1)-1)&amp;"/16")</f>
        <v>42418</v>
      </c>
      <c r="R20" s="46">
        <v>0.04</v>
      </c>
      <c r="S20" s="37"/>
    </row>
    <row r="21" spans="1:20" s="143" customFormat="1" ht="17.25" customHeight="1">
      <c r="A21" s="83">
        <f t="shared" si="1"/>
        <v>5</v>
      </c>
      <c r="B21" s="50" t="s">
        <v>98</v>
      </c>
      <c r="C21" s="30">
        <v>42360</v>
      </c>
      <c r="D21" s="30">
        <v>42635</v>
      </c>
      <c r="E21" s="26"/>
      <c r="F21" s="26">
        <v>88000</v>
      </c>
      <c r="G21" s="97">
        <v>2015900000</v>
      </c>
      <c r="H21" s="30"/>
      <c r="I21" s="26"/>
      <c r="J21" s="26"/>
      <c r="K21" s="85"/>
      <c r="L21" s="81">
        <f>F21-J21</f>
        <v>88000</v>
      </c>
      <c r="M21" s="26"/>
      <c r="N21" s="26"/>
      <c r="O21" s="23">
        <f>IF((LEFT(B21,4)="1402"),F21*R21*DATEDIF(Q21,O$1,"d")/360,0)</f>
        <v>0</v>
      </c>
      <c r="P21" s="26">
        <f>IF((LEFT(B21,4)="1015"),F21*R21*DATEDIF(Q21,Q$1,"d")/360,0)</f>
        <v>283.55555555555554</v>
      </c>
      <c r="Q21" s="44">
        <f>DATEVALUE("18/"&amp;(MONTH($P$1)-1)&amp;"/16")</f>
        <v>42418</v>
      </c>
      <c r="R21" s="46">
        <v>0.04</v>
      </c>
      <c r="S21" s="38" t="s">
        <v>82</v>
      </c>
    </row>
    <row r="22" spans="1:20" s="33" customFormat="1" ht="17.25" customHeight="1">
      <c r="A22" s="83">
        <f t="shared" si="1"/>
        <v>6</v>
      </c>
      <c r="B22" s="50" t="s">
        <v>104</v>
      </c>
      <c r="C22" s="30">
        <v>42394</v>
      </c>
      <c r="D22" s="30">
        <v>42668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>F22-J22</f>
        <v>97000</v>
      </c>
      <c r="M22" s="26"/>
      <c r="N22" s="26"/>
      <c r="O22" s="23">
        <f>IF((LEFT(B22,4)="1402"),F22*R22*DATEDIF(Q22,O$1,"d")/360,0)</f>
        <v>0</v>
      </c>
      <c r="P22" s="26">
        <f>IF((LEFT(B22,4)="1015"),F22*R22*DATEDIF(Q22,Q$1,"d")/360,0)</f>
        <v>571.22222222222217</v>
      </c>
      <c r="Q22" s="44">
        <v>42394</v>
      </c>
      <c r="R22" s="46">
        <v>0.04</v>
      </c>
      <c r="S22" s="37" t="s">
        <v>85</v>
      </c>
    </row>
    <row r="23" spans="1:20" s="33" customFormat="1" ht="17.25" customHeight="1">
      <c r="A23" s="83">
        <f t="shared" si="1"/>
        <v>7</v>
      </c>
      <c r="B23" s="49" t="s">
        <v>107</v>
      </c>
      <c r="C23" s="30">
        <v>42436</v>
      </c>
      <c r="D23" s="30">
        <v>42711</v>
      </c>
      <c r="E23" s="23"/>
      <c r="F23" s="23">
        <v>82000</v>
      </c>
      <c r="G23" s="92">
        <v>1894165000</v>
      </c>
      <c r="H23" s="30"/>
      <c r="I23" s="23"/>
      <c r="J23" s="23"/>
      <c r="K23" s="81"/>
      <c r="L23" s="81">
        <f>F23-J23</f>
        <v>82000</v>
      </c>
      <c r="M23" s="23"/>
      <c r="N23" s="23"/>
      <c r="O23" s="23">
        <f>IF((LEFT(B23,4)="1402"),F23*R23*DATEDIF(Q23,O$1,"d")/360,0)</f>
        <v>0</v>
      </c>
      <c r="P23" s="26">
        <f>IF((LEFT(B23,4)="1015"),F23*R23*DATEDIF(Q23,Q$1,"d")/360,0)</f>
        <v>264.22222222222223</v>
      </c>
      <c r="Q23" s="44">
        <f>DATEVALUE("18/"&amp;(MONTH($P$1)-1)&amp;"/16")</f>
        <v>42418</v>
      </c>
      <c r="R23" s="46">
        <v>0.04</v>
      </c>
      <c r="S23" s="37" t="s">
        <v>66</v>
      </c>
    </row>
    <row r="24" spans="1:20" s="33" customFormat="1" ht="17.25" customHeight="1">
      <c r="A24" s="83">
        <f t="shared" si="1"/>
        <v>8</v>
      </c>
      <c r="B24" s="50" t="s">
        <v>106</v>
      </c>
      <c r="C24" s="88">
        <v>42437</v>
      </c>
      <c r="D24" s="30">
        <v>42712</v>
      </c>
      <c r="E24" s="89"/>
      <c r="F24" s="89">
        <v>90000</v>
      </c>
      <c r="G24" s="91">
        <v>1997238540</v>
      </c>
      <c r="H24" s="88"/>
      <c r="I24" s="89"/>
      <c r="J24" s="89"/>
      <c r="K24" s="81"/>
      <c r="L24" s="81">
        <f>F24-J24</f>
        <v>90000</v>
      </c>
      <c r="M24" s="89"/>
      <c r="N24" s="89"/>
      <c r="O24" s="23">
        <f>IF((LEFT(B24,4)="1402"),F24*R24*DATEDIF(Q24,O$1,"d")/360,0)</f>
        <v>0</v>
      </c>
      <c r="P24" s="26">
        <f>IF((LEFT(B24,4)="1015"),F24*R24*DATEDIF(Q24,Q$1,"d")/360,0)</f>
        <v>290</v>
      </c>
      <c r="Q24" s="88">
        <f>DATEVALUE("18/"&amp;(MONTH($P$1)-1)&amp;"/16")</f>
        <v>42418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91" t="s">
        <v>7</v>
      </c>
      <c r="B26" s="191"/>
      <c r="C26" s="69"/>
      <c r="D26" s="69"/>
      <c r="E26" s="66">
        <f>SUM(E10:E25)</f>
        <v>0</v>
      </c>
      <c r="F26" s="66">
        <f>SUM(F17:F25)</f>
        <v>685500</v>
      </c>
      <c r="G26" s="65">
        <f>SUM(G10:G23)</f>
        <v>21760793000</v>
      </c>
      <c r="H26" s="64"/>
      <c r="I26" s="66">
        <f>SUM(I17:I25)</f>
        <v>0</v>
      </c>
      <c r="J26" s="66">
        <f>SUM(J17:J25)</f>
        <v>0</v>
      </c>
      <c r="K26" s="66">
        <f>SUM(K17:K25)</f>
        <v>0</v>
      </c>
      <c r="L26" s="66">
        <f>SUM(L17:L25)</f>
        <v>685500</v>
      </c>
      <c r="M26" s="66">
        <f>SUM(M10:M21)</f>
        <v>0</v>
      </c>
      <c r="N26" s="66"/>
      <c r="O26" s="66">
        <f>SUM(O17:O25)</f>
        <v>0</v>
      </c>
      <c r="P26" s="66">
        <f>SUM(P17:P25)</f>
        <v>2467.5</v>
      </c>
      <c r="Q26" s="70"/>
      <c r="R26" s="71"/>
      <c r="S26" s="68"/>
    </row>
    <row r="27" spans="1:20" s="40" customFormat="1" ht="17.25" customHeight="1">
      <c r="A27" s="83">
        <f>ROW()-26</f>
        <v>1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1" si="2">E27-I27</f>
        <v>991660000</v>
      </c>
      <c r="L27" s="28"/>
      <c r="M27" s="29">
        <f t="shared" ref="M27:M41" si="3">IF((LEFT(B27,4)="1402"),E27*R27*DATEDIF(Q27,$M$1,"d")/360,0)</f>
        <v>7652777.777777778</v>
      </c>
      <c r="N27" s="27"/>
      <c r="O27" s="28">
        <f t="shared" ref="O27:O40" si="4">IF((LEFT(B27,4)="1402"),F27*R27*DATEDIF(Q27,O$1,"d")/360,0)</f>
        <v>0</v>
      </c>
      <c r="P27" s="27">
        <f t="shared" ref="P27:P41" si="5">IF((LEFT(B27,4)="1015"),F27*R27*DATEDIF(Q27,Q$1,"d")/360,0)</f>
        <v>0</v>
      </c>
      <c r="Q27" s="63">
        <f>DATEVALUE("19/"&amp;(MONTH($P$1)-1)&amp;"/16")</f>
        <v>42419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ref="A28:A41" si="6">ROW()-26</f>
        <v>2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2"/>
        <v>1983330000</v>
      </c>
      <c r="L28" s="28"/>
      <c r="M28" s="29">
        <f t="shared" si="3"/>
        <v>15305555.555555556</v>
      </c>
      <c r="N28" s="28"/>
      <c r="O28" s="28">
        <f t="shared" si="4"/>
        <v>0</v>
      </c>
      <c r="P28" s="27">
        <f t="shared" si="5"/>
        <v>0</v>
      </c>
      <c r="Q28" s="63">
        <f t="shared" ref="Q28:Q40" si="7">DATEVALUE("19/"&amp;(MONTH($P$1)-1)&amp;"/16")</f>
        <v>42419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6"/>
        <v>3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2"/>
        <v>1586660000</v>
      </c>
      <c r="L29" s="103"/>
      <c r="M29" s="29">
        <f t="shared" si="3"/>
        <v>12244444.444444444</v>
      </c>
      <c r="N29" s="103"/>
      <c r="O29" s="28">
        <f t="shared" si="4"/>
        <v>0</v>
      </c>
      <c r="P29" s="27">
        <f t="shared" si="5"/>
        <v>0</v>
      </c>
      <c r="Q29" s="63">
        <f t="shared" si="7"/>
        <v>42419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6"/>
        <v>4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2"/>
        <v>1487500000</v>
      </c>
      <c r="L30" s="103"/>
      <c r="M30" s="29">
        <f t="shared" si="3"/>
        <v>11479166.666666666</v>
      </c>
      <c r="N30" s="103"/>
      <c r="O30" s="28">
        <f t="shared" si="4"/>
        <v>0</v>
      </c>
      <c r="P30" s="27">
        <f t="shared" si="5"/>
        <v>0</v>
      </c>
      <c r="Q30" s="63">
        <f t="shared" si="7"/>
        <v>42419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6"/>
        <v>5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2"/>
        <v>991670000</v>
      </c>
      <c r="L31" s="103"/>
      <c r="M31" s="29">
        <f t="shared" si="3"/>
        <v>7652777.777777778</v>
      </c>
      <c r="N31" s="103"/>
      <c r="O31" s="28">
        <f t="shared" si="4"/>
        <v>0</v>
      </c>
      <c r="P31" s="27">
        <f t="shared" si="5"/>
        <v>0</v>
      </c>
      <c r="Q31" s="63">
        <f t="shared" si="7"/>
        <v>42419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6"/>
        <v>6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2"/>
        <v>1487500000</v>
      </c>
      <c r="L32" s="103"/>
      <c r="M32" s="29">
        <f t="shared" si="3"/>
        <v>11479166.666666666</v>
      </c>
      <c r="N32" s="103"/>
      <c r="O32" s="28">
        <f t="shared" si="4"/>
        <v>0</v>
      </c>
      <c r="P32" s="27">
        <f t="shared" si="5"/>
        <v>0</v>
      </c>
      <c r="Q32" s="63">
        <f t="shared" si="7"/>
        <v>42419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6"/>
        <v>7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2"/>
        <v>1983330000</v>
      </c>
      <c r="L33" s="103"/>
      <c r="M33" s="29">
        <f t="shared" si="3"/>
        <v>15305555.555555556</v>
      </c>
      <c r="N33" s="103"/>
      <c r="O33" s="28">
        <f t="shared" si="4"/>
        <v>0</v>
      </c>
      <c r="P33" s="27">
        <f t="shared" si="5"/>
        <v>0</v>
      </c>
      <c r="Q33" s="63">
        <f t="shared" si="7"/>
        <v>42419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6"/>
        <v>8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2"/>
        <v>1388330000</v>
      </c>
      <c r="L34" s="103"/>
      <c r="M34" s="29">
        <f t="shared" si="3"/>
        <v>10713888.888888888</v>
      </c>
      <c r="N34" s="103"/>
      <c r="O34" s="28">
        <f t="shared" si="4"/>
        <v>0</v>
      </c>
      <c r="P34" s="27">
        <f t="shared" si="5"/>
        <v>0</v>
      </c>
      <c r="Q34" s="63">
        <f t="shared" si="7"/>
        <v>42419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6"/>
        <v>9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2"/>
        <v>1487500000</v>
      </c>
      <c r="L35" s="103"/>
      <c r="M35" s="29">
        <f t="shared" si="3"/>
        <v>11479166.666666666</v>
      </c>
      <c r="N35" s="103"/>
      <c r="O35" s="28">
        <f t="shared" si="4"/>
        <v>0</v>
      </c>
      <c r="P35" s="27">
        <f t="shared" si="5"/>
        <v>0</v>
      </c>
      <c r="Q35" s="63">
        <f t="shared" si="7"/>
        <v>42419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6"/>
        <v>10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2"/>
        <v>1487500000</v>
      </c>
      <c r="L36" s="103"/>
      <c r="M36" s="29">
        <f t="shared" si="3"/>
        <v>11479166.666666666</v>
      </c>
      <c r="N36" s="103"/>
      <c r="O36" s="28">
        <f t="shared" si="4"/>
        <v>0</v>
      </c>
      <c r="P36" s="27">
        <f t="shared" si="5"/>
        <v>0</v>
      </c>
      <c r="Q36" s="63">
        <f t="shared" si="7"/>
        <v>42419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6"/>
        <v>11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2"/>
        <v>1487500000</v>
      </c>
      <c r="L37" s="103"/>
      <c r="M37" s="29">
        <f t="shared" si="3"/>
        <v>11479166.666666666</v>
      </c>
      <c r="N37" s="103"/>
      <c r="O37" s="28">
        <f t="shared" si="4"/>
        <v>0</v>
      </c>
      <c r="P37" s="27">
        <f t="shared" si="5"/>
        <v>0</v>
      </c>
      <c r="Q37" s="63">
        <f t="shared" si="7"/>
        <v>42419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6"/>
        <v>12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2"/>
        <v>1487500000</v>
      </c>
      <c r="L38" s="103"/>
      <c r="M38" s="29">
        <f t="shared" si="3"/>
        <v>11479166.666666666</v>
      </c>
      <c r="N38" s="103"/>
      <c r="O38" s="28">
        <f t="shared" si="4"/>
        <v>0</v>
      </c>
      <c r="P38" s="27">
        <f t="shared" si="5"/>
        <v>0</v>
      </c>
      <c r="Q38" s="63">
        <f t="shared" si="7"/>
        <v>42419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6"/>
        <v>13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2"/>
        <v>991670000</v>
      </c>
      <c r="L39" s="103"/>
      <c r="M39" s="29">
        <f t="shared" si="3"/>
        <v>7652777.777777778</v>
      </c>
      <c r="N39" s="103"/>
      <c r="O39" s="28">
        <f t="shared" si="4"/>
        <v>0</v>
      </c>
      <c r="P39" s="27">
        <f t="shared" si="5"/>
        <v>0</v>
      </c>
      <c r="Q39" s="63">
        <f t="shared" si="7"/>
        <v>42419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6"/>
        <v>14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2"/>
        <v>991670000</v>
      </c>
      <c r="L40" s="103"/>
      <c r="M40" s="29">
        <f t="shared" si="3"/>
        <v>7652777.777777778</v>
      </c>
      <c r="N40" s="103"/>
      <c r="O40" s="28">
        <f t="shared" si="4"/>
        <v>0</v>
      </c>
      <c r="P40" s="27">
        <f t="shared" si="5"/>
        <v>0</v>
      </c>
      <c r="Q40" s="63">
        <f t="shared" si="7"/>
        <v>42419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6"/>
        <v>15</v>
      </c>
      <c r="B41" s="52" t="s">
        <v>103</v>
      </c>
      <c r="C41" s="101">
        <v>42362</v>
      </c>
      <c r="D41" s="101">
        <v>42545</v>
      </c>
      <c r="E41" s="102"/>
      <c r="F41" s="103">
        <v>88000</v>
      </c>
      <c r="G41" s="102"/>
      <c r="H41" s="101"/>
      <c r="I41" s="102"/>
      <c r="J41" s="103"/>
      <c r="K41" s="102">
        <f t="shared" si="2"/>
        <v>0</v>
      </c>
      <c r="L41" s="103">
        <f>F41</f>
        <v>88000</v>
      </c>
      <c r="M41" s="29">
        <f t="shared" si="3"/>
        <v>0</v>
      </c>
      <c r="N41" s="103"/>
      <c r="O41" s="28">
        <f>IF((LEFT(B41,4)="1402"),F41*R41*DATEDIF(Q41,O$1,"d")/360,0)</f>
        <v>283.55555555555554</v>
      </c>
      <c r="P41" s="27">
        <f t="shared" si="5"/>
        <v>0</v>
      </c>
      <c r="Q41" s="63">
        <f>DATEVALUE("16/"&amp;(MONTH($P$1)-1)&amp;"/16")</f>
        <v>42416</v>
      </c>
      <c r="R41" s="47">
        <v>0.04</v>
      </c>
      <c r="S41" s="100"/>
    </row>
    <row r="42" spans="1:19" s="40" customFormat="1" ht="17.25" customHeight="1">
      <c r="A42" s="83"/>
      <c r="B42" s="52"/>
      <c r="C42" s="101"/>
      <c r="D42" s="101"/>
      <c r="E42" s="102"/>
      <c r="F42" s="103"/>
      <c r="G42" s="102"/>
      <c r="H42" s="101"/>
      <c r="I42" s="102"/>
      <c r="J42" s="103"/>
      <c r="K42" s="102"/>
      <c r="L42" s="103"/>
      <c r="M42" s="102"/>
      <c r="N42" s="103"/>
      <c r="O42" s="103"/>
      <c r="P42" s="179"/>
      <c r="Q42" s="63"/>
      <c r="R42" s="47"/>
      <c r="S42" s="100"/>
    </row>
    <row r="43" spans="1:19" s="33" customFormat="1" ht="17.25" customHeight="1">
      <c r="A43" s="55"/>
      <c r="B43" s="49"/>
      <c r="C43" s="88"/>
      <c r="D43" s="88"/>
      <c r="E43" s="91"/>
      <c r="F43" s="89"/>
      <c r="G43" s="91"/>
      <c r="H43" s="88"/>
      <c r="I43" s="91"/>
      <c r="J43" s="89"/>
      <c r="K43" s="91"/>
      <c r="L43" s="89"/>
      <c r="M43" s="91"/>
      <c r="N43" s="89"/>
      <c r="O43" s="89"/>
      <c r="P43" s="90"/>
      <c r="Q43" s="44"/>
      <c r="R43" s="46"/>
      <c r="S43" s="37"/>
    </row>
    <row r="44" spans="1:19" s="36" customFormat="1" ht="17.25" customHeight="1">
      <c r="A44" s="191" t="s">
        <v>7</v>
      </c>
      <c r="B44" s="191"/>
      <c r="C44" s="69"/>
      <c r="D44" s="69"/>
      <c r="E44" s="65">
        <f>SUM(E27:E43)</f>
        <v>20000000000</v>
      </c>
      <c r="F44" s="66">
        <f>SUM(F27:F43)</f>
        <v>88000</v>
      </c>
      <c r="G44" s="65">
        <f>SUM(G27:G43)</f>
        <v>3045865000</v>
      </c>
      <c r="H44" s="66"/>
      <c r="I44" s="65">
        <f t="shared" ref="I44:P44" si="8">SUM(I27:I43)</f>
        <v>166680000</v>
      </c>
      <c r="J44" s="66">
        <f t="shared" si="8"/>
        <v>0</v>
      </c>
      <c r="K44" s="65">
        <f t="shared" si="8"/>
        <v>19833320000</v>
      </c>
      <c r="L44" s="66">
        <f t="shared" si="8"/>
        <v>88000</v>
      </c>
      <c r="M44" s="65">
        <f t="shared" si="8"/>
        <v>153055555.55555558</v>
      </c>
      <c r="N44" s="66">
        <f t="shared" si="8"/>
        <v>0</v>
      </c>
      <c r="O44" s="66">
        <f t="shared" si="8"/>
        <v>283.55555555555554</v>
      </c>
      <c r="P44" s="66">
        <f t="shared" si="8"/>
        <v>0</v>
      </c>
      <c r="Q44" s="70"/>
      <c r="R44" s="71"/>
      <c r="S44" s="68"/>
    </row>
    <row r="45" spans="1:19" ht="17.25" customHeight="1">
      <c r="F45" s="8"/>
    </row>
    <row r="46" spans="1:19" ht="17.25" customHeight="1">
      <c r="F46" s="2"/>
    </row>
    <row r="47" spans="1:19" ht="17.25" customHeight="1">
      <c r="F47" s="2"/>
    </row>
    <row r="48" spans="1:19" ht="17.25" customHeight="1">
      <c r="F48" s="2"/>
    </row>
    <row r="50" spans="1:19" ht="17.25" customHeight="1">
      <c r="F50" s="8"/>
    </row>
    <row r="58" spans="1:19" s="16" customFormat="1" ht="17.25" customHeight="1">
      <c r="A58" s="3"/>
      <c r="B58" s="2"/>
      <c r="C58" s="21"/>
      <c r="D58" s="21"/>
      <c r="E58" s="6"/>
      <c r="F58" s="7"/>
      <c r="G58" s="6"/>
      <c r="H58" s="43"/>
      <c r="I58" s="12"/>
      <c r="J58" s="12"/>
      <c r="K58" s="6"/>
      <c r="L58" s="7"/>
      <c r="M58" s="17"/>
      <c r="N58" s="17"/>
      <c r="O58" s="17"/>
      <c r="Q58" s="13"/>
      <c r="R58" s="13"/>
      <c r="S58" s="3"/>
    </row>
  </sheetData>
  <autoFilter ref="A3:S26"/>
  <sortState ref="A17:T24">
    <sortCondition ref="C17:C24"/>
  </sortState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0.75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91" t="s">
        <v>7</v>
      </c>
      <c r="B25" s="191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91" t="s">
        <v>7</v>
      </c>
      <c r="B32" s="191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2:B32"/>
    <mergeCell ref="A25:B25"/>
    <mergeCell ref="A9:B9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0.75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91" t="s">
        <v>7</v>
      </c>
      <c r="B24" s="191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91" t="s">
        <v>7</v>
      </c>
      <c r="B33" s="191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33:B33"/>
    <mergeCell ref="A24:B24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0.75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91" t="s">
        <v>7</v>
      </c>
      <c r="B24" s="191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91" t="s">
        <v>7</v>
      </c>
      <c r="B33" s="191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2:A3"/>
    <mergeCell ref="A33:B33"/>
    <mergeCell ref="A24:B24"/>
    <mergeCell ref="E2:G2"/>
    <mergeCell ref="A9:B9"/>
    <mergeCell ref="C2:D2"/>
    <mergeCell ref="S2:S3"/>
    <mergeCell ref="M2:Q2"/>
    <mergeCell ref="H2:J2"/>
    <mergeCell ref="K2:L2"/>
    <mergeCell ref="B2:B3"/>
    <mergeCell ref="R2:R3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0.75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91" t="s">
        <v>7</v>
      </c>
      <c r="B24" s="191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91" t="s">
        <v>7</v>
      </c>
      <c r="B35" s="191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5:B35"/>
    <mergeCell ref="A24:B24"/>
    <mergeCell ref="A9:B9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92" t="s">
        <v>7</v>
      </c>
      <c r="B15" s="192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91" t="s">
        <v>7</v>
      </c>
      <c r="B25" s="191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91" t="s">
        <v>7</v>
      </c>
      <c r="B37" s="191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M2:Q2"/>
    <mergeCell ref="R2:R3"/>
    <mergeCell ref="S2:S3"/>
    <mergeCell ref="A9:B9"/>
    <mergeCell ref="A25:B25"/>
    <mergeCell ref="E2:G2"/>
    <mergeCell ref="H2:J2"/>
    <mergeCell ref="K2:L2"/>
    <mergeCell ref="A37:B37"/>
    <mergeCell ref="A15:B15"/>
    <mergeCell ref="A2:A3"/>
    <mergeCell ref="B2:B3"/>
    <mergeCell ref="C2:D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92" t="s">
        <v>7</v>
      </c>
      <c r="B15" s="192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91" t="s">
        <v>7</v>
      </c>
      <c r="B25" s="191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91" t="s">
        <v>7</v>
      </c>
      <c r="B38" s="191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92" t="s">
        <v>7</v>
      </c>
      <c r="B15" s="192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91" t="s">
        <v>7</v>
      </c>
      <c r="B25" s="191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91" t="s">
        <v>7</v>
      </c>
      <c r="B41" s="191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86" t="s">
        <v>0</v>
      </c>
      <c r="B2" s="186" t="s">
        <v>1</v>
      </c>
      <c r="C2" s="193" t="s">
        <v>2</v>
      </c>
      <c r="D2" s="193"/>
      <c r="E2" s="190" t="s">
        <v>28</v>
      </c>
      <c r="F2" s="190"/>
      <c r="G2" s="190"/>
      <c r="H2" s="188" t="s">
        <v>3</v>
      </c>
      <c r="I2" s="188"/>
      <c r="J2" s="188"/>
      <c r="K2" s="189" t="s">
        <v>27</v>
      </c>
      <c r="L2" s="189"/>
      <c r="M2" s="187" t="s">
        <v>4</v>
      </c>
      <c r="N2" s="187"/>
      <c r="O2" s="187"/>
      <c r="P2" s="187"/>
      <c r="Q2" s="187"/>
      <c r="R2" s="194" t="s">
        <v>14</v>
      </c>
      <c r="S2" s="186" t="s">
        <v>12</v>
      </c>
    </row>
    <row r="3" spans="1:20" s="73" customFormat="1" ht="33" customHeight="1">
      <c r="A3" s="186"/>
      <c r="B3" s="186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94"/>
      <c r="S3" s="186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92" t="s">
        <v>7</v>
      </c>
      <c r="B9" s="192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92" t="s">
        <v>7</v>
      </c>
      <c r="B15" s="192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91" t="s">
        <v>7</v>
      </c>
      <c r="B26" s="191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91" t="s">
        <v>7</v>
      </c>
      <c r="B42" s="191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  <vt:lpstr>12 (2)</vt:lpstr>
      <vt:lpstr>12 (3)</vt:lpstr>
    </vt:vector>
  </TitlesOfParts>
  <Company>anlac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2016-03-08T07:56:21Z</dcterms:modified>
</cp:coreProperties>
</file>