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20" yWindow="420" windowWidth="15105" windowHeight="8415" tabRatio="922" activeTab="5"/>
  </bookViews>
  <sheets>
    <sheet name="SQTM 15" sheetId="62" r:id="rId1"/>
    <sheet name="SQTM 16" sheetId="73" r:id="rId2"/>
    <sheet name="TONG HOP" sheetId="34" r:id="rId3"/>
    <sheet name="VAY" sheetId="74" r:id="rId4"/>
    <sheet name="AN PHÚ" sheetId="49" r:id="rId5"/>
    <sheet name="TTCL-VÙNG 4" sheetId="50" r:id="rId6"/>
    <sheet name="HEADWAY" sheetId="59" r:id="rId7"/>
    <sheet name="Asia" sheetId="81" r:id="rId8"/>
    <sheet name="Trung - Tokai" sheetId="64" r:id="rId9"/>
    <sheet name="NGHỊ HÒA" sheetId="75" r:id="rId10"/>
    <sheet name="M.T.NAM" sheetId="76" r:id="rId11"/>
    <sheet name="PHÁT" sheetId="77" r:id="rId12"/>
    <sheet name="T.M.THƯ" sheetId="78" r:id="rId13"/>
    <sheet name="U&amp;P" sheetId="80" r:id="rId14"/>
    <sheet name="04-16" sheetId="79" r:id="rId15"/>
  </sheets>
  <externalReferences>
    <externalReference r:id="rId16"/>
    <externalReference r:id="rId17"/>
    <externalReference r:id="rId18"/>
    <externalReference r:id="rId19"/>
  </externalReferences>
  <definedNames>
    <definedName name="_Fill" localSheetId="7" hidden="1">#REF!</definedName>
    <definedName name="_Fill" localSheetId="13" hidden="1">#REF!</definedName>
    <definedName name="_Fill" hidden="1">#REF!</definedName>
    <definedName name="_xlnm._FilterDatabase" localSheetId="14" hidden="1">'04-16'!$A$3:$S$26</definedName>
    <definedName name="_xlnm._FilterDatabase" localSheetId="7" hidden="1">Asia!$A$11:$J$25</definedName>
    <definedName name="_xlnm._FilterDatabase" localSheetId="6" hidden="1">HEADWAY!$A$11:$J$116</definedName>
    <definedName name="_xlnm._FilterDatabase" localSheetId="9" hidden="1">'NGHỊ HÒA'!$A$11:$L$85</definedName>
    <definedName name="_xlnm._FilterDatabase" localSheetId="0" hidden="1">'SQTM 15'!$A$11:$H$1815</definedName>
    <definedName name="_xlnm._FilterDatabase" localSheetId="1" hidden="1">'SQTM 16'!$A$11:$H$1816</definedName>
    <definedName name="_xlnm.Print_Area" localSheetId="4">'AN PHÚ'!$A$95:$J$111</definedName>
    <definedName name="_xlnm.Print_Area" localSheetId="2">'TONG HOP'!$A$1:$G$23</definedName>
    <definedName name="_xlnm.Print_Area" localSheetId="8">'Trung - Tokai'!$98:$110</definedName>
    <definedName name="_xlnm.Print_Titles" localSheetId="14">'04-16'!$2:$3</definedName>
  </definedNames>
  <calcPr calcId="145621"/>
</workbook>
</file>

<file path=xl/calcChain.xml><?xml version="1.0" encoding="utf-8"?>
<calcChain xmlns="http://schemas.openxmlformats.org/spreadsheetml/2006/main">
  <c r="G15" i="81" l="1"/>
  <c r="G13" i="81"/>
  <c r="I12" i="81"/>
  <c r="H25" i="81"/>
  <c r="I24" i="81"/>
  <c r="I23" i="81"/>
  <c r="I22" i="81"/>
  <c r="I21" i="81"/>
  <c r="I20" i="81"/>
  <c r="I19" i="81"/>
  <c r="I18" i="81"/>
  <c r="I17" i="81"/>
  <c r="I16" i="81"/>
  <c r="F25" i="81"/>
  <c r="G25" i="81" l="1"/>
  <c r="I13" i="81"/>
  <c r="I14" i="81" s="1"/>
  <c r="I15" i="81" s="1"/>
  <c r="I25" i="81"/>
  <c r="D27" i="81" s="1"/>
  <c r="H75" i="75"/>
  <c r="I75" i="75"/>
  <c r="H76" i="75"/>
  <c r="I76" i="75" s="1"/>
  <c r="H77" i="75"/>
  <c r="I77" i="75"/>
  <c r="H78" i="75"/>
  <c r="I78" i="75" s="1"/>
  <c r="H79" i="75"/>
  <c r="I79" i="75"/>
  <c r="H80" i="75"/>
  <c r="I80" i="75"/>
  <c r="K80" i="75"/>
  <c r="H81" i="75"/>
  <c r="I81" i="75"/>
  <c r="K81" i="75"/>
  <c r="H82" i="75"/>
  <c r="I82" i="75"/>
  <c r="K82" i="75"/>
  <c r="H83" i="75"/>
  <c r="I83" i="75"/>
  <c r="K83" i="75"/>
  <c r="G127" i="49"/>
  <c r="H127" i="73"/>
  <c r="Q23" i="79" l="1"/>
  <c r="Q24" i="79"/>
  <c r="F108" i="50" l="1"/>
  <c r="F109" i="50"/>
  <c r="F110" i="50"/>
  <c r="F111" i="50"/>
  <c r="F112" i="50"/>
  <c r="F113" i="50"/>
  <c r="F114" i="50"/>
  <c r="G277" i="77" l="1"/>
  <c r="G278" i="77"/>
  <c r="G279" i="77"/>
  <c r="G280" i="77"/>
  <c r="G281" i="77"/>
  <c r="G282" i="77"/>
  <c r="I282" i="77"/>
  <c r="G283" i="77"/>
  <c r="I283" i="77"/>
  <c r="G284" i="77"/>
  <c r="I284" i="77"/>
  <c r="G285" i="77"/>
  <c r="I285" i="77"/>
  <c r="G286" i="77"/>
  <c r="I286" i="77"/>
  <c r="G287" i="77"/>
  <c r="I287" i="77"/>
  <c r="G288" i="77"/>
  <c r="I288" i="77"/>
  <c r="F39" i="78" l="1"/>
  <c r="F38" i="78"/>
  <c r="G104" i="59" l="1"/>
  <c r="G126" i="49" l="1"/>
  <c r="G266" i="77" l="1"/>
  <c r="G267" i="77"/>
  <c r="G268" i="77"/>
  <c r="G269" i="77"/>
  <c r="G270" i="77"/>
  <c r="G271" i="77"/>
  <c r="G272" i="77"/>
  <c r="G273" i="77"/>
  <c r="G274" i="77"/>
  <c r="G275" i="77"/>
  <c r="G276" i="77"/>
  <c r="Q21" i="79" l="1"/>
  <c r="P21" i="79" s="1"/>
  <c r="Q22" i="79"/>
  <c r="P22" i="79" s="1"/>
  <c r="Q14" i="79"/>
  <c r="O14" i="79" s="1"/>
  <c r="N44" i="79"/>
  <c r="J44" i="79"/>
  <c r="I44" i="79"/>
  <c r="G44" i="79"/>
  <c r="F44" i="79"/>
  <c r="E44" i="79"/>
  <c r="Q41" i="79"/>
  <c r="O41" i="79" s="1"/>
  <c r="P41" i="79"/>
  <c r="L41" i="79"/>
  <c r="L44" i="79" s="1"/>
  <c r="K41" i="79"/>
  <c r="A41" i="79"/>
  <c r="Q40" i="79"/>
  <c r="O40" i="79" s="1"/>
  <c r="P40" i="79"/>
  <c r="K40" i="79"/>
  <c r="A40" i="79"/>
  <c r="Q39" i="79"/>
  <c r="M39" i="79" s="1"/>
  <c r="P39" i="79"/>
  <c r="K39" i="79"/>
  <c r="A39" i="79"/>
  <c r="Q38" i="79"/>
  <c r="O38" i="79" s="1"/>
  <c r="P38" i="79"/>
  <c r="K38" i="79"/>
  <c r="A38" i="79"/>
  <c r="Q37" i="79"/>
  <c r="M37" i="79" s="1"/>
  <c r="P37" i="79"/>
  <c r="K37" i="79"/>
  <c r="A37" i="79"/>
  <c r="Q36" i="79"/>
  <c r="O36" i="79" s="1"/>
  <c r="P36" i="79"/>
  <c r="K36" i="79"/>
  <c r="A36" i="79"/>
  <c r="Q35" i="79"/>
  <c r="M35" i="79" s="1"/>
  <c r="P35" i="79"/>
  <c r="K35" i="79"/>
  <c r="A35" i="79"/>
  <c r="Q34" i="79"/>
  <c r="O34" i="79" s="1"/>
  <c r="P34" i="79"/>
  <c r="K34" i="79"/>
  <c r="A34" i="79"/>
  <c r="Q33" i="79"/>
  <c r="M33" i="79" s="1"/>
  <c r="P33" i="79"/>
  <c r="K33" i="79"/>
  <c r="A33" i="79"/>
  <c r="Q32" i="79"/>
  <c r="O32" i="79" s="1"/>
  <c r="P32" i="79"/>
  <c r="K32" i="79"/>
  <c r="A32" i="79"/>
  <c r="Q31" i="79"/>
  <c r="M31" i="79" s="1"/>
  <c r="P31" i="79"/>
  <c r="K31" i="79"/>
  <c r="A31" i="79"/>
  <c r="Q30" i="79"/>
  <c r="O30" i="79" s="1"/>
  <c r="P30" i="79"/>
  <c r="K30" i="79"/>
  <c r="A30" i="79"/>
  <c r="Q29" i="79"/>
  <c r="M29" i="79" s="1"/>
  <c r="P29" i="79"/>
  <c r="K29" i="79"/>
  <c r="A29" i="79"/>
  <c r="Q28" i="79"/>
  <c r="O28" i="79" s="1"/>
  <c r="P28" i="79"/>
  <c r="K28" i="79"/>
  <c r="A28" i="79"/>
  <c r="Q27" i="79"/>
  <c r="M27" i="79" s="1"/>
  <c r="P27" i="79"/>
  <c r="K27" i="79"/>
  <c r="K44" i="79" s="1"/>
  <c r="A27" i="79"/>
  <c r="M26" i="79"/>
  <c r="K26" i="79"/>
  <c r="J26" i="79"/>
  <c r="I26" i="79"/>
  <c r="F26" i="79"/>
  <c r="E26" i="79"/>
  <c r="P24" i="79"/>
  <c r="O24" i="79"/>
  <c r="L24" i="79"/>
  <c r="A24" i="79"/>
  <c r="P23" i="79"/>
  <c r="O23" i="79"/>
  <c r="L23" i="79"/>
  <c r="A23" i="79"/>
  <c r="O22" i="79"/>
  <c r="L22" i="79"/>
  <c r="A22" i="79"/>
  <c r="O21" i="79"/>
  <c r="L21" i="79"/>
  <c r="A21" i="79"/>
  <c r="Q20" i="79"/>
  <c r="P20" i="79" s="1"/>
  <c r="O20" i="79"/>
  <c r="L20" i="79"/>
  <c r="A20" i="79"/>
  <c r="Q19" i="79"/>
  <c r="P19" i="79" s="1"/>
  <c r="O19" i="79"/>
  <c r="L19" i="79"/>
  <c r="A19" i="79"/>
  <c r="Q18" i="79"/>
  <c r="P18" i="79" s="1"/>
  <c r="O18" i="79"/>
  <c r="L18" i="79"/>
  <c r="A18" i="79"/>
  <c r="Q17" i="79"/>
  <c r="P17" i="79" s="1"/>
  <c r="O17" i="79"/>
  <c r="L17" i="79"/>
  <c r="A17" i="79"/>
  <c r="J16" i="79"/>
  <c r="F16" i="79"/>
  <c r="P14" i="79"/>
  <c r="L14" i="79"/>
  <c r="A14" i="79"/>
  <c r="Q13" i="79"/>
  <c r="O13" i="79" s="1"/>
  <c r="P13" i="79"/>
  <c r="L13" i="79"/>
  <c r="A13" i="79"/>
  <c r="Q12" i="79"/>
  <c r="O12" i="79" s="1"/>
  <c r="P12" i="79"/>
  <c r="L12" i="79"/>
  <c r="A12" i="79"/>
  <c r="Q11" i="79"/>
  <c r="O11" i="79" s="1"/>
  <c r="P11" i="79"/>
  <c r="L11" i="79"/>
  <c r="A11" i="79"/>
  <c r="Q10" i="79"/>
  <c r="O10" i="79" s="1"/>
  <c r="P10" i="79"/>
  <c r="L10" i="79"/>
  <c r="A10" i="79"/>
  <c r="N9" i="79"/>
  <c r="N16" i="79" s="1"/>
  <c r="J9" i="79"/>
  <c r="G9" i="79"/>
  <c r="G16" i="79" s="1"/>
  <c r="G26" i="79" s="1"/>
  <c r="F9" i="79"/>
  <c r="Q7" i="79"/>
  <c r="P7" i="79" s="1"/>
  <c r="O7" i="79"/>
  <c r="L7" i="79"/>
  <c r="A7" i="79"/>
  <c r="Q6" i="79"/>
  <c r="P6" i="79" s="1"/>
  <c r="O6" i="79"/>
  <c r="L6" i="79"/>
  <c r="A6" i="79"/>
  <c r="Q5" i="79"/>
  <c r="P5" i="79" s="1"/>
  <c r="O5" i="79"/>
  <c r="L5" i="79"/>
  <c r="A5" i="79"/>
  <c r="Q4" i="79"/>
  <c r="P4" i="79" s="1"/>
  <c r="O4" i="79"/>
  <c r="O9" i="79" s="1"/>
  <c r="L4" i="79"/>
  <c r="A4" i="79"/>
  <c r="L16" i="79" l="1"/>
  <c r="L9" i="79"/>
  <c r="O27" i="79"/>
  <c r="O33" i="79"/>
  <c r="L26" i="79"/>
  <c r="O35" i="79"/>
  <c r="O26" i="79"/>
  <c r="P16" i="79"/>
  <c r="O31" i="79"/>
  <c r="O39" i="79"/>
  <c r="M41" i="79"/>
  <c r="O16" i="79"/>
  <c r="P9" i="79"/>
  <c r="P44" i="79"/>
  <c r="O29" i="79"/>
  <c r="O37" i="79"/>
  <c r="P26" i="79"/>
  <c r="M28" i="79"/>
  <c r="M30" i="79"/>
  <c r="M32" i="79"/>
  <c r="M34" i="79"/>
  <c r="M36" i="79"/>
  <c r="M38" i="79"/>
  <c r="M40" i="79"/>
  <c r="O44" i="79" l="1"/>
  <c r="M44" i="79"/>
  <c r="E18" i="34"/>
  <c r="E19" i="34"/>
  <c r="E21" i="34"/>
  <c r="E17" i="34"/>
  <c r="A18" i="34"/>
  <c r="A19" i="34"/>
  <c r="A21" i="34"/>
  <c r="A17" i="34"/>
  <c r="E4" i="34"/>
  <c r="E5" i="34"/>
  <c r="E6" i="34"/>
  <c r="E7" i="34"/>
  <c r="E8" i="34"/>
  <c r="E9" i="34"/>
  <c r="E10" i="34"/>
  <c r="E11" i="34"/>
  <c r="E12" i="34"/>
  <c r="E3" i="34"/>
  <c r="A4" i="34"/>
  <c r="A5" i="34"/>
  <c r="A6" i="34"/>
  <c r="A7" i="34"/>
  <c r="A8" i="34"/>
  <c r="A9" i="34"/>
  <c r="A10" i="34"/>
  <c r="A11" i="34"/>
  <c r="A12" i="34"/>
  <c r="A3" i="34"/>
  <c r="G39" i="78"/>
  <c r="G40" i="78"/>
  <c r="G41" i="78"/>
  <c r="I41" i="78"/>
  <c r="G42" i="78"/>
  <c r="I42" i="78"/>
  <c r="G43" i="78"/>
  <c r="I43" i="78"/>
  <c r="G44" i="78"/>
  <c r="I44" i="78"/>
  <c r="G45" i="78"/>
  <c r="I45" i="78"/>
  <c r="G46" i="78"/>
  <c r="I46" i="78"/>
  <c r="G47" i="78"/>
  <c r="I47" i="78"/>
  <c r="I48" i="78"/>
  <c r="G48" i="78"/>
  <c r="G38" i="78"/>
  <c r="G37" i="78"/>
  <c r="F36" i="78"/>
  <c r="G36" i="78" s="1"/>
  <c r="G34" i="78"/>
  <c r="G33" i="78"/>
  <c r="G32" i="78"/>
  <c r="F31" i="78"/>
  <c r="G31" i="78" s="1"/>
  <c r="G30" i="78"/>
  <c r="G29" i="78"/>
  <c r="F28" i="78"/>
  <c r="G28" i="78" s="1"/>
  <c r="G27" i="78"/>
  <c r="F26" i="78"/>
  <c r="G26" i="78" s="1"/>
  <c r="G25" i="78"/>
  <c r="F24" i="78"/>
  <c r="G24" i="78" s="1"/>
  <c r="G23" i="78"/>
  <c r="F22" i="78"/>
  <c r="G22" i="78" s="1"/>
  <c r="G21" i="78"/>
  <c r="F20" i="78"/>
  <c r="G20" i="78" s="1"/>
  <c r="G18" i="78"/>
  <c r="G17" i="78"/>
  <c r="G16" i="78"/>
  <c r="G15" i="78"/>
  <c r="G14" i="78"/>
  <c r="G13" i="78"/>
  <c r="G12" i="78"/>
  <c r="I12" i="78" s="1"/>
  <c r="I13" i="78" s="1"/>
  <c r="I290" i="77"/>
  <c r="G290" i="77"/>
  <c r="I289" i="77"/>
  <c r="G289" i="77"/>
  <c r="G265" i="77"/>
  <c r="G264" i="77"/>
  <c r="G263" i="77"/>
  <c r="G262" i="77"/>
  <c r="G261" i="77"/>
  <c r="G260" i="77"/>
  <c r="G259" i="77"/>
  <c r="G258" i="77"/>
  <c r="G257" i="77"/>
  <c r="G256" i="77"/>
  <c r="G255" i="77"/>
  <c r="G254" i="77"/>
  <c r="G253" i="77"/>
  <c r="G252" i="77"/>
  <c r="G251" i="77"/>
  <c r="G250" i="77"/>
  <c r="G249" i="77"/>
  <c r="G248" i="77"/>
  <c r="G247" i="77"/>
  <c r="G246" i="77"/>
  <c r="G245" i="77"/>
  <c r="G244" i="77"/>
  <c r="G243" i="77"/>
  <c r="G242" i="77"/>
  <c r="G241" i="77"/>
  <c r="G240" i="77"/>
  <c r="G239" i="77"/>
  <c r="G238" i="77"/>
  <c r="G237" i="77"/>
  <c r="G236" i="77"/>
  <c r="G235" i="77"/>
  <c r="G234" i="77"/>
  <c r="G233" i="77"/>
  <c r="G232" i="77"/>
  <c r="G231" i="77"/>
  <c r="G230" i="77"/>
  <c r="G229" i="77"/>
  <c r="G228" i="77"/>
  <c r="G227" i="77"/>
  <c r="G226" i="77"/>
  <c r="G225" i="77"/>
  <c r="G224" i="77"/>
  <c r="G223" i="77"/>
  <c r="G222" i="77"/>
  <c r="G221" i="77"/>
  <c r="G220" i="77"/>
  <c r="G219" i="77"/>
  <c r="G218" i="77"/>
  <c r="G217" i="77"/>
  <c r="G216" i="77"/>
  <c r="G215" i="77"/>
  <c r="G214" i="77"/>
  <c r="G213" i="77"/>
  <c r="G212" i="77"/>
  <c r="G211" i="77"/>
  <c r="G210" i="77"/>
  <c r="G209" i="77"/>
  <c r="G208" i="77"/>
  <c r="G207" i="77"/>
  <c r="G206" i="77"/>
  <c r="G205" i="77"/>
  <c r="G204" i="77"/>
  <c r="G203" i="77"/>
  <c r="G202" i="77"/>
  <c r="G201" i="77"/>
  <c r="G200" i="77"/>
  <c r="G199" i="77"/>
  <c r="G198" i="77"/>
  <c r="G197" i="77"/>
  <c r="G196" i="77"/>
  <c r="G195" i="77"/>
  <c r="G194" i="77"/>
  <c r="G193" i="77"/>
  <c r="G192" i="77"/>
  <c r="G191" i="77"/>
  <c r="G190" i="77"/>
  <c r="G189" i="77"/>
  <c r="G188" i="77"/>
  <c r="G187" i="77"/>
  <c r="G186" i="77"/>
  <c r="G185" i="77"/>
  <c r="G184" i="77"/>
  <c r="G183" i="77"/>
  <c r="G182" i="77"/>
  <c r="G181" i="77"/>
  <c r="G180" i="77"/>
  <c r="G179" i="77"/>
  <c r="G178" i="77"/>
  <c r="G177" i="77"/>
  <c r="G176" i="77"/>
  <c r="G175" i="77"/>
  <c r="G174" i="77"/>
  <c r="G173" i="77"/>
  <c r="G172" i="77"/>
  <c r="G171" i="77"/>
  <c r="G170" i="77"/>
  <c r="G169" i="77"/>
  <c r="G168" i="77"/>
  <c r="G167" i="77"/>
  <c r="G166" i="77"/>
  <c r="G165" i="77"/>
  <c r="G164" i="77"/>
  <c r="G163" i="77"/>
  <c r="G162" i="77"/>
  <c r="G161" i="77"/>
  <c r="G160" i="77"/>
  <c r="G159" i="77"/>
  <c r="G158" i="77"/>
  <c r="H157" i="77"/>
  <c r="G157" i="77"/>
  <c r="G156" i="77"/>
  <c r="G155" i="77"/>
  <c r="G154" i="77"/>
  <c r="G153" i="77"/>
  <c r="G152" i="77"/>
  <c r="G151" i="77"/>
  <c r="G150" i="77"/>
  <c r="G149" i="77"/>
  <c r="G148" i="77"/>
  <c r="G147" i="77"/>
  <c r="G146" i="77"/>
  <c r="G145" i="77"/>
  <c r="G144" i="77"/>
  <c r="G143" i="77"/>
  <c r="G142" i="77"/>
  <c r="G141" i="77"/>
  <c r="G140" i="77"/>
  <c r="G139" i="77"/>
  <c r="G138" i="77"/>
  <c r="G137" i="77"/>
  <c r="G136" i="77"/>
  <c r="G135" i="77"/>
  <c r="H134" i="77"/>
  <c r="G133" i="77"/>
  <c r="G132" i="77"/>
  <c r="J131" i="77"/>
  <c r="G131" i="77"/>
  <c r="G130" i="77"/>
  <c r="G129" i="77"/>
  <c r="G128" i="77"/>
  <c r="G127" i="77"/>
  <c r="G126" i="77"/>
  <c r="G125" i="77"/>
  <c r="G124" i="77"/>
  <c r="G123" i="77"/>
  <c r="G122" i="77"/>
  <c r="G121" i="77"/>
  <c r="G120" i="77"/>
  <c r="G119" i="77"/>
  <c r="G118" i="77"/>
  <c r="G117" i="77"/>
  <c r="G116" i="77"/>
  <c r="G115" i="77"/>
  <c r="G113" i="77"/>
  <c r="G112" i="77"/>
  <c r="G111" i="77"/>
  <c r="G110" i="77"/>
  <c r="G109" i="77"/>
  <c r="G108" i="77"/>
  <c r="G107" i="77"/>
  <c r="G106" i="77"/>
  <c r="G105" i="77"/>
  <c r="G104" i="77"/>
  <c r="G103" i="77"/>
  <c r="G102" i="77"/>
  <c r="G101" i="77"/>
  <c r="G100" i="77"/>
  <c r="G99" i="77"/>
  <c r="G98" i="77"/>
  <c r="G97" i="77"/>
  <c r="G96" i="77"/>
  <c r="G95" i="77"/>
  <c r="G94" i="77"/>
  <c r="G93" i="77"/>
  <c r="G92" i="77"/>
  <c r="G91" i="77"/>
  <c r="G90" i="77"/>
  <c r="G89" i="77"/>
  <c r="G88" i="77"/>
  <c r="G87" i="77"/>
  <c r="G86" i="77"/>
  <c r="G84" i="77"/>
  <c r="G83" i="77"/>
  <c r="G82" i="77"/>
  <c r="G81" i="77"/>
  <c r="G80" i="77"/>
  <c r="G79" i="77"/>
  <c r="G78" i="77"/>
  <c r="G77" i="77"/>
  <c r="G76" i="77"/>
  <c r="G75" i="77"/>
  <c r="G74" i="77"/>
  <c r="G73" i="77"/>
  <c r="G72" i="77"/>
  <c r="G71" i="77"/>
  <c r="G70" i="77"/>
  <c r="G69" i="77"/>
  <c r="G68" i="77"/>
  <c r="G67" i="77"/>
  <c r="G66" i="77"/>
  <c r="G65" i="77"/>
  <c r="G64" i="77"/>
  <c r="G63" i="77"/>
  <c r="G62" i="77"/>
  <c r="G61" i="77"/>
  <c r="G60" i="77"/>
  <c r="G59" i="77"/>
  <c r="G58" i="77"/>
  <c r="G57" i="77"/>
  <c r="G56" i="77"/>
  <c r="G55" i="77"/>
  <c r="G54" i="77"/>
  <c r="G53" i="77"/>
  <c r="G52" i="77"/>
  <c r="G51" i="77"/>
  <c r="G50" i="77"/>
  <c r="G49" i="77"/>
  <c r="G48" i="77"/>
  <c r="G47" i="77"/>
  <c r="G46" i="77"/>
  <c r="G45" i="77"/>
  <c r="G44" i="77"/>
  <c r="G43" i="77"/>
  <c r="G42" i="77"/>
  <c r="G41" i="77"/>
  <c r="G40" i="77"/>
  <c r="G39" i="77"/>
  <c r="G38" i="77"/>
  <c r="G37" i="77"/>
  <c r="G36" i="77"/>
  <c r="G35" i="77"/>
  <c r="G34" i="77"/>
  <c r="G33" i="77"/>
  <c r="G32" i="77"/>
  <c r="G31" i="77"/>
  <c r="G30" i="77"/>
  <c r="G29" i="77"/>
  <c r="G28" i="77"/>
  <c r="G27" i="77"/>
  <c r="G26" i="77"/>
  <c r="G25" i="77"/>
  <c r="G24" i="77"/>
  <c r="G23" i="77"/>
  <c r="G22" i="77"/>
  <c r="G21" i="77"/>
  <c r="G20" i="77"/>
  <c r="G19" i="77"/>
  <c r="G18" i="77"/>
  <c r="G17" i="77"/>
  <c r="G16" i="77"/>
  <c r="G15" i="77"/>
  <c r="G14" i="77"/>
  <c r="G13" i="77"/>
  <c r="I13" i="77" s="1"/>
  <c r="I29" i="76"/>
  <c r="G29" i="76"/>
  <c r="I28" i="76"/>
  <c r="G28" i="76"/>
  <c r="I27" i="76"/>
  <c r="G27" i="76"/>
  <c r="G26" i="76"/>
  <c r="G25" i="76"/>
  <c r="G24" i="76"/>
  <c r="G23" i="76"/>
  <c r="G22" i="76"/>
  <c r="G21" i="76"/>
  <c r="G20" i="76"/>
  <c r="D19" i="76"/>
  <c r="G19" i="76" s="1"/>
  <c r="G18" i="76"/>
  <c r="G17" i="76"/>
  <c r="G16" i="76"/>
  <c r="G15" i="76"/>
  <c r="G14" i="76"/>
  <c r="G13" i="76"/>
  <c r="I13" i="76" s="1"/>
  <c r="I14" i="76" s="1"/>
  <c r="I15" i="76" s="1"/>
  <c r="I16" i="76" s="1"/>
  <c r="I17" i="76" s="1"/>
  <c r="I18" i="76" s="1"/>
  <c r="K84" i="75"/>
  <c r="I84" i="75"/>
  <c r="H84" i="75"/>
  <c r="H74" i="75"/>
  <c r="I74" i="75" s="1"/>
  <c r="H73" i="75"/>
  <c r="I73" i="75" s="1"/>
  <c r="H72" i="75"/>
  <c r="I72" i="75" s="1"/>
  <c r="H71" i="75"/>
  <c r="I71" i="75" s="1"/>
  <c r="H70" i="75"/>
  <c r="I70" i="75" s="1"/>
  <c r="I69" i="75"/>
  <c r="H68" i="75"/>
  <c r="I68" i="75" s="1"/>
  <c r="H67" i="75"/>
  <c r="I67" i="75" s="1"/>
  <c r="H66" i="75"/>
  <c r="I66" i="75" s="1"/>
  <c r="H65" i="75"/>
  <c r="I65" i="75" s="1"/>
  <c r="I64" i="75"/>
  <c r="H64" i="75"/>
  <c r="H63" i="75"/>
  <c r="I63" i="75" s="1"/>
  <c r="I62" i="75"/>
  <c r="I61" i="75"/>
  <c r="H60" i="75"/>
  <c r="I60" i="75" s="1"/>
  <c r="H59" i="75"/>
  <c r="I59" i="75" s="1"/>
  <c r="I58" i="75"/>
  <c r="H57" i="75"/>
  <c r="I57" i="75" s="1"/>
  <c r="H56" i="75"/>
  <c r="I56" i="75" s="1"/>
  <c r="H55" i="75"/>
  <c r="I55" i="75" s="1"/>
  <c r="H54" i="75"/>
  <c r="I54" i="75" s="1"/>
  <c r="H53" i="75"/>
  <c r="I53" i="75" s="1"/>
  <c r="H52" i="75"/>
  <c r="I52" i="75" s="1"/>
  <c r="I51" i="75"/>
  <c r="H51" i="75"/>
  <c r="H50" i="75"/>
  <c r="I50" i="75" s="1"/>
  <c r="H49" i="75"/>
  <c r="I49" i="75" s="1"/>
  <c r="H48" i="75"/>
  <c r="I48" i="75" s="1"/>
  <c r="I47" i="75"/>
  <c r="H46" i="75"/>
  <c r="I46" i="75" s="1"/>
  <c r="H45" i="75"/>
  <c r="I45" i="75" s="1"/>
  <c r="H44" i="75"/>
  <c r="I44" i="75" s="1"/>
  <c r="I43" i="75"/>
  <c r="H42" i="75"/>
  <c r="I42" i="75" s="1"/>
  <c r="H41" i="75"/>
  <c r="I41" i="75" s="1"/>
  <c r="H40" i="75"/>
  <c r="I40" i="75" s="1"/>
  <c r="H39" i="75"/>
  <c r="I39" i="75" s="1"/>
  <c r="H38" i="75"/>
  <c r="I38" i="75" s="1"/>
  <c r="H37" i="75"/>
  <c r="I37" i="75" s="1"/>
  <c r="H36" i="75"/>
  <c r="I36" i="75" s="1"/>
  <c r="H35" i="75"/>
  <c r="I35" i="75" s="1"/>
  <c r="H34" i="75"/>
  <c r="I34" i="75" s="1"/>
  <c r="H33" i="75"/>
  <c r="I33" i="75" s="1"/>
  <c r="H32" i="75"/>
  <c r="I32" i="75" s="1"/>
  <c r="H31" i="75"/>
  <c r="I31" i="75" s="1"/>
  <c r="H30" i="75"/>
  <c r="I30" i="75" s="1"/>
  <c r="I29" i="75"/>
  <c r="I28" i="75"/>
  <c r="H28" i="75"/>
  <c r="H27" i="75"/>
  <c r="I27" i="75" s="1"/>
  <c r="H26" i="75"/>
  <c r="I26" i="75" s="1"/>
  <c r="I25" i="75"/>
  <c r="I24" i="75"/>
  <c r="H23" i="75"/>
  <c r="I23" i="75" s="1"/>
  <c r="H22" i="75"/>
  <c r="I22" i="75" s="1"/>
  <c r="H21" i="75"/>
  <c r="I21" i="75" s="1"/>
  <c r="H20" i="75"/>
  <c r="I20" i="75" s="1"/>
  <c r="I19" i="75"/>
  <c r="H18" i="75"/>
  <c r="I18" i="75" s="1"/>
  <c r="H17" i="75"/>
  <c r="I17" i="75" s="1"/>
  <c r="H16" i="75"/>
  <c r="I16" i="75" s="1"/>
  <c r="H15" i="75"/>
  <c r="I15" i="75" s="1"/>
  <c r="H14" i="75"/>
  <c r="I14" i="75" s="1"/>
  <c r="H13" i="75"/>
  <c r="I13" i="75" s="1"/>
  <c r="C294" i="77"/>
  <c r="D88" i="75"/>
  <c r="I14" i="77" l="1"/>
  <c r="I15" i="77" s="1"/>
  <c r="I16" i="77" s="1"/>
  <c r="I17" i="77" s="1"/>
  <c r="I18" i="77" s="1"/>
  <c r="I19" i="77" s="1"/>
  <c r="I20" i="77" s="1"/>
  <c r="I21" i="77" s="1"/>
  <c r="I22" i="77" s="1"/>
  <c r="I23" i="77" s="1"/>
  <c r="I24" i="77" s="1"/>
  <c r="I25" i="77" s="1"/>
  <c r="I26" i="77" s="1"/>
  <c r="I27" i="77" s="1"/>
  <c r="I28" i="77" s="1"/>
  <c r="I29" i="77" s="1"/>
  <c r="I30" i="77" s="1"/>
  <c r="I31" i="77" s="1"/>
  <c r="I32" i="77" s="1"/>
  <c r="I33" i="77" s="1"/>
  <c r="I34" i="77" s="1"/>
  <c r="I35" i="77" s="1"/>
  <c r="I36" i="77" s="1"/>
  <c r="I37" i="77" s="1"/>
  <c r="I38" i="77" s="1"/>
  <c r="I39" i="77" s="1"/>
  <c r="I40" i="77" s="1"/>
  <c r="I41" i="77" s="1"/>
  <c r="I42" i="77" s="1"/>
  <c r="I43" i="77" s="1"/>
  <c r="I44" i="77" s="1"/>
  <c r="I45" i="77" s="1"/>
  <c r="I46" i="77" s="1"/>
  <c r="I47" i="77" s="1"/>
  <c r="I48" i="77" s="1"/>
  <c r="I49" i="77" s="1"/>
  <c r="I50" i="77" s="1"/>
  <c r="I51" i="77" s="1"/>
  <c r="I52" i="77" s="1"/>
  <c r="I53" i="77" s="1"/>
  <c r="I54" i="77" s="1"/>
  <c r="I55" i="77" s="1"/>
  <c r="I56" i="77" s="1"/>
  <c r="I57" i="77" s="1"/>
  <c r="I58" i="77" s="1"/>
  <c r="I59" i="77" s="1"/>
  <c r="I60" i="77" s="1"/>
  <c r="I61" i="77" s="1"/>
  <c r="I62" i="77" s="1"/>
  <c r="I63" i="77" s="1"/>
  <c r="H64" i="77" s="1"/>
  <c r="H291" i="77" s="1"/>
  <c r="I19" i="76"/>
  <c r="I20" i="76" s="1"/>
  <c r="I21" i="76" s="1"/>
  <c r="G30" i="76"/>
  <c r="I14" i="78"/>
  <c r="I15" i="78" s="1"/>
  <c r="I16" i="78" s="1"/>
  <c r="I17" i="78" s="1"/>
  <c r="H18" i="78" s="1"/>
  <c r="I18" i="78" s="1"/>
  <c r="I20" i="78" s="1"/>
  <c r="H22" i="76"/>
  <c r="I85" i="75"/>
  <c r="K13" i="75"/>
  <c r="K14" i="75" s="1"/>
  <c r="K15" i="75" s="1"/>
  <c r="K16" i="75" s="1"/>
  <c r="K17" i="75" s="1"/>
  <c r="K18" i="75" s="1"/>
  <c r="K19" i="75" s="1"/>
  <c r="K20" i="75" s="1"/>
  <c r="K21" i="75" s="1"/>
  <c r="K22" i="75" s="1"/>
  <c r="K23" i="75" s="1"/>
  <c r="K24" i="75" s="1"/>
  <c r="G291" i="77"/>
  <c r="G49" i="78"/>
  <c r="I291" i="77" l="1"/>
  <c r="C6" i="34" s="1"/>
  <c r="I64" i="77"/>
  <c r="I65" i="77" s="1"/>
  <c r="I66" i="77" s="1"/>
  <c r="I67" i="77" s="1"/>
  <c r="I68" i="77" s="1"/>
  <c r="I69" i="77" s="1"/>
  <c r="I70" i="77" s="1"/>
  <c r="I71" i="77" s="1"/>
  <c r="I72" i="77" s="1"/>
  <c r="I73" i="77" s="1"/>
  <c r="I74" i="77" s="1"/>
  <c r="I75" i="77" s="1"/>
  <c r="I76" i="77" s="1"/>
  <c r="I77" i="77" s="1"/>
  <c r="I78" i="77" s="1"/>
  <c r="I79" i="77" s="1"/>
  <c r="I80" i="77" s="1"/>
  <c r="I81" i="77" s="1"/>
  <c r="I82" i="77" s="1"/>
  <c r="I83" i="77" s="1"/>
  <c r="I84" i="77" s="1"/>
  <c r="I85" i="77" s="1"/>
  <c r="I86" i="77" s="1"/>
  <c r="I87" i="77" s="1"/>
  <c r="I88" i="77" s="1"/>
  <c r="I89" i="77" s="1"/>
  <c r="I90" i="77" s="1"/>
  <c r="I91" i="77" s="1"/>
  <c r="I92" i="77" s="1"/>
  <c r="I93" i="77" s="1"/>
  <c r="I94" i="77" s="1"/>
  <c r="I95" i="77" s="1"/>
  <c r="I96" i="77" s="1"/>
  <c r="I97" i="77" s="1"/>
  <c r="I98" i="77" s="1"/>
  <c r="I99" i="77" s="1"/>
  <c r="I100" i="77" s="1"/>
  <c r="I101" i="77" s="1"/>
  <c r="I102" i="77" s="1"/>
  <c r="I103" i="77" s="1"/>
  <c r="I104" i="77" s="1"/>
  <c r="I105" i="77" s="1"/>
  <c r="I106" i="77" s="1"/>
  <c r="I107" i="77" s="1"/>
  <c r="I108" i="77" s="1"/>
  <c r="I109" i="77" s="1"/>
  <c r="I110" i="77" s="1"/>
  <c r="I111" i="77" s="1"/>
  <c r="I112" i="77" s="1"/>
  <c r="I113" i="77" s="1"/>
  <c r="I114" i="77" s="1"/>
  <c r="I115" i="77" s="1"/>
  <c r="I116" i="77" s="1"/>
  <c r="I117" i="77" s="1"/>
  <c r="I118" i="77" s="1"/>
  <c r="I119" i="77" s="1"/>
  <c r="I120" i="77" s="1"/>
  <c r="I121" i="77" s="1"/>
  <c r="I122" i="77" s="1"/>
  <c r="I123" i="77" s="1"/>
  <c r="I124" i="77" s="1"/>
  <c r="I125" i="77" s="1"/>
  <c r="I126" i="77" s="1"/>
  <c r="I127" i="77" s="1"/>
  <c r="I128" i="77" s="1"/>
  <c r="I129" i="77" s="1"/>
  <c r="I130" i="77" s="1"/>
  <c r="I131" i="77" s="1"/>
  <c r="I132" i="77" s="1"/>
  <c r="I133" i="77" s="1"/>
  <c r="I134" i="77" s="1"/>
  <c r="I135" i="77" s="1"/>
  <c r="I136" i="77" s="1"/>
  <c r="I137" i="77" s="1"/>
  <c r="I138" i="77" s="1"/>
  <c r="I139" i="77" s="1"/>
  <c r="I140" i="77" s="1"/>
  <c r="I141" i="77" s="1"/>
  <c r="I142" i="77" s="1"/>
  <c r="I143" i="77" s="1"/>
  <c r="I144" i="77" s="1"/>
  <c r="I145" i="77" s="1"/>
  <c r="I146" i="77" s="1"/>
  <c r="I147" i="77" s="1"/>
  <c r="I148" i="77" s="1"/>
  <c r="I149" i="77" s="1"/>
  <c r="I150" i="77" s="1"/>
  <c r="I151" i="77" s="1"/>
  <c r="I152" i="77" s="1"/>
  <c r="I153" i="77" s="1"/>
  <c r="I154" i="77" s="1"/>
  <c r="I155" i="77" s="1"/>
  <c r="I156" i="77" s="1"/>
  <c r="I157" i="77" s="1"/>
  <c r="I158" i="77" s="1"/>
  <c r="I159" i="77" s="1"/>
  <c r="I160" i="77" s="1"/>
  <c r="I161" i="77" s="1"/>
  <c r="I162" i="77" s="1"/>
  <c r="I163" i="77" s="1"/>
  <c r="I164" i="77" s="1"/>
  <c r="I165" i="77" s="1"/>
  <c r="I166" i="77" s="1"/>
  <c r="I167" i="77" s="1"/>
  <c r="I168" i="77" s="1"/>
  <c r="I169" i="77" s="1"/>
  <c r="I170" i="77" s="1"/>
  <c r="I171" i="77" s="1"/>
  <c r="I172" i="77" s="1"/>
  <c r="I173" i="77" s="1"/>
  <c r="I174" i="77" s="1"/>
  <c r="I175" i="77" s="1"/>
  <c r="I176" i="77" s="1"/>
  <c r="I177" i="77" s="1"/>
  <c r="I178" i="77" s="1"/>
  <c r="I179" i="77" s="1"/>
  <c r="I180" i="77" s="1"/>
  <c r="I181" i="77" s="1"/>
  <c r="I182" i="77" s="1"/>
  <c r="I183" i="77" s="1"/>
  <c r="I184" i="77" s="1"/>
  <c r="I185" i="77" s="1"/>
  <c r="I186" i="77" s="1"/>
  <c r="I187" i="77" s="1"/>
  <c r="I188" i="77" s="1"/>
  <c r="I189" i="77" s="1"/>
  <c r="I190" i="77" s="1"/>
  <c r="I191" i="77" s="1"/>
  <c r="I192" i="77" s="1"/>
  <c r="I193" i="77" s="1"/>
  <c r="I194" i="77" s="1"/>
  <c r="I195" i="77" s="1"/>
  <c r="I196" i="77" s="1"/>
  <c r="I197" i="77" s="1"/>
  <c r="I198" i="77" s="1"/>
  <c r="I199" i="77" s="1"/>
  <c r="I200" i="77" s="1"/>
  <c r="I201" i="77" s="1"/>
  <c r="I202" i="77" s="1"/>
  <c r="I203" i="77" s="1"/>
  <c r="I204" i="77" s="1"/>
  <c r="I205" i="77" s="1"/>
  <c r="I206" i="77" s="1"/>
  <c r="I207" i="77" s="1"/>
  <c r="I208" i="77" s="1"/>
  <c r="I209" i="77" s="1"/>
  <c r="I210" i="77" s="1"/>
  <c r="I211" i="77" s="1"/>
  <c r="I212" i="77" s="1"/>
  <c r="I213" i="77" s="1"/>
  <c r="I214" i="77" s="1"/>
  <c r="I215" i="77" s="1"/>
  <c r="I216" i="77" s="1"/>
  <c r="I217" i="77" s="1"/>
  <c r="I218" i="77" s="1"/>
  <c r="I219" i="77" s="1"/>
  <c r="I220" i="77" s="1"/>
  <c r="I221" i="77" s="1"/>
  <c r="I222" i="77" s="1"/>
  <c r="I223" i="77" s="1"/>
  <c r="I224" i="77" s="1"/>
  <c r="I225" i="77" s="1"/>
  <c r="I226" i="77" s="1"/>
  <c r="I227" i="77" s="1"/>
  <c r="I228" i="77" s="1"/>
  <c r="I229" i="77" s="1"/>
  <c r="I230" i="77" s="1"/>
  <c r="I231" i="77" s="1"/>
  <c r="I232" i="77" s="1"/>
  <c r="I233" i="77" s="1"/>
  <c r="I234" i="77" s="1"/>
  <c r="I235" i="77" s="1"/>
  <c r="I236" i="77" s="1"/>
  <c r="I237" i="77" s="1"/>
  <c r="I238" i="77" s="1"/>
  <c r="I239" i="77" s="1"/>
  <c r="I240" i="77" s="1"/>
  <c r="I241" i="77" s="1"/>
  <c r="I242" i="77" s="1"/>
  <c r="I243" i="77" s="1"/>
  <c r="I244" i="77" s="1"/>
  <c r="I245" i="77" s="1"/>
  <c r="I246" i="77" s="1"/>
  <c r="I247" i="77" s="1"/>
  <c r="I248" i="77" s="1"/>
  <c r="I249" i="77" s="1"/>
  <c r="I250" i="77" s="1"/>
  <c r="I251" i="77" s="1"/>
  <c r="I252" i="77" s="1"/>
  <c r="I253" i="77" s="1"/>
  <c r="I254" i="77" s="1"/>
  <c r="I255" i="77" s="1"/>
  <c r="I256" i="77" s="1"/>
  <c r="I257" i="77" s="1"/>
  <c r="I258" i="77" s="1"/>
  <c r="I259" i="77" s="1"/>
  <c r="I260" i="77" s="1"/>
  <c r="I261" i="77" s="1"/>
  <c r="I262" i="77" s="1"/>
  <c r="I263" i="77" s="1"/>
  <c r="I264" i="77" s="1"/>
  <c r="I265" i="77" s="1"/>
  <c r="I266" i="77" s="1"/>
  <c r="I267" i="77" s="1"/>
  <c r="I268" i="77" s="1"/>
  <c r="I269" i="77" s="1"/>
  <c r="I270" i="77" s="1"/>
  <c r="I271" i="77" s="1"/>
  <c r="I272" i="77" s="1"/>
  <c r="I273" i="77" s="1"/>
  <c r="I274" i="77" s="1"/>
  <c r="I275" i="77" s="1"/>
  <c r="I276" i="77" s="1"/>
  <c r="I277" i="77" s="1"/>
  <c r="I278" i="77" s="1"/>
  <c r="I279" i="77" s="1"/>
  <c r="I280" i="77" s="1"/>
  <c r="I281" i="77" s="1"/>
  <c r="I22" i="76"/>
  <c r="I23" i="76" s="1"/>
  <c r="I24" i="76" s="1"/>
  <c r="J25" i="75"/>
  <c r="H21" i="78"/>
  <c r="I21" i="78" s="1"/>
  <c r="I22" i="78" s="1"/>
  <c r="E293" i="77" l="1"/>
  <c r="K25" i="75"/>
  <c r="K26" i="75" s="1"/>
  <c r="K27" i="75" s="1"/>
  <c r="K28" i="75" s="1"/>
  <c r="H23" i="78"/>
  <c r="I23" i="78" s="1"/>
  <c r="I24" i="78" s="1"/>
  <c r="H25" i="76"/>
  <c r="H30" i="76" s="1"/>
  <c r="I30" i="76" s="1"/>
  <c r="E32" i="76" l="1"/>
  <c r="C5" i="34"/>
  <c r="I25" i="76"/>
  <c r="I26" i="76" s="1"/>
  <c r="H25" i="78"/>
  <c r="I25" i="78" s="1"/>
  <c r="I26" i="78" s="1"/>
  <c r="J29" i="75"/>
  <c r="K29" i="75" s="1"/>
  <c r="K30" i="75" s="1"/>
  <c r="K31" i="75" s="1"/>
  <c r="K32" i="75" s="1"/>
  <c r="K33" i="75" s="1"/>
  <c r="K34" i="75" s="1"/>
  <c r="K35" i="75" s="1"/>
  <c r="K36" i="75" s="1"/>
  <c r="K37" i="75" s="1"/>
  <c r="K38" i="75" s="1"/>
  <c r="K39" i="75" s="1"/>
  <c r="K40" i="75" s="1"/>
  <c r="K41" i="75" s="1"/>
  <c r="K42" i="75" s="1"/>
  <c r="J43" i="75" l="1"/>
  <c r="K43" i="75" s="1"/>
  <c r="K44" i="75" s="1"/>
  <c r="K45" i="75" s="1"/>
  <c r="K46" i="75" s="1"/>
  <c r="K47" i="75" s="1"/>
  <c r="K48" i="75" s="1"/>
  <c r="K49" i="75" s="1"/>
  <c r="K50" i="75" s="1"/>
  <c r="K51" i="75" s="1"/>
  <c r="K52" i="75" s="1"/>
  <c r="K53" i="75" s="1"/>
  <c r="K54" i="75" s="1"/>
  <c r="K55" i="75" s="1"/>
  <c r="K56" i="75" s="1"/>
  <c r="K57" i="75" s="1"/>
  <c r="K58" i="75" s="1"/>
  <c r="K59" i="75" s="1"/>
  <c r="K60" i="75" s="1"/>
  <c r="K61" i="75" s="1"/>
  <c r="H27" i="78"/>
  <c r="I27" i="78" s="1"/>
  <c r="I28" i="78" s="1"/>
  <c r="J62" i="75" l="1"/>
  <c r="H29" i="78"/>
  <c r="I29" i="78" s="1"/>
  <c r="I30" i="78" s="1"/>
  <c r="I31" i="78" s="1"/>
  <c r="H32" i="78" l="1"/>
  <c r="I32" i="78" s="1"/>
  <c r="I33" i="78" s="1"/>
  <c r="K62" i="75"/>
  <c r="K63" i="75" s="1"/>
  <c r="K64" i="75" s="1"/>
  <c r="K65" i="75" s="1"/>
  <c r="K66" i="75" s="1"/>
  <c r="K67" i="75" s="1"/>
  <c r="K68" i="75" s="1"/>
  <c r="H34" i="78" l="1"/>
  <c r="I34" i="78" s="1"/>
  <c r="I36" i="78" s="1"/>
  <c r="J69" i="75"/>
  <c r="J85" i="75" s="1"/>
  <c r="K85" i="75" s="1"/>
  <c r="C4" i="34" s="1"/>
  <c r="K69" i="75"/>
  <c r="K70" i="75" s="1"/>
  <c r="K71" i="75" s="1"/>
  <c r="K72" i="75" s="1"/>
  <c r="K73" i="75" s="1"/>
  <c r="K74" i="75" s="1"/>
  <c r="K75" i="75" s="1"/>
  <c r="K76" i="75" s="1"/>
  <c r="K77" i="75" s="1"/>
  <c r="K78" i="75" s="1"/>
  <c r="K79" i="75" s="1"/>
  <c r="E87" i="75" l="1"/>
  <c r="H37" i="78"/>
  <c r="H49" i="78" s="1"/>
  <c r="I49" i="78" s="1"/>
  <c r="C7" i="34" s="1"/>
  <c r="I37" i="78"/>
  <c r="I38" i="78" s="1"/>
  <c r="I39" i="78" s="1"/>
  <c r="I40" i="78" s="1"/>
  <c r="E51" i="78" l="1"/>
  <c r="C52" i="78"/>
  <c r="E16" i="74" l="1"/>
  <c r="E19" i="74"/>
  <c r="D4" i="74"/>
  <c r="D19" i="74" s="1"/>
  <c r="H106" i="64" l="1"/>
  <c r="F106" i="64"/>
  <c r="H105" i="64"/>
  <c r="F105" i="64"/>
  <c r="H104" i="64"/>
  <c r="F104" i="64"/>
  <c r="I104" i="64" s="1"/>
  <c r="H103" i="64"/>
  <c r="F103" i="64"/>
  <c r="I106" i="64" l="1"/>
  <c r="I105" i="64"/>
  <c r="H108" i="64"/>
  <c r="F108" i="64"/>
  <c r="I103" i="64"/>
  <c r="I108" i="64" l="1"/>
  <c r="I110" i="64" s="1"/>
  <c r="G95" i="59"/>
  <c r="G101" i="59" l="1"/>
  <c r="G99" i="59" l="1"/>
  <c r="G97" i="59"/>
  <c r="I105" i="59"/>
  <c r="I106" i="59"/>
  <c r="I107" i="59"/>
  <c r="I108" i="59"/>
  <c r="I109" i="59"/>
  <c r="E1815" i="73" l="1"/>
  <c r="D1815" i="73"/>
  <c r="F1814" i="73"/>
  <c r="H1682" i="73"/>
  <c r="H1681" i="73"/>
  <c r="H1680" i="73"/>
  <c r="H1679" i="73"/>
  <c r="H1678" i="73"/>
  <c r="H1677" i="73"/>
  <c r="H1676" i="73"/>
  <c r="H1675" i="73"/>
  <c r="H1674" i="73"/>
  <c r="H1673" i="73"/>
  <c r="H1672" i="73"/>
  <c r="H1671" i="73"/>
  <c r="H1670" i="73"/>
  <c r="H1669" i="73"/>
  <c r="H1668" i="73"/>
  <c r="H1667" i="73"/>
  <c r="H1666" i="73"/>
  <c r="H1665" i="73"/>
  <c r="H1664" i="73"/>
  <c r="H1663" i="73"/>
  <c r="H1662" i="73"/>
  <c r="H1661" i="73"/>
  <c r="H1660" i="73"/>
  <c r="H1659" i="73"/>
  <c r="H1658" i="73"/>
  <c r="H1657" i="73"/>
  <c r="H1656" i="73"/>
  <c r="H1655" i="73"/>
  <c r="H1654" i="73"/>
  <c r="H1653" i="73"/>
  <c r="H1652" i="73"/>
  <c r="H1651" i="73"/>
  <c r="H1650" i="73"/>
  <c r="H1649" i="73"/>
  <c r="H1648" i="73"/>
  <c r="H1647" i="73"/>
  <c r="H1646" i="73"/>
  <c r="H1645" i="73"/>
  <c r="H1644" i="73"/>
  <c r="H1643" i="73"/>
  <c r="H1642" i="73"/>
  <c r="H1641" i="73"/>
  <c r="H1640" i="73"/>
  <c r="H1639" i="73"/>
  <c r="H1638" i="73"/>
  <c r="H1637" i="73"/>
  <c r="H1636" i="73"/>
  <c r="H1635" i="73"/>
  <c r="H1634" i="73"/>
  <c r="H1633" i="73"/>
  <c r="H1632" i="73"/>
  <c r="H1631" i="73"/>
  <c r="H1630" i="73"/>
  <c r="H1629" i="73"/>
  <c r="H1628" i="73"/>
  <c r="H1627" i="73"/>
  <c r="H1626" i="73"/>
  <c r="H1625" i="73"/>
  <c r="H1624" i="73"/>
  <c r="H1623" i="73"/>
  <c r="H1622" i="73"/>
  <c r="H1621" i="73"/>
  <c r="H1620" i="73"/>
  <c r="H1619" i="73"/>
  <c r="H1618" i="73"/>
  <c r="H1617" i="73"/>
  <c r="H1616" i="73"/>
  <c r="H1615" i="73"/>
  <c r="H1614" i="73"/>
  <c r="H1613" i="73"/>
  <c r="H1612" i="73"/>
  <c r="H1611" i="73"/>
  <c r="H1610" i="73"/>
  <c r="H1609" i="73"/>
  <c r="H1608" i="73"/>
  <c r="H1607" i="73"/>
  <c r="H1606" i="73"/>
  <c r="H1605" i="73"/>
  <c r="H1604" i="73"/>
  <c r="H1603" i="73"/>
  <c r="H1602" i="73"/>
  <c r="H1601" i="73"/>
  <c r="H1600" i="73"/>
  <c r="H1599" i="73"/>
  <c r="H1598" i="73"/>
  <c r="H1597" i="73"/>
  <c r="H1596" i="73"/>
  <c r="H1595" i="73"/>
  <c r="H1594" i="73"/>
  <c r="H1593" i="73"/>
  <c r="H1592" i="73"/>
  <c r="H1591" i="73"/>
  <c r="H1590" i="73"/>
  <c r="H1589" i="73"/>
  <c r="H1588" i="73"/>
  <c r="H1587" i="73"/>
  <c r="H1586" i="73"/>
  <c r="H1585" i="73"/>
  <c r="H1584" i="73"/>
  <c r="H1583" i="73"/>
  <c r="H1582" i="73"/>
  <c r="H1581" i="73"/>
  <c r="H1580" i="73"/>
  <c r="H1579" i="73"/>
  <c r="H1578" i="73"/>
  <c r="H1577" i="73"/>
  <c r="H1576" i="73"/>
  <c r="H1575" i="73"/>
  <c r="H1574" i="73"/>
  <c r="H1573" i="73"/>
  <c r="H1572" i="73"/>
  <c r="H1571" i="73"/>
  <c r="H1570" i="73"/>
  <c r="H1569" i="73"/>
  <c r="H1568" i="73"/>
  <c r="H1567" i="73"/>
  <c r="H1566" i="73"/>
  <c r="H1565" i="73"/>
  <c r="H1564" i="73"/>
  <c r="H1563" i="73"/>
  <c r="H1562" i="73"/>
  <c r="H1561" i="73"/>
  <c r="H1560" i="73"/>
  <c r="H1559" i="73"/>
  <c r="H1558" i="73"/>
  <c r="H1557" i="73"/>
  <c r="H1556" i="73"/>
  <c r="H1555" i="73"/>
  <c r="H1554" i="73"/>
  <c r="H1553" i="73"/>
  <c r="H1552" i="73"/>
  <c r="H1551" i="73"/>
  <c r="H1550" i="73"/>
  <c r="H1549" i="73"/>
  <c r="H1548" i="73"/>
  <c r="H1547" i="73"/>
  <c r="H1546" i="73"/>
  <c r="H1545" i="73"/>
  <c r="H1544" i="73"/>
  <c r="H1543" i="73"/>
  <c r="H1542" i="73"/>
  <c r="H1541" i="73"/>
  <c r="H1540" i="73"/>
  <c r="H1539" i="73"/>
  <c r="H1538" i="73"/>
  <c r="H1537" i="73"/>
  <c r="H1536" i="73"/>
  <c r="H1535" i="73"/>
  <c r="H1534" i="73"/>
  <c r="H1533" i="73"/>
  <c r="H1532" i="73"/>
  <c r="H1531" i="73"/>
  <c r="H1530" i="73"/>
  <c r="H1529" i="73"/>
  <c r="H1528" i="73"/>
  <c r="H1527" i="73"/>
  <c r="H1526" i="73"/>
  <c r="H1525" i="73"/>
  <c r="H1524" i="73"/>
  <c r="H1523" i="73"/>
  <c r="H1522" i="73"/>
  <c r="H1521" i="73"/>
  <c r="H1520" i="73"/>
  <c r="H1519" i="73"/>
  <c r="H1518" i="73"/>
  <c r="H1517" i="73"/>
  <c r="H1516" i="73"/>
  <c r="H1515" i="73"/>
  <c r="H1514" i="73"/>
  <c r="H1513" i="73"/>
  <c r="H1512" i="73"/>
  <c r="H1511" i="73"/>
  <c r="H1510" i="73"/>
  <c r="H1509" i="73"/>
  <c r="H1508" i="73"/>
  <c r="H1507" i="73"/>
  <c r="H1506" i="73"/>
  <c r="H1505" i="73"/>
  <c r="H1504" i="73"/>
  <c r="H1503" i="73"/>
  <c r="H1502" i="73"/>
  <c r="H1501" i="73"/>
  <c r="H1500" i="73"/>
  <c r="H1499" i="73"/>
  <c r="H1498" i="73"/>
  <c r="H1497" i="73"/>
  <c r="H1496" i="73"/>
  <c r="H1495" i="73"/>
  <c r="H1494" i="73"/>
  <c r="H1493" i="73"/>
  <c r="H1492" i="73"/>
  <c r="H1491" i="73"/>
  <c r="H1490" i="73"/>
  <c r="H1489" i="73"/>
  <c r="H1488" i="73"/>
  <c r="H1487" i="73"/>
  <c r="H1486" i="73"/>
  <c r="H1485" i="73"/>
  <c r="H1484" i="73"/>
  <c r="H1483" i="73"/>
  <c r="H1482" i="73"/>
  <c r="H1481" i="73"/>
  <c r="H1480" i="73"/>
  <c r="H1479" i="73"/>
  <c r="H1478" i="73"/>
  <c r="H1477" i="73"/>
  <c r="H1476" i="73"/>
  <c r="H1475" i="73"/>
  <c r="H1474" i="73"/>
  <c r="H1473" i="73"/>
  <c r="H1472" i="73"/>
  <c r="H1471" i="73"/>
  <c r="H1470" i="73"/>
  <c r="H1469" i="73"/>
  <c r="H1468" i="73"/>
  <c r="H1467" i="73"/>
  <c r="H1466" i="73"/>
  <c r="H1465" i="73"/>
  <c r="H1464" i="73"/>
  <c r="H1463" i="73"/>
  <c r="H1462" i="73"/>
  <c r="H1461" i="73"/>
  <c r="H1460" i="73"/>
  <c r="H1459" i="73"/>
  <c r="H1458" i="73"/>
  <c r="H1457" i="73"/>
  <c r="H1456" i="73"/>
  <c r="H1455" i="73"/>
  <c r="H1454" i="73"/>
  <c r="H1453" i="73"/>
  <c r="H1452" i="73"/>
  <c r="H1451" i="73"/>
  <c r="H1450" i="73"/>
  <c r="H1449" i="73"/>
  <c r="H1448" i="73"/>
  <c r="H1447" i="73"/>
  <c r="H1446" i="73"/>
  <c r="H1445" i="73"/>
  <c r="H1444" i="73"/>
  <c r="H1443" i="73"/>
  <c r="H1442" i="73"/>
  <c r="H1441" i="73"/>
  <c r="H1440" i="73"/>
  <c r="H1439" i="73"/>
  <c r="H1438" i="73"/>
  <c r="H1437" i="73"/>
  <c r="H1436" i="73"/>
  <c r="H1435" i="73"/>
  <c r="H1434" i="73"/>
  <c r="H1433" i="73"/>
  <c r="H1432" i="73"/>
  <c r="H1431" i="73"/>
  <c r="H1430" i="73"/>
  <c r="H1429" i="73"/>
  <c r="H1428" i="73"/>
  <c r="H1427" i="73"/>
  <c r="H1426" i="73"/>
  <c r="H1425" i="73"/>
  <c r="H1424" i="73"/>
  <c r="H1423" i="73"/>
  <c r="H1422" i="73"/>
  <c r="H1421" i="73"/>
  <c r="H1420" i="73"/>
  <c r="H1419" i="73"/>
  <c r="H1418" i="73"/>
  <c r="H1417" i="73"/>
  <c r="H1416" i="73"/>
  <c r="H1415" i="73"/>
  <c r="H1414" i="73"/>
  <c r="H1413" i="73"/>
  <c r="H1412" i="73"/>
  <c r="H1411" i="73"/>
  <c r="H1410" i="73"/>
  <c r="H1409" i="73"/>
  <c r="H1408" i="73"/>
  <c r="H1407" i="73"/>
  <c r="H1406" i="73"/>
  <c r="H1405" i="73"/>
  <c r="H1404" i="73"/>
  <c r="H1403" i="73"/>
  <c r="H1402" i="73"/>
  <c r="H1401" i="73"/>
  <c r="H1400" i="73"/>
  <c r="H1399" i="73"/>
  <c r="H1398" i="73"/>
  <c r="H1397" i="73"/>
  <c r="H1396" i="73"/>
  <c r="H1395" i="73"/>
  <c r="H1394" i="73"/>
  <c r="H1393" i="73"/>
  <c r="H1392" i="73"/>
  <c r="H1391" i="73"/>
  <c r="H1390" i="73"/>
  <c r="H1389" i="73"/>
  <c r="H1388" i="73"/>
  <c r="H1387" i="73"/>
  <c r="H1386" i="73"/>
  <c r="H1385" i="73"/>
  <c r="H1384" i="73"/>
  <c r="H1383" i="73"/>
  <c r="H1382" i="73"/>
  <c r="H1381" i="73"/>
  <c r="H1380" i="73"/>
  <c r="H1379" i="73"/>
  <c r="H1378" i="73"/>
  <c r="H1377" i="73"/>
  <c r="H1376" i="73"/>
  <c r="H1375" i="73"/>
  <c r="H1374" i="73"/>
  <c r="H1373" i="73"/>
  <c r="H1372" i="73"/>
  <c r="H1371" i="73"/>
  <c r="H1370" i="73"/>
  <c r="H1369" i="73"/>
  <c r="H1368" i="73"/>
  <c r="H1367" i="73"/>
  <c r="H1366" i="73"/>
  <c r="H1365" i="73"/>
  <c r="H1364" i="73"/>
  <c r="H1363" i="73"/>
  <c r="H1362" i="73"/>
  <c r="H1361" i="73"/>
  <c r="H1360" i="73"/>
  <c r="H1359" i="73"/>
  <c r="H1358" i="73"/>
  <c r="H1357" i="73"/>
  <c r="H1356" i="73"/>
  <c r="H1355" i="73"/>
  <c r="H1354" i="73"/>
  <c r="H1353" i="73"/>
  <c r="H1352" i="73"/>
  <c r="H1351" i="73"/>
  <c r="H1350" i="73"/>
  <c r="H1349" i="73"/>
  <c r="H1348" i="73"/>
  <c r="H1347" i="73"/>
  <c r="H1346" i="73"/>
  <c r="H1345" i="73"/>
  <c r="H1344" i="73"/>
  <c r="H1343" i="73"/>
  <c r="H1342" i="73"/>
  <c r="H1341" i="73"/>
  <c r="H1340" i="73"/>
  <c r="H1339" i="73"/>
  <c r="H1338" i="73"/>
  <c r="H1337" i="73"/>
  <c r="H1336" i="73"/>
  <c r="H1335" i="73"/>
  <c r="H1334" i="73"/>
  <c r="H1333" i="73"/>
  <c r="H1332" i="73"/>
  <c r="H1331" i="73"/>
  <c r="H1330" i="73"/>
  <c r="H1329" i="73"/>
  <c r="H1328" i="73"/>
  <c r="H1327" i="73"/>
  <c r="H1326" i="73"/>
  <c r="H1325" i="73"/>
  <c r="H1324" i="73"/>
  <c r="H1323" i="73"/>
  <c r="H1322" i="73"/>
  <c r="H1321" i="73"/>
  <c r="H1320" i="73"/>
  <c r="H1319" i="73"/>
  <c r="H1318" i="73"/>
  <c r="H1317" i="73"/>
  <c r="H1316" i="73"/>
  <c r="H1315" i="73"/>
  <c r="H1314" i="73"/>
  <c r="H1313" i="73"/>
  <c r="H1312" i="73"/>
  <c r="H1311" i="73"/>
  <c r="H1310" i="73"/>
  <c r="H1309" i="73"/>
  <c r="H1308" i="73"/>
  <c r="H1307" i="73"/>
  <c r="H1306" i="73"/>
  <c r="H1305" i="73"/>
  <c r="H1304" i="73"/>
  <c r="H1303" i="73"/>
  <c r="H1302" i="73"/>
  <c r="H1301" i="73"/>
  <c r="H1300" i="73"/>
  <c r="H1299" i="73"/>
  <c r="H1298" i="73"/>
  <c r="H1297" i="73"/>
  <c r="H1296" i="73"/>
  <c r="H1295" i="73"/>
  <c r="H1294" i="73"/>
  <c r="H1293" i="73"/>
  <c r="H1292" i="73"/>
  <c r="H1291" i="73"/>
  <c r="H1290" i="73"/>
  <c r="H1289" i="73"/>
  <c r="H1288" i="73"/>
  <c r="H1287" i="73"/>
  <c r="H1286" i="73"/>
  <c r="H1285" i="73"/>
  <c r="H1284" i="73"/>
  <c r="H1283" i="73"/>
  <c r="H1282" i="73"/>
  <c r="H1281" i="73"/>
  <c r="H1280" i="73"/>
  <c r="H1279" i="73"/>
  <c r="H1278" i="73"/>
  <c r="H1277" i="73"/>
  <c r="H1276" i="73"/>
  <c r="H1275" i="73"/>
  <c r="H1274" i="73"/>
  <c r="H1273" i="73"/>
  <c r="H1272" i="73"/>
  <c r="H1271" i="73"/>
  <c r="H1270" i="73"/>
  <c r="H1269" i="73"/>
  <c r="H1268" i="73"/>
  <c r="H1267" i="73"/>
  <c r="H1266" i="73"/>
  <c r="H1265" i="73"/>
  <c r="H1264" i="73"/>
  <c r="H1263" i="73"/>
  <c r="H1262" i="73"/>
  <c r="H1261" i="73"/>
  <c r="H1260" i="73"/>
  <c r="H1259" i="73"/>
  <c r="H1258" i="73"/>
  <c r="H1257" i="73"/>
  <c r="H1256" i="73"/>
  <c r="H1255" i="73"/>
  <c r="H1254" i="73"/>
  <c r="H1253" i="73"/>
  <c r="H1252" i="73"/>
  <c r="H1251" i="73"/>
  <c r="H1250" i="73"/>
  <c r="H1249" i="73"/>
  <c r="H1248" i="73"/>
  <c r="H1247" i="73"/>
  <c r="H1246" i="73"/>
  <c r="H1245" i="73"/>
  <c r="H1244" i="73"/>
  <c r="H1243" i="73"/>
  <c r="H1242" i="73"/>
  <c r="H1241" i="73"/>
  <c r="H1240" i="73"/>
  <c r="H1239" i="73"/>
  <c r="H1238" i="73"/>
  <c r="H1237" i="73"/>
  <c r="H1236" i="73"/>
  <c r="H1235" i="73"/>
  <c r="H1234" i="73"/>
  <c r="H1233" i="73"/>
  <c r="H1232" i="73"/>
  <c r="H1231" i="73"/>
  <c r="H1230" i="73"/>
  <c r="H1229" i="73"/>
  <c r="H1228" i="73"/>
  <c r="H1227" i="73"/>
  <c r="H1226" i="73"/>
  <c r="H1225" i="73"/>
  <c r="H1224" i="73"/>
  <c r="H1223" i="73"/>
  <c r="H1222" i="73"/>
  <c r="H1221" i="73"/>
  <c r="H1220" i="73"/>
  <c r="H1219" i="73"/>
  <c r="H1218" i="73"/>
  <c r="H1217" i="73"/>
  <c r="H1216" i="73"/>
  <c r="H1215" i="73"/>
  <c r="H1214" i="73"/>
  <c r="H1213" i="73"/>
  <c r="H1212" i="73"/>
  <c r="H1211" i="73"/>
  <c r="H1210" i="73"/>
  <c r="H1209" i="73"/>
  <c r="H1208" i="73"/>
  <c r="H1207" i="73"/>
  <c r="H1206" i="73"/>
  <c r="H1205" i="73"/>
  <c r="H1204" i="73"/>
  <c r="H1203" i="73"/>
  <c r="H1202" i="73"/>
  <c r="H1201" i="73"/>
  <c r="H1200" i="73"/>
  <c r="H1199" i="73"/>
  <c r="H1198" i="73"/>
  <c r="H1197" i="73"/>
  <c r="H1196" i="73"/>
  <c r="H1195" i="73"/>
  <c r="H1194" i="73"/>
  <c r="H1193" i="73"/>
  <c r="H1192" i="73"/>
  <c r="H1191" i="73"/>
  <c r="H1190" i="73"/>
  <c r="H1189" i="73"/>
  <c r="H1188" i="73"/>
  <c r="H1187" i="73"/>
  <c r="H1186" i="73"/>
  <c r="H1185" i="73"/>
  <c r="H1184" i="73"/>
  <c r="H1183" i="73"/>
  <c r="H1182" i="73"/>
  <c r="H1181" i="73"/>
  <c r="H1180" i="73"/>
  <c r="H1179" i="73"/>
  <c r="H1178" i="73"/>
  <c r="H1177" i="73"/>
  <c r="H1176" i="73"/>
  <c r="H1175" i="73"/>
  <c r="H1174" i="73"/>
  <c r="H1173" i="73"/>
  <c r="H1172" i="73"/>
  <c r="H1171" i="73"/>
  <c r="H1170" i="73"/>
  <c r="H1169" i="73"/>
  <c r="H1168" i="73"/>
  <c r="H1167" i="73"/>
  <c r="H1166" i="73"/>
  <c r="H1165" i="73"/>
  <c r="H1164" i="73"/>
  <c r="H1163" i="73"/>
  <c r="H1162" i="73"/>
  <c r="H1161" i="73"/>
  <c r="H1160" i="73"/>
  <c r="H1159" i="73"/>
  <c r="H1158" i="73"/>
  <c r="H1157" i="73"/>
  <c r="H1156" i="73"/>
  <c r="H1155" i="73"/>
  <c r="H1154" i="73"/>
  <c r="H1153" i="73"/>
  <c r="H1152" i="73"/>
  <c r="H1151" i="73"/>
  <c r="H1150" i="73"/>
  <c r="H1149" i="73"/>
  <c r="H1148" i="73"/>
  <c r="H1147" i="73"/>
  <c r="H1146" i="73"/>
  <c r="H1145" i="73"/>
  <c r="H1144" i="73"/>
  <c r="H1143" i="73"/>
  <c r="H1142" i="73"/>
  <c r="H1141" i="73"/>
  <c r="H1140" i="73"/>
  <c r="H1139" i="73"/>
  <c r="H1138" i="73"/>
  <c r="H1137" i="73"/>
  <c r="H1136" i="73"/>
  <c r="H1135" i="73"/>
  <c r="H1134" i="73"/>
  <c r="H1133" i="73"/>
  <c r="H1132" i="73"/>
  <c r="H1131" i="73"/>
  <c r="H1130" i="73"/>
  <c r="H1129" i="73"/>
  <c r="H1128" i="73"/>
  <c r="H1127" i="73"/>
  <c r="H1126" i="73"/>
  <c r="H1125" i="73"/>
  <c r="H1124" i="73"/>
  <c r="H1123" i="73"/>
  <c r="H1122" i="73"/>
  <c r="H1121" i="73"/>
  <c r="H1120" i="73"/>
  <c r="H1119" i="73"/>
  <c r="H1118" i="73"/>
  <c r="H1117" i="73"/>
  <c r="H1116" i="73"/>
  <c r="H1115" i="73"/>
  <c r="H1114" i="73"/>
  <c r="H1113" i="73"/>
  <c r="H1112" i="73"/>
  <c r="H1111" i="73"/>
  <c r="H1110" i="73"/>
  <c r="H1109" i="73"/>
  <c r="H1108" i="73"/>
  <c r="H1107" i="73"/>
  <c r="H1106" i="73"/>
  <c r="H1105" i="73"/>
  <c r="H1104" i="73"/>
  <c r="H1103" i="73"/>
  <c r="H1102" i="73"/>
  <c r="H1101" i="73"/>
  <c r="H1100" i="73"/>
  <c r="H1099" i="73"/>
  <c r="H1098" i="73"/>
  <c r="H1097" i="73"/>
  <c r="H1096" i="73"/>
  <c r="H1095" i="73"/>
  <c r="H1094" i="73"/>
  <c r="H1093" i="73"/>
  <c r="H1092" i="73"/>
  <c r="H1091" i="73"/>
  <c r="H1090" i="73"/>
  <c r="H1089" i="73"/>
  <c r="H1088" i="73"/>
  <c r="H1087" i="73"/>
  <c r="H1086" i="73"/>
  <c r="H1085" i="73"/>
  <c r="H1084" i="73"/>
  <c r="H1083" i="73"/>
  <c r="H1082" i="73"/>
  <c r="H1081" i="73"/>
  <c r="H1080" i="73"/>
  <c r="H1079" i="73"/>
  <c r="H1078" i="73"/>
  <c r="H1077" i="73"/>
  <c r="H1076" i="73"/>
  <c r="H1075" i="73"/>
  <c r="H1074" i="73"/>
  <c r="H1073" i="73"/>
  <c r="H1072" i="73"/>
  <c r="H1071" i="73"/>
  <c r="H1070" i="73"/>
  <c r="H1069" i="73"/>
  <c r="H1068" i="73"/>
  <c r="H1067" i="73"/>
  <c r="H1066" i="73"/>
  <c r="H1065" i="73"/>
  <c r="H1064" i="73"/>
  <c r="H1063" i="73"/>
  <c r="H1062" i="73"/>
  <c r="H1061" i="73"/>
  <c r="H1060" i="73"/>
  <c r="H1059" i="73"/>
  <c r="H1058" i="73"/>
  <c r="H1057" i="73"/>
  <c r="H1056" i="73"/>
  <c r="H1055" i="73"/>
  <c r="H1054" i="73"/>
  <c r="H1053" i="73"/>
  <c r="H1052" i="73"/>
  <c r="H1051" i="73"/>
  <c r="H1050" i="73"/>
  <c r="H1049" i="73"/>
  <c r="H1048" i="73"/>
  <c r="H1047" i="73"/>
  <c r="H1046" i="73"/>
  <c r="H1045" i="73"/>
  <c r="H1044" i="73"/>
  <c r="H1043" i="73"/>
  <c r="H1042" i="73"/>
  <c r="H1041" i="73"/>
  <c r="H1040" i="73"/>
  <c r="H1039" i="73"/>
  <c r="H1038" i="73"/>
  <c r="H1037" i="73"/>
  <c r="H1036" i="73"/>
  <c r="H1035" i="73"/>
  <c r="H1034" i="73"/>
  <c r="H1033" i="73"/>
  <c r="H1032" i="73"/>
  <c r="H1031" i="73"/>
  <c r="H1030" i="73"/>
  <c r="H1029" i="73"/>
  <c r="H1028" i="73"/>
  <c r="H1027" i="73"/>
  <c r="H1026" i="73"/>
  <c r="H1025" i="73"/>
  <c r="H1024" i="73"/>
  <c r="H1023" i="73"/>
  <c r="H1022" i="73"/>
  <c r="H1021" i="73"/>
  <c r="H1020" i="73"/>
  <c r="H1019" i="73"/>
  <c r="H1018" i="73"/>
  <c r="H1017" i="73"/>
  <c r="H1016" i="73"/>
  <c r="H1015" i="73"/>
  <c r="H1014" i="73"/>
  <c r="H1013" i="73"/>
  <c r="H1012" i="73"/>
  <c r="H1011" i="73"/>
  <c r="H1010" i="73"/>
  <c r="H1009" i="73"/>
  <c r="H1008" i="73"/>
  <c r="H1007" i="73"/>
  <c r="H1006" i="73"/>
  <c r="H1005" i="73"/>
  <c r="H1004" i="73"/>
  <c r="H1003" i="73"/>
  <c r="H1002" i="73"/>
  <c r="H1001" i="73"/>
  <c r="H1000" i="73"/>
  <c r="H999" i="73"/>
  <c r="H998" i="73"/>
  <c r="H997" i="73"/>
  <c r="H996" i="73"/>
  <c r="H995" i="73"/>
  <c r="H994" i="73"/>
  <c r="H993" i="73"/>
  <c r="H992" i="73"/>
  <c r="H991" i="73"/>
  <c r="H990" i="73"/>
  <c r="H989" i="73"/>
  <c r="H988" i="73"/>
  <c r="H987" i="73"/>
  <c r="H986" i="73"/>
  <c r="H985" i="73"/>
  <c r="H984" i="73"/>
  <c r="H983" i="73"/>
  <c r="H982" i="73"/>
  <c r="H981" i="73"/>
  <c r="H980" i="73"/>
  <c r="H979" i="73"/>
  <c r="H978" i="73"/>
  <c r="H977" i="73"/>
  <c r="H976" i="73"/>
  <c r="H975" i="73"/>
  <c r="H974" i="73"/>
  <c r="H973" i="73"/>
  <c r="H972" i="73"/>
  <c r="H971" i="73"/>
  <c r="H970" i="73"/>
  <c r="H969" i="73"/>
  <c r="H968" i="73"/>
  <c r="H967" i="73"/>
  <c r="H966" i="73"/>
  <c r="H965" i="73"/>
  <c r="H964" i="73"/>
  <c r="H963" i="73"/>
  <c r="H962" i="73"/>
  <c r="H961" i="73"/>
  <c r="H960" i="73"/>
  <c r="H959" i="73"/>
  <c r="H958" i="73"/>
  <c r="H957" i="73"/>
  <c r="H956" i="73"/>
  <c r="H955" i="73"/>
  <c r="H954" i="73"/>
  <c r="H953" i="73"/>
  <c r="H952" i="73"/>
  <c r="H951" i="73"/>
  <c r="H950" i="73"/>
  <c r="H949" i="73"/>
  <c r="H948" i="73"/>
  <c r="H947" i="73"/>
  <c r="H946" i="73"/>
  <c r="H945" i="73"/>
  <c r="H944" i="73"/>
  <c r="H943" i="73"/>
  <c r="H942" i="73"/>
  <c r="H941" i="73"/>
  <c r="H940" i="73"/>
  <c r="H939" i="73"/>
  <c r="H938" i="73"/>
  <c r="H937" i="73"/>
  <c r="H936" i="73"/>
  <c r="H935" i="73"/>
  <c r="H934" i="73"/>
  <c r="H933" i="73"/>
  <c r="H932" i="73"/>
  <c r="H931" i="73"/>
  <c r="H930" i="73"/>
  <c r="H929" i="73"/>
  <c r="H928" i="73"/>
  <c r="H927" i="73"/>
  <c r="H926" i="73"/>
  <c r="H925" i="73"/>
  <c r="H924" i="73"/>
  <c r="H923" i="73"/>
  <c r="H922" i="73"/>
  <c r="H921" i="73"/>
  <c r="H920" i="73"/>
  <c r="H919" i="73"/>
  <c r="H918" i="73"/>
  <c r="H917" i="73"/>
  <c r="H916" i="73"/>
  <c r="H915" i="73"/>
  <c r="H914" i="73"/>
  <c r="H913" i="73"/>
  <c r="H912" i="73"/>
  <c r="H911" i="73"/>
  <c r="H910" i="73"/>
  <c r="H909" i="73"/>
  <c r="H908" i="73"/>
  <c r="H907" i="73"/>
  <c r="H906" i="73"/>
  <c r="H905" i="73"/>
  <c r="H904" i="73"/>
  <c r="H903" i="73"/>
  <c r="H902" i="73"/>
  <c r="H901" i="73"/>
  <c r="H900" i="73"/>
  <c r="H899" i="73"/>
  <c r="H898" i="73"/>
  <c r="H897" i="73"/>
  <c r="H896" i="73"/>
  <c r="H895" i="73"/>
  <c r="H894" i="73"/>
  <c r="H893" i="73"/>
  <c r="H892" i="73"/>
  <c r="H891" i="73"/>
  <c r="H890" i="73"/>
  <c r="H889" i="73"/>
  <c r="H888" i="73"/>
  <c r="H887" i="73"/>
  <c r="H886" i="73"/>
  <c r="H885" i="73"/>
  <c r="H884" i="73"/>
  <c r="H883" i="73"/>
  <c r="H882" i="73"/>
  <c r="H881" i="73"/>
  <c r="H880" i="73"/>
  <c r="H879" i="73"/>
  <c r="H878" i="73"/>
  <c r="H877" i="73"/>
  <c r="H876" i="73"/>
  <c r="H875" i="73"/>
  <c r="H874" i="73"/>
  <c r="H873" i="73"/>
  <c r="H872" i="73"/>
  <c r="H871" i="73"/>
  <c r="H870" i="73"/>
  <c r="H869" i="73"/>
  <c r="H868" i="73"/>
  <c r="H867" i="73"/>
  <c r="H866" i="73"/>
  <c r="H865" i="73"/>
  <c r="H864" i="73"/>
  <c r="H863" i="73"/>
  <c r="H862" i="73"/>
  <c r="H861" i="73"/>
  <c r="H860" i="73"/>
  <c r="H859" i="73"/>
  <c r="H858" i="73"/>
  <c r="H857" i="73"/>
  <c r="H856" i="73"/>
  <c r="H855" i="73"/>
  <c r="H854" i="73"/>
  <c r="H853" i="73"/>
  <c r="H852" i="73"/>
  <c r="H851" i="73"/>
  <c r="H850" i="73"/>
  <c r="H849" i="73"/>
  <c r="H848" i="73"/>
  <c r="H847" i="73"/>
  <c r="H846" i="73"/>
  <c r="H845" i="73"/>
  <c r="H844" i="73"/>
  <c r="H843" i="73"/>
  <c r="H842" i="73"/>
  <c r="H841" i="73"/>
  <c r="H840" i="73"/>
  <c r="H839" i="73"/>
  <c r="H838" i="73"/>
  <c r="H837" i="73"/>
  <c r="H836" i="73"/>
  <c r="H835" i="73"/>
  <c r="H834" i="73"/>
  <c r="H833" i="73"/>
  <c r="H832" i="73"/>
  <c r="H831" i="73"/>
  <c r="H830" i="73"/>
  <c r="H829" i="73"/>
  <c r="H828" i="73"/>
  <c r="H827" i="73"/>
  <c r="H826" i="73"/>
  <c r="H825" i="73"/>
  <c r="H824" i="73"/>
  <c r="H823" i="73"/>
  <c r="H822" i="73"/>
  <c r="H821" i="73"/>
  <c r="H820" i="73"/>
  <c r="H819" i="73"/>
  <c r="H818" i="73"/>
  <c r="H817" i="73"/>
  <c r="H816" i="73"/>
  <c r="H815" i="73"/>
  <c r="H814" i="73"/>
  <c r="H813" i="73"/>
  <c r="H812" i="73"/>
  <c r="H811" i="73"/>
  <c r="H810" i="73"/>
  <c r="H809" i="73"/>
  <c r="H808" i="73"/>
  <c r="H807" i="73"/>
  <c r="H806" i="73"/>
  <c r="H805" i="73"/>
  <c r="H804" i="73"/>
  <c r="H803" i="73"/>
  <c r="H802" i="73"/>
  <c r="H801" i="73"/>
  <c r="H800" i="73"/>
  <c r="H799" i="73"/>
  <c r="H798" i="73"/>
  <c r="H797" i="73"/>
  <c r="H796" i="73"/>
  <c r="H795" i="73"/>
  <c r="H794" i="73"/>
  <c r="H793" i="73"/>
  <c r="H792" i="73"/>
  <c r="H791" i="73"/>
  <c r="H790" i="73"/>
  <c r="H789" i="73"/>
  <c r="H788" i="73"/>
  <c r="H787" i="73"/>
  <c r="H786" i="73"/>
  <c r="H785" i="73"/>
  <c r="H784" i="73"/>
  <c r="H783" i="73"/>
  <c r="H782" i="73"/>
  <c r="H781" i="73"/>
  <c r="H780" i="73"/>
  <c r="H779" i="73"/>
  <c r="H778" i="73"/>
  <c r="H777" i="73"/>
  <c r="H776" i="73"/>
  <c r="H775" i="73"/>
  <c r="H774" i="73"/>
  <c r="H773" i="73"/>
  <c r="H772" i="73"/>
  <c r="H771" i="73"/>
  <c r="H770" i="73"/>
  <c r="H769" i="73"/>
  <c r="H768" i="73"/>
  <c r="H767" i="73"/>
  <c r="H766" i="73"/>
  <c r="H765" i="73"/>
  <c r="H764" i="73"/>
  <c r="H763" i="73"/>
  <c r="H762" i="73"/>
  <c r="H761" i="73"/>
  <c r="H760" i="73"/>
  <c r="H759" i="73"/>
  <c r="H758" i="73"/>
  <c r="H757" i="73"/>
  <c r="H756" i="73"/>
  <c r="H755" i="73"/>
  <c r="H754" i="73"/>
  <c r="H753" i="73"/>
  <c r="H752" i="73"/>
  <c r="H751" i="73"/>
  <c r="H750" i="73"/>
  <c r="H749" i="73"/>
  <c r="H748" i="73"/>
  <c r="H747" i="73"/>
  <c r="H746" i="73"/>
  <c r="H745" i="73"/>
  <c r="H744" i="73"/>
  <c r="H743" i="73"/>
  <c r="H742" i="73"/>
  <c r="H741" i="73"/>
  <c r="H740" i="73"/>
  <c r="H739" i="73"/>
  <c r="H738" i="73"/>
  <c r="H737" i="73"/>
  <c r="H736" i="73"/>
  <c r="H735" i="73"/>
  <c r="H734" i="73"/>
  <c r="H733" i="73"/>
  <c r="H732" i="73"/>
  <c r="H731" i="73"/>
  <c r="H730" i="73"/>
  <c r="H729" i="73"/>
  <c r="H728" i="73"/>
  <c r="H727" i="73"/>
  <c r="H726" i="73"/>
  <c r="H725" i="73"/>
  <c r="H724" i="73"/>
  <c r="H723" i="73"/>
  <c r="H722" i="73"/>
  <c r="H721" i="73"/>
  <c r="H720" i="73"/>
  <c r="H719" i="73"/>
  <c r="H718" i="73"/>
  <c r="H717" i="73"/>
  <c r="H716" i="73"/>
  <c r="H715" i="73"/>
  <c r="H714" i="73"/>
  <c r="H713" i="73"/>
  <c r="H712" i="73"/>
  <c r="H711" i="73"/>
  <c r="H710" i="73"/>
  <c r="H709" i="73"/>
  <c r="H708" i="73"/>
  <c r="H707" i="73"/>
  <c r="H706" i="73"/>
  <c r="H705" i="73"/>
  <c r="H704" i="73"/>
  <c r="H703" i="73"/>
  <c r="H702" i="73"/>
  <c r="H701" i="73"/>
  <c r="H700" i="73"/>
  <c r="H699" i="73"/>
  <c r="H698" i="73"/>
  <c r="H697" i="73"/>
  <c r="H696" i="73"/>
  <c r="H695" i="73"/>
  <c r="H694" i="73"/>
  <c r="H693" i="73"/>
  <c r="H692" i="73"/>
  <c r="H691" i="73"/>
  <c r="H690" i="73"/>
  <c r="H689" i="73"/>
  <c r="H688" i="73"/>
  <c r="H687" i="73"/>
  <c r="H686" i="73"/>
  <c r="H685" i="73"/>
  <c r="H684" i="73"/>
  <c r="H683" i="73"/>
  <c r="H682" i="73"/>
  <c r="H681" i="73"/>
  <c r="H680" i="73"/>
  <c r="H679" i="73"/>
  <c r="H678" i="73"/>
  <c r="H677" i="73"/>
  <c r="H676" i="73"/>
  <c r="H675" i="73"/>
  <c r="H674" i="73"/>
  <c r="H673" i="73"/>
  <c r="H672" i="73"/>
  <c r="H671" i="73"/>
  <c r="H670" i="73"/>
  <c r="H669" i="73"/>
  <c r="H668" i="73"/>
  <c r="H667" i="73"/>
  <c r="H666" i="73"/>
  <c r="H665" i="73"/>
  <c r="H664" i="73"/>
  <c r="H663" i="73"/>
  <c r="H662" i="73"/>
  <c r="H661" i="73"/>
  <c r="H660" i="73"/>
  <c r="H659" i="73"/>
  <c r="H658" i="73"/>
  <c r="H657" i="73"/>
  <c r="H656" i="73"/>
  <c r="H655" i="73"/>
  <c r="H654" i="73"/>
  <c r="H653" i="73"/>
  <c r="H652" i="73"/>
  <c r="H651" i="73"/>
  <c r="H650" i="73"/>
  <c r="H649" i="73"/>
  <c r="H648" i="73"/>
  <c r="H647" i="73"/>
  <c r="H646" i="73"/>
  <c r="H645" i="73"/>
  <c r="H644" i="73"/>
  <c r="H643" i="73"/>
  <c r="H642" i="73"/>
  <c r="H641" i="73"/>
  <c r="H640" i="73"/>
  <c r="H639" i="73"/>
  <c r="H638" i="73"/>
  <c r="H637" i="73"/>
  <c r="H636" i="73"/>
  <c r="H635" i="73"/>
  <c r="H634" i="73"/>
  <c r="H633" i="73"/>
  <c r="H632" i="73"/>
  <c r="H631" i="73"/>
  <c r="H630" i="73"/>
  <c r="H629" i="73"/>
  <c r="H628" i="73"/>
  <c r="H627" i="73"/>
  <c r="H626" i="73"/>
  <c r="H625" i="73"/>
  <c r="H624" i="73"/>
  <c r="H623" i="73"/>
  <c r="H622" i="73"/>
  <c r="H621" i="73"/>
  <c r="H620" i="73"/>
  <c r="H619" i="73"/>
  <c r="H618" i="73"/>
  <c r="H617" i="73"/>
  <c r="H616" i="73"/>
  <c r="H615" i="73"/>
  <c r="H614" i="73"/>
  <c r="H613" i="73"/>
  <c r="H612" i="73"/>
  <c r="H611" i="73"/>
  <c r="H610" i="73"/>
  <c r="H609" i="73"/>
  <c r="H608" i="73"/>
  <c r="H607" i="73"/>
  <c r="H606" i="73"/>
  <c r="H605" i="73"/>
  <c r="H604" i="73"/>
  <c r="H603" i="73"/>
  <c r="H602" i="73"/>
  <c r="H601" i="73"/>
  <c r="H600" i="73"/>
  <c r="H599" i="73"/>
  <c r="H598" i="73"/>
  <c r="H597" i="73"/>
  <c r="H596" i="73"/>
  <c r="H595" i="73"/>
  <c r="H594" i="73"/>
  <c r="H593" i="73"/>
  <c r="H592" i="73"/>
  <c r="H591" i="73"/>
  <c r="H590" i="73"/>
  <c r="H589" i="73"/>
  <c r="H588" i="73"/>
  <c r="H587" i="73"/>
  <c r="H586" i="73"/>
  <c r="H585" i="73"/>
  <c r="H584" i="73"/>
  <c r="H583" i="73"/>
  <c r="H582" i="73"/>
  <c r="H581" i="73"/>
  <c r="H580" i="73"/>
  <c r="H579" i="73"/>
  <c r="H578" i="73"/>
  <c r="H577" i="73"/>
  <c r="H576" i="73"/>
  <c r="H575" i="73"/>
  <c r="H574" i="73"/>
  <c r="H573" i="73"/>
  <c r="H572" i="73"/>
  <c r="H571" i="73"/>
  <c r="H570" i="73"/>
  <c r="H569" i="73"/>
  <c r="H568" i="73"/>
  <c r="H567" i="73"/>
  <c r="H566" i="73"/>
  <c r="H565" i="73"/>
  <c r="H564" i="73"/>
  <c r="H563" i="73"/>
  <c r="H562" i="73"/>
  <c r="H561" i="73"/>
  <c r="H560" i="73"/>
  <c r="H559" i="73"/>
  <c r="H558" i="73"/>
  <c r="H557" i="73"/>
  <c r="H556" i="73"/>
  <c r="H555" i="73"/>
  <c r="H554" i="73"/>
  <c r="H553" i="73"/>
  <c r="H552" i="73"/>
  <c r="H551" i="73"/>
  <c r="H550" i="73"/>
  <c r="H549" i="73"/>
  <c r="H548" i="73"/>
  <c r="H547" i="73"/>
  <c r="H546" i="73"/>
  <c r="H545" i="73"/>
  <c r="H544" i="73"/>
  <c r="H543" i="73"/>
  <c r="H542" i="73"/>
  <c r="H541" i="73"/>
  <c r="H540" i="73"/>
  <c r="H539" i="73"/>
  <c r="H538" i="73"/>
  <c r="H537" i="73"/>
  <c r="H536" i="73"/>
  <c r="H535" i="73"/>
  <c r="H534" i="73"/>
  <c r="H533" i="73"/>
  <c r="H532" i="73"/>
  <c r="H531" i="73"/>
  <c r="H530" i="73"/>
  <c r="H529" i="73"/>
  <c r="H528" i="73"/>
  <c r="H527" i="73"/>
  <c r="H526" i="73"/>
  <c r="H525" i="73"/>
  <c r="H524" i="73"/>
  <c r="H523" i="73"/>
  <c r="H522" i="73"/>
  <c r="H521" i="73"/>
  <c r="H520" i="73"/>
  <c r="H519" i="73"/>
  <c r="H518" i="73"/>
  <c r="H517" i="73"/>
  <c r="H516" i="73"/>
  <c r="H515" i="73"/>
  <c r="H514" i="73"/>
  <c r="H513" i="73"/>
  <c r="H512" i="73"/>
  <c r="H511" i="73"/>
  <c r="H510" i="73"/>
  <c r="H509" i="73"/>
  <c r="H508" i="73"/>
  <c r="H507" i="73"/>
  <c r="H506" i="73"/>
  <c r="H505" i="73"/>
  <c r="H504" i="73"/>
  <c r="H503" i="73"/>
  <c r="H502" i="73"/>
  <c r="H501" i="73"/>
  <c r="H500" i="73"/>
  <c r="H499" i="73"/>
  <c r="H498" i="73"/>
  <c r="H497" i="73"/>
  <c r="H496" i="73"/>
  <c r="H495" i="73"/>
  <c r="H494" i="73"/>
  <c r="H493" i="73"/>
  <c r="H492" i="73"/>
  <c r="H491" i="73"/>
  <c r="H490" i="73"/>
  <c r="H489" i="73"/>
  <c r="H488" i="73"/>
  <c r="H487" i="73"/>
  <c r="H486" i="73"/>
  <c r="H485" i="73"/>
  <c r="H484" i="73"/>
  <c r="H483" i="73"/>
  <c r="H482" i="73"/>
  <c r="H481" i="73"/>
  <c r="H480" i="73"/>
  <c r="H479" i="73"/>
  <c r="H478" i="73"/>
  <c r="H477" i="73"/>
  <c r="H476" i="73"/>
  <c r="H475" i="73"/>
  <c r="H474" i="73"/>
  <c r="H473" i="73"/>
  <c r="H472" i="73"/>
  <c r="H471" i="73"/>
  <c r="H470" i="73"/>
  <c r="H469" i="73"/>
  <c r="H468" i="73"/>
  <c r="H467" i="73"/>
  <c r="H466" i="73"/>
  <c r="H465" i="73"/>
  <c r="H464" i="73"/>
  <c r="H463" i="73"/>
  <c r="H462" i="73"/>
  <c r="H461" i="73"/>
  <c r="H460" i="73"/>
  <c r="H459" i="73"/>
  <c r="H458" i="73"/>
  <c r="H457" i="73"/>
  <c r="H456" i="73"/>
  <c r="H455" i="73"/>
  <c r="H454" i="73"/>
  <c r="H453" i="73"/>
  <c r="H452" i="73"/>
  <c r="H451" i="73"/>
  <c r="H450" i="73"/>
  <c r="H449" i="73"/>
  <c r="H448" i="73"/>
  <c r="H447" i="73"/>
  <c r="H446" i="73"/>
  <c r="H445" i="73"/>
  <c r="H444" i="73"/>
  <c r="H443" i="73"/>
  <c r="H442" i="73"/>
  <c r="H441" i="73"/>
  <c r="H440" i="73"/>
  <c r="H439" i="73"/>
  <c r="H438" i="73"/>
  <c r="H437" i="73"/>
  <c r="H436" i="73"/>
  <c r="H435" i="73"/>
  <c r="H434" i="73"/>
  <c r="H433" i="73"/>
  <c r="H432" i="73"/>
  <c r="H431" i="73"/>
  <c r="H430" i="73"/>
  <c r="H429" i="73"/>
  <c r="H428" i="73"/>
  <c r="H427" i="73"/>
  <c r="H426" i="73"/>
  <c r="H425" i="73"/>
  <c r="H424" i="73"/>
  <c r="H423" i="73"/>
  <c r="H422" i="73"/>
  <c r="H421" i="73"/>
  <c r="H420" i="73"/>
  <c r="H419" i="73"/>
  <c r="H418" i="73"/>
  <c r="H417" i="73"/>
  <c r="H416" i="73"/>
  <c r="H415" i="73"/>
  <c r="H414" i="73"/>
  <c r="H413" i="73"/>
  <c r="H412" i="73"/>
  <c r="H411" i="73"/>
  <c r="H410" i="73"/>
  <c r="H409" i="73"/>
  <c r="H408" i="73"/>
  <c r="H407" i="73"/>
  <c r="H406" i="73"/>
  <c r="H405" i="73"/>
  <c r="H404" i="73"/>
  <c r="H403" i="73"/>
  <c r="H402" i="73"/>
  <c r="H401" i="73"/>
  <c r="H400" i="73"/>
  <c r="H399" i="73"/>
  <c r="H398" i="73"/>
  <c r="H397" i="73"/>
  <c r="H396" i="73"/>
  <c r="H395" i="73"/>
  <c r="H394" i="73"/>
  <c r="H393" i="73"/>
  <c r="H392" i="73"/>
  <c r="H391" i="73"/>
  <c r="H390" i="73"/>
  <c r="H389" i="73"/>
  <c r="H388" i="73"/>
  <c r="H387" i="73"/>
  <c r="H386" i="73"/>
  <c r="H385" i="73"/>
  <c r="H384" i="73"/>
  <c r="H383" i="73"/>
  <c r="H382" i="73"/>
  <c r="H381" i="73"/>
  <c r="H380" i="73"/>
  <c r="H379" i="73"/>
  <c r="H378" i="73"/>
  <c r="H377" i="73"/>
  <c r="H376" i="73"/>
  <c r="H375" i="73"/>
  <c r="H374" i="73"/>
  <c r="H373" i="73"/>
  <c r="H372" i="73"/>
  <c r="H371" i="73"/>
  <c r="H370" i="73"/>
  <c r="H369" i="73"/>
  <c r="H368" i="73"/>
  <c r="H367" i="73"/>
  <c r="H366" i="73"/>
  <c r="H365" i="73"/>
  <c r="H364" i="73"/>
  <c r="H363" i="73"/>
  <c r="H362" i="73"/>
  <c r="H361" i="73"/>
  <c r="H360" i="73"/>
  <c r="H359" i="73"/>
  <c r="H358" i="73"/>
  <c r="H357" i="73"/>
  <c r="H356" i="73"/>
  <c r="H355" i="73"/>
  <c r="H354" i="73"/>
  <c r="H353" i="73"/>
  <c r="H352" i="73"/>
  <c r="H351" i="73"/>
  <c r="H350" i="73"/>
  <c r="H349" i="73"/>
  <c r="H348" i="73"/>
  <c r="H347" i="73"/>
  <c r="H346" i="73"/>
  <c r="H345" i="73"/>
  <c r="H344" i="73"/>
  <c r="H343" i="73"/>
  <c r="H342" i="73"/>
  <c r="H341" i="73"/>
  <c r="H340" i="73"/>
  <c r="H339" i="73"/>
  <c r="H338" i="73"/>
  <c r="H337" i="73"/>
  <c r="H336" i="73"/>
  <c r="H335" i="73"/>
  <c r="H334" i="73"/>
  <c r="H333" i="73"/>
  <c r="H332" i="73"/>
  <c r="H331" i="73"/>
  <c r="H330" i="73"/>
  <c r="H329" i="73"/>
  <c r="H328" i="73"/>
  <c r="H327" i="73"/>
  <c r="H326" i="73"/>
  <c r="H325" i="73"/>
  <c r="H324" i="73"/>
  <c r="H323" i="73"/>
  <c r="H322" i="73"/>
  <c r="H321" i="73"/>
  <c r="H320" i="73"/>
  <c r="H319" i="73"/>
  <c r="H318" i="73"/>
  <c r="H317" i="73"/>
  <c r="H316" i="73"/>
  <c r="H315" i="73"/>
  <c r="H314" i="73"/>
  <c r="H313" i="73"/>
  <c r="H312" i="73"/>
  <c r="H311" i="73"/>
  <c r="H310" i="73"/>
  <c r="H309" i="73"/>
  <c r="H308" i="73"/>
  <c r="H307" i="73"/>
  <c r="H306" i="73"/>
  <c r="H305" i="73"/>
  <c r="H304" i="73"/>
  <c r="H303" i="73"/>
  <c r="H302" i="73"/>
  <c r="H301" i="73"/>
  <c r="H300" i="73"/>
  <c r="H299" i="73"/>
  <c r="H298" i="73"/>
  <c r="H297" i="73"/>
  <c r="H296" i="73"/>
  <c r="H295" i="73"/>
  <c r="H294" i="73"/>
  <c r="H293" i="73"/>
  <c r="H292" i="73"/>
  <c r="H291" i="73"/>
  <c r="H290" i="73"/>
  <c r="H289" i="73"/>
  <c r="H288" i="73"/>
  <c r="H287" i="73"/>
  <c r="H286" i="73"/>
  <c r="H285" i="73"/>
  <c r="H284" i="73"/>
  <c r="H283" i="73"/>
  <c r="H282" i="73"/>
  <c r="H281" i="73"/>
  <c r="H280" i="73"/>
  <c r="H279" i="73"/>
  <c r="H278" i="73"/>
  <c r="H277" i="73"/>
  <c r="H276" i="73"/>
  <c r="H275" i="73"/>
  <c r="H274" i="73"/>
  <c r="H273" i="73"/>
  <c r="H272" i="73"/>
  <c r="H271" i="73"/>
  <c r="H270" i="73"/>
  <c r="H269" i="73"/>
  <c r="H268" i="73"/>
  <c r="H267" i="73"/>
  <c r="H266" i="73"/>
  <c r="H265" i="73"/>
  <c r="H264" i="73"/>
  <c r="H263" i="73"/>
  <c r="H262" i="73"/>
  <c r="H261" i="73"/>
  <c r="H260" i="73"/>
  <c r="H259" i="73"/>
  <c r="H258" i="73"/>
  <c r="H257" i="73"/>
  <c r="H256" i="73"/>
  <c r="H255" i="73"/>
  <c r="H254" i="73"/>
  <c r="H253" i="73"/>
  <c r="H252" i="73"/>
  <c r="H251" i="73"/>
  <c r="H250" i="73"/>
  <c r="H249" i="73"/>
  <c r="H248" i="73"/>
  <c r="H247" i="73"/>
  <c r="H246" i="73"/>
  <c r="H245" i="73"/>
  <c r="H244" i="73"/>
  <c r="H243" i="73"/>
  <c r="H242" i="73"/>
  <c r="H241" i="73"/>
  <c r="H240" i="73"/>
  <c r="H239" i="73"/>
  <c r="H238" i="73"/>
  <c r="H237" i="73"/>
  <c r="H236" i="73"/>
  <c r="H235" i="73"/>
  <c r="H234" i="73"/>
  <c r="H233" i="73"/>
  <c r="H232" i="73"/>
  <c r="H231" i="73"/>
  <c r="H230" i="73"/>
  <c r="H229" i="73"/>
  <c r="H228" i="73"/>
  <c r="H227" i="73"/>
  <c r="H226" i="73"/>
  <c r="H225" i="73"/>
  <c r="H224" i="73"/>
  <c r="H223" i="73"/>
  <c r="H222" i="73"/>
  <c r="H221" i="73"/>
  <c r="H220" i="73"/>
  <c r="H219" i="73"/>
  <c r="H218" i="73"/>
  <c r="H217" i="73"/>
  <c r="H216" i="73"/>
  <c r="H215" i="73"/>
  <c r="H214" i="73"/>
  <c r="H213" i="73"/>
  <c r="H212" i="73"/>
  <c r="H211" i="73"/>
  <c r="H210" i="73"/>
  <c r="H209" i="73"/>
  <c r="H208" i="73"/>
  <c r="H207" i="73"/>
  <c r="H206" i="73"/>
  <c r="H205" i="73"/>
  <c r="H204" i="73"/>
  <c r="H203" i="73"/>
  <c r="H202" i="73"/>
  <c r="H201" i="73"/>
  <c r="H200" i="73"/>
  <c r="H199" i="73"/>
  <c r="H198" i="73"/>
  <c r="H197" i="73"/>
  <c r="H196" i="73"/>
  <c r="H195" i="73"/>
  <c r="H194" i="73"/>
  <c r="H193" i="73"/>
  <c r="H192" i="73"/>
  <c r="H191" i="73"/>
  <c r="H190" i="73"/>
  <c r="H189" i="73"/>
  <c r="H188" i="73"/>
  <c r="H187" i="73"/>
  <c r="H186" i="73"/>
  <c r="H185" i="73"/>
  <c r="H184" i="73"/>
  <c r="H183" i="73"/>
  <c r="H182" i="73"/>
  <c r="H181" i="73"/>
  <c r="H180" i="73"/>
  <c r="H179" i="73"/>
  <c r="H178" i="73"/>
  <c r="H177" i="73"/>
  <c r="H176" i="73"/>
  <c r="H175" i="73"/>
  <c r="H174" i="73"/>
  <c r="H173" i="73"/>
  <c r="H172" i="73"/>
  <c r="H171" i="73"/>
  <c r="H170" i="73"/>
  <c r="H169" i="73"/>
  <c r="H168" i="73"/>
  <c r="H167" i="73"/>
  <c r="H166" i="73"/>
  <c r="H165" i="73"/>
  <c r="H164" i="73"/>
  <c r="H163" i="73"/>
  <c r="H162" i="73"/>
  <c r="H161" i="73"/>
  <c r="H160" i="73"/>
  <c r="H159" i="73"/>
  <c r="H158" i="73"/>
  <c r="H157" i="73"/>
  <c r="H156" i="73"/>
  <c r="H155" i="73"/>
  <c r="H154" i="73"/>
  <c r="H153" i="73"/>
  <c r="H152" i="73"/>
  <c r="H151" i="73"/>
  <c r="H150" i="73"/>
  <c r="H149" i="73"/>
  <c r="H148" i="73"/>
  <c r="H147" i="73"/>
  <c r="H146" i="73"/>
  <c r="H145" i="73"/>
  <c r="H144" i="73"/>
  <c r="H143" i="73"/>
  <c r="H142" i="73"/>
  <c r="H141" i="73"/>
  <c r="H140" i="73"/>
  <c r="H139" i="73"/>
  <c r="H138" i="73"/>
  <c r="H137" i="73"/>
  <c r="H136" i="73"/>
  <c r="H135" i="73"/>
  <c r="H134" i="73"/>
  <c r="H133" i="73"/>
  <c r="H132" i="73"/>
  <c r="H131" i="73"/>
  <c r="H130" i="73"/>
  <c r="H129" i="73"/>
  <c r="H128" i="73"/>
  <c r="H126" i="73"/>
  <c r="H125" i="73"/>
  <c r="H124" i="73"/>
  <c r="H123" i="73"/>
  <c r="H122" i="73"/>
  <c r="H121" i="73"/>
  <c r="H120" i="73"/>
  <c r="H119" i="73"/>
  <c r="H118" i="73"/>
  <c r="H117" i="73"/>
  <c r="H116" i="73"/>
  <c r="H115" i="73"/>
  <c r="H114" i="73"/>
  <c r="H113" i="73"/>
  <c r="H112" i="73"/>
  <c r="H111" i="73"/>
  <c r="H110" i="73"/>
  <c r="H109" i="73"/>
  <c r="H108" i="73"/>
  <c r="H107" i="73"/>
  <c r="H106" i="73"/>
  <c r="H105" i="73"/>
  <c r="H104" i="73"/>
  <c r="H103" i="73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8" i="73"/>
  <c r="H87" i="73"/>
  <c r="H86" i="73"/>
  <c r="H85" i="73"/>
  <c r="H84" i="73"/>
  <c r="H83" i="73"/>
  <c r="H82" i="73"/>
  <c r="H81" i="73"/>
  <c r="H80" i="73"/>
  <c r="H79" i="73"/>
  <c r="H78" i="73"/>
  <c r="H77" i="73"/>
  <c r="H76" i="73"/>
  <c r="H75" i="73"/>
  <c r="H74" i="73"/>
  <c r="H73" i="73"/>
  <c r="H72" i="73"/>
  <c r="H71" i="73"/>
  <c r="H70" i="73"/>
  <c r="H69" i="73"/>
  <c r="H68" i="73"/>
  <c r="H67" i="73"/>
  <c r="H66" i="73"/>
  <c r="H65" i="73"/>
  <c r="H64" i="73"/>
  <c r="H63" i="73"/>
  <c r="H62" i="73"/>
  <c r="H61" i="73"/>
  <c r="H60" i="73"/>
  <c r="H59" i="73"/>
  <c r="H58" i="73"/>
  <c r="H57" i="73"/>
  <c r="H56" i="73"/>
  <c r="H55" i="73"/>
  <c r="H54" i="73"/>
  <c r="H53" i="73"/>
  <c r="H52" i="73"/>
  <c r="H51" i="73"/>
  <c r="H50" i="73"/>
  <c r="H49" i="73"/>
  <c r="H48" i="73"/>
  <c r="H47" i="73"/>
  <c r="H46" i="73"/>
  <c r="H45" i="73"/>
  <c r="H44" i="73"/>
  <c r="H43" i="73"/>
  <c r="H42" i="73"/>
  <c r="H41" i="73"/>
  <c r="H40" i="73"/>
  <c r="H39" i="73"/>
  <c r="H38" i="73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H16" i="73"/>
  <c r="H15" i="73"/>
  <c r="H14" i="73"/>
  <c r="H13" i="73"/>
  <c r="A2" i="73"/>
  <c r="G122" i="49"/>
  <c r="G121" i="49"/>
  <c r="G118" i="49" l="1"/>
  <c r="G119" i="49" l="1"/>
  <c r="G120" i="49"/>
  <c r="G123" i="49"/>
  <c r="G124" i="49"/>
  <c r="G125" i="49"/>
  <c r="G128" i="49"/>
  <c r="I128" i="49"/>
  <c r="G129" i="49"/>
  <c r="I129" i="49"/>
  <c r="G130" i="49"/>
  <c r="I130" i="49"/>
  <c r="G131" i="49"/>
  <c r="I131" i="49"/>
  <c r="G132" i="49"/>
  <c r="I132" i="49"/>
  <c r="G133" i="49"/>
  <c r="I133" i="49"/>
  <c r="G134" i="49"/>
  <c r="I134" i="49"/>
  <c r="G135" i="49"/>
  <c r="I135" i="49"/>
  <c r="G136" i="49"/>
  <c r="I136" i="49"/>
  <c r="G137" i="49"/>
  <c r="I137" i="49"/>
  <c r="H81" i="59" l="1"/>
  <c r="I110" i="59"/>
  <c r="I111" i="59"/>
  <c r="I112" i="59"/>
  <c r="I113" i="59"/>
  <c r="I114" i="59"/>
  <c r="I115" i="59"/>
  <c r="G92" i="59" l="1"/>
  <c r="G90" i="59"/>
  <c r="G22" i="34" l="1"/>
  <c r="G88" i="59"/>
  <c r="G87" i="59"/>
  <c r="G36" i="34" l="1"/>
  <c r="G37" i="34"/>
  <c r="G38" i="34"/>
  <c r="G39" i="34"/>
  <c r="G40" i="34"/>
  <c r="G41" i="34"/>
  <c r="G42" i="34"/>
  <c r="G43" i="34"/>
  <c r="G44" i="34"/>
  <c r="C41" i="34"/>
  <c r="C42" i="34"/>
  <c r="C43" i="34"/>
  <c r="C44" i="34"/>
  <c r="A44" i="34" s="1" a="1"/>
  <c r="A44" i="34" s="1"/>
  <c r="C40" i="34" l="1"/>
  <c r="G85" i="59" l="1"/>
  <c r="G115" i="49" l="1"/>
  <c r="H1328" i="62"/>
  <c r="H1329" i="62"/>
  <c r="H1330" i="62"/>
  <c r="H1331" i="62"/>
  <c r="H1332" i="62"/>
  <c r="H1333" i="62"/>
  <c r="H1334" i="62"/>
  <c r="G83" i="59"/>
  <c r="E39" i="34" a="1"/>
  <c r="E39" i="34" s="1"/>
  <c r="E40" i="34" a="1"/>
  <c r="E40" i="34" s="1"/>
  <c r="E41" i="34" a="1"/>
  <c r="E41" i="34" s="1"/>
  <c r="E44" i="34" a="1"/>
  <c r="E44" i="34" s="1"/>
  <c r="G30" i="34" l="1"/>
  <c r="G31" i="34"/>
  <c r="E31" i="34" s="1" a="1"/>
  <c r="E31" i="34" s="1"/>
  <c r="G32" i="34"/>
  <c r="E32" i="34" s="1" a="1"/>
  <c r="E32" i="34" s="1"/>
  <c r="G33" i="34"/>
  <c r="E33" i="34" s="1" a="1"/>
  <c r="E33" i="34" s="1"/>
  <c r="G34" i="34"/>
  <c r="E34" i="34" s="1" a="1"/>
  <c r="E34" i="34" s="1"/>
  <c r="G35" i="34"/>
  <c r="E35" i="34" s="1" a="1"/>
  <c r="E35" i="34" s="1"/>
  <c r="E36" i="34" a="1"/>
  <c r="E36" i="34" s="1"/>
  <c r="E37" i="34" a="1"/>
  <c r="E37" i="34" s="1"/>
  <c r="E38" i="34" a="1"/>
  <c r="E38" i="34" s="1"/>
  <c r="G26" i="34"/>
  <c r="E26" i="34" s="1" a="1"/>
  <c r="E26" i="34" s="1"/>
  <c r="C32" i="34"/>
  <c r="C33" i="34"/>
  <c r="C27" i="34" l="1"/>
  <c r="C28" i="34" l="1"/>
  <c r="G28" i="34"/>
  <c r="C26" i="34"/>
  <c r="C29" i="34"/>
  <c r="G27" i="34" l="1"/>
  <c r="E30" i="34" s="1" a="1"/>
  <c r="E30" i="34" s="1"/>
  <c r="A28" i="34" a="1"/>
  <c r="A28" i="34" s="1"/>
  <c r="A29" i="34" a="1"/>
  <c r="A29" i="34" s="1"/>
  <c r="A27" i="34" a="1"/>
  <c r="A27" i="34" s="1"/>
  <c r="E27" i="34" l="1" a="1"/>
  <c r="E27" i="34" s="1"/>
  <c r="E28" i="34" a="1"/>
  <c r="E28" i="34" s="1"/>
  <c r="C31" i="34"/>
  <c r="C35" i="34" l="1"/>
  <c r="C34" i="34" l="1"/>
  <c r="C30" i="34" l="1"/>
  <c r="A32" i="34" l="1" a="1"/>
  <c r="A32" i="34" s="1"/>
  <c r="A34" i="34" a="1"/>
  <c r="A34" i="34" s="1"/>
  <c r="A33" i="34" a="1"/>
  <c r="A33" i="34" s="1"/>
  <c r="A30" i="34" a="1"/>
  <c r="A30" i="34" s="1"/>
  <c r="A31" i="34" a="1"/>
  <c r="A31" i="34" s="1"/>
  <c r="A35" i="34" a="1"/>
  <c r="A35" i="34" s="1"/>
  <c r="C13" i="34" l="1"/>
  <c r="H88" i="64" l="1"/>
  <c r="H89" i="64"/>
  <c r="H90" i="64"/>
  <c r="H91" i="64"/>
  <c r="H92" i="64"/>
  <c r="F88" i="64"/>
  <c r="F89" i="64"/>
  <c r="F90" i="64"/>
  <c r="F91" i="64"/>
  <c r="F92" i="64"/>
  <c r="H87" i="64"/>
  <c r="F87" i="64"/>
  <c r="D116" i="50"/>
  <c r="F115" i="50"/>
  <c r="G79" i="59"/>
  <c r="G114" i="49"/>
  <c r="H601" i="62"/>
  <c r="G76" i="59"/>
  <c r="G74" i="59"/>
  <c r="G112" i="49"/>
  <c r="G70" i="59"/>
  <c r="G72" i="59"/>
  <c r="I91" i="64" l="1"/>
  <c r="I89" i="64"/>
  <c r="I92" i="64"/>
  <c r="I90" i="64"/>
  <c r="I88" i="64"/>
  <c r="I87" i="64"/>
  <c r="G111" i="49" l="1"/>
  <c r="H14" i="62"/>
  <c r="H15" i="62"/>
  <c r="H16" i="62"/>
  <c r="H17" i="62"/>
  <c r="H18" i="62"/>
  <c r="H19" i="62"/>
  <c r="H20" i="62"/>
  <c r="H21" i="62"/>
  <c r="H22" i="62"/>
  <c r="H23" i="62"/>
  <c r="H24" i="62"/>
  <c r="H25" i="62"/>
  <c r="H26" i="62"/>
  <c r="H27" i="62"/>
  <c r="H28" i="62"/>
  <c r="H29" i="62"/>
  <c r="H30" i="62"/>
  <c r="H31" i="62"/>
  <c r="H32" i="62"/>
  <c r="H33" i="62"/>
  <c r="H34" i="62"/>
  <c r="H35" i="62"/>
  <c r="H36" i="62"/>
  <c r="H37" i="62"/>
  <c r="H38" i="62"/>
  <c r="H39" i="62"/>
  <c r="H40" i="62"/>
  <c r="H41" i="62"/>
  <c r="H42" i="62"/>
  <c r="H43" i="62"/>
  <c r="H44" i="62"/>
  <c r="H45" i="62"/>
  <c r="H46" i="62"/>
  <c r="H47" i="62"/>
  <c r="H48" i="62"/>
  <c r="H49" i="62"/>
  <c r="H50" i="62"/>
  <c r="H51" i="62"/>
  <c r="H52" i="62"/>
  <c r="H53" i="62"/>
  <c r="H54" i="62"/>
  <c r="H55" i="62"/>
  <c r="H56" i="62"/>
  <c r="H57" i="62"/>
  <c r="H58" i="62"/>
  <c r="H59" i="62"/>
  <c r="H60" i="62"/>
  <c r="H61" i="62"/>
  <c r="H62" i="62"/>
  <c r="H63" i="62"/>
  <c r="H64" i="62"/>
  <c r="H65" i="62"/>
  <c r="H66" i="62"/>
  <c r="H67" i="62"/>
  <c r="H68" i="62"/>
  <c r="H69" i="62"/>
  <c r="H70" i="62"/>
  <c r="H71" i="62"/>
  <c r="H72" i="62"/>
  <c r="H73" i="62"/>
  <c r="H74" i="62"/>
  <c r="H75" i="62"/>
  <c r="H76" i="62"/>
  <c r="H77" i="62"/>
  <c r="H78" i="62"/>
  <c r="H79" i="62"/>
  <c r="H80" i="62"/>
  <c r="H81" i="62"/>
  <c r="H82" i="62"/>
  <c r="H83" i="62"/>
  <c r="H84" i="62"/>
  <c r="H85" i="62"/>
  <c r="H86" i="62"/>
  <c r="H87" i="62"/>
  <c r="H88" i="62"/>
  <c r="H89" i="62"/>
  <c r="H90" i="62"/>
  <c r="H91" i="62"/>
  <c r="H92" i="62"/>
  <c r="H93" i="62"/>
  <c r="H94" i="62"/>
  <c r="H95" i="62"/>
  <c r="H96" i="62"/>
  <c r="H97" i="62"/>
  <c r="H98" i="62"/>
  <c r="H99" i="62"/>
  <c r="H100" i="62"/>
  <c r="H101" i="62"/>
  <c r="H102" i="62"/>
  <c r="H103" i="62"/>
  <c r="H104" i="62"/>
  <c r="H105" i="62"/>
  <c r="H106" i="62"/>
  <c r="H107" i="62"/>
  <c r="H108" i="62"/>
  <c r="H109" i="62"/>
  <c r="H110" i="62"/>
  <c r="H111" i="62"/>
  <c r="H112" i="62"/>
  <c r="H113" i="62"/>
  <c r="H114" i="62"/>
  <c r="H115" i="62"/>
  <c r="H116" i="62"/>
  <c r="H117" i="62"/>
  <c r="H118" i="62"/>
  <c r="H119" i="62"/>
  <c r="H120" i="62"/>
  <c r="H121" i="62"/>
  <c r="H122" i="62"/>
  <c r="H123" i="62"/>
  <c r="H124" i="62"/>
  <c r="H125" i="62"/>
  <c r="H126" i="62"/>
  <c r="H127" i="62"/>
  <c r="H128" i="62"/>
  <c r="H129" i="62"/>
  <c r="H130" i="62"/>
  <c r="H131" i="62"/>
  <c r="H132" i="62"/>
  <c r="H133" i="62"/>
  <c r="H134" i="62"/>
  <c r="H135" i="62"/>
  <c r="H136" i="62"/>
  <c r="H137" i="62"/>
  <c r="H138" i="62"/>
  <c r="H139" i="62"/>
  <c r="H140" i="62"/>
  <c r="H141" i="62"/>
  <c r="H142" i="62"/>
  <c r="H143" i="62"/>
  <c r="H144" i="62"/>
  <c r="H145" i="62"/>
  <c r="H146" i="62"/>
  <c r="H147" i="62"/>
  <c r="H148" i="62"/>
  <c r="H149" i="62"/>
  <c r="H150" i="62"/>
  <c r="H151" i="62"/>
  <c r="H152" i="62"/>
  <c r="H153" i="62"/>
  <c r="H154" i="62"/>
  <c r="H155" i="62"/>
  <c r="H156" i="62"/>
  <c r="H157" i="62"/>
  <c r="H158" i="62"/>
  <c r="H159" i="62"/>
  <c r="H160" i="62"/>
  <c r="H161" i="62"/>
  <c r="H162" i="62"/>
  <c r="H163" i="62"/>
  <c r="H164" i="62"/>
  <c r="H165" i="62"/>
  <c r="H166" i="62"/>
  <c r="H167" i="62"/>
  <c r="H168" i="62"/>
  <c r="H169" i="62"/>
  <c r="H170" i="62"/>
  <c r="H171" i="62"/>
  <c r="H172" i="62"/>
  <c r="H173" i="62"/>
  <c r="H174" i="62"/>
  <c r="H175" i="62"/>
  <c r="H176" i="62"/>
  <c r="H177" i="62"/>
  <c r="H178" i="62"/>
  <c r="H179" i="62"/>
  <c r="H180" i="62"/>
  <c r="H181" i="62"/>
  <c r="H182" i="62"/>
  <c r="H183" i="62"/>
  <c r="H184" i="62"/>
  <c r="H185" i="62"/>
  <c r="H186" i="62"/>
  <c r="H187" i="62"/>
  <c r="H188" i="62"/>
  <c r="H189" i="62"/>
  <c r="H190" i="62"/>
  <c r="H191" i="62"/>
  <c r="H192" i="62"/>
  <c r="H193" i="62"/>
  <c r="H194" i="62"/>
  <c r="H195" i="62"/>
  <c r="H196" i="62"/>
  <c r="H197" i="62"/>
  <c r="H198" i="62"/>
  <c r="H199" i="62"/>
  <c r="H200" i="62"/>
  <c r="H201" i="62"/>
  <c r="H202" i="62"/>
  <c r="H203" i="62"/>
  <c r="H204" i="62"/>
  <c r="H205" i="62"/>
  <c r="H206" i="62"/>
  <c r="H207" i="62"/>
  <c r="H208" i="62"/>
  <c r="H209" i="62"/>
  <c r="H210" i="62"/>
  <c r="H211" i="62"/>
  <c r="H212" i="62"/>
  <c r="H213" i="62"/>
  <c r="H214" i="62"/>
  <c r="H215" i="62"/>
  <c r="H216" i="62"/>
  <c r="H217" i="62"/>
  <c r="H218" i="62"/>
  <c r="H219" i="62"/>
  <c r="H220" i="62"/>
  <c r="H221" i="62"/>
  <c r="H222" i="62"/>
  <c r="H223" i="62"/>
  <c r="H224" i="62"/>
  <c r="H225" i="62"/>
  <c r="H226" i="62"/>
  <c r="H227" i="62"/>
  <c r="H228" i="62"/>
  <c r="H229" i="62"/>
  <c r="H230" i="62"/>
  <c r="H231" i="62"/>
  <c r="H232" i="62"/>
  <c r="H233" i="62"/>
  <c r="H234" i="62"/>
  <c r="H235" i="62"/>
  <c r="H236" i="62"/>
  <c r="H237" i="62"/>
  <c r="H238" i="62"/>
  <c r="H239" i="62"/>
  <c r="H240" i="62"/>
  <c r="H241" i="62"/>
  <c r="H242" i="62"/>
  <c r="H243" i="62"/>
  <c r="H244" i="62"/>
  <c r="H245" i="62"/>
  <c r="H246" i="62"/>
  <c r="H247" i="62"/>
  <c r="H248" i="62"/>
  <c r="H249" i="62"/>
  <c r="H250" i="62"/>
  <c r="H251" i="62"/>
  <c r="H252" i="62"/>
  <c r="H253" i="62"/>
  <c r="H254" i="62"/>
  <c r="H255" i="62"/>
  <c r="H256" i="62"/>
  <c r="H257" i="62"/>
  <c r="H258" i="62"/>
  <c r="H259" i="62"/>
  <c r="H260" i="62"/>
  <c r="H261" i="62"/>
  <c r="H262" i="62"/>
  <c r="H263" i="62"/>
  <c r="H264" i="62"/>
  <c r="H265" i="62"/>
  <c r="H266" i="62"/>
  <c r="H267" i="62"/>
  <c r="H268" i="62"/>
  <c r="H269" i="62"/>
  <c r="H270" i="62"/>
  <c r="H271" i="62"/>
  <c r="H272" i="62"/>
  <c r="H273" i="62"/>
  <c r="H274" i="62"/>
  <c r="H275" i="62"/>
  <c r="H276" i="62"/>
  <c r="H277" i="62"/>
  <c r="H278" i="62"/>
  <c r="H279" i="62"/>
  <c r="H280" i="62"/>
  <c r="H281" i="62"/>
  <c r="H282" i="62"/>
  <c r="H283" i="62"/>
  <c r="H284" i="62"/>
  <c r="H285" i="62"/>
  <c r="H286" i="62"/>
  <c r="H287" i="62"/>
  <c r="H288" i="62"/>
  <c r="H289" i="62"/>
  <c r="H290" i="62"/>
  <c r="H291" i="62"/>
  <c r="H292" i="62"/>
  <c r="H293" i="62"/>
  <c r="H294" i="62"/>
  <c r="H295" i="62"/>
  <c r="H296" i="62"/>
  <c r="H297" i="62"/>
  <c r="H298" i="62"/>
  <c r="H299" i="62"/>
  <c r="H300" i="62"/>
  <c r="H301" i="62"/>
  <c r="H302" i="62"/>
  <c r="H303" i="62"/>
  <c r="H304" i="62"/>
  <c r="H305" i="62"/>
  <c r="H306" i="62"/>
  <c r="H307" i="62"/>
  <c r="H308" i="62"/>
  <c r="H309" i="62"/>
  <c r="H310" i="62"/>
  <c r="H311" i="62"/>
  <c r="H312" i="62"/>
  <c r="H313" i="62"/>
  <c r="H314" i="62"/>
  <c r="H315" i="62"/>
  <c r="H316" i="62"/>
  <c r="H317" i="62"/>
  <c r="H318" i="62"/>
  <c r="H319" i="62"/>
  <c r="H320" i="62"/>
  <c r="H321" i="62"/>
  <c r="H322" i="62"/>
  <c r="H323" i="62"/>
  <c r="H324" i="62"/>
  <c r="H325" i="62"/>
  <c r="H326" i="62"/>
  <c r="H327" i="62"/>
  <c r="H328" i="62"/>
  <c r="H329" i="62"/>
  <c r="H330" i="62"/>
  <c r="H331" i="62"/>
  <c r="H332" i="62"/>
  <c r="H333" i="62"/>
  <c r="H334" i="62"/>
  <c r="H335" i="62"/>
  <c r="H336" i="62"/>
  <c r="H337" i="62"/>
  <c r="H338" i="62"/>
  <c r="H339" i="62"/>
  <c r="H340" i="62"/>
  <c r="H341" i="62"/>
  <c r="H342" i="62"/>
  <c r="H343" i="62"/>
  <c r="H344" i="62"/>
  <c r="H345" i="62"/>
  <c r="H346" i="62"/>
  <c r="H347" i="62"/>
  <c r="H348" i="62"/>
  <c r="H349" i="62"/>
  <c r="H350" i="62"/>
  <c r="H351" i="62"/>
  <c r="H352" i="62"/>
  <c r="H353" i="62"/>
  <c r="H354" i="62"/>
  <c r="H355" i="62"/>
  <c r="H356" i="62"/>
  <c r="H357" i="62"/>
  <c r="H358" i="62"/>
  <c r="H359" i="62"/>
  <c r="H360" i="62"/>
  <c r="H361" i="62"/>
  <c r="H362" i="62"/>
  <c r="H363" i="62"/>
  <c r="H364" i="62"/>
  <c r="H365" i="62"/>
  <c r="H366" i="62"/>
  <c r="H367" i="62"/>
  <c r="H368" i="62"/>
  <c r="H369" i="62"/>
  <c r="H370" i="62"/>
  <c r="H371" i="62"/>
  <c r="H372" i="62"/>
  <c r="H373" i="62"/>
  <c r="H374" i="62"/>
  <c r="H375" i="62"/>
  <c r="H376" i="62"/>
  <c r="H377" i="62"/>
  <c r="H378" i="62"/>
  <c r="H379" i="62"/>
  <c r="H380" i="62"/>
  <c r="H381" i="62"/>
  <c r="H382" i="62"/>
  <c r="H383" i="62"/>
  <c r="H384" i="62"/>
  <c r="H385" i="62"/>
  <c r="H386" i="62"/>
  <c r="H387" i="62"/>
  <c r="H388" i="62"/>
  <c r="H389" i="62"/>
  <c r="H390" i="62"/>
  <c r="H391" i="62"/>
  <c r="H392" i="62"/>
  <c r="H393" i="62"/>
  <c r="H394" i="62"/>
  <c r="H395" i="62"/>
  <c r="H396" i="62"/>
  <c r="H397" i="62"/>
  <c r="H398" i="62"/>
  <c r="H399" i="62"/>
  <c r="H400" i="62"/>
  <c r="H401" i="62"/>
  <c r="H402" i="62"/>
  <c r="H403" i="62"/>
  <c r="H404" i="62"/>
  <c r="H405" i="62"/>
  <c r="H406" i="62"/>
  <c r="H407" i="62"/>
  <c r="H408" i="62"/>
  <c r="H409" i="62"/>
  <c r="H410" i="62"/>
  <c r="H411" i="62"/>
  <c r="H412" i="62"/>
  <c r="H413" i="62"/>
  <c r="H414" i="62"/>
  <c r="H415" i="62"/>
  <c r="H416" i="62"/>
  <c r="H417" i="62"/>
  <c r="H418" i="62"/>
  <c r="H419" i="62"/>
  <c r="H420" i="62"/>
  <c r="H421" i="62"/>
  <c r="H422" i="62"/>
  <c r="H423" i="62"/>
  <c r="H424" i="62"/>
  <c r="H425" i="62"/>
  <c r="H426" i="62"/>
  <c r="H427" i="62"/>
  <c r="H428" i="62"/>
  <c r="H429" i="62"/>
  <c r="H430" i="62"/>
  <c r="H431" i="62"/>
  <c r="H432" i="62"/>
  <c r="H433" i="62"/>
  <c r="H434" i="62"/>
  <c r="H435" i="62"/>
  <c r="H436" i="62"/>
  <c r="H437" i="62"/>
  <c r="H438" i="62"/>
  <c r="H439" i="62"/>
  <c r="H440" i="62"/>
  <c r="H441" i="62"/>
  <c r="H442" i="62"/>
  <c r="H443" i="62"/>
  <c r="H444" i="62"/>
  <c r="H445" i="62"/>
  <c r="H446" i="62"/>
  <c r="H447" i="62"/>
  <c r="H448" i="62"/>
  <c r="H449" i="62"/>
  <c r="H450" i="62"/>
  <c r="H451" i="62"/>
  <c r="H452" i="62"/>
  <c r="H453" i="62"/>
  <c r="H454" i="62"/>
  <c r="H455" i="62"/>
  <c r="H456" i="62"/>
  <c r="H457" i="62"/>
  <c r="H458" i="62"/>
  <c r="H459" i="62"/>
  <c r="H460" i="62"/>
  <c r="H461" i="62"/>
  <c r="H462" i="62"/>
  <c r="H463" i="62"/>
  <c r="H464" i="62"/>
  <c r="H465" i="62"/>
  <c r="H466" i="62"/>
  <c r="H467" i="62"/>
  <c r="H468" i="62"/>
  <c r="H469" i="62"/>
  <c r="H470" i="62"/>
  <c r="H471" i="62"/>
  <c r="H472" i="62"/>
  <c r="H473" i="62"/>
  <c r="H474" i="62"/>
  <c r="H475" i="62"/>
  <c r="H476" i="62"/>
  <c r="H477" i="62"/>
  <c r="H478" i="62"/>
  <c r="H479" i="62"/>
  <c r="H480" i="62"/>
  <c r="H481" i="62"/>
  <c r="H482" i="62"/>
  <c r="H483" i="62"/>
  <c r="H484" i="62"/>
  <c r="H485" i="62"/>
  <c r="H486" i="62"/>
  <c r="H487" i="62"/>
  <c r="H488" i="62"/>
  <c r="H489" i="62"/>
  <c r="H490" i="62"/>
  <c r="H491" i="62"/>
  <c r="H492" i="62"/>
  <c r="H493" i="62"/>
  <c r="H494" i="62"/>
  <c r="H495" i="62"/>
  <c r="H496" i="62"/>
  <c r="H497" i="62"/>
  <c r="H498" i="62"/>
  <c r="H499" i="62"/>
  <c r="H500" i="62"/>
  <c r="H501" i="62"/>
  <c r="H502" i="62"/>
  <c r="H503" i="62"/>
  <c r="H504" i="62"/>
  <c r="H505" i="62"/>
  <c r="H506" i="62"/>
  <c r="H507" i="62"/>
  <c r="H508" i="62"/>
  <c r="H509" i="62"/>
  <c r="H510" i="62"/>
  <c r="H511" i="62"/>
  <c r="H512" i="62"/>
  <c r="H513" i="62"/>
  <c r="H514" i="62"/>
  <c r="H515" i="62"/>
  <c r="H516" i="62"/>
  <c r="H517" i="62"/>
  <c r="H518" i="62"/>
  <c r="H519" i="62"/>
  <c r="H520" i="62"/>
  <c r="H521" i="62"/>
  <c r="H522" i="62"/>
  <c r="H523" i="62"/>
  <c r="H524" i="62"/>
  <c r="H525" i="62"/>
  <c r="H526" i="62"/>
  <c r="H527" i="62"/>
  <c r="H528" i="62"/>
  <c r="H529" i="62"/>
  <c r="H530" i="62"/>
  <c r="H531" i="62"/>
  <c r="H532" i="62"/>
  <c r="H533" i="62"/>
  <c r="H534" i="62"/>
  <c r="H535" i="62"/>
  <c r="H536" i="62"/>
  <c r="H537" i="62"/>
  <c r="H538" i="62"/>
  <c r="H539" i="62"/>
  <c r="H540" i="62"/>
  <c r="H541" i="62"/>
  <c r="H542" i="62"/>
  <c r="H543" i="62"/>
  <c r="H544" i="62"/>
  <c r="H545" i="62"/>
  <c r="H546" i="62"/>
  <c r="H547" i="62"/>
  <c r="H548" i="62"/>
  <c r="H549" i="62"/>
  <c r="H550" i="62"/>
  <c r="H551" i="62"/>
  <c r="H552" i="62"/>
  <c r="H553" i="62"/>
  <c r="H554" i="62"/>
  <c r="H555" i="62"/>
  <c r="H556" i="62"/>
  <c r="H557" i="62"/>
  <c r="H558" i="62"/>
  <c r="H559" i="62"/>
  <c r="H560" i="62"/>
  <c r="H561" i="62"/>
  <c r="H562" i="62"/>
  <c r="H563" i="62"/>
  <c r="H564" i="62"/>
  <c r="H565" i="62"/>
  <c r="H566" i="62"/>
  <c r="H567" i="62"/>
  <c r="H568" i="62"/>
  <c r="H569" i="62"/>
  <c r="H570" i="62"/>
  <c r="H571" i="62"/>
  <c r="H572" i="62"/>
  <c r="H573" i="62"/>
  <c r="H574" i="62"/>
  <c r="H575" i="62"/>
  <c r="H576" i="62"/>
  <c r="H577" i="62"/>
  <c r="H578" i="62"/>
  <c r="H579" i="62"/>
  <c r="H580" i="62"/>
  <c r="H581" i="62"/>
  <c r="H582" i="62"/>
  <c r="H583" i="62"/>
  <c r="H584" i="62"/>
  <c r="H585" i="62"/>
  <c r="H586" i="62"/>
  <c r="H587" i="62"/>
  <c r="H588" i="62"/>
  <c r="H589" i="62"/>
  <c r="H590" i="62"/>
  <c r="H591" i="62"/>
  <c r="H592" i="62"/>
  <c r="H593" i="62"/>
  <c r="H594" i="62"/>
  <c r="H595" i="62"/>
  <c r="H596" i="62"/>
  <c r="H597" i="62"/>
  <c r="H598" i="62"/>
  <c r="H599" i="62"/>
  <c r="H600" i="62"/>
  <c r="H602" i="62"/>
  <c r="H603" i="62"/>
  <c r="H604" i="62"/>
  <c r="H605" i="62"/>
  <c r="H606" i="62"/>
  <c r="H607" i="62"/>
  <c r="H608" i="62"/>
  <c r="H609" i="62"/>
  <c r="H610" i="62"/>
  <c r="H611" i="62"/>
  <c r="H612" i="62"/>
  <c r="H613" i="62"/>
  <c r="H614" i="62"/>
  <c r="H615" i="62"/>
  <c r="H616" i="62"/>
  <c r="H617" i="62"/>
  <c r="H618" i="62"/>
  <c r="H619" i="62"/>
  <c r="H620" i="62"/>
  <c r="H621" i="62"/>
  <c r="H622" i="62"/>
  <c r="H623" i="62"/>
  <c r="H624" i="62"/>
  <c r="H625" i="62"/>
  <c r="H626" i="62"/>
  <c r="H627" i="62"/>
  <c r="H628" i="62"/>
  <c r="H629" i="62"/>
  <c r="H630" i="62"/>
  <c r="H631" i="62"/>
  <c r="H632" i="62"/>
  <c r="H633" i="62"/>
  <c r="H634" i="62"/>
  <c r="H635" i="62"/>
  <c r="H636" i="62"/>
  <c r="H637" i="62"/>
  <c r="H638" i="62"/>
  <c r="H639" i="62"/>
  <c r="H640" i="62"/>
  <c r="H641" i="62"/>
  <c r="H642" i="62"/>
  <c r="H643" i="62"/>
  <c r="H644" i="62"/>
  <c r="H645" i="62"/>
  <c r="H646" i="62"/>
  <c r="H647" i="62"/>
  <c r="H648" i="62"/>
  <c r="H649" i="62"/>
  <c r="H650" i="62"/>
  <c r="H651" i="62"/>
  <c r="H652" i="62"/>
  <c r="H653" i="62"/>
  <c r="H654" i="62"/>
  <c r="H655" i="62"/>
  <c r="H656" i="62"/>
  <c r="H657" i="62"/>
  <c r="H658" i="62"/>
  <c r="H659" i="62"/>
  <c r="H660" i="62"/>
  <c r="H661" i="62"/>
  <c r="H662" i="62"/>
  <c r="H663" i="62"/>
  <c r="H664" i="62"/>
  <c r="H665" i="62"/>
  <c r="H666" i="62"/>
  <c r="H667" i="62"/>
  <c r="H668" i="62"/>
  <c r="H669" i="62"/>
  <c r="H670" i="62"/>
  <c r="H671" i="62"/>
  <c r="H672" i="62"/>
  <c r="H673" i="62"/>
  <c r="H674" i="62"/>
  <c r="H675" i="62"/>
  <c r="H676" i="62"/>
  <c r="H677" i="62"/>
  <c r="H678" i="62"/>
  <c r="H679" i="62"/>
  <c r="H680" i="62"/>
  <c r="H681" i="62"/>
  <c r="H682" i="62"/>
  <c r="H683" i="62"/>
  <c r="H684" i="62"/>
  <c r="H685" i="62"/>
  <c r="H686" i="62"/>
  <c r="H687" i="62"/>
  <c r="H688" i="62"/>
  <c r="H689" i="62"/>
  <c r="H690" i="62"/>
  <c r="H691" i="62"/>
  <c r="H692" i="62"/>
  <c r="H693" i="62"/>
  <c r="H694" i="62"/>
  <c r="H695" i="62"/>
  <c r="H696" i="62"/>
  <c r="H697" i="62"/>
  <c r="H698" i="62"/>
  <c r="H699" i="62"/>
  <c r="H700" i="62"/>
  <c r="H701" i="62"/>
  <c r="H702" i="62"/>
  <c r="H703" i="62"/>
  <c r="H704" i="62"/>
  <c r="H705" i="62"/>
  <c r="H706" i="62"/>
  <c r="H707" i="62"/>
  <c r="H708" i="62"/>
  <c r="H709" i="62"/>
  <c r="H710" i="62"/>
  <c r="H711" i="62"/>
  <c r="H712" i="62"/>
  <c r="H713" i="62"/>
  <c r="H714" i="62"/>
  <c r="H715" i="62"/>
  <c r="H716" i="62"/>
  <c r="H717" i="62"/>
  <c r="H718" i="62"/>
  <c r="H719" i="62"/>
  <c r="H720" i="62"/>
  <c r="H721" i="62"/>
  <c r="H722" i="62"/>
  <c r="H723" i="62"/>
  <c r="H724" i="62"/>
  <c r="H725" i="62"/>
  <c r="H726" i="62"/>
  <c r="H727" i="62"/>
  <c r="H728" i="62"/>
  <c r="H729" i="62"/>
  <c r="H730" i="62"/>
  <c r="H731" i="62"/>
  <c r="H732" i="62"/>
  <c r="H733" i="62"/>
  <c r="H734" i="62"/>
  <c r="H735" i="62"/>
  <c r="H736" i="62"/>
  <c r="H737" i="62"/>
  <c r="H738" i="62"/>
  <c r="H739" i="62"/>
  <c r="H740" i="62"/>
  <c r="H741" i="62"/>
  <c r="H742" i="62"/>
  <c r="H743" i="62"/>
  <c r="H744" i="62"/>
  <c r="H745" i="62"/>
  <c r="H746" i="62"/>
  <c r="H747" i="62"/>
  <c r="H748" i="62"/>
  <c r="H749" i="62"/>
  <c r="H750" i="62"/>
  <c r="H751" i="62"/>
  <c r="H752" i="62"/>
  <c r="H753" i="62"/>
  <c r="H754" i="62"/>
  <c r="H755" i="62"/>
  <c r="H756" i="62"/>
  <c r="H757" i="62"/>
  <c r="H758" i="62"/>
  <c r="H759" i="62"/>
  <c r="H760" i="62"/>
  <c r="H761" i="62"/>
  <c r="H762" i="62"/>
  <c r="H763" i="62"/>
  <c r="H764" i="62"/>
  <c r="H765" i="62"/>
  <c r="H766" i="62"/>
  <c r="H767" i="62"/>
  <c r="H768" i="62"/>
  <c r="H769" i="62"/>
  <c r="H770" i="62"/>
  <c r="H771" i="62"/>
  <c r="H772" i="62"/>
  <c r="H773" i="62"/>
  <c r="H774" i="62"/>
  <c r="H775" i="62"/>
  <c r="H776" i="62"/>
  <c r="H777" i="62"/>
  <c r="H778" i="62"/>
  <c r="H779" i="62"/>
  <c r="H780" i="62"/>
  <c r="H781" i="62"/>
  <c r="H782" i="62"/>
  <c r="H783" i="62"/>
  <c r="H784" i="62"/>
  <c r="H785" i="62"/>
  <c r="H786" i="62"/>
  <c r="H787" i="62"/>
  <c r="H788" i="62"/>
  <c r="H789" i="62"/>
  <c r="H790" i="62"/>
  <c r="H791" i="62"/>
  <c r="H792" i="62"/>
  <c r="H793" i="62"/>
  <c r="H794" i="62"/>
  <c r="H795" i="62"/>
  <c r="H796" i="62"/>
  <c r="H797" i="62"/>
  <c r="H798" i="62"/>
  <c r="H799" i="62"/>
  <c r="H800" i="62"/>
  <c r="H801" i="62"/>
  <c r="H802" i="62"/>
  <c r="H803" i="62"/>
  <c r="H804" i="62"/>
  <c r="H805" i="62"/>
  <c r="H806" i="62"/>
  <c r="H807" i="62"/>
  <c r="H808" i="62"/>
  <c r="H809" i="62"/>
  <c r="H810" i="62"/>
  <c r="H811" i="62"/>
  <c r="H812" i="62"/>
  <c r="H813" i="62"/>
  <c r="H814" i="62"/>
  <c r="H815" i="62"/>
  <c r="H816" i="62"/>
  <c r="H817" i="62"/>
  <c r="H818" i="62"/>
  <c r="H819" i="62"/>
  <c r="H820" i="62"/>
  <c r="H821" i="62"/>
  <c r="H822" i="62"/>
  <c r="H823" i="62"/>
  <c r="H824" i="62"/>
  <c r="H825" i="62"/>
  <c r="H826" i="62"/>
  <c r="H827" i="62"/>
  <c r="H828" i="62"/>
  <c r="H829" i="62"/>
  <c r="H830" i="62"/>
  <c r="H831" i="62"/>
  <c r="H832" i="62"/>
  <c r="H833" i="62"/>
  <c r="H834" i="62"/>
  <c r="H835" i="62"/>
  <c r="H836" i="62"/>
  <c r="H837" i="62"/>
  <c r="H838" i="62"/>
  <c r="H839" i="62"/>
  <c r="H840" i="62"/>
  <c r="H841" i="62"/>
  <c r="H842" i="62"/>
  <c r="H843" i="62"/>
  <c r="H844" i="62"/>
  <c r="H845" i="62"/>
  <c r="H846" i="62"/>
  <c r="H847" i="62"/>
  <c r="H848" i="62"/>
  <c r="H849" i="62"/>
  <c r="H850" i="62"/>
  <c r="H851" i="62"/>
  <c r="H852" i="62"/>
  <c r="H853" i="62"/>
  <c r="H854" i="62"/>
  <c r="H855" i="62"/>
  <c r="H856" i="62"/>
  <c r="H857" i="62"/>
  <c r="H858" i="62"/>
  <c r="H859" i="62"/>
  <c r="H860" i="62"/>
  <c r="H861" i="62"/>
  <c r="H862" i="62"/>
  <c r="H863" i="62"/>
  <c r="H864" i="62"/>
  <c r="H865" i="62"/>
  <c r="H866" i="62"/>
  <c r="H867" i="62"/>
  <c r="H868" i="62"/>
  <c r="H869" i="62"/>
  <c r="H870" i="62"/>
  <c r="H871" i="62"/>
  <c r="H872" i="62"/>
  <c r="H873" i="62"/>
  <c r="H874" i="62"/>
  <c r="H875" i="62"/>
  <c r="H876" i="62"/>
  <c r="H877" i="62"/>
  <c r="H878" i="62"/>
  <c r="H879" i="62"/>
  <c r="H880" i="62"/>
  <c r="H881" i="62"/>
  <c r="H882" i="62"/>
  <c r="H883" i="62"/>
  <c r="H884" i="62"/>
  <c r="H885" i="62"/>
  <c r="H886" i="62"/>
  <c r="H887" i="62"/>
  <c r="H888" i="62"/>
  <c r="H889" i="62"/>
  <c r="H890" i="62"/>
  <c r="H891" i="62"/>
  <c r="H892" i="62"/>
  <c r="H893" i="62"/>
  <c r="H894" i="62"/>
  <c r="H895" i="62"/>
  <c r="H896" i="62"/>
  <c r="H897" i="62"/>
  <c r="H898" i="62"/>
  <c r="H899" i="62"/>
  <c r="H900" i="62"/>
  <c r="H901" i="62"/>
  <c r="H902" i="62"/>
  <c r="H903" i="62"/>
  <c r="H904" i="62"/>
  <c r="H905" i="62"/>
  <c r="H906" i="62"/>
  <c r="H907" i="62"/>
  <c r="H908" i="62"/>
  <c r="H909" i="62"/>
  <c r="H910" i="62"/>
  <c r="H911" i="62"/>
  <c r="H912" i="62"/>
  <c r="H913" i="62"/>
  <c r="H914" i="62"/>
  <c r="H915" i="62"/>
  <c r="H916" i="62"/>
  <c r="H917" i="62"/>
  <c r="H918" i="62"/>
  <c r="H919" i="62"/>
  <c r="H920" i="62"/>
  <c r="H921" i="62"/>
  <c r="H922" i="62"/>
  <c r="H923" i="62"/>
  <c r="H924" i="62"/>
  <c r="H925" i="62"/>
  <c r="H926" i="62"/>
  <c r="H927" i="62"/>
  <c r="H928" i="62"/>
  <c r="H929" i="62"/>
  <c r="H930" i="62"/>
  <c r="H931" i="62"/>
  <c r="H932" i="62"/>
  <c r="H933" i="62"/>
  <c r="H934" i="62"/>
  <c r="H935" i="62"/>
  <c r="H936" i="62"/>
  <c r="H937" i="62"/>
  <c r="H938" i="62"/>
  <c r="H939" i="62"/>
  <c r="H940" i="62"/>
  <c r="H941" i="62"/>
  <c r="H942" i="62"/>
  <c r="H943" i="62"/>
  <c r="H944" i="62"/>
  <c r="H945" i="62"/>
  <c r="H946" i="62"/>
  <c r="H947" i="62"/>
  <c r="H948" i="62"/>
  <c r="H949" i="62"/>
  <c r="H950" i="62"/>
  <c r="H951" i="62"/>
  <c r="H952" i="62"/>
  <c r="H953" i="62"/>
  <c r="H954" i="62"/>
  <c r="H955" i="62"/>
  <c r="H956" i="62"/>
  <c r="H957" i="62"/>
  <c r="H958" i="62"/>
  <c r="H959" i="62"/>
  <c r="H960" i="62"/>
  <c r="H961" i="62"/>
  <c r="H962" i="62"/>
  <c r="H963" i="62"/>
  <c r="H964" i="62"/>
  <c r="H965" i="62"/>
  <c r="H966" i="62"/>
  <c r="H967" i="62"/>
  <c r="H968" i="62"/>
  <c r="H969" i="62"/>
  <c r="H970" i="62"/>
  <c r="H971" i="62"/>
  <c r="H972" i="62"/>
  <c r="H973" i="62"/>
  <c r="H974" i="62"/>
  <c r="H975" i="62"/>
  <c r="H976" i="62"/>
  <c r="H977" i="62"/>
  <c r="H978" i="62"/>
  <c r="H979" i="62"/>
  <c r="H980" i="62"/>
  <c r="H981" i="62"/>
  <c r="H982" i="62"/>
  <c r="H983" i="62"/>
  <c r="H984" i="62"/>
  <c r="H985" i="62"/>
  <c r="H986" i="62"/>
  <c r="H987" i="62"/>
  <c r="H988" i="62"/>
  <c r="H989" i="62"/>
  <c r="H990" i="62"/>
  <c r="H991" i="62"/>
  <c r="H992" i="62"/>
  <c r="H993" i="62"/>
  <c r="H994" i="62"/>
  <c r="H995" i="62"/>
  <c r="H996" i="62"/>
  <c r="H997" i="62"/>
  <c r="H998" i="62"/>
  <c r="H999" i="62"/>
  <c r="H1000" i="62"/>
  <c r="H1001" i="62"/>
  <c r="H1002" i="62"/>
  <c r="H1003" i="62"/>
  <c r="H1004" i="62"/>
  <c r="H1005" i="62"/>
  <c r="H1006" i="62"/>
  <c r="H1007" i="62"/>
  <c r="H1008" i="62"/>
  <c r="H1009" i="62"/>
  <c r="H1010" i="62"/>
  <c r="H1011" i="62"/>
  <c r="H1012" i="62"/>
  <c r="H1013" i="62"/>
  <c r="H1014" i="62"/>
  <c r="H1015" i="62"/>
  <c r="H1016" i="62"/>
  <c r="H1017" i="62"/>
  <c r="H1018" i="62"/>
  <c r="H1019" i="62"/>
  <c r="H1020" i="62"/>
  <c r="H1021" i="62"/>
  <c r="H1022" i="62"/>
  <c r="H1023" i="62"/>
  <c r="H1024" i="62"/>
  <c r="H1025" i="62"/>
  <c r="H1026" i="62"/>
  <c r="H1027" i="62"/>
  <c r="H1028" i="62"/>
  <c r="H1029" i="62"/>
  <c r="H1030" i="62"/>
  <c r="H1031" i="62"/>
  <c r="H1032" i="62"/>
  <c r="H1033" i="62"/>
  <c r="H1034" i="62"/>
  <c r="H1035" i="62"/>
  <c r="H1036" i="62"/>
  <c r="H1037" i="62"/>
  <c r="H1038" i="62"/>
  <c r="H1039" i="62"/>
  <c r="H1040" i="62"/>
  <c r="H1041" i="62"/>
  <c r="H1042" i="62"/>
  <c r="H1043" i="62"/>
  <c r="H1044" i="62"/>
  <c r="H1045" i="62"/>
  <c r="H1046" i="62"/>
  <c r="H1047" i="62"/>
  <c r="H1048" i="62"/>
  <c r="H1049" i="62"/>
  <c r="H1050" i="62"/>
  <c r="H1051" i="62"/>
  <c r="H1052" i="62"/>
  <c r="H1053" i="62"/>
  <c r="H1054" i="62"/>
  <c r="H1055" i="62"/>
  <c r="H1056" i="62"/>
  <c r="H1057" i="62"/>
  <c r="H1058" i="62"/>
  <c r="H1059" i="62"/>
  <c r="H1060" i="62"/>
  <c r="H1061" i="62"/>
  <c r="H1062" i="62"/>
  <c r="H1063" i="62"/>
  <c r="H1064" i="62"/>
  <c r="H1065" i="62"/>
  <c r="H1066" i="62"/>
  <c r="H1067" i="62"/>
  <c r="H1068" i="62"/>
  <c r="H1069" i="62"/>
  <c r="H1070" i="62"/>
  <c r="H1071" i="62"/>
  <c r="H1072" i="62"/>
  <c r="H1073" i="62"/>
  <c r="H1074" i="62"/>
  <c r="H1075" i="62"/>
  <c r="H1076" i="62"/>
  <c r="H1077" i="62"/>
  <c r="H1078" i="62"/>
  <c r="H1079" i="62"/>
  <c r="H1080" i="62"/>
  <c r="H1081" i="62"/>
  <c r="H1082" i="62"/>
  <c r="H1083" i="62"/>
  <c r="H1084" i="62"/>
  <c r="H1085" i="62"/>
  <c r="H1086" i="62"/>
  <c r="H1087" i="62"/>
  <c r="H1088" i="62"/>
  <c r="H1089" i="62"/>
  <c r="H1090" i="62"/>
  <c r="H1091" i="62"/>
  <c r="H1092" i="62"/>
  <c r="H1093" i="62"/>
  <c r="H1094" i="62"/>
  <c r="H1095" i="62"/>
  <c r="H1096" i="62"/>
  <c r="H1097" i="62"/>
  <c r="H1098" i="62"/>
  <c r="H1099" i="62"/>
  <c r="H1100" i="62"/>
  <c r="H1101" i="62"/>
  <c r="H1102" i="62"/>
  <c r="H1103" i="62"/>
  <c r="H1104" i="62"/>
  <c r="H1105" i="62"/>
  <c r="H1106" i="62"/>
  <c r="H1107" i="62"/>
  <c r="H1108" i="62"/>
  <c r="H1109" i="62"/>
  <c r="H1110" i="62"/>
  <c r="H1111" i="62"/>
  <c r="H1112" i="62"/>
  <c r="H1113" i="62"/>
  <c r="H1114" i="62"/>
  <c r="H1115" i="62"/>
  <c r="H1116" i="62"/>
  <c r="H1117" i="62"/>
  <c r="H1118" i="62"/>
  <c r="H1119" i="62"/>
  <c r="H1120" i="62"/>
  <c r="H1121" i="62"/>
  <c r="H1122" i="62"/>
  <c r="H1123" i="62"/>
  <c r="H1124" i="62"/>
  <c r="H1125" i="62"/>
  <c r="H1126" i="62"/>
  <c r="H1127" i="62"/>
  <c r="H1128" i="62"/>
  <c r="H1129" i="62"/>
  <c r="H1130" i="62"/>
  <c r="H1131" i="62"/>
  <c r="H1132" i="62"/>
  <c r="H1133" i="62"/>
  <c r="H1134" i="62"/>
  <c r="H1135" i="62"/>
  <c r="H1136" i="62"/>
  <c r="H1137" i="62"/>
  <c r="H1138" i="62"/>
  <c r="H1139" i="62"/>
  <c r="H1140" i="62"/>
  <c r="H1141" i="62"/>
  <c r="H1142" i="62"/>
  <c r="H1143" i="62"/>
  <c r="H1144" i="62"/>
  <c r="H1145" i="62"/>
  <c r="H1146" i="62"/>
  <c r="H1147" i="62"/>
  <c r="H1148" i="62"/>
  <c r="H1149" i="62"/>
  <c r="H1150" i="62"/>
  <c r="H1151" i="62"/>
  <c r="H1152" i="62"/>
  <c r="H1153" i="62"/>
  <c r="H1154" i="62"/>
  <c r="H1155" i="62"/>
  <c r="H1156" i="62"/>
  <c r="H1157" i="62"/>
  <c r="H1158" i="62"/>
  <c r="H1159" i="62"/>
  <c r="H1160" i="62"/>
  <c r="H1161" i="62"/>
  <c r="H1162" i="62"/>
  <c r="H1163" i="62"/>
  <c r="H1164" i="62"/>
  <c r="H1165" i="62"/>
  <c r="H1166" i="62"/>
  <c r="H1167" i="62"/>
  <c r="H1168" i="62"/>
  <c r="H1169" i="62"/>
  <c r="H1170" i="62"/>
  <c r="H1171" i="62"/>
  <c r="H1172" i="62"/>
  <c r="H1173" i="62"/>
  <c r="H1174" i="62"/>
  <c r="H1175" i="62"/>
  <c r="H1176" i="62"/>
  <c r="H1177" i="62"/>
  <c r="H1178" i="62"/>
  <c r="H1179" i="62"/>
  <c r="H1180" i="62"/>
  <c r="H1181" i="62"/>
  <c r="H1182" i="62"/>
  <c r="H1183" i="62"/>
  <c r="H1184" i="62"/>
  <c r="H1185" i="62"/>
  <c r="H1186" i="62"/>
  <c r="H1187" i="62"/>
  <c r="H1188" i="62"/>
  <c r="H1189" i="62"/>
  <c r="H1190" i="62"/>
  <c r="H1191" i="62"/>
  <c r="H1192" i="62"/>
  <c r="H1193" i="62"/>
  <c r="H1194" i="62"/>
  <c r="H1195" i="62"/>
  <c r="H1196" i="62"/>
  <c r="H1197" i="62"/>
  <c r="H1198" i="62"/>
  <c r="H1199" i="62"/>
  <c r="H1200" i="62"/>
  <c r="H1201" i="62"/>
  <c r="H1202" i="62"/>
  <c r="H1203" i="62"/>
  <c r="H1204" i="62"/>
  <c r="H1205" i="62"/>
  <c r="H1206" i="62"/>
  <c r="H1207" i="62"/>
  <c r="H1208" i="62"/>
  <c r="H1209" i="62"/>
  <c r="H1210" i="62"/>
  <c r="H1211" i="62"/>
  <c r="H1212" i="62"/>
  <c r="H1213" i="62"/>
  <c r="H1214" i="62"/>
  <c r="H1215" i="62"/>
  <c r="H1216" i="62"/>
  <c r="H1217" i="62"/>
  <c r="H1218" i="62"/>
  <c r="H1219" i="62"/>
  <c r="H1220" i="62"/>
  <c r="H1221" i="62"/>
  <c r="H1222" i="62"/>
  <c r="H1223" i="62"/>
  <c r="H1224" i="62"/>
  <c r="H1225" i="62"/>
  <c r="H1226" i="62"/>
  <c r="H1227" i="62"/>
  <c r="H1228" i="62"/>
  <c r="H1229" i="62"/>
  <c r="H1230" i="62"/>
  <c r="H1231" i="62"/>
  <c r="H1232" i="62"/>
  <c r="H1233" i="62"/>
  <c r="H1234" i="62"/>
  <c r="H1235" i="62"/>
  <c r="H1236" i="62"/>
  <c r="H1237" i="62"/>
  <c r="H1238" i="62"/>
  <c r="H1239" i="62"/>
  <c r="H1240" i="62"/>
  <c r="H1241" i="62"/>
  <c r="H1242" i="62"/>
  <c r="H1243" i="62"/>
  <c r="H1244" i="62"/>
  <c r="H1245" i="62"/>
  <c r="H1246" i="62"/>
  <c r="H1247" i="62"/>
  <c r="H1248" i="62"/>
  <c r="H1249" i="62"/>
  <c r="H1250" i="62"/>
  <c r="H1251" i="62"/>
  <c r="H1252" i="62"/>
  <c r="H1253" i="62"/>
  <c r="H1254" i="62"/>
  <c r="H1255" i="62"/>
  <c r="H1256" i="62"/>
  <c r="H1257" i="62"/>
  <c r="H1258" i="62"/>
  <c r="H1259" i="62"/>
  <c r="H1260" i="62"/>
  <c r="H1261" i="62"/>
  <c r="H1262" i="62"/>
  <c r="H1263" i="62"/>
  <c r="H1264" i="62"/>
  <c r="H1265" i="62"/>
  <c r="H1266" i="62"/>
  <c r="H1267" i="62"/>
  <c r="H1268" i="62"/>
  <c r="H1269" i="62"/>
  <c r="H1270" i="62"/>
  <c r="H1271" i="62"/>
  <c r="H1272" i="62"/>
  <c r="H1273" i="62"/>
  <c r="H1274" i="62"/>
  <c r="H1275" i="62"/>
  <c r="H1276" i="62"/>
  <c r="H1277" i="62"/>
  <c r="H1278" i="62"/>
  <c r="H1279" i="62"/>
  <c r="H1280" i="62"/>
  <c r="H1281" i="62"/>
  <c r="H1282" i="62"/>
  <c r="H1283" i="62"/>
  <c r="H1284" i="62"/>
  <c r="H1285" i="62"/>
  <c r="H1286" i="62"/>
  <c r="H1287" i="62"/>
  <c r="H1288" i="62"/>
  <c r="H1289" i="62"/>
  <c r="H1290" i="62"/>
  <c r="H1291" i="62"/>
  <c r="H1292" i="62"/>
  <c r="H1293" i="62"/>
  <c r="H1294" i="62"/>
  <c r="H1295" i="62"/>
  <c r="H1296" i="62"/>
  <c r="H1297" i="62"/>
  <c r="H1298" i="62"/>
  <c r="H1299" i="62"/>
  <c r="H1300" i="62"/>
  <c r="H1301" i="62"/>
  <c r="H1302" i="62"/>
  <c r="H1303" i="62"/>
  <c r="H1304" i="62"/>
  <c r="H1305" i="62"/>
  <c r="H1306" i="62"/>
  <c r="H1307" i="62"/>
  <c r="H1308" i="62"/>
  <c r="H1309" i="62"/>
  <c r="H1310" i="62"/>
  <c r="H1311" i="62"/>
  <c r="H1312" i="62"/>
  <c r="H1313" i="62"/>
  <c r="H1314" i="62"/>
  <c r="H1315" i="62"/>
  <c r="H1316" i="62"/>
  <c r="H1317" i="62"/>
  <c r="H1318" i="62"/>
  <c r="H1319" i="62"/>
  <c r="H1320" i="62"/>
  <c r="H1321" i="62"/>
  <c r="H1322" i="62"/>
  <c r="H1323" i="62"/>
  <c r="H1324" i="62"/>
  <c r="H1325" i="62"/>
  <c r="H1326" i="62"/>
  <c r="H1327" i="62"/>
  <c r="H1335" i="62"/>
  <c r="H1336" i="62"/>
  <c r="H1337" i="62"/>
  <c r="H1338" i="62"/>
  <c r="H1339" i="62"/>
  <c r="H1340" i="62"/>
  <c r="H1341" i="62"/>
  <c r="H1342" i="62"/>
  <c r="H1343" i="62"/>
  <c r="H1344" i="62"/>
  <c r="H1345" i="62"/>
  <c r="H1346" i="62"/>
  <c r="H1347" i="62"/>
  <c r="H1348" i="62"/>
  <c r="H1349" i="62"/>
  <c r="H1350" i="62"/>
  <c r="H1351" i="62"/>
  <c r="H1352" i="62"/>
  <c r="H1353" i="62"/>
  <c r="H1354" i="62"/>
  <c r="H1355" i="62"/>
  <c r="H1356" i="62"/>
  <c r="H1357" i="62"/>
  <c r="H1358" i="62"/>
  <c r="H1359" i="62"/>
  <c r="H1360" i="62"/>
  <c r="H1361" i="62"/>
  <c r="H1362" i="62"/>
  <c r="H1363" i="62"/>
  <c r="H1364" i="62"/>
  <c r="H1365" i="62"/>
  <c r="H1366" i="62"/>
  <c r="H1367" i="62"/>
  <c r="H1368" i="62"/>
  <c r="H1369" i="62"/>
  <c r="H1370" i="62"/>
  <c r="H1371" i="62"/>
  <c r="H1372" i="62"/>
  <c r="H1373" i="62"/>
  <c r="H1374" i="62"/>
  <c r="H1375" i="62"/>
  <c r="H1376" i="62"/>
  <c r="H1377" i="62"/>
  <c r="H1378" i="62"/>
  <c r="H1379" i="62"/>
  <c r="H1380" i="62"/>
  <c r="H1381" i="62"/>
  <c r="H1382" i="62"/>
  <c r="H1383" i="62"/>
  <c r="H1384" i="62"/>
  <c r="H1385" i="62"/>
  <c r="H1386" i="62"/>
  <c r="H1387" i="62"/>
  <c r="H1388" i="62"/>
  <c r="H1389" i="62"/>
  <c r="H1390" i="62"/>
  <c r="H1391" i="62"/>
  <c r="H1392" i="62"/>
  <c r="H1393" i="62"/>
  <c r="H1394" i="62"/>
  <c r="H1395" i="62"/>
  <c r="H1396" i="62"/>
  <c r="H1397" i="62"/>
  <c r="H1398" i="62"/>
  <c r="H1399" i="62"/>
  <c r="H1400" i="62"/>
  <c r="H1401" i="62"/>
  <c r="H1402" i="62"/>
  <c r="H1403" i="62"/>
  <c r="H1404" i="62"/>
  <c r="H1405" i="62"/>
  <c r="H1406" i="62"/>
  <c r="H1407" i="62"/>
  <c r="H1408" i="62"/>
  <c r="H1409" i="62"/>
  <c r="H1410" i="62"/>
  <c r="H1411" i="62"/>
  <c r="H1412" i="62"/>
  <c r="H1413" i="62"/>
  <c r="H1414" i="62"/>
  <c r="H1415" i="62"/>
  <c r="H1416" i="62"/>
  <c r="H1417" i="62"/>
  <c r="H1418" i="62"/>
  <c r="H1419" i="62"/>
  <c r="H1420" i="62"/>
  <c r="H1421" i="62"/>
  <c r="H1422" i="62"/>
  <c r="H1423" i="62"/>
  <c r="H1424" i="62"/>
  <c r="H1425" i="62"/>
  <c r="H1426" i="62"/>
  <c r="H1427" i="62"/>
  <c r="H1428" i="62"/>
  <c r="H1429" i="62"/>
  <c r="H1430" i="62"/>
  <c r="H1431" i="62"/>
  <c r="H1432" i="62"/>
  <c r="H1433" i="62"/>
  <c r="H1434" i="62"/>
  <c r="H1435" i="62"/>
  <c r="H1436" i="62"/>
  <c r="H1437" i="62"/>
  <c r="H1438" i="62"/>
  <c r="H1439" i="62"/>
  <c r="H1440" i="62"/>
  <c r="H1441" i="62"/>
  <c r="H1442" i="62"/>
  <c r="H1443" i="62"/>
  <c r="H1444" i="62"/>
  <c r="H1445" i="62"/>
  <c r="H1446" i="62"/>
  <c r="H1447" i="62"/>
  <c r="H1448" i="62"/>
  <c r="H1449" i="62"/>
  <c r="H1450" i="62"/>
  <c r="H1451" i="62"/>
  <c r="H1452" i="62"/>
  <c r="H1453" i="62"/>
  <c r="H1454" i="62"/>
  <c r="H1455" i="62"/>
  <c r="H1456" i="62"/>
  <c r="H1457" i="62"/>
  <c r="H1458" i="62"/>
  <c r="H1459" i="62"/>
  <c r="H1460" i="62"/>
  <c r="H1461" i="62"/>
  <c r="H1462" i="62"/>
  <c r="H1463" i="62"/>
  <c r="H1464" i="62"/>
  <c r="H1465" i="62"/>
  <c r="H1466" i="62"/>
  <c r="H1467" i="62"/>
  <c r="H1468" i="62"/>
  <c r="H1469" i="62"/>
  <c r="H1470" i="62"/>
  <c r="H1471" i="62"/>
  <c r="H1472" i="62"/>
  <c r="H1473" i="62"/>
  <c r="H1474" i="62"/>
  <c r="H1475" i="62"/>
  <c r="H1476" i="62"/>
  <c r="H1477" i="62"/>
  <c r="H1478" i="62"/>
  <c r="H1479" i="62"/>
  <c r="H1480" i="62"/>
  <c r="H1481" i="62"/>
  <c r="H1482" i="62"/>
  <c r="H1483" i="62"/>
  <c r="H1484" i="62"/>
  <c r="H1485" i="62"/>
  <c r="H1486" i="62"/>
  <c r="H1487" i="62"/>
  <c r="H1488" i="62"/>
  <c r="H1489" i="62"/>
  <c r="H1490" i="62"/>
  <c r="H1491" i="62"/>
  <c r="H1492" i="62"/>
  <c r="H1493" i="62"/>
  <c r="H1494" i="62"/>
  <c r="H1495" i="62"/>
  <c r="H1496" i="62"/>
  <c r="H1497" i="62"/>
  <c r="H1498" i="62"/>
  <c r="H1499" i="62"/>
  <c r="H1500" i="62"/>
  <c r="H1501" i="62"/>
  <c r="H1502" i="62"/>
  <c r="H1503" i="62"/>
  <c r="H1504" i="62"/>
  <c r="H1505" i="62"/>
  <c r="H1506" i="62"/>
  <c r="H1507" i="62"/>
  <c r="H1508" i="62"/>
  <c r="H1509" i="62"/>
  <c r="H1510" i="62"/>
  <c r="H1511" i="62"/>
  <c r="H1512" i="62"/>
  <c r="H1513" i="62"/>
  <c r="H1514" i="62"/>
  <c r="H1515" i="62"/>
  <c r="H1516" i="62"/>
  <c r="H1517" i="62"/>
  <c r="H1518" i="62"/>
  <c r="H1519" i="62"/>
  <c r="H1520" i="62"/>
  <c r="H1521" i="62"/>
  <c r="H1522" i="62"/>
  <c r="H1523" i="62"/>
  <c r="H1524" i="62"/>
  <c r="H1525" i="62"/>
  <c r="H1526" i="62"/>
  <c r="H1527" i="62"/>
  <c r="H1528" i="62"/>
  <c r="H1529" i="62"/>
  <c r="H1530" i="62"/>
  <c r="H1531" i="62"/>
  <c r="H1532" i="62"/>
  <c r="H1533" i="62"/>
  <c r="H1534" i="62"/>
  <c r="H1535" i="62"/>
  <c r="H1536" i="62"/>
  <c r="H1537" i="62"/>
  <c r="H1538" i="62"/>
  <c r="H1539" i="62"/>
  <c r="H1540" i="62"/>
  <c r="H1541" i="62"/>
  <c r="H1542" i="62"/>
  <c r="H1543" i="62"/>
  <c r="H1544" i="62"/>
  <c r="H1545" i="62"/>
  <c r="H1546" i="62"/>
  <c r="H1547" i="62"/>
  <c r="H1548" i="62"/>
  <c r="H1549" i="62"/>
  <c r="H1550" i="62"/>
  <c r="H1551" i="62"/>
  <c r="H1552" i="62"/>
  <c r="H1553" i="62"/>
  <c r="H1554" i="62"/>
  <c r="H1555" i="62"/>
  <c r="H1556" i="62"/>
  <c r="H1557" i="62"/>
  <c r="H1558" i="62"/>
  <c r="H1559" i="62"/>
  <c r="H1560" i="62"/>
  <c r="H1561" i="62"/>
  <c r="H1562" i="62"/>
  <c r="H1563" i="62"/>
  <c r="H1564" i="62"/>
  <c r="H1565" i="62"/>
  <c r="H1566" i="62"/>
  <c r="H1567" i="62"/>
  <c r="H1568" i="62"/>
  <c r="H1569" i="62"/>
  <c r="H1570" i="62"/>
  <c r="H1571" i="62"/>
  <c r="H1572" i="62"/>
  <c r="H1573" i="62"/>
  <c r="H1574" i="62"/>
  <c r="H1575" i="62"/>
  <c r="H1576" i="62"/>
  <c r="H1577" i="62"/>
  <c r="H1578" i="62"/>
  <c r="H1579" i="62"/>
  <c r="H1580" i="62"/>
  <c r="H1581" i="62"/>
  <c r="H1582" i="62"/>
  <c r="H1583" i="62"/>
  <c r="H1584" i="62"/>
  <c r="H1585" i="62"/>
  <c r="H1586" i="62"/>
  <c r="H1587" i="62"/>
  <c r="H1588" i="62"/>
  <c r="H1589" i="62"/>
  <c r="H1590" i="62"/>
  <c r="H1591" i="62"/>
  <c r="H1592" i="62"/>
  <c r="H1593" i="62"/>
  <c r="H1594" i="62"/>
  <c r="H1595" i="62"/>
  <c r="H1596" i="62"/>
  <c r="H1597" i="62"/>
  <c r="H1598" i="62"/>
  <c r="H1599" i="62"/>
  <c r="H1600" i="62"/>
  <c r="H1601" i="62"/>
  <c r="H1602" i="62"/>
  <c r="H1603" i="62"/>
  <c r="H1604" i="62"/>
  <c r="H1605" i="62"/>
  <c r="H1606" i="62"/>
  <c r="H1607" i="62"/>
  <c r="H1608" i="62"/>
  <c r="H1609" i="62"/>
  <c r="H1610" i="62"/>
  <c r="H1611" i="62"/>
  <c r="H1612" i="62"/>
  <c r="H1613" i="62"/>
  <c r="H1614" i="62"/>
  <c r="H1615" i="62"/>
  <c r="H1616" i="62"/>
  <c r="H1617" i="62"/>
  <c r="H1618" i="62"/>
  <c r="H1619" i="62"/>
  <c r="H1620" i="62"/>
  <c r="H1621" i="62"/>
  <c r="H1622" i="62"/>
  <c r="H1623" i="62"/>
  <c r="H1624" i="62"/>
  <c r="H1625" i="62"/>
  <c r="H1626" i="62"/>
  <c r="H1627" i="62"/>
  <c r="H1628" i="62"/>
  <c r="H1629" i="62"/>
  <c r="H1630" i="62"/>
  <c r="H1631" i="62"/>
  <c r="H1632" i="62"/>
  <c r="H1633" i="62"/>
  <c r="H1634" i="62"/>
  <c r="H1635" i="62"/>
  <c r="H1636" i="62"/>
  <c r="H1637" i="62"/>
  <c r="H1638" i="62"/>
  <c r="H1639" i="62"/>
  <c r="H1640" i="62"/>
  <c r="H1641" i="62"/>
  <c r="H1642" i="62"/>
  <c r="H1643" i="62"/>
  <c r="H1644" i="62"/>
  <c r="H1645" i="62"/>
  <c r="H1646" i="62"/>
  <c r="H1647" i="62"/>
  <c r="H1648" i="62"/>
  <c r="H1649" i="62"/>
  <c r="H1650" i="62"/>
  <c r="H1651" i="62"/>
  <c r="H1652" i="62"/>
  <c r="H1653" i="62"/>
  <c r="H1654" i="62"/>
  <c r="H1655" i="62"/>
  <c r="H1656" i="62"/>
  <c r="H1657" i="62"/>
  <c r="H1658" i="62"/>
  <c r="H1659" i="62"/>
  <c r="H1660" i="62"/>
  <c r="H1661" i="62"/>
  <c r="H1662" i="62"/>
  <c r="H1663" i="62"/>
  <c r="H1664" i="62"/>
  <c r="H1665" i="62"/>
  <c r="H1666" i="62"/>
  <c r="H1667" i="62"/>
  <c r="H1668" i="62"/>
  <c r="H1669" i="62"/>
  <c r="H1670" i="62"/>
  <c r="H1671" i="62"/>
  <c r="H1672" i="62"/>
  <c r="H1673" i="62"/>
  <c r="H1674" i="62"/>
  <c r="H1675" i="62"/>
  <c r="H1676" i="62"/>
  <c r="H1677" i="62"/>
  <c r="H1678" i="62"/>
  <c r="H1679" i="62"/>
  <c r="H1680" i="62"/>
  <c r="H1681" i="62"/>
  <c r="H13" i="62"/>
  <c r="G64" i="59"/>
  <c r="G62" i="59"/>
  <c r="G67" i="59"/>
  <c r="G108" i="49"/>
  <c r="G107" i="49" l="1"/>
  <c r="G59" i="59"/>
  <c r="H86" i="64" l="1"/>
  <c r="H94" i="64" s="1"/>
  <c r="F86" i="64"/>
  <c r="H76" i="64"/>
  <c r="F76" i="64"/>
  <c r="H75" i="64"/>
  <c r="F75" i="64"/>
  <c r="H70" i="64"/>
  <c r="F70" i="64"/>
  <c r="H69" i="64"/>
  <c r="F69" i="64"/>
  <c r="H60" i="64"/>
  <c r="F60" i="64"/>
  <c r="H59" i="64"/>
  <c r="F59" i="64"/>
  <c r="H58" i="64"/>
  <c r="F58" i="64"/>
  <c r="H53" i="64"/>
  <c r="F53" i="64"/>
  <c r="H52" i="64"/>
  <c r="F52" i="64"/>
  <c r="H43" i="64"/>
  <c r="F43" i="64"/>
  <c r="H42" i="64"/>
  <c r="F42" i="64"/>
  <c r="H37" i="64"/>
  <c r="F37" i="64"/>
  <c r="H36" i="64"/>
  <c r="F36" i="64"/>
  <c r="D35" i="64"/>
  <c r="H35" i="64" s="1"/>
  <c r="H30" i="64"/>
  <c r="H31" i="64" s="1"/>
  <c r="F30" i="64"/>
  <c r="H16" i="64"/>
  <c r="F16" i="64"/>
  <c r="H15" i="64"/>
  <c r="F15" i="64"/>
  <c r="H14" i="64"/>
  <c r="F14" i="64"/>
  <c r="H8" i="64"/>
  <c r="F8" i="64"/>
  <c r="H7" i="64"/>
  <c r="F7" i="64"/>
  <c r="H6" i="64"/>
  <c r="F6" i="64"/>
  <c r="E1814" i="62"/>
  <c r="D1814" i="62"/>
  <c r="F1813" i="62"/>
  <c r="F13" i="62"/>
  <c r="F14" i="62" s="1"/>
  <c r="F15" i="62" s="1"/>
  <c r="F16" i="62" s="1"/>
  <c r="F17" i="62" s="1"/>
  <c r="F18" i="62" s="1"/>
  <c r="F19" i="62" s="1"/>
  <c r="F20" i="62" s="1"/>
  <c r="F21" i="62" s="1"/>
  <c r="F22" i="62" s="1"/>
  <c r="F23" i="62" s="1"/>
  <c r="F24" i="62" s="1"/>
  <c r="F25" i="62" s="1"/>
  <c r="F26" i="62" s="1"/>
  <c r="F27" i="62" s="1"/>
  <c r="F28" i="62" s="1"/>
  <c r="F29" i="62" s="1"/>
  <c r="F30" i="62" s="1"/>
  <c r="F31" i="62" s="1"/>
  <c r="F32" i="62" s="1"/>
  <c r="F33" i="62" s="1"/>
  <c r="F34" i="62" s="1"/>
  <c r="F35" i="62" s="1"/>
  <c r="F36" i="62" s="1"/>
  <c r="F37" i="62" s="1"/>
  <c r="F38" i="62" s="1"/>
  <c r="F39" i="62" s="1"/>
  <c r="F40" i="62" s="1"/>
  <c r="F41" i="62" s="1"/>
  <c r="F42" i="62" s="1"/>
  <c r="F43" i="62" s="1"/>
  <c r="F44" i="62" s="1"/>
  <c r="F45" i="62" s="1"/>
  <c r="F46" i="62" s="1"/>
  <c r="F47" i="62" s="1"/>
  <c r="F48" i="62" s="1"/>
  <c r="F49" i="62" s="1"/>
  <c r="F50" i="62" s="1"/>
  <c r="F51" i="62" s="1"/>
  <c r="F52" i="62" s="1"/>
  <c r="F53" i="62" s="1"/>
  <c r="F54" i="62" s="1"/>
  <c r="F55" i="62" s="1"/>
  <c r="F56" i="62" s="1"/>
  <c r="F57" i="62" s="1"/>
  <c r="F58" i="62" s="1"/>
  <c r="F59" i="62" s="1"/>
  <c r="F60" i="62" s="1"/>
  <c r="F61" i="62" s="1"/>
  <c r="F62" i="62" s="1"/>
  <c r="F63" i="62" s="1"/>
  <c r="F64" i="62" s="1"/>
  <c r="F65" i="62" s="1"/>
  <c r="F66" i="62" s="1"/>
  <c r="F67" i="62" s="1"/>
  <c r="F68" i="62" s="1"/>
  <c r="F69" i="62" s="1"/>
  <c r="F70" i="62" s="1"/>
  <c r="F71" i="62" s="1"/>
  <c r="F72" i="62" s="1"/>
  <c r="F73" i="62" s="1"/>
  <c r="F74" i="62" s="1"/>
  <c r="F75" i="62" s="1"/>
  <c r="F76" i="62" s="1"/>
  <c r="F77" i="62" s="1"/>
  <c r="F78" i="62" s="1"/>
  <c r="F79" i="62" s="1"/>
  <c r="F80" i="62" s="1"/>
  <c r="F81" i="62" s="1"/>
  <c r="F82" i="62" s="1"/>
  <c r="F83" i="62" s="1"/>
  <c r="F84" i="62" s="1"/>
  <c r="F85" i="62" s="1"/>
  <c r="F86" i="62" s="1"/>
  <c r="F87" i="62" s="1"/>
  <c r="F88" i="62" s="1"/>
  <c r="F89" i="62" s="1"/>
  <c r="F90" i="62" s="1"/>
  <c r="F91" i="62" s="1"/>
  <c r="F92" i="62" s="1"/>
  <c r="F93" i="62" s="1"/>
  <c r="F94" i="62" s="1"/>
  <c r="F95" i="62" s="1"/>
  <c r="F96" i="62" s="1"/>
  <c r="F97" i="62" s="1"/>
  <c r="F98" i="62" s="1"/>
  <c r="F99" i="62" s="1"/>
  <c r="F100" i="62" s="1"/>
  <c r="F101" i="62" s="1"/>
  <c r="F102" i="62" s="1"/>
  <c r="F103" i="62" s="1"/>
  <c r="F104" i="62" s="1"/>
  <c r="F105" i="62" s="1"/>
  <c r="F106" i="62" s="1"/>
  <c r="F107" i="62" s="1"/>
  <c r="F108" i="62" s="1"/>
  <c r="F109" i="62" s="1"/>
  <c r="F110" i="62" s="1"/>
  <c r="F111" i="62" s="1"/>
  <c r="F112" i="62" s="1"/>
  <c r="F113" i="62" s="1"/>
  <c r="F114" i="62" s="1"/>
  <c r="F115" i="62" s="1"/>
  <c r="F116" i="62" s="1"/>
  <c r="F117" i="62" s="1"/>
  <c r="F118" i="62" s="1"/>
  <c r="F119" i="62" s="1"/>
  <c r="F120" i="62" s="1"/>
  <c r="F121" i="62" s="1"/>
  <c r="F122" i="62" s="1"/>
  <c r="F123" i="62" s="1"/>
  <c r="F124" i="62" s="1"/>
  <c r="F125" i="62" s="1"/>
  <c r="F126" i="62" s="1"/>
  <c r="F127" i="62" s="1"/>
  <c r="F128" i="62" s="1"/>
  <c r="F129" i="62" s="1"/>
  <c r="F130" i="62" s="1"/>
  <c r="F131" i="62" s="1"/>
  <c r="F132" i="62" s="1"/>
  <c r="F133" i="62" s="1"/>
  <c r="F134" i="62" s="1"/>
  <c r="F135" i="62" s="1"/>
  <c r="F136" i="62" s="1"/>
  <c r="F137" i="62" s="1"/>
  <c r="F138" i="62" s="1"/>
  <c r="F139" i="62" s="1"/>
  <c r="F140" i="62" s="1"/>
  <c r="F141" i="62" s="1"/>
  <c r="F142" i="62" s="1"/>
  <c r="F143" i="62" s="1"/>
  <c r="F144" i="62" s="1"/>
  <c r="F145" i="62" s="1"/>
  <c r="F146" i="62" s="1"/>
  <c r="F147" i="62" s="1"/>
  <c r="F148" i="62" s="1"/>
  <c r="F149" i="62" s="1"/>
  <c r="F150" i="62" s="1"/>
  <c r="F151" i="62" s="1"/>
  <c r="F152" i="62" s="1"/>
  <c r="F153" i="62" s="1"/>
  <c r="F154" i="62" s="1"/>
  <c r="F155" i="62" s="1"/>
  <c r="F156" i="62" s="1"/>
  <c r="F157" i="62" s="1"/>
  <c r="F158" i="62" s="1"/>
  <c r="F159" i="62" s="1"/>
  <c r="F160" i="62" s="1"/>
  <c r="F161" i="62" s="1"/>
  <c r="F162" i="62" s="1"/>
  <c r="F163" i="62" s="1"/>
  <c r="F164" i="62" s="1"/>
  <c r="F165" i="62" s="1"/>
  <c r="F166" i="62" s="1"/>
  <c r="F167" i="62" s="1"/>
  <c r="F168" i="62" s="1"/>
  <c r="F169" i="62" s="1"/>
  <c r="F170" i="62" s="1"/>
  <c r="F171" i="62" s="1"/>
  <c r="F172" i="62" s="1"/>
  <c r="F173" i="62" s="1"/>
  <c r="F174" i="62" s="1"/>
  <c r="F175" i="62" s="1"/>
  <c r="F176" i="62" s="1"/>
  <c r="F177" i="62" s="1"/>
  <c r="F178" i="62" s="1"/>
  <c r="F179" i="62" s="1"/>
  <c r="F180" i="62" s="1"/>
  <c r="F181" i="62" s="1"/>
  <c r="F182" i="62" s="1"/>
  <c r="F183" i="62" s="1"/>
  <c r="F184" i="62" s="1"/>
  <c r="F185" i="62" s="1"/>
  <c r="F186" i="62" s="1"/>
  <c r="F187" i="62" s="1"/>
  <c r="F188" i="62" s="1"/>
  <c r="F189" i="62" s="1"/>
  <c r="F190" i="62" s="1"/>
  <c r="F191" i="62" s="1"/>
  <c r="F192" i="62" s="1"/>
  <c r="F193" i="62" s="1"/>
  <c r="F194" i="62" s="1"/>
  <c r="F195" i="62" s="1"/>
  <c r="F196" i="62" s="1"/>
  <c r="F197" i="62" s="1"/>
  <c r="F198" i="62" s="1"/>
  <c r="F199" i="62" s="1"/>
  <c r="F200" i="62" s="1"/>
  <c r="F201" i="62" s="1"/>
  <c r="F202" i="62" s="1"/>
  <c r="F203" i="62" s="1"/>
  <c r="F204" i="62" s="1"/>
  <c r="F205" i="62" s="1"/>
  <c r="F206" i="62" s="1"/>
  <c r="F207" i="62" s="1"/>
  <c r="F208" i="62" s="1"/>
  <c r="F209" i="62" s="1"/>
  <c r="F210" i="62" s="1"/>
  <c r="F211" i="62" s="1"/>
  <c r="F212" i="62" s="1"/>
  <c r="F213" i="62" s="1"/>
  <c r="F214" i="62" s="1"/>
  <c r="F215" i="62" s="1"/>
  <c r="F216" i="62" s="1"/>
  <c r="F217" i="62" s="1"/>
  <c r="F218" i="62" s="1"/>
  <c r="F219" i="62" s="1"/>
  <c r="F220" i="62" s="1"/>
  <c r="F221" i="62" s="1"/>
  <c r="F222" i="62" s="1"/>
  <c r="F223" i="62" s="1"/>
  <c r="F224" i="62" s="1"/>
  <c r="F225" i="62" s="1"/>
  <c r="F226" i="62" s="1"/>
  <c r="F227" i="62" s="1"/>
  <c r="F228" i="62" s="1"/>
  <c r="F229" i="62" s="1"/>
  <c r="F230" i="62" s="1"/>
  <c r="F231" i="62" s="1"/>
  <c r="F232" i="62" s="1"/>
  <c r="F233" i="62" s="1"/>
  <c r="F234" i="62" s="1"/>
  <c r="F235" i="62" s="1"/>
  <c r="F236" i="62" s="1"/>
  <c r="F237" i="62" s="1"/>
  <c r="F238" i="62" s="1"/>
  <c r="F239" i="62" s="1"/>
  <c r="F240" i="62" s="1"/>
  <c r="F241" i="62" s="1"/>
  <c r="F242" i="62" s="1"/>
  <c r="F243" i="62" s="1"/>
  <c r="F244" i="62" s="1"/>
  <c r="F245" i="62" s="1"/>
  <c r="F246" i="62" s="1"/>
  <c r="F247" i="62" s="1"/>
  <c r="F248" i="62" s="1"/>
  <c r="F249" i="62" s="1"/>
  <c r="F250" i="62" s="1"/>
  <c r="F251" i="62" s="1"/>
  <c r="F252" i="62" s="1"/>
  <c r="F253" i="62" s="1"/>
  <c r="F254" i="62" s="1"/>
  <c r="F255" i="62" s="1"/>
  <c r="F256" i="62" s="1"/>
  <c r="F257" i="62" s="1"/>
  <c r="F258" i="62" s="1"/>
  <c r="F259" i="62" s="1"/>
  <c r="F260" i="62" s="1"/>
  <c r="F261" i="62" s="1"/>
  <c r="F262" i="62" s="1"/>
  <c r="F263" i="62" s="1"/>
  <c r="F264" i="62" s="1"/>
  <c r="F265" i="62" s="1"/>
  <c r="F266" i="62" s="1"/>
  <c r="F267" i="62" s="1"/>
  <c r="F268" i="62" s="1"/>
  <c r="F269" i="62" s="1"/>
  <c r="F270" i="62" s="1"/>
  <c r="F271" i="62" s="1"/>
  <c r="F272" i="62" s="1"/>
  <c r="F273" i="62" s="1"/>
  <c r="F274" i="62" s="1"/>
  <c r="F275" i="62" s="1"/>
  <c r="F276" i="62" s="1"/>
  <c r="F277" i="62" s="1"/>
  <c r="F278" i="62" s="1"/>
  <c r="F279" i="62" s="1"/>
  <c r="F280" i="62" s="1"/>
  <c r="F281" i="62" s="1"/>
  <c r="F282" i="62" s="1"/>
  <c r="F283" i="62" s="1"/>
  <c r="F284" i="62" s="1"/>
  <c r="F285" i="62" s="1"/>
  <c r="F286" i="62" s="1"/>
  <c r="F287" i="62" s="1"/>
  <c r="F288" i="62" s="1"/>
  <c r="F289" i="62" s="1"/>
  <c r="F290" i="62" s="1"/>
  <c r="F291" i="62" s="1"/>
  <c r="F292" i="62" s="1"/>
  <c r="F293" i="62" s="1"/>
  <c r="F294" i="62" s="1"/>
  <c r="F295" i="62" s="1"/>
  <c r="F296" i="62" s="1"/>
  <c r="F297" i="62" s="1"/>
  <c r="F298" i="62" s="1"/>
  <c r="F299" i="62" s="1"/>
  <c r="F300" i="62" s="1"/>
  <c r="F301" i="62" s="1"/>
  <c r="F302" i="62" s="1"/>
  <c r="F303" i="62" s="1"/>
  <c r="F304" i="62" s="1"/>
  <c r="F305" i="62" s="1"/>
  <c r="F306" i="62" s="1"/>
  <c r="F307" i="62" s="1"/>
  <c r="F308" i="62" s="1"/>
  <c r="F309" i="62" s="1"/>
  <c r="F310" i="62" s="1"/>
  <c r="F311" i="62" s="1"/>
  <c r="F312" i="62" s="1"/>
  <c r="F313" i="62" s="1"/>
  <c r="F314" i="62" s="1"/>
  <c r="F315" i="62" s="1"/>
  <c r="F316" i="62" s="1"/>
  <c r="F317" i="62" s="1"/>
  <c r="F318" i="62" s="1"/>
  <c r="F319" i="62" s="1"/>
  <c r="F320" i="62" s="1"/>
  <c r="F321" i="62" s="1"/>
  <c r="F322" i="62" s="1"/>
  <c r="F323" i="62" s="1"/>
  <c r="F324" i="62" s="1"/>
  <c r="F325" i="62" s="1"/>
  <c r="F326" i="62" s="1"/>
  <c r="F327" i="62" s="1"/>
  <c r="F328" i="62" s="1"/>
  <c r="F329" i="62" s="1"/>
  <c r="F330" i="62" s="1"/>
  <c r="F331" i="62" s="1"/>
  <c r="F332" i="62" s="1"/>
  <c r="F333" i="62" s="1"/>
  <c r="F334" i="62" s="1"/>
  <c r="F335" i="62" s="1"/>
  <c r="F336" i="62" s="1"/>
  <c r="F337" i="62" s="1"/>
  <c r="F338" i="62" s="1"/>
  <c r="F339" i="62" s="1"/>
  <c r="F340" i="62" s="1"/>
  <c r="F341" i="62" s="1"/>
  <c r="F342" i="62" s="1"/>
  <c r="F343" i="62" s="1"/>
  <c r="F344" i="62" s="1"/>
  <c r="F345" i="62" s="1"/>
  <c r="F346" i="62" s="1"/>
  <c r="F347" i="62" s="1"/>
  <c r="F348" i="62" s="1"/>
  <c r="F349" i="62" s="1"/>
  <c r="F350" i="62" s="1"/>
  <c r="F351" i="62" s="1"/>
  <c r="F352" i="62" s="1"/>
  <c r="F353" i="62" s="1"/>
  <c r="F354" i="62" s="1"/>
  <c r="F355" i="62" s="1"/>
  <c r="F356" i="62" s="1"/>
  <c r="F357" i="62" s="1"/>
  <c r="F358" i="62" s="1"/>
  <c r="F359" i="62" s="1"/>
  <c r="F360" i="62" s="1"/>
  <c r="F361" i="62" s="1"/>
  <c r="F362" i="62" s="1"/>
  <c r="F363" i="62" s="1"/>
  <c r="F364" i="62" s="1"/>
  <c r="F365" i="62" s="1"/>
  <c r="F366" i="62" s="1"/>
  <c r="F367" i="62" s="1"/>
  <c r="F368" i="62" s="1"/>
  <c r="F369" i="62" s="1"/>
  <c r="F370" i="62" s="1"/>
  <c r="F371" i="62" s="1"/>
  <c r="F372" i="62" s="1"/>
  <c r="F373" i="62" s="1"/>
  <c r="F374" i="62" s="1"/>
  <c r="F375" i="62" s="1"/>
  <c r="F376" i="62" s="1"/>
  <c r="F377" i="62" s="1"/>
  <c r="F378" i="62" s="1"/>
  <c r="F379" i="62" s="1"/>
  <c r="F380" i="62" s="1"/>
  <c r="F381" i="62" s="1"/>
  <c r="F382" i="62" s="1"/>
  <c r="F383" i="62" s="1"/>
  <c r="F384" i="62" s="1"/>
  <c r="F385" i="62" s="1"/>
  <c r="F386" i="62" s="1"/>
  <c r="F387" i="62" s="1"/>
  <c r="F388" i="62" s="1"/>
  <c r="F389" i="62" s="1"/>
  <c r="F390" i="62" s="1"/>
  <c r="F391" i="62" s="1"/>
  <c r="F392" i="62" s="1"/>
  <c r="F393" i="62" s="1"/>
  <c r="F394" i="62" s="1"/>
  <c r="F395" i="62" s="1"/>
  <c r="F396" i="62" s="1"/>
  <c r="F397" i="62" s="1"/>
  <c r="F398" i="62" s="1"/>
  <c r="F399" i="62" s="1"/>
  <c r="F400" i="62" s="1"/>
  <c r="F401" i="62" s="1"/>
  <c r="F402" i="62" s="1"/>
  <c r="F403" i="62" s="1"/>
  <c r="F404" i="62" s="1"/>
  <c r="F405" i="62" s="1"/>
  <c r="F406" i="62" s="1"/>
  <c r="F407" i="62" s="1"/>
  <c r="F408" i="62" s="1"/>
  <c r="F409" i="62" s="1"/>
  <c r="F410" i="62" s="1"/>
  <c r="F411" i="62" s="1"/>
  <c r="F412" i="62" s="1"/>
  <c r="F413" i="62" s="1"/>
  <c r="F414" i="62" s="1"/>
  <c r="F415" i="62" s="1"/>
  <c r="F416" i="62" s="1"/>
  <c r="F417" i="62" s="1"/>
  <c r="F418" i="62" s="1"/>
  <c r="F419" i="62" s="1"/>
  <c r="F420" i="62" s="1"/>
  <c r="F421" i="62" s="1"/>
  <c r="F422" i="62" s="1"/>
  <c r="F423" i="62" s="1"/>
  <c r="F424" i="62" s="1"/>
  <c r="F425" i="62" s="1"/>
  <c r="F426" i="62" s="1"/>
  <c r="F427" i="62" s="1"/>
  <c r="F428" i="62" s="1"/>
  <c r="F429" i="62" s="1"/>
  <c r="F430" i="62" s="1"/>
  <c r="F431" i="62" s="1"/>
  <c r="F432" i="62" s="1"/>
  <c r="F433" i="62" s="1"/>
  <c r="F434" i="62" s="1"/>
  <c r="F435" i="62" s="1"/>
  <c r="F436" i="62" s="1"/>
  <c r="F437" i="62" s="1"/>
  <c r="F438" i="62" s="1"/>
  <c r="F439" i="62" s="1"/>
  <c r="F440" i="62" s="1"/>
  <c r="F441" i="62" s="1"/>
  <c r="F442" i="62" s="1"/>
  <c r="F443" i="62" s="1"/>
  <c r="F444" i="62" s="1"/>
  <c r="F445" i="62" s="1"/>
  <c r="F446" i="62" s="1"/>
  <c r="F447" i="62" s="1"/>
  <c r="F448" i="62" s="1"/>
  <c r="F449" i="62" s="1"/>
  <c r="F450" i="62" s="1"/>
  <c r="F451" i="62" s="1"/>
  <c r="F452" i="62" s="1"/>
  <c r="F453" i="62" s="1"/>
  <c r="F454" i="62" s="1"/>
  <c r="F455" i="62" s="1"/>
  <c r="F456" i="62" s="1"/>
  <c r="F457" i="62" s="1"/>
  <c r="F458" i="62" s="1"/>
  <c r="F459" i="62" s="1"/>
  <c r="F460" i="62" s="1"/>
  <c r="F461" i="62" s="1"/>
  <c r="F462" i="62" s="1"/>
  <c r="F463" i="62" s="1"/>
  <c r="F464" i="62" s="1"/>
  <c r="F465" i="62" s="1"/>
  <c r="F466" i="62" s="1"/>
  <c r="F467" i="62" s="1"/>
  <c r="F468" i="62" s="1"/>
  <c r="F469" i="62" s="1"/>
  <c r="F470" i="62" s="1"/>
  <c r="F471" i="62" s="1"/>
  <c r="F472" i="62" s="1"/>
  <c r="F473" i="62" s="1"/>
  <c r="F474" i="62" s="1"/>
  <c r="F475" i="62" s="1"/>
  <c r="F476" i="62" s="1"/>
  <c r="F477" i="62" s="1"/>
  <c r="F478" i="62" s="1"/>
  <c r="F479" i="62" s="1"/>
  <c r="F480" i="62" s="1"/>
  <c r="F481" i="62" s="1"/>
  <c r="F482" i="62" s="1"/>
  <c r="F483" i="62" s="1"/>
  <c r="F484" i="62" s="1"/>
  <c r="F485" i="62" s="1"/>
  <c r="F486" i="62" s="1"/>
  <c r="F487" i="62" s="1"/>
  <c r="F488" i="62" s="1"/>
  <c r="F489" i="62" s="1"/>
  <c r="F490" i="62" s="1"/>
  <c r="F491" i="62" s="1"/>
  <c r="F492" i="62" s="1"/>
  <c r="F493" i="62" s="1"/>
  <c r="F494" i="62" s="1"/>
  <c r="F495" i="62" s="1"/>
  <c r="F496" i="62" s="1"/>
  <c r="F497" i="62" s="1"/>
  <c r="F498" i="62" s="1"/>
  <c r="F499" i="62" s="1"/>
  <c r="F500" i="62" s="1"/>
  <c r="F501" i="62" s="1"/>
  <c r="F502" i="62" s="1"/>
  <c r="F503" i="62" s="1"/>
  <c r="F504" i="62" s="1"/>
  <c r="F505" i="62" s="1"/>
  <c r="F506" i="62" s="1"/>
  <c r="F507" i="62" s="1"/>
  <c r="F508" i="62" s="1"/>
  <c r="F509" i="62" s="1"/>
  <c r="F510" i="62" s="1"/>
  <c r="F511" i="62" s="1"/>
  <c r="F512" i="62" s="1"/>
  <c r="F513" i="62" s="1"/>
  <c r="F514" i="62" s="1"/>
  <c r="F515" i="62" s="1"/>
  <c r="F516" i="62" s="1"/>
  <c r="F517" i="62" s="1"/>
  <c r="F518" i="62" s="1"/>
  <c r="F519" i="62" s="1"/>
  <c r="F520" i="62" s="1"/>
  <c r="F521" i="62" s="1"/>
  <c r="F522" i="62" s="1"/>
  <c r="F523" i="62" s="1"/>
  <c r="F524" i="62" s="1"/>
  <c r="F525" i="62" s="1"/>
  <c r="F526" i="62" s="1"/>
  <c r="F527" i="62" s="1"/>
  <c r="F528" i="62" s="1"/>
  <c r="F529" i="62" s="1"/>
  <c r="F530" i="62" s="1"/>
  <c r="F531" i="62" s="1"/>
  <c r="F532" i="62" s="1"/>
  <c r="F533" i="62" s="1"/>
  <c r="F534" i="62" s="1"/>
  <c r="F535" i="62" s="1"/>
  <c r="F536" i="62" s="1"/>
  <c r="F537" i="62" s="1"/>
  <c r="F538" i="62" s="1"/>
  <c r="F539" i="62" s="1"/>
  <c r="F540" i="62" s="1"/>
  <c r="F541" i="62" s="1"/>
  <c r="F542" i="62" s="1"/>
  <c r="F543" i="62" s="1"/>
  <c r="F544" i="62" s="1"/>
  <c r="F545" i="62" s="1"/>
  <c r="F546" i="62" s="1"/>
  <c r="F547" i="62" s="1"/>
  <c r="F548" i="62" s="1"/>
  <c r="F549" i="62" s="1"/>
  <c r="F550" i="62" s="1"/>
  <c r="F551" i="62" s="1"/>
  <c r="F552" i="62" s="1"/>
  <c r="F553" i="62" s="1"/>
  <c r="F554" i="62" s="1"/>
  <c r="F555" i="62" s="1"/>
  <c r="F556" i="62" s="1"/>
  <c r="F557" i="62" s="1"/>
  <c r="F558" i="62" s="1"/>
  <c r="F559" i="62" s="1"/>
  <c r="F560" i="62" s="1"/>
  <c r="F561" i="62" s="1"/>
  <c r="F562" i="62" s="1"/>
  <c r="F563" i="62" s="1"/>
  <c r="F564" i="62" s="1"/>
  <c r="F565" i="62" s="1"/>
  <c r="F566" i="62" s="1"/>
  <c r="F567" i="62" s="1"/>
  <c r="F568" i="62" s="1"/>
  <c r="F569" i="62" s="1"/>
  <c r="F570" i="62" s="1"/>
  <c r="F571" i="62" s="1"/>
  <c r="F572" i="62" s="1"/>
  <c r="F573" i="62" s="1"/>
  <c r="F574" i="62" s="1"/>
  <c r="F575" i="62" s="1"/>
  <c r="F576" i="62" s="1"/>
  <c r="F577" i="62" s="1"/>
  <c r="F578" i="62" s="1"/>
  <c r="F579" i="62" s="1"/>
  <c r="F580" i="62" s="1"/>
  <c r="F581" i="62" s="1"/>
  <c r="F582" i="62" s="1"/>
  <c r="F583" i="62" s="1"/>
  <c r="F584" i="62" s="1"/>
  <c r="F585" i="62" s="1"/>
  <c r="F586" i="62" s="1"/>
  <c r="F587" i="62" s="1"/>
  <c r="F588" i="62" s="1"/>
  <c r="F589" i="62" s="1"/>
  <c r="F590" i="62" s="1"/>
  <c r="F591" i="62" s="1"/>
  <c r="F592" i="62" s="1"/>
  <c r="F593" i="62" s="1"/>
  <c r="F594" i="62" s="1"/>
  <c r="F595" i="62" s="1"/>
  <c r="F596" i="62" s="1"/>
  <c r="F597" i="62" s="1"/>
  <c r="F598" i="62" s="1"/>
  <c r="F599" i="62" s="1"/>
  <c r="F600" i="62" s="1"/>
  <c r="F601" i="62" s="1"/>
  <c r="F602" i="62" s="1"/>
  <c r="F603" i="62" s="1"/>
  <c r="A2" i="62"/>
  <c r="G57" i="59"/>
  <c r="G104" i="49"/>
  <c r="G105" i="49"/>
  <c r="G106" i="49"/>
  <c r="G109" i="49"/>
  <c r="G110" i="49"/>
  <c r="G113" i="49"/>
  <c r="G116" i="49"/>
  <c r="G117" i="49"/>
  <c r="G81" i="49"/>
  <c r="G82" i="49"/>
  <c r="G83" i="49"/>
  <c r="G84" i="49"/>
  <c r="G85" i="49"/>
  <c r="G86" i="49"/>
  <c r="G87" i="49"/>
  <c r="G88" i="49"/>
  <c r="G89" i="49"/>
  <c r="G90" i="49"/>
  <c r="G91" i="49"/>
  <c r="G92" i="49"/>
  <c r="G93" i="49"/>
  <c r="G94" i="49"/>
  <c r="G95" i="49"/>
  <c r="G96" i="49"/>
  <c r="G97" i="49"/>
  <c r="G98" i="49"/>
  <c r="G99" i="49"/>
  <c r="G100" i="49"/>
  <c r="G101" i="49"/>
  <c r="G102" i="49"/>
  <c r="G103" i="49"/>
  <c r="G48" i="49"/>
  <c r="G49" i="49"/>
  <c r="G53" i="49"/>
  <c r="G54" i="49"/>
  <c r="G55" i="49"/>
  <c r="G56" i="49"/>
  <c r="G57" i="49"/>
  <c r="G58" i="49"/>
  <c r="G59" i="49"/>
  <c r="G60" i="49"/>
  <c r="G61" i="49"/>
  <c r="G62" i="49"/>
  <c r="G63" i="49"/>
  <c r="G65" i="49"/>
  <c r="G66" i="49"/>
  <c r="G67" i="49"/>
  <c r="G68" i="49"/>
  <c r="G69" i="49"/>
  <c r="G70" i="49"/>
  <c r="G71" i="49"/>
  <c r="G72" i="49"/>
  <c r="G73" i="49"/>
  <c r="G74" i="49"/>
  <c r="G75" i="49"/>
  <c r="G76" i="49"/>
  <c r="G77" i="49"/>
  <c r="G78" i="49"/>
  <c r="G79" i="49"/>
  <c r="G80" i="49"/>
  <c r="I12" i="59"/>
  <c r="I13" i="59" s="1"/>
  <c r="I14" i="59" s="1"/>
  <c r="I15" i="59" s="1"/>
  <c r="I16" i="59" s="1"/>
  <c r="I17" i="59" s="1"/>
  <c r="I18" i="59" s="1"/>
  <c r="I19" i="59" s="1"/>
  <c r="I20" i="59" s="1"/>
  <c r="I21" i="59" s="1"/>
  <c r="I22" i="59" s="1"/>
  <c r="I23" i="59" s="1"/>
  <c r="I24" i="59" s="1"/>
  <c r="I25" i="59" s="1"/>
  <c r="I26" i="59" s="1"/>
  <c r="I27" i="59" s="1"/>
  <c r="I28" i="59" s="1"/>
  <c r="I29" i="59" s="1"/>
  <c r="I30" i="59" s="1"/>
  <c r="I31" i="59" s="1"/>
  <c r="I32" i="59" s="1"/>
  <c r="I33" i="59" s="1"/>
  <c r="I34" i="59" s="1"/>
  <c r="I35" i="59" s="1"/>
  <c r="I36" i="59" s="1"/>
  <c r="I37" i="59" s="1"/>
  <c r="I38" i="59" s="1"/>
  <c r="I39" i="59" s="1"/>
  <c r="I40" i="59" s="1"/>
  <c r="F41" i="59"/>
  <c r="F116" i="59" s="1"/>
  <c r="G44" i="59"/>
  <c r="G46" i="59"/>
  <c r="G48" i="59"/>
  <c r="G50" i="59"/>
  <c r="G52" i="59"/>
  <c r="H116" i="59"/>
  <c r="F44" i="50"/>
  <c r="F45" i="50" s="1"/>
  <c r="I1" i="34"/>
  <c r="F12" i="50"/>
  <c r="F13" i="50" s="1"/>
  <c r="F14" i="50" s="1"/>
  <c r="F15" i="50" s="1"/>
  <c r="I13" i="49"/>
  <c r="I14" i="49" s="1"/>
  <c r="I15" i="49" s="1"/>
  <c r="I16" i="49" s="1"/>
  <c r="I17" i="49" s="1"/>
  <c r="I18" i="49" s="1"/>
  <c r="I19" i="49" s="1"/>
  <c r="I20" i="49" s="1"/>
  <c r="I21" i="49" s="1"/>
  <c r="I22" i="49" s="1"/>
  <c r="I23" i="49" s="1"/>
  <c r="I24" i="49" s="1"/>
  <c r="I25" i="49" s="1"/>
  <c r="I26" i="49" s="1"/>
  <c r="I27" i="49" s="1"/>
  <c r="I28" i="49" s="1"/>
  <c r="I29" i="49" s="1"/>
  <c r="I30" i="49" s="1"/>
  <c r="I31" i="49" s="1"/>
  <c r="I32" i="49" s="1"/>
  <c r="I33" i="49" s="1"/>
  <c r="I34" i="49" s="1"/>
  <c r="I35" i="49" s="1"/>
  <c r="I36" i="49" s="1"/>
  <c r="F37" i="49"/>
  <c r="F44" i="49"/>
  <c r="G44" i="49" s="1"/>
  <c r="F45" i="49"/>
  <c r="G45" i="49" s="1"/>
  <c r="F46" i="49"/>
  <c r="G46" i="49" s="1"/>
  <c r="F47" i="49"/>
  <c r="G47" i="49" s="1"/>
  <c r="F50" i="49"/>
  <c r="G50" i="49" s="1"/>
  <c r="F51" i="49"/>
  <c r="G51" i="49" s="1"/>
  <c r="F52" i="49"/>
  <c r="G52" i="49" s="1"/>
  <c r="F64" i="49"/>
  <c r="G64" i="49" s="1"/>
  <c r="I138" i="49"/>
  <c r="I14" i="34"/>
  <c r="H17" i="64" l="1"/>
  <c r="F44" i="64"/>
  <c r="F54" i="64"/>
  <c r="F61" i="64"/>
  <c r="G139" i="49"/>
  <c r="H44" i="64"/>
  <c r="H54" i="64"/>
  <c r="I37" i="64"/>
  <c r="I53" i="64"/>
  <c r="I59" i="64"/>
  <c r="I37" i="49"/>
  <c r="I38" i="49" s="1"/>
  <c r="I39" i="49" s="1"/>
  <c r="I40" i="49" s="1"/>
  <c r="I41" i="49" s="1"/>
  <c r="I42" i="49" s="1"/>
  <c r="I43" i="49" s="1"/>
  <c r="I44" i="49" s="1"/>
  <c r="I45" i="49" s="1"/>
  <c r="I46" i="49" s="1"/>
  <c r="I47" i="49" s="1"/>
  <c r="H48" i="49" s="1"/>
  <c r="E46" i="50"/>
  <c r="F46" i="50" s="1"/>
  <c r="F47" i="50" s="1"/>
  <c r="F48" i="50" s="1"/>
  <c r="E16" i="50"/>
  <c r="F16" i="50" s="1"/>
  <c r="F17" i="50" s="1"/>
  <c r="F18" i="50" s="1"/>
  <c r="F19" i="50" s="1"/>
  <c r="F20" i="50" s="1"/>
  <c r="F21" i="50" s="1"/>
  <c r="H38" i="64"/>
  <c r="H71" i="64"/>
  <c r="H78" i="64"/>
  <c r="I36" i="64"/>
  <c r="I60" i="64"/>
  <c r="I70" i="64"/>
  <c r="I76" i="64"/>
  <c r="F139" i="49"/>
  <c r="I41" i="59"/>
  <c r="I42" i="59" s="1"/>
  <c r="I43" i="59" s="1"/>
  <c r="I44" i="59" s="1"/>
  <c r="I45" i="59" s="1"/>
  <c r="I46" i="59" s="1"/>
  <c r="I47" i="59" s="1"/>
  <c r="I48" i="59" s="1"/>
  <c r="I49" i="59" s="1"/>
  <c r="I50" i="59" s="1"/>
  <c r="I51" i="59" s="1"/>
  <c r="I52" i="59" s="1"/>
  <c r="I53" i="59" s="1"/>
  <c r="I54" i="59" s="1"/>
  <c r="I55" i="59" s="1"/>
  <c r="I56" i="59" s="1"/>
  <c r="I57" i="59" s="1"/>
  <c r="I58" i="59" s="1"/>
  <c r="I59" i="59" s="1"/>
  <c r="I60" i="59" s="1"/>
  <c r="I61" i="59" s="1"/>
  <c r="I62" i="59" s="1"/>
  <c r="I63" i="59" s="1"/>
  <c r="I64" i="59" s="1"/>
  <c r="I65" i="59" s="1"/>
  <c r="I66" i="59" s="1"/>
  <c r="I67" i="59" s="1"/>
  <c r="I68" i="59" s="1"/>
  <c r="I69" i="59" s="1"/>
  <c r="I70" i="59" s="1"/>
  <c r="I71" i="59" s="1"/>
  <c r="I72" i="59" s="1"/>
  <c r="I73" i="59" s="1"/>
  <c r="I74" i="59" s="1"/>
  <c r="I75" i="59" s="1"/>
  <c r="I76" i="59" s="1"/>
  <c r="I77" i="59" s="1"/>
  <c r="I78" i="59" s="1"/>
  <c r="I79" i="59" s="1"/>
  <c r="I80" i="59" s="1"/>
  <c r="I81" i="59" s="1"/>
  <c r="I82" i="59" s="1"/>
  <c r="I83" i="59" s="1"/>
  <c r="I84" i="59" s="1"/>
  <c r="I85" i="59" s="1"/>
  <c r="I86" i="59" s="1"/>
  <c r="I87" i="59" s="1"/>
  <c r="I88" i="59" s="1"/>
  <c r="I89" i="59" s="1"/>
  <c r="I90" i="59" s="1"/>
  <c r="I91" i="59" s="1"/>
  <c r="I92" i="59" s="1"/>
  <c r="I93" i="59" s="1"/>
  <c r="I94" i="59" s="1"/>
  <c r="I95" i="59" s="1"/>
  <c r="I96" i="59" s="1"/>
  <c r="I97" i="59" s="1"/>
  <c r="I98" i="59" s="1"/>
  <c r="I99" i="59" s="1"/>
  <c r="I100" i="59" s="1"/>
  <c r="I101" i="59" s="1"/>
  <c r="I102" i="59" s="1"/>
  <c r="I103" i="59" s="1"/>
  <c r="I104" i="59" s="1"/>
  <c r="H9" i="64"/>
  <c r="F71" i="64"/>
  <c r="F78" i="64"/>
  <c r="E15" i="34"/>
  <c r="E1" i="34"/>
  <c r="E24" i="34"/>
  <c r="G116" i="59"/>
  <c r="I116" i="59" s="1"/>
  <c r="C17" i="34" s="1"/>
  <c r="A15" i="34"/>
  <c r="A24" i="34"/>
  <c r="A26" i="34" a="1"/>
  <c r="A26" i="34" s="1"/>
  <c r="A1" i="34"/>
  <c r="I86" i="64"/>
  <c r="I94" i="64" s="1"/>
  <c r="F94" i="64"/>
  <c r="I6" i="64"/>
  <c r="I8" i="64"/>
  <c r="I14" i="64"/>
  <c r="I16" i="64"/>
  <c r="I30" i="64"/>
  <c r="I31" i="64" s="1"/>
  <c r="I43" i="64"/>
  <c r="F9" i="64"/>
  <c r="F17" i="64"/>
  <c r="F31" i="64"/>
  <c r="F35" i="64"/>
  <c r="F38" i="64" s="1"/>
  <c r="H61" i="64"/>
  <c r="F604" i="62"/>
  <c r="F605" i="62" s="1"/>
  <c r="F606" i="62" s="1"/>
  <c r="F607" i="62" s="1"/>
  <c r="F608" i="62" s="1"/>
  <c r="F609" i="62" s="1"/>
  <c r="F610" i="62" s="1"/>
  <c r="F611" i="62" s="1"/>
  <c r="F612" i="62" s="1"/>
  <c r="F613" i="62" s="1"/>
  <c r="F614" i="62" s="1"/>
  <c r="F615" i="62" s="1"/>
  <c r="F616" i="62" s="1"/>
  <c r="F617" i="62" s="1"/>
  <c r="F618" i="62" s="1"/>
  <c r="F619" i="62" s="1"/>
  <c r="F620" i="62" s="1"/>
  <c r="F621" i="62" s="1"/>
  <c r="F622" i="62" s="1"/>
  <c r="F623" i="62" s="1"/>
  <c r="F624" i="62" s="1"/>
  <c r="F625" i="62" s="1"/>
  <c r="F626" i="62" s="1"/>
  <c r="F627" i="62" s="1"/>
  <c r="F628" i="62" s="1"/>
  <c r="F629" i="62" s="1"/>
  <c r="F630" i="62" s="1"/>
  <c r="F631" i="62" s="1"/>
  <c r="F632" i="62" s="1"/>
  <c r="F633" i="62" s="1"/>
  <c r="F634" i="62" s="1"/>
  <c r="F635" i="62" s="1"/>
  <c r="F636" i="62" s="1"/>
  <c r="F637" i="62" s="1"/>
  <c r="F638" i="62" s="1"/>
  <c r="F639" i="62" s="1"/>
  <c r="F640" i="62" s="1"/>
  <c r="F641" i="62" s="1"/>
  <c r="F642" i="62" s="1"/>
  <c r="F643" i="62" s="1"/>
  <c r="F644" i="62" s="1"/>
  <c r="F645" i="62" s="1"/>
  <c r="F646" i="62" s="1"/>
  <c r="F647" i="62" s="1"/>
  <c r="F648" i="62" s="1"/>
  <c r="F649" i="62" s="1"/>
  <c r="F650" i="62" s="1"/>
  <c r="F651" i="62" s="1"/>
  <c r="F652" i="62" s="1"/>
  <c r="F653" i="62" s="1"/>
  <c r="F654" i="62" s="1"/>
  <c r="F655" i="62" s="1"/>
  <c r="F656" i="62" s="1"/>
  <c r="F657" i="62" s="1"/>
  <c r="F658" i="62" s="1"/>
  <c r="F659" i="62" s="1"/>
  <c r="F660" i="62" s="1"/>
  <c r="F661" i="62" s="1"/>
  <c r="F662" i="62" s="1"/>
  <c r="F663" i="62" s="1"/>
  <c r="F664" i="62" s="1"/>
  <c r="F665" i="62" s="1"/>
  <c r="F666" i="62" s="1"/>
  <c r="F667" i="62" s="1"/>
  <c r="F668" i="62" s="1"/>
  <c r="F669" i="62" s="1"/>
  <c r="F670" i="62" s="1"/>
  <c r="F671" i="62" s="1"/>
  <c r="F672" i="62" s="1"/>
  <c r="F673" i="62" s="1"/>
  <c r="F674" i="62" s="1"/>
  <c r="F675" i="62" s="1"/>
  <c r="F676" i="62" s="1"/>
  <c r="F677" i="62" s="1"/>
  <c r="F678" i="62" s="1"/>
  <c r="F679" i="62" s="1"/>
  <c r="F680" i="62" s="1"/>
  <c r="F681" i="62" s="1"/>
  <c r="F682" i="62" s="1"/>
  <c r="F683" i="62" s="1"/>
  <c r="F684" i="62" s="1"/>
  <c r="F685" i="62" s="1"/>
  <c r="F686" i="62" s="1"/>
  <c r="F687" i="62" s="1"/>
  <c r="F688" i="62" s="1"/>
  <c r="F689" i="62" s="1"/>
  <c r="F690" i="62" s="1"/>
  <c r="F691" i="62" s="1"/>
  <c r="F692" i="62" s="1"/>
  <c r="F693" i="62" s="1"/>
  <c r="F694" i="62" s="1"/>
  <c r="F695" i="62" s="1"/>
  <c r="F696" i="62" s="1"/>
  <c r="F697" i="62" s="1"/>
  <c r="F698" i="62" s="1"/>
  <c r="F699" i="62" s="1"/>
  <c r="F700" i="62" s="1"/>
  <c r="F701" i="62" s="1"/>
  <c r="F702" i="62" s="1"/>
  <c r="F703" i="62" s="1"/>
  <c r="F704" i="62" s="1"/>
  <c r="F705" i="62" s="1"/>
  <c r="F706" i="62" s="1"/>
  <c r="F707" i="62" s="1"/>
  <c r="F708" i="62" s="1"/>
  <c r="F709" i="62" s="1"/>
  <c r="F710" i="62" s="1"/>
  <c r="F711" i="62" s="1"/>
  <c r="F712" i="62" s="1"/>
  <c r="F713" i="62" s="1"/>
  <c r="F714" i="62" s="1"/>
  <c r="F715" i="62" s="1"/>
  <c r="F716" i="62" s="1"/>
  <c r="F717" i="62" s="1"/>
  <c r="F718" i="62" s="1"/>
  <c r="F719" i="62" s="1"/>
  <c r="F720" i="62" s="1"/>
  <c r="F721" i="62" s="1"/>
  <c r="F722" i="62" s="1"/>
  <c r="F723" i="62" s="1"/>
  <c r="F724" i="62" s="1"/>
  <c r="F725" i="62" s="1"/>
  <c r="F726" i="62" s="1"/>
  <c r="F727" i="62" s="1"/>
  <c r="F728" i="62" s="1"/>
  <c r="F729" i="62" s="1"/>
  <c r="F730" i="62" s="1"/>
  <c r="F731" i="62" s="1"/>
  <c r="F732" i="62" s="1"/>
  <c r="F733" i="62" s="1"/>
  <c r="F734" i="62" s="1"/>
  <c r="F735" i="62" s="1"/>
  <c r="F736" i="62" s="1"/>
  <c r="F737" i="62" s="1"/>
  <c r="F738" i="62" s="1"/>
  <c r="F739" i="62" s="1"/>
  <c r="F740" i="62" s="1"/>
  <c r="F741" i="62" s="1"/>
  <c r="F742" i="62" s="1"/>
  <c r="F743" i="62" s="1"/>
  <c r="F744" i="62" s="1"/>
  <c r="F745" i="62" s="1"/>
  <c r="F746" i="62" s="1"/>
  <c r="F747" i="62" s="1"/>
  <c r="F748" i="62" s="1"/>
  <c r="F749" i="62" s="1"/>
  <c r="F750" i="62" s="1"/>
  <c r="F751" i="62" s="1"/>
  <c r="F752" i="62" s="1"/>
  <c r="F753" i="62" s="1"/>
  <c r="F754" i="62" s="1"/>
  <c r="F755" i="62" s="1"/>
  <c r="F756" i="62" s="1"/>
  <c r="F757" i="62" s="1"/>
  <c r="F758" i="62" s="1"/>
  <c r="F759" i="62" s="1"/>
  <c r="F760" i="62" s="1"/>
  <c r="F761" i="62" s="1"/>
  <c r="F762" i="62" s="1"/>
  <c r="F763" i="62" s="1"/>
  <c r="F764" i="62" s="1"/>
  <c r="F765" i="62" s="1"/>
  <c r="F766" i="62" s="1"/>
  <c r="F767" i="62" s="1"/>
  <c r="F768" i="62" s="1"/>
  <c r="F769" i="62" s="1"/>
  <c r="F770" i="62" s="1"/>
  <c r="F771" i="62" s="1"/>
  <c r="F772" i="62" s="1"/>
  <c r="F773" i="62" s="1"/>
  <c r="F774" i="62" s="1"/>
  <c r="F775" i="62" s="1"/>
  <c r="F776" i="62" s="1"/>
  <c r="F777" i="62" s="1"/>
  <c r="F778" i="62" s="1"/>
  <c r="F779" i="62" s="1"/>
  <c r="F780" i="62" s="1"/>
  <c r="F781" i="62" s="1"/>
  <c r="F782" i="62" s="1"/>
  <c r="F783" i="62" s="1"/>
  <c r="F784" i="62" s="1"/>
  <c r="F785" i="62" s="1"/>
  <c r="F786" i="62" s="1"/>
  <c r="F787" i="62" s="1"/>
  <c r="F788" i="62" s="1"/>
  <c r="F789" i="62" s="1"/>
  <c r="F790" i="62" s="1"/>
  <c r="F791" i="62" s="1"/>
  <c r="F792" i="62" s="1"/>
  <c r="F793" i="62" s="1"/>
  <c r="F794" i="62" s="1"/>
  <c r="F795" i="62" s="1"/>
  <c r="F796" i="62" s="1"/>
  <c r="F797" i="62" s="1"/>
  <c r="F798" i="62" s="1"/>
  <c r="F799" i="62" s="1"/>
  <c r="F800" i="62" s="1"/>
  <c r="F801" i="62" s="1"/>
  <c r="F802" i="62" s="1"/>
  <c r="F803" i="62" s="1"/>
  <c r="F804" i="62" s="1"/>
  <c r="F805" i="62" s="1"/>
  <c r="F806" i="62" s="1"/>
  <c r="F807" i="62" s="1"/>
  <c r="F808" i="62" s="1"/>
  <c r="F809" i="62" s="1"/>
  <c r="F810" i="62" s="1"/>
  <c r="F811" i="62" s="1"/>
  <c r="F812" i="62" s="1"/>
  <c r="F813" i="62" s="1"/>
  <c r="F814" i="62" s="1"/>
  <c r="F815" i="62" s="1"/>
  <c r="F816" i="62" s="1"/>
  <c r="F817" i="62" s="1"/>
  <c r="F818" i="62" s="1"/>
  <c r="F819" i="62" s="1"/>
  <c r="F820" i="62" s="1"/>
  <c r="F821" i="62" s="1"/>
  <c r="F822" i="62" s="1"/>
  <c r="F823" i="62" s="1"/>
  <c r="F824" i="62" s="1"/>
  <c r="F825" i="62" s="1"/>
  <c r="F826" i="62" s="1"/>
  <c r="F827" i="62" s="1"/>
  <c r="F828" i="62" s="1"/>
  <c r="F829" i="62" s="1"/>
  <c r="F830" i="62" s="1"/>
  <c r="F831" i="62" s="1"/>
  <c r="F832" i="62" s="1"/>
  <c r="F833" i="62" s="1"/>
  <c r="F834" i="62" s="1"/>
  <c r="F835" i="62" s="1"/>
  <c r="F836" i="62" s="1"/>
  <c r="F837" i="62" s="1"/>
  <c r="F838" i="62" s="1"/>
  <c r="F839" i="62" s="1"/>
  <c r="F840" i="62" s="1"/>
  <c r="F841" i="62" s="1"/>
  <c r="F842" i="62" s="1"/>
  <c r="F843" i="62" s="1"/>
  <c r="F844" i="62" s="1"/>
  <c r="F845" i="62" s="1"/>
  <c r="F846" i="62" s="1"/>
  <c r="F847" i="62" s="1"/>
  <c r="F848" i="62" s="1"/>
  <c r="F849" i="62" s="1"/>
  <c r="F850" i="62" s="1"/>
  <c r="F851" i="62" s="1"/>
  <c r="F852" i="62" s="1"/>
  <c r="F853" i="62" s="1"/>
  <c r="F854" i="62" s="1"/>
  <c r="F855" i="62" s="1"/>
  <c r="F856" i="62" s="1"/>
  <c r="F857" i="62" s="1"/>
  <c r="F858" i="62" s="1"/>
  <c r="F859" i="62" s="1"/>
  <c r="F860" i="62" s="1"/>
  <c r="F861" i="62" s="1"/>
  <c r="F862" i="62" s="1"/>
  <c r="F863" i="62" s="1"/>
  <c r="F864" i="62" s="1"/>
  <c r="F865" i="62" s="1"/>
  <c r="F866" i="62" s="1"/>
  <c r="F867" i="62" s="1"/>
  <c r="F868" i="62" s="1"/>
  <c r="F869" i="62" s="1"/>
  <c r="F870" i="62" s="1"/>
  <c r="F871" i="62" s="1"/>
  <c r="F872" i="62" s="1"/>
  <c r="F873" i="62" s="1"/>
  <c r="F874" i="62" s="1"/>
  <c r="F875" i="62" s="1"/>
  <c r="F876" i="62" s="1"/>
  <c r="F877" i="62" s="1"/>
  <c r="F878" i="62" s="1"/>
  <c r="F879" i="62" s="1"/>
  <c r="F880" i="62" s="1"/>
  <c r="F881" i="62" s="1"/>
  <c r="F882" i="62" s="1"/>
  <c r="F883" i="62" s="1"/>
  <c r="F884" i="62" s="1"/>
  <c r="F885" i="62" s="1"/>
  <c r="F886" i="62" s="1"/>
  <c r="F887" i="62" s="1"/>
  <c r="F888" i="62" s="1"/>
  <c r="F889" i="62" s="1"/>
  <c r="F890" i="62" s="1"/>
  <c r="F891" i="62" s="1"/>
  <c r="F892" i="62" s="1"/>
  <c r="F893" i="62" s="1"/>
  <c r="F894" i="62" s="1"/>
  <c r="F895" i="62" s="1"/>
  <c r="F896" i="62" s="1"/>
  <c r="F897" i="62" s="1"/>
  <c r="F898" i="62" s="1"/>
  <c r="F899" i="62" s="1"/>
  <c r="F900" i="62" s="1"/>
  <c r="F901" i="62" s="1"/>
  <c r="F902" i="62" s="1"/>
  <c r="F903" i="62" s="1"/>
  <c r="F904" i="62" s="1"/>
  <c r="F905" i="62" s="1"/>
  <c r="F906" i="62" s="1"/>
  <c r="F907" i="62" s="1"/>
  <c r="F908" i="62" s="1"/>
  <c r="F909" i="62" s="1"/>
  <c r="F910" i="62" s="1"/>
  <c r="F911" i="62" s="1"/>
  <c r="F912" i="62" s="1"/>
  <c r="F913" i="62" s="1"/>
  <c r="F914" i="62" s="1"/>
  <c r="F915" i="62" s="1"/>
  <c r="F916" i="62" s="1"/>
  <c r="F917" i="62" s="1"/>
  <c r="F918" i="62" s="1"/>
  <c r="F919" i="62" s="1"/>
  <c r="F920" i="62" s="1"/>
  <c r="F921" i="62" s="1"/>
  <c r="F922" i="62" s="1"/>
  <c r="F923" i="62" s="1"/>
  <c r="F924" i="62" s="1"/>
  <c r="F925" i="62" s="1"/>
  <c r="F926" i="62" s="1"/>
  <c r="F927" i="62" s="1"/>
  <c r="F928" i="62" s="1"/>
  <c r="F929" i="62" s="1"/>
  <c r="F930" i="62" s="1"/>
  <c r="F931" i="62" s="1"/>
  <c r="F932" i="62" s="1"/>
  <c r="F933" i="62" s="1"/>
  <c r="F934" i="62" s="1"/>
  <c r="F935" i="62" s="1"/>
  <c r="F936" i="62" s="1"/>
  <c r="F937" i="62" s="1"/>
  <c r="F938" i="62" s="1"/>
  <c r="F939" i="62" s="1"/>
  <c r="F940" i="62" s="1"/>
  <c r="F941" i="62" s="1"/>
  <c r="F942" i="62" s="1"/>
  <c r="F943" i="62" s="1"/>
  <c r="F944" i="62" s="1"/>
  <c r="F945" i="62" s="1"/>
  <c r="F946" i="62" s="1"/>
  <c r="F947" i="62" s="1"/>
  <c r="F948" i="62" s="1"/>
  <c r="F949" i="62" s="1"/>
  <c r="F950" i="62" s="1"/>
  <c r="F951" i="62" s="1"/>
  <c r="F952" i="62" s="1"/>
  <c r="F953" i="62" s="1"/>
  <c r="F954" i="62" s="1"/>
  <c r="F955" i="62" s="1"/>
  <c r="F956" i="62" s="1"/>
  <c r="F957" i="62" s="1"/>
  <c r="F958" i="62" s="1"/>
  <c r="F959" i="62" s="1"/>
  <c r="F960" i="62" s="1"/>
  <c r="F961" i="62" s="1"/>
  <c r="F962" i="62" s="1"/>
  <c r="F963" i="62" s="1"/>
  <c r="F964" i="62" s="1"/>
  <c r="F965" i="62" s="1"/>
  <c r="F966" i="62" s="1"/>
  <c r="F967" i="62" s="1"/>
  <c r="F968" i="62" s="1"/>
  <c r="F969" i="62" s="1"/>
  <c r="F970" i="62" s="1"/>
  <c r="F971" i="62" s="1"/>
  <c r="F972" i="62" s="1"/>
  <c r="F973" i="62" s="1"/>
  <c r="F974" i="62" s="1"/>
  <c r="F975" i="62" s="1"/>
  <c r="F976" i="62" s="1"/>
  <c r="F977" i="62" s="1"/>
  <c r="F978" i="62" s="1"/>
  <c r="F979" i="62" s="1"/>
  <c r="F980" i="62" s="1"/>
  <c r="F981" i="62" s="1"/>
  <c r="F982" i="62" s="1"/>
  <c r="F983" i="62" s="1"/>
  <c r="F984" i="62" s="1"/>
  <c r="F985" i="62" s="1"/>
  <c r="F986" i="62" s="1"/>
  <c r="F987" i="62" s="1"/>
  <c r="F988" i="62" s="1"/>
  <c r="F989" i="62" s="1"/>
  <c r="F990" i="62" s="1"/>
  <c r="F991" i="62" s="1"/>
  <c r="F992" i="62" s="1"/>
  <c r="F993" i="62" s="1"/>
  <c r="F994" i="62" s="1"/>
  <c r="F995" i="62" s="1"/>
  <c r="F996" i="62" s="1"/>
  <c r="F997" i="62" s="1"/>
  <c r="F998" i="62" s="1"/>
  <c r="F999" i="62" s="1"/>
  <c r="F1000" i="62" s="1"/>
  <c r="F1001" i="62" s="1"/>
  <c r="F1002" i="62" s="1"/>
  <c r="F1003" i="62" s="1"/>
  <c r="F1004" i="62" s="1"/>
  <c r="F1005" i="62" s="1"/>
  <c r="F1006" i="62" s="1"/>
  <c r="F1007" i="62" s="1"/>
  <c r="F1008" i="62" s="1"/>
  <c r="F1009" i="62" s="1"/>
  <c r="F1010" i="62" s="1"/>
  <c r="F1011" i="62" s="1"/>
  <c r="F1012" i="62" s="1"/>
  <c r="F1013" i="62" s="1"/>
  <c r="F1014" i="62" s="1"/>
  <c r="F1015" i="62" s="1"/>
  <c r="F1016" i="62" s="1"/>
  <c r="F1017" i="62" s="1"/>
  <c r="F1018" i="62" s="1"/>
  <c r="F1019" i="62" s="1"/>
  <c r="F1020" i="62" s="1"/>
  <c r="F1021" i="62" s="1"/>
  <c r="F1022" i="62" s="1"/>
  <c r="F1023" i="62" s="1"/>
  <c r="F1024" i="62" s="1"/>
  <c r="F1025" i="62" s="1"/>
  <c r="F1026" i="62" s="1"/>
  <c r="F1027" i="62" s="1"/>
  <c r="F1028" i="62" s="1"/>
  <c r="F1029" i="62" s="1"/>
  <c r="F1030" i="62" s="1"/>
  <c r="F1031" i="62" s="1"/>
  <c r="F1032" i="62" s="1"/>
  <c r="F1033" i="62" s="1"/>
  <c r="F1034" i="62" s="1"/>
  <c r="F1035" i="62" s="1"/>
  <c r="F1036" i="62" s="1"/>
  <c r="F1037" i="62" s="1"/>
  <c r="F1038" i="62" s="1"/>
  <c r="F1039" i="62" s="1"/>
  <c r="F1040" i="62" s="1"/>
  <c r="F1041" i="62" s="1"/>
  <c r="F1042" i="62" s="1"/>
  <c r="F1043" i="62" s="1"/>
  <c r="F1044" i="62" s="1"/>
  <c r="F1045" i="62" s="1"/>
  <c r="F1046" i="62" s="1"/>
  <c r="F1047" i="62" s="1"/>
  <c r="F1048" i="62" s="1"/>
  <c r="F1049" i="62" s="1"/>
  <c r="F1050" i="62" s="1"/>
  <c r="F1051" i="62" s="1"/>
  <c r="F1052" i="62" s="1"/>
  <c r="F1053" i="62" s="1"/>
  <c r="F1054" i="62" s="1"/>
  <c r="F1055" i="62" s="1"/>
  <c r="F1056" i="62" s="1"/>
  <c r="F1057" i="62" s="1"/>
  <c r="F1058" i="62" s="1"/>
  <c r="F1059" i="62" s="1"/>
  <c r="F1060" i="62" s="1"/>
  <c r="F1061" i="62" s="1"/>
  <c r="F1062" i="62" s="1"/>
  <c r="F1063" i="62" s="1"/>
  <c r="F1064" i="62" s="1"/>
  <c r="F1065" i="62" s="1"/>
  <c r="F1066" i="62" s="1"/>
  <c r="F1067" i="62" s="1"/>
  <c r="F1068" i="62" s="1"/>
  <c r="F1069" i="62" s="1"/>
  <c r="F1070" i="62" s="1"/>
  <c r="F1071" i="62" s="1"/>
  <c r="F1072" i="62" s="1"/>
  <c r="F1073" i="62" s="1"/>
  <c r="F1074" i="62" s="1"/>
  <c r="F1075" i="62" s="1"/>
  <c r="F1076" i="62" s="1"/>
  <c r="F1077" i="62" s="1"/>
  <c r="F1078" i="62" s="1"/>
  <c r="F1079" i="62" s="1"/>
  <c r="F1080" i="62" s="1"/>
  <c r="F1081" i="62" s="1"/>
  <c r="F1082" i="62" s="1"/>
  <c r="F1083" i="62" s="1"/>
  <c r="F1084" i="62" s="1"/>
  <c r="F1085" i="62" s="1"/>
  <c r="F1086" i="62" s="1"/>
  <c r="F1087" i="62" s="1"/>
  <c r="F1088" i="62" s="1"/>
  <c r="F1089" i="62" s="1"/>
  <c r="F1090" i="62" s="1"/>
  <c r="F1091" i="62" s="1"/>
  <c r="F1092" i="62" s="1"/>
  <c r="F1093" i="62" s="1"/>
  <c r="F1094" i="62" s="1"/>
  <c r="F1095" i="62" s="1"/>
  <c r="F1096" i="62" s="1"/>
  <c r="F1097" i="62" s="1"/>
  <c r="F1098" i="62" s="1"/>
  <c r="F1099" i="62" s="1"/>
  <c r="F1100" i="62" s="1"/>
  <c r="F1101" i="62" s="1"/>
  <c r="F1102" i="62" s="1"/>
  <c r="F1103" i="62" s="1"/>
  <c r="F1104" i="62" s="1"/>
  <c r="F1105" i="62" s="1"/>
  <c r="F1106" i="62" s="1"/>
  <c r="F1107" i="62" s="1"/>
  <c r="F1108" i="62" s="1"/>
  <c r="F1109" i="62" s="1"/>
  <c r="F1110" i="62" s="1"/>
  <c r="F1111" i="62" s="1"/>
  <c r="F1112" i="62" s="1"/>
  <c r="F1113" i="62" s="1"/>
  <c r="F1114" i="62" s="1"/>
  <c r="F1115" i="62" s="1"/>
  <c r="F1116" i="62" s="1"/>
  <c r="F1117" i="62" s="1"/>
  <c r="F1118" i="62" s="1"/>
  <c r="F1119" i="62" s="1"/>
  <c r="F1120" i="62" s="1"/>
  <c r="F1121" i="62" s="1"/>
  <c r="F1122" i="62" s="1"/>
  <c r="F1123" i="62" s="1"/>
  <c r="F1124" i="62" s="1"/>
  <c r="F1125" i="62" s="1"/>
  <c r="F1126" i="62" s="1"/>
  <c r="F1127" i="62" s="1"/>
  <c r="F1128" i="62" s="1"/>
  <c r="F1129" i="62" s="1"/>
  <c r="F1130" i="62" s="1"/>
  <c r="F1131" i="62" s="1"/>
  <c r="F1132" i="62" s="1"/>
  <c r="F1133" i="62" s="1"/>
  <c r="F1134" i="62" s="1"/>
  <c r="F1135" i="62" s="1"/>
  <c r="F1136" i="62" s="1"/>
  <c r="F1137" i="62" s="1"/>
  <c r="F1138" i="62" s="1"/>
  <c r="F1139" i="62" s="1"/>
  <c r="F1140" i="62" s="1"/>
  <c r="F1141" i="62" s="1"/>
  <c r="F1142" i="62" s="1"/>
  <c r="F1143" i="62" s="1"/>
  <c r="F1144" i="62" s="1"/>
  <c r="F1145" i="62" s="1"/>
  <c r="F1146" i="62" s="1"/>
  <c r="F1147" i="62" s="1"/>
  <c r="F1148" i="62" s="1"/>
  <c r="F1149" i="62" s="1"/>
  <c r="F1150" i="62" s="1"/>
  <c r="F1151" i="62" s="1"/>
  <c r="F1152" i="62" s="1"/>
  <c r="F1153" i="62" s="1"/>
  <c r="F1154" i="62" s="1"/>
  <c r="F1155" i="62" s="1"/>
  <c r="F1156" i="62" s="1"/>
  <c r="F1157" i="62" s="1"/>
  <c r="F1158" i="62" s="1"/>
  <c r="F1159" i="62" s="1"/>
  <c r="F1160" i="62" s="1"/>
  <c r="F1161" i="62" s="1"/>
  <c r="F1162" i="62" s="1"/>
  <c r="F1163" i="62" s="1"/>
  <c r="F1164" i="62" s="1"/>
  <c r="F1165" i="62" s="1"/>
  <c r="F1166" i="62" s="1"/>
  <c r="F1167" i="62" s="1"/>
  <c r="F1168" i="62" s="1"/>
  <c r="F1169" i="62" s="1"/>
  <c r="F1170" i="62" s="1"/>
  <c r="F1171" i="62" s="1"/>
  <c r="F1172" i="62" s="1"/>
  <c r="F1173" i="62" s="1"/>
  <c r="F1174" i="62" s="1"/>
  <c r="F1175" i="62" s="1"/>
  <c r="F1176" i="62" s="1"/>
  <c r="F1177" i="62" s="1"/>
  <c r="F1178" i="62" s="1"/>
  <c r="F1179" i="62" s="1"/>
  <c r="F1180" i="62" s="1"/>
  <c r="F1181" i="62" s="1"/>
  <c r="F1182" i="62" s="1"/>
  <c r="F1183" i="62" s="1"/>
  <c r="F1184" i="62" s="1"/>
  <c r="F1185" i="62" s="1"/>
  <c r="F1186" i="62" s="1"/>
  <c r="F1187" i="62" s="1"/>
  <c r="F1188" i="62" s="1"/>
  <c r="F1189" i="62" s="1"/>
  <c r="F1190" i="62" s="1"/>
  <c r="F1191" i="62" s="1"/>
  <c r="F1192" i="62" s="1"/>
  <c r="F1193" i="62" s="1"/>
  <c r="F1194" i="62" s="1"/>
  <c r="F1195" i="62" s="1"/>
  <c r="F1196" i="62" s="1"/>
  <c r="F1197" i="62" s="1"/>
  <c r="F1198" i="62" s="1"/>
  <c r="F1199" i="62" s="1"/>
  <c r="F1200" i="62" s="1"/>
  <c r="F1201" i="62" s="1"/>
  <c r="F1202" i="62" s="1"/>
  <c r="F1203" i="62" s="1"/>
  <c r="F1204" i="62" s="1"/>
  <c r="F1205" i="62" s="1"/>
  <c r="F1206" i="62" s="1"/>
  <c r="F1207" i="62" s="1"/>
  <c r="F1208" i="62" s="1"/>
  <c r="F1209" i="62" s="1"/>
  <c r="F1210" i="62" s="1"/>
  <c r="F1211" i="62" s="1"/>
  <c r="F1212" i="62" s="1"/>
  <c r="F1213" i="62" s="1"/>
  <c r="F1214" i="62" s="1"/>
  <c r="F1215" i="62" s="1"/>
  <c r="F1216" i="62" s="1"/>
  <c r="F1217" i="62" s="1"/>
  <c r="F1218" i="62" s="1"/>
  <c r="F1219" i="62" s="1"/>
  <c r="F1220" i="62" s="1"/>
  <c r="F1221" i="62" s="1"/>
  <c r="F1222" i="62" s="1"/>
  <c r="F1223" i="62" s="1"/>
  <c r="F1224" i="62" s="1"/>
  <c r="F1225" i="62" s="1"/>
  <c r="F1226" i="62" s="1"/>
  <c r="F1227" i="62" s="1"/>
  <c r="F1228" i="62" s="1"/>
  <c r="F1229" i="62" s="1"/>
  <c r="F1230" i="62" s="1"/>
  <c r="F1231" i="62" s="1"/>
  <c r="F1232" i="62" s="1"/>
  <c r="F1233" i="62" s="1"/>
  <c r="F1234" i="62" s="1"/>
  <c r="F1235" i="62" s="1"/>
  <c r="F1236" i="62" s="1"/>
  <c r="F1237" i="62" s="1"/>
  <c r="F1238" i="62" s="1"/>
  <c r="F1239" i="62" s="1"/>
  <c r="F1240" i="62" s="1"/>
  <c r="F1241" i="62" s="1"/>
  <c r="F1242" i="62" s="1"/>
  <c r="F1243" i="62" s="1"/>
  <c r="F1244" i="62" s="1"/>
  <c r="F1245" i="62" s="1"/>
  <c r="F1246" i="62" s="1"/>
  <c r="F1247" i="62" s="1"/>
  <c r="F1248" i="62" s="1"/>
  <c r="F1249" i="62" s="1"/>
  <c r="F1250" i="62" s="1"/>
  <c r="F1251" i="62" s="1"/>
  <c r="F1252" i="62" s="1"/>
  <c r="F1253" i="62" s="1"/>
  <c r="F1254" i="62" s="1"/>
  <c r="F1255" i="62" s="1"/>
  <c r="F1256" i="62" s="1"/>
  <c r="F1257" i="62" s="1"/>
  <c r="F1258" i="62" s="1"/>
  <c r="F1259" i="62" s="1"/>
  <c r="F1260" i="62" s="1"/>
  <c r="F1261" i="62" s="1"/>
  <c r="F1262" i="62" s="1"/>
  <c r="F1263" i="62" s="1"/>
  <c r="F1264" i="62" s="1"/>
  <c r="F1265" i="62" s="1"/>
  <c r="F1266" i="62" s="1"/>
  <c r="F1267" i="62" s="1"/>
  <c r="F1268" i="62" s="1"/>
  <c r="F1269" i="62" s="1"/>
  <c r="F1270" i="62" s="1"/>
  <c r="F1271" i="62" s="1"/>
  <c r="F1272" i="62" s="1"/>
  <c r="F1273" i="62" s="1"/>
  <c r="F1274" i="62" s="1"/>
  <c r="F1275" i="62" s="1"/>
  <c r="F1276" i="62" s="1"/>
  <c r="F1277" i="62" s="1"/>
  <c r="F1278" i="62" s="1"/>
  <c r="F1279" i="62" s="1"/>
  <c r="F1280" i="62" s="1"/>
  <c r="F1281" i="62" s="1"/>
  <c r="F1282" i="62" s="1"/>
  <c r="F1283" i="62" s="1"/>
  <c r="F1284" i="62" s="1"/>
  <c r="F1285" i="62" s="1"/>
  <c r="F1286" i="62" s="1"/>
  <c r="F1287" i="62" s="1"/>
  <c r="F1288" i="62" s="1"/>
  <c r="F1289" i="62" s="1"/>
  <c r="F1290" i="62" s="1"/>
  <c r="F1291" i="62" s="1"/>
  <c r="F1292" i="62" s="1"/>
  <c r="F1293" i="62" s="1"/>
  <c r="F1294" i="62" s="1"/>
  <c r="F1295" i="62" s="1"/>
  <c r="F1296" i="62" s="1"/>
  <c r="F1297" i="62" s="1"/>
  <c r="F1298" i="62" s="1"/>
  <c r="F1299" i="62" s="1"/>
  <c r="F1300" i="62" s="1"/>
  <c r="F1301" i="62" s="1"/>
  <c r="F1302" i="62" s="1"/>
  <c r="F1303" i="62" s="1"/>
  <c r="F1304" i="62" s="1"/>
  <c r="F1305" i="62" s="1"/>
  <c r="F1306" i="62" s="1"/>
  <c r="F1307" i="62" s="1"/>
  <c r="F1308" i="62" s="1"/>
  <c r="F1309" i="62" s="1"/>
  <c r="F1310" i="62" s="1"/>
  <c r="F1311" i="62" s="1"/>
  <c r="F1312" i="62" s="1"/>
  <c r="F1313" i="62" s="1"/>
  <c r="F1314" i="62" s="1"/>
  <c r="F1315" i="62" s="1"/>
  <c r="F1316" i="62" s="1"/>
  <c r="F1317" i="62" s="1"/>
  <c r="F1318" i="62" s="1"/>
  <c r="F1319" i="62" s="1"/>
  <c r="F1320" i="62" s="1"/>
  <c r="F1321" i="62" s="1"/>
  <c r="F1322" i="62" s="1"/>
  <c r="F1323" i="62" s="1"/>
  <c r="F1324" i="62" s="1"/>
  <c r="F1325" i="62" s="1"/>
  <c r="F1326" i="62" s="1"/>
  <c r="F1327" i="62" s="1"/>
  <c r="F1328" i="62" s="1"/>
  <c r="F1329" i="62" s="1"/>
  <c r="F1330" i="62" s="1"/>
  <c r="F1331" i="62" s="1"/>
  <c r="F1332" i="62" s="1"/>
  <c r="F1333" i="62" s="1"/>
  <c r="F1334" i="62" s="1"/>
  <c r="F1335" i="62" s="1"/>
  <c r="F1815" i="62"/>
  <c r="F12" i="73" s="1"/>
  <c r="I7" i="64"/>
  <c r="I15" i="64"/>
  <c r="I35" i="64"/>
  <c r="I38" i="64" s="1"/>
  <c r="I42" i="64"/>
  <c r="I58" i="64"/>
  <c r="I61" i="64" s="1"/>
  <c r="I69" i="64"/>
  <c r="I52" i="64"/>
  <c r="I54" i="64" s="1"/>
  <c r="I75" i="64"/>
  <c r="I78" i="64" s="1"/>
  <c r="I71" i="64" l="1"/>
  <c r="I48" i="49"/>
  <c r="I49" i="49" s="1"/>
  <c r="I50" i="49" s="1"/>
  <c r="I51" i="49" s="1"/>
  <c r="I52" i="49" s="1"/>
  <c r="I53" i="49" s="1"/>
  <c r="I54" i="49" s="1"/>
  <c r="I55" i="49" s="1"/>
  <c r="I56" i="49" s="1"/>
  <c r="I57" i="49" s="1"/>
  <c r="H58" i="49" s="1"/>
  <c r="I58" i="49" s="1"/>
  <c r="I59" i="49" s="1"/>
  <c r="I60" i="49" s="1"/>
  <c r="F13" i="73"/>
  <c r="F14" i="73" s="1"/>
  <c r="F15" i="73" s="1"/>
  <c r="F16" i="73" s="1"/>
  <c r="F17" i="73" s="1"/>
  <c r="F18" i="73" s="1"/>
  <c r="F19" i="73" s="1"/>
  <c r="F20" i="73" s="1"/>
  <c r="F21" i="73" s="1"/>
  <c r="F22" i="73" s="1"/>
  <c r="F23" i="73" s="1"/>
  <c r="F24" i="73" s="1"/>
  <c r="F25" i="73" s="1"/>
  <c r="F26" i="73" s="1"/>
  <c r="F27" i="73" s="1"/>
  <c r="F28" i="73" s="1"/>
  <c r="F29" i="73" s="1"/>
  <c r="F30" i="73" s="1"/>
  <c r="F31" i="73" s="1"/>
  <c r="F32" i="73" s="1"/>
  <c r="F33" i="73" s="1"/>
  <c r="F34" i="73" s="1"/>
  <c r="F35" i="73" s="1"/>
  <c r="F36" i="73" s="1"/>
  <c r="F37" i="73" s="1"/>
  <c r="F38" i="73" s="1"/>
  <c r="F39" i="73" s="1"/>
  <c r="F40" i="73" s="1"/>
  <c r="F41" i="73" s="1"/>
  <c r="F42" i="73" s="1"/>
  <c r="F43" i="73" s="1"/>
  <c r="F44" i="73" s="1"/>
  <c r="F45" i="73" s="1"/>
  <c r="F46" i="73" s="1"/>
  <c r="F47" i="73" s="1"/>
  <c r="F48" i="73" s="1"/>
  <c r="F49" i="73" s="1"/>
  <c r="F50" i="73" s="1"/>
  <c r="F51" i="73" s="1"/>
  <c r="F52" i="73" s="1"/>
  <c r="F53" i="73" s="1"/>
  <c r="F54" i="73" s="1"/>
  <c r="F55" i="73" s="1"/>
  <c r="F56" i="73" s="1"/>
  <c r="F57" i="73" s="1"/>
  <c r="F58" i="73" s="1"/>
  <c r="F59" i="73" s="1"/>
  <c r="F60" i="73" s="1"/>
  <c r="F61" i="73" s="1"/>
  <c r="F62" i="73" s="1"/>
  <c r="F63" i="73" s="1"/>
  <c r="F64" i="73" s="1"/>
  <c r="F65" i="73" s="1"/>
  <c r="F66" i="73" s="1"/>
  <c r="F67" i="73" s="1"/>
  <c r="F68" i="73" s="1"/>
  <c r="F69" i="73" s="1"/>
  <c r="F70" i="73" s="1"/>
  <c r="F71" i="73" s="1"/>
  <c r="F72" i="73" s="1"/>
  <c r="F73" i="73" s="1"/>
  <c r="F74" i="73" s="1"/>
  <c r="F75" i="73" s="1"/>
  <c r="F76" i="73" s="1"/>
  <c r="F77" i="73" s="1"/>
  <c r="F78" i="73" s="1"/>
  <c r="F79" i="73" s="1"/>
  <c r="F80" i="73" s="1"/>
  <c r="F81" i="73" s="1"/>
  <c r="F82" i="73" s="1"/>
  <c r="F83" i="73" s="1"/>
  <c r="F84" i="73" s="1"/>
  <c r="F85" i="73" s="1"/>
  <c r="F86" i="73" s="1"/>
  <c r="F87" i="73" s="1"/>
  <c r="F88" i="73" s="1"/>
  <c r="F89" i="73" s="1"/>
  <c r="F90" i="73" s="1"/>
  <c r="F91" i="73" s="1"/>
  <c r="F92" i="73" s="1"/>
  <c r="F93" i="73" s="1"/>
  <c r="F94" i="73" s="1"/>
  <c r="F95" i="73" s="1"/>
  <c r="F96" i="73" s="1"/>
  <c r="F97" i="73" s="1"/>
  <c r="F98" i="73" s="1"/>
  <c r="F99" i="73" s="1"/>
  <c r="F100" i="73" s="1"/>
  <c r="F101" i="73" s="1"/>
  <c r="F102" i="73" s="1"/>
  <c r="F103" i="73" s="1"/>
  <c r="F104" i="73" s="1"/>
  <c r="F105" i="73" s="1"/>
  <c r="F106" i="73" s="1"/>
  <c r="F107" i="73" s="1"/>
  <c r="F108" i="73" s="1"/>
  <c r="F109" i="73" s="1"/>
  <c r="F110" i="73" s="1"/>
  <c r="F111" i="73" s="1"/>
  <c r="F112" i="73" s="1"/>
  <c r="F113" i="73" s="1"/>
  <c r="F114" i="73" s="1"/>
  <c r="F115" i="73" s="1"/>
  <c r="F116" i="73" s="1"/>
  <c r="F117" i="73" s="1"/>
  <c r="F118" i="73" s="1"/>
  <c r="F119" i="73" s="1"/>
  <c r="F120" i="73" s="1"/>
  <c r="F121" i="73" s="1"/>
  <c r="F122" i="73" s="1"/>
  <c r="F123" i="73" s="1"/>
  <c r="F124" i="73" s="1"/>
  <c r="F125" i="73" s="1"/>
  <c r="F126" i="73" s="1"/>
  <c r="F127" i="73" s="1"/>
  <c r="F128" i="73" s="1"/>
  <c r="F129" i="73" s="1"/>
  <c r="F1816" i="73"/>
  <c r="I9" i="64"/>
  <c r="I44" i="64"/>
  <c r="I17" i="64"/>
  <c r="E22" i="50"/>
  <c r="F22" i="50" s="1"/>
  <c r="F23" i="50" s="1"/>
  <c r="F24" i="50" s="1"/>
  <c r="F25" i="50" s="1"/>
  <c r="E49" i="50"/>
  <c r="F49" i="50" s="1"/>
  <c r="F50" i="50" s="1"/>
  <c r="F1336" i="62"/>
  <c r="F1337" i="62" s="1"/>
  <c r="F1338" i="62" s="1"/>
  <c r="F1339" i="62" s="1"/>
  <c r="F1340" i="62" s="1"/>
  <c r="F1341" i="62" s="1"/>
  <c r="F1342" i="62" s="1"/>
  <c r="F1343" i="62" s="1"/>
  <c r="F1344" i="62" s="1"/>
  <c r="F1345" i="62" s="1"/>
  <c r="F1346" i="62" s="1"/>
  <c r="F1347" i="62" s="1"/>
  <c r="F1348" i="62" s="1"/>
  <c r="F1349" i="62" s="1"/>
  <c r="F1350" i="62" s="1"/>
  <c r="F1351" i="62" s="1"/>
  <c r="F1352" i="62" s="1"/>
  <c r="F1353" i="62" s="1"/>
  <c r="F1354" i="62" s="1"/>
  <c r="F1355" i="62" s="1"/>
  <c r="F1356" i="62" s="1"/>
  <c r="F1357" i="62" s="1"/>
  <c r="F1358" i="62" s="1"/>
  <c r="F1359" i="62" s="1"/>
  <c r="F1360" i="62" s="1"/>
  <c r="F1361" i="62" s="1"/>
  <c r="F1362" i="62" s="1"/>
  <c r="F1363" i="62" s="1"/>
  <c r="F1364" i="62" s="1"/>
  <c r="F1365" i="62" s="1"/>
  <c r="F1366" i="62" s="1"/>
  <c r="F1367" i="62" s="1"/>
  <c r="F1368" i="62" s="1"/>
  <c r="F1369" i="62" s="1"/>
  <c r="F1370" i="62" s="1"/>
  <c r="F1371" i="62" s="1"/>
  <c r="F1372" i="62" s="1"/>
  <c r="F1373" i="62" s="1"/>
  <c r="F1374" i="62" s="1"/>
  <c r="F1375" i="62" s="1"/>
  <c r="F1376" i="62" s="1"/>
  <c r="F1377" i="62" s="1"/>
  <c r="F1378" i="62" s="1"/>
  <c r="F1379" i="62" s="1"/>
  <c r="F1380" i="62" s="1"/>
  <c r="F1381" i="62" s="1"/>
  <c r="F1382" i="62" s="1"/>
  <c r="F1383" i="62" s="1"/>
  <c r="F1384" i="62" s="1"/>
  <c r="F1385" i="62" s="1"/>
  <c r="F1386" i="62" s="1"/>
  <c r="F1387" i="62" s="1"/>
  <c r="F1388" i="62" s="1"/>
  <c r="F1389" i="62" s="1"/>
  <c r="F1390" i="62" s="1"/>
  <c r="F1391" i="62" s="1"/>
  <c r="F1392" i="62" s="1"/>
  <c r="F1393" i="62" s="1"/>
  <c r="F1394" i="62" s="1"/>
  <c r="F1395" i="62" s="1"/>
  <c r="F1396" i="62" s="1"/>
  <c r="F1397" i="62" s="1"/>
  <c r="F1398" i="62" s="1"/>
  <c r="F1399" i="62" s="1"/>
  <c r="F1400" i="62" s="1"/>
  <c r="F1401" i="62" s="1"/>
  <c r="F1402" i="62" s="1"/>
  <c r="F1403" i="62" s="1"/>
  <c r="F1404" i="62" s="1"/>
  <c r="F1405" i="62" s="1"/>
  <c r="F1406" i="62" s="1"/>
  <c r="F1407" i="62" s="1"/>
  <c r="F1408" i="62" s="1"/>
  <c r="F1409" i="62" s="1"/>
  <c r="F1410" i="62" s="1"/>
  <c r="F1411" i="62" s="1"/>
  <c r="F1412" i="62" s="1"/>
  <c r="F1413" i="62" s="1"/>
  <c r="F1414" i="62" s="1"/>
  <c r="F1415" i="62" s="1"/>
  <c r="F1416" i="62" s="1"/>
  <c r="F1417" i="62" s="1"/>
  <c r="F1418" i="62" s="1"/>
  <c r="F1419" i="62" s="1"/>
  <c r="F1420" i="62" s="1"/>
  <c r="F1421" i="62" s="1"/>
  <c r="F1422" i="62" s="1"/>
  <c r="F1423" i="62" s="1"/>
  <c r="F1424" i="62" s="1"/>
  <c r="F1425" i="62" s="1"/>
  <c r="F1426" i="62" s="1"/>
  <c r="F1427" i="62" s="1"/>
  <c r="F1428" i="62" s="1"/>
  <c r="F1429" i="62" s="1"/>
  <c r="F1430" i="62" s="1"/>
  <c r="F1431" i="62" s="1"/>
  <c r="F1432" i="62" s="1"/>
  <c r="F1433" i="62" s="1"/>
  <c r="F1434" i="62" s="1"/>
  <c r="F1435" i="62" s="1"/>
  <c r="F1436" i="62" s="1"/>
  <c r="F1437" i="62" s="1"/>
  <c r="F1438" i="62" s="1"/>
  <c r="F1439" i="62" s="1"/>
  <c r="F1440" i="62" s="1"/>
  <c r="F1441" i="62" s="1"/>
  <c r="F1442" i="62" s="1"/>
  <c r="F1443" i="62" s="1"/>
  <c r="F1444" i="62" s="1"/>
  <c r="F1445" i="62" s="1"/>
  <c r="F1446" i="62" s="1"/>
  <c r="F1447" i="62" s="1"/>
  <c r="F1448" i="62" s="1"/>
  <c r="F1449" i="62" s="1"/>
  <c r="F1450" i="62" s="1"/>
  <c r="F1451" i="62" s="1"/>
  <c r="F1452" i="62" s="1"/>
  <c r="F1453" i="62" s="1"/>
  <c r="F1454" i="62" s="1"/>
  <c r="F1455" i="62" s="1"/>
  <c r="F1456" i="62" s="1"/>
  <c r="F1457" i="62" s="1"/>
  <c r="F1458" i="62" s="1"/>
  <c r="F1459" i="62" s="1"/>
  <c r="F1460" i="62" s="1"/>
  <c r="F1461" i="62" s="1"/>
  <c r="F1462" i="62" s="1"/>
  <c r="F1463" i="62" s="1"/>
  <c r="F1464" i="62" s="1"/>
  <c r="F1465" i="62" s="1"/>
  <c r="F1466" i="62" s="1"/>
  <c r="F1467" i="62" s="1"/>
  <c r="F1468" i="62" s="1"/>
  <c r="F1469" i="62" s="1"/>
  <c r="F1470" i="62" s="1"/>
  <c r="F1471" i="62" s="1"/>
  <c r="F1472" i="62" s="1"/>
  <c r="F1473" i="62" s="1"/>
  <c r="F1474" i="62" s="1"/>
  <c r="F1475" i="62" s="1"/>
  <c r="F1476" i="62" s="1"/>
  <c r="F1477" i="62" s="1"/>
  <c r="F1478" i="62" s="1"/>
  <c r="F1479" i="62" s="1"/>
  <c r="F1480" i="62" s="1"/>
  <c r="F1481" i="62" s="1"/>
  <c r="F1482" i="62" s="1"/>
  <c r="F1483" i="62" s="1"/>
  <c r="F1484" i="62" s="1"/>
  <c r="F1485" i="62" s="1"/>
  <c r="F1486" i="62" s="1"/>
  <c r="F1487" i="62" s="1"/>
  <c r="F1488" i="62" s="1"/>
  <c r="F1489" i="62" s="1"/>
  <c r="F1490" i="62" s="1"/>
  <c r="F1491" i="62" s="1"/>
  <c r="F1492" i="62" s="1"/>
  <c r="F1493" i="62" s="1"/>
  <c r="F1494" i="62" s="1"/>
  <c r="F1495" i="62" s="1"/>
  <c r="F1496" i="62" s="1"/>
  <c r="F1497" i="62" s="1"/>
  <c r="F1498" i="62" s="1"/>
  <c r="F1499" i="62" s="1"/>
  <c r="F1500" i="62" s="1"/>
  <c r="F1501" i="62" s="1"/>
  <c r="F1502" i="62" s="1"/>
  <c r="F1503" i="62" s="1"/>
  <c r="F1504" i="62" s="1"/>
  <c r="F1505" i="62" s="1"/>
  <c r="F1506" i="62" s="1"/>
  <c r="F1507" i="62" s="1"/>
  <c r="F1508" i="62" s="1"/>
  <c r="F1509" i="62" s="1"/>
  <c r="F1510" i="62" s="1"/>
  <c r="F1511" i="62" s="1"/>
  <c r="F1512" i="62" s="1"/>
  <c r="F1513" i="62" s="1"/>
  <c r="F1514" i="62" s="1"/>
  <c r="F1515" i="62" s="1"/>
  <c r="F1516" i="62" s="1"/>
  <c r="F1517" i="62" s="1"/>
  <c r="F1518" i="62" s="1"/>
  <c r="F1519" i="62" s="1"/>
  <c r="F1520" i="62" s="1"/>
  <c r="F1521" i="62" s="1"/>
  <c r="F1522" i="62" s="1"/>
  <c r="F1523" i="62" s="1"/>
  <c r="F1524" i="62" s="1"/>
  <c r="F1525" i="62" s="1"/>
  <c r="F1526" i="62" s="1"/>
  <c r="F1527" i="62" s="1"/>
  <c r="F1528" i="62" s="1"/>
  <c r="F1529" i="62" s="1"/>
  <c r="F1530" i="62" s="1"/>
  <c r="F1531" i="62" s="1"/>
  <c r="F1532" i="62" s="1"/>
  <c r="F1533" i="62" s="1"/>
  <c r="F1534" i="62" s="1"/>
  <c r="F1535" i="62" s="1"/>
  <c r="F1536" i="62" s="1"/>
  <c r="F1537" i="62" s="1"/>
  <c r="F1538" i="62" s="1"/>
  <c r="F1539" i="62" s="1"/>
  <c r="F1540" i="62" s="1"/>
  <c r="F1541" i="62" s="1"/>
  <c r="F1542" i="62" s="1"/>
  <c r="F1543" i="62" s="1"/>
  <c r="F1544" i="62" s="1"/>
  <c r="F1545" i="62" s="1"/>
  <c r="F1546" i="62" s="1"/>
  <c r="F1547" i="62" s="1"/>
  <c r="F1548" i="62" s="1"/>
  <c r="F1549" i="62" s="1"/>
  <c r="F1550" i="62" s="1"/>
  <c r="F1551" i="62" s="1"/>
  <c r="F1552" i="62" s="1"/>
  <c r="F1553" i="62" s="1"/>
  <c r="F1554" i="62" s="1"/>
  <c r="F1555" i="62" s="1"/>
  <c r="F1556" i="62" s="1"/>
  <c r="F1557" i="62" s="1"/>
  <c r="F1558" i="62" s="1"/>
  <c r="F1559" i="62" s="1"/>
  <c r="F1560" i="62" s="1"/>
  <c r="F1561" i="62" s="1"/>
  <c r="F1562" i="62" s="1"/>
  <c r="F1563" i="62" s="1"/>
  <c r="F1564" i="62" s="1"/>
  <c r="F1565" i="62" s="1"/>
  <c r="F1566" i="62" s="1"/>
  <c r="F1567" i="62" s="1"/>
  <c r="F1568" i="62" s="1"/>
  <c r="F1569" i="62" s="1"/>
  <c r="F1570" i="62" s="1"/>
  <c r="F1571" i="62" s="1"/>
  <c r="F1572" i="62" s="1"/>
  <c r="F1573" i="62" s="1"/>
  <c r="F1574" i="62" s="1"/>
  <c r="F1575" i="62" s="1"/>
  <c r="F1576" i="62" s="1"/>
  <c r="F1577" i="62" s="1"/>
  <c r="F1578" i="62" s="1"/>
  <c r="F1579" i="62" s="1"/>
  <c r="F1580" i="62" s="1"/>
  <c r="F1581" i="62" s="1"/>
  <c r="F1582" i="62" s="1"/>
  <c r="F1583" i="62" s="1"/>
  <c r="F1584" i="62" s="1"/>
  <c r="F1585" i="62" s="1"/>
  <c r="F1586" i="62" s="1"/>
  <c r="F1587" i="62" s="1"/>
  <c r="F1588" i="62" s="1"/>
  <c r="F1589" i="62" s="1"/>
  <c r="F1590" i="62" s="1"/>
  <c r="F1591" i="62" s="1"/>
  <c r="F1592" i="62" s="1"/>
  <c r="F1593" i="62" s="1"/>
  <c r="F1594" i="62" s="1"/>
  <c r="F1595" i="62" s="1"/>
  <c r="F1596" i="62" s="1"/>
  <c r="F1597" i="62" s="1"/>
  <c r="F1598" i="62" s="1"/>
  <c r="F1599" i="62" s="1"/>
  <c r="F1600" i="62" s="1"/>
  <c r="F1601" i="62" s="1"/>
  <c r="F1602" i="62" s="1"/>
  <c r="F1603" i="62" s="1"/>
  <c r="F1604" i="62" s="1"/>
  <c r="F1605" i="62" s="1"/>
  <c r="F1606" i="62" s="1"/>
  <c r="F1607" i="62" s="1"/>
  <c r="F1608" i="62" s="1"/>
  <c r="F1609" i="62" s="1"/>
  <c r="F1610" i="62" s="1"/>
  <c r="F1611" i="62" s="1"/>
  <c r="F1612" i="62" s="1"/>
  <c r="F1613" i="62" s="1"/>
  <c r="F1614" i="62" s="1"/>
  <c r="F1615" i="62" s="1"/>
  <c r="F1616" i="62" s="1"/>
  <c r="F1617" i="62" s="1"/>
  <c r="F1618" i="62" s="1"/>
  <c r="F1619" i="62" s="1"/>
  <c r="F1620" i="62" s="1"/>
  <c r="F1621" i="62" s="1"/>
  <c r="F1622" i="62" s="1"/>
  <c r="F1623" i="62" s="1"/>
  <c r="F1624" i="62" s="1"/>
  <c r="F1625" i="62" s="1"/>
  <c r="F1626" i="62" s="1"/>
  <c r="F1627" i="62" s="1"/>
  <c r="F1628" i="62" s="1"/>
  <c r="F1629" i="62" s="1"/>
  <c r="F1630" i="62" s="1"/>
  <c r="F1631" i="62" s="1"/>
  <c r="F1632" i="62" s="1"/>
  <c r="F1633" i="62" s="1"/>
  <c r="F1634" i="62" s="1"/>
  <c r="F1635" i="62" s="1"/>
  <c r="F1636" i="62" s="1"/>
  <c r="F1637" i="62" s="1"/>
  <c r="F1638" i="62" s="1"/>
  <c r="F1639" i="62" s="1"/>
  <c r="F1640" i="62" s="1"/>
  <c r="F1641" i="62" s="1"/>
  <c r="F1642" i="62" s="1"/>
  <c r="F1643" i="62" s="1"/>
  <c r="F1644" i="62" s="1"/>
  <c r="F1645" i="62" s="1"/>
  <c r="F1646" i="62" s="1"/>
  <c r="F1647" i="62" s="1"/>
  <c r="F1648" i="62" s="1"/>
  <c r="F1649" i="62" s="1"/>
  <c r="F1650" i="62" s="1"/>
  <c r="F1651" i="62" s="1"/>
  <c r="F1652" i="62" s="1"/>
  <c r="F1653" i="62" s="1"/>
  <c r="F1654" i="62" s="1"/>
  <c r="F1655" i="62" s="1"/>
  <c r="F1656" i="62" s="1"/>
  <c r="F1657" i="62" s="1"/>
  <c r="F1658" i="62" s="1"/>
  <c r="F1659" i="62" s="1"/>
  <c r="F1660" i="62" s="1"/>
  <c r="F1661" i="62" s="1"/>
  <c r="F1662" i="62" s="1"/>
  <c r="F1663" i="62" s="1"/>
  <c r="F1664" i="62" s="1"/>
  <c r="F1665" i="62" s="1"/>
  <c r="F1666" i="62" s="1"/>
  <c r="F1667" i="62" s="1"/>
  <c r="F1668" i="62" s="1"/>
  <c r="F1669" i="62" s="1"/>
  <c r="F1670" i="62" s="1"/>
  <c r="F1671" i="62" s="1"/>
  <c r="F1672" i="62" s="1"/>
  <c r="F1673" i="62" s="1"/>
  <c r="F1674" i="62" s="1"/>
  <c r="F1675" i="62" s="1"/>
  <c r="F1676" i="62" s="1"/>
  <c r="F1677" i="62" s="1"/>
  <c r="F1678" i="62" s="1"/>
  <c r="F1679" i="62" s="1"/>
  <c r="F1680" i="62" s="1"/>
  <c r="F1681" i="62" s="1"/>
  <c r="F1682" i="62" s="1"/>
  <c r="F1683" i="62" s="1"/>
  <c r="F1684" i="62" s="1"/>
  <c r="F1685" i="62" s="1"/>
  <c r="F1686" i="62" s="1"/>
  <c r="F1687" i="62" s="1"/>
  <c r="F1688" i="62" s="1"/>
  <c r="F1689" i="62" s="1"/>
  <c r="F1690" i="62" s="1"/>
  <c r="F1691" i="62" s="1"/>
  <c r="F1692" i="62" s="1"/>
  <c r="F1693" i="62" s="1"/>
  <c r="F1694" i="62" s="1"/>
  <c r="F1695" i="62" s="1"/>
  <c r="F1696" i="62" s="1"/>
  <c r="F1697" i="62" s="1"/>
  <c r="F1698" i="62" s="1"/>
  <c r="F1699" i="62" s="1"/>
  <c r="F1700" i="62" s="1"/>
  <c r="F1701" i="62" s="1"/>
  <c r="F1702" i="62" s="1"/>
  <c r="F1703" i="62" s="1"/>
  <c r="F1704" i="62" s="1"/>
  <c r="F1705" i="62" s="1"/>
  <c r="F1706" i="62" s="1"/>
  <c r="F1707" i="62" s="1"/>
  <c r="F1708" i="62" s="1"/>
  <c r="F1709" i="62" s="1"/>
  <c r="F1710" i="62" s="1"/>
  <c r="F1711" i="62" s="1"/>
  <c r="F1712" i="62" s="1"/>
  <c r="F1713" i="62" s="1"/>
  <c r="F1714" i="62" s="1"/>
  <c r="F1715" i="62" s="1"/>
  <c r="F1716" i="62" s="1"/>
  <c r="F1717" i="62" s="1"/>
  <c r="F1718" i="62" s="1"/>
  <c r="F1719" i="62" s="1"/>
  <c r="F1720" i="62" s="1"/>
  <c r="F1721" i="62" s="1"/>
  <c r="F1722" i="62" s="1"/>
  <c r="F1723" i="62" s="1"/>
  <c r="F1724" i="62" s="1"/>
  <c r="F1725" i="62" s="1"/>
  <c r="F1726" i="62" s="1"/>
  <c r="F1727" i="62" s="1"/>
  <c r="F1728" i="62" s="1"/>
  <c r="F1729" i="62" s="1"/>
  <c r="F1730" i="62" s="1"/>
  <c r="F1731" i="62" s="1"/>
  <c r="F1732" i="62" s="1"/>
  <c r="F1733" i="62" s="1"/>
  <c r="F1734" i="62" s="1"/>
  <c r="F1735" i="62" s="1"/>
  <c r="F1736" i="62" s="1"/>
  <c r="F1737" i="62" s="1"/>
  <c r="F1738" i="62" s="1"/>
  <c r="F1739" i="62" s="1"/>
  <c r="F1740" i="62" s="1"/>
  <c r="F1741" i="62" s="1"/>
  <c r="F1742" i="62" s="1"/>
  <c r="F1743" i="62" s="1"/>
  <c r="F1744" i="62" s="1"/>
  <c r="F1745" i="62" s="1"/>
  <c r="F1746" i="62" s="1"/>
  <c r="F1747" i="62" s="1"/>
  <c r="F1748" i="62" s="1"/>
  <c r="F1749" i="62" s="1"/>
  <c r="F1750" i="62" s="1"/>
  <c r="F1751" i="62" s="1"/>
  <c r="F1752" i="62" s="1"/>
  <c r="F1753" i="62" s="1"/>
  <c r="F1754" i="62" s="1"/>
  <c r="F1755" i="62" s="1"/>
  <c r="F1756" i="62" s="1"/>
  <c r="F1757" i="62" s="1"/>
  <c r="F1758" i="62" s="1"/>
  <c r="F1759" i="62" s="1"/>
  <c r="F1760" i="62" s="1"/>
  <c r="F1761" i="62" s="1"/>
  <c r="F1762" i="62" s="1"/>
  <c r="F1763" i="62" s="1"/>
  <c r="F1764" i="62" s="1"/>
  <c r="F1765" i="62" s="1"/>
  <c r="F1766" i="62" s="1"/>
  <c r="F1767" i="62" s="1"/>
  <c r="F1768" i="62" s="1"/>
  <c r="F1769" i="62" s="1"/>
  <c r="F1770" i="62" s="1"/>
  <c r="F1771" i="62" s="1"/>
  <c r="F1772" i="62" s="1"/>
  <c r="F1773" i="62" s="1"/>
  <c r="F1774" i="62" s="1"/>
  <c r="F1775" i="62" s="1"/>
  <c r="F1776" i="62" s="1"/>
  <c r="F1777" i="62" s="1"/>
  <c r="F1778" i="62" s="1"/>
  <c r="F1779" i="62" s="1"/>
  <c r="F1780" i="62" s="1"/>
  <c r="F1781" i="62" s="1"/>
  <c r="F1782" i="62" s="1"/>
  <c r="F1783" i="62" s="1"/>
  <c r="F1784" i="62" s="1"/>
  <c r="F1785" i="62" s="1"/>
  <c r="F1786" i="62" s="1"/>
  <c r="F1787" i="62" s="1"/>
  <c r="F1788" i="62" s="1"/>
  <c r="F1789" i="62" s="1"/>
  <c r="F1790" i="62" s="1"/>
  <c r="F1791" i="62" s="1"/>
  <c r="F1792" i="62" s="1"/>
  <c r="F1793" i="62" s="1"/>
  <c r="F1794" i="62" s="1"/>
  <c r="F1795" i="62" s="1"/>
  <c r="F1796" i="62" s="1"/>
  <c r="F1797" i="62" s="1"/>
  <c r="F1798" i="62" s="1"/>
  <c r="F1799" i="62" s="1"/>
  <c r="F1800" i="62" s="1"/>
  <c r="F1801" i="62" s="1"/>
  <c r="F1802" i="62" s="1"/>
  <c r="F1803" i="62" s="1"/>
  <c r="F1804" i="62" s="1"/>
  <c r="F1805" i="62" s="1"/>
  <c r="F1806" i="62" s="1"/>
  <c r="F1807" i="62" s="1"/>
  <c r="F1808" i="62" s="1"/>
  <c r="F1809" i="62" s="1"/>
  <c r="F1810" i="62" s="1"/>
  <c r="F1811" i="62" s="1"/>
  <c r="F1812" i="62" s="1"/>
  <c r="D118" i="59"/>
  <c r="F130" i="73" l="1"/>
  <c r="F131" i="73" s="1"/>
  <c r="F132" i="73" s="1"/>
  <c r="F133" i="73" s="1"/>
  <c r="F134" i="73" s="1"/>
  <c r="F135" i="73" s="1"/>
  <c r="F136" i="73" s="1"/>
  <c r="F137" i="73" s="1"/>
  <c r="F138" i="73" s="1"/>
  <c r="F139" i="73" s="1"/>
  <c r="F140" i="73" s="1"/>
  <c r="F141" i="73" s="1"/>
  <c r="F142" i="73" s="1"/>
  <c r="F143" i="73" s="1"/>
  <c r="F144" i="73" s="1"/>
  <c r="F145" i="73" s="1"/>
  <c r="F146" i="73" s="1"/>
  <c r="F147" i="73" s="1"/>
  <c r="F148" i="73" s="1"/>
  <c r="F149" i="73" s="1"/>
  <c r="F150" i="73" s="1"/>
  <c r="F151" i="73" s="1"/>
  <c r="F152" i="73" s="1"/>
  <c r="F153" i="73" s="1"/>
  <c r="F154" i="73" s="1"/>
  <c r="F155" i="73" s="1"/>
  <c r="F156" i="73" s="1"/>
  <c r="F157" i="73" s="1"/>
  <c r="F158" i="73" s="1"/>
  <c r="F159" i="73" s="1"/>
  <c r="F160" i="73" s="1"/>
  <c r="F161" i="73" s="1"/>
  <c r="F162" i="73" s="1"/>
  <c r="F163" i="73" s="1"/>
  <c r="F164" i="73" s="1"/>
  <c r="F165" i="73" s="1"/>
  <c r="F166" i="73" s="1"/>
  <c r="F167" i="73" s="1"/>
  <c r="F168" i="73" s="1"/>
  <c r="F169" i="73" s="1"/>
  <c r="F170" i="73" s="1"/>
  <c r="F171" i="73" s="1"/>
  <c r="F172" i="73" s="1"/>
  <c r="F173" i="73" s="1"/>
  <c r="F174" i="73" s="1"/>
  <c r="F175" i="73" s="1"/>
  <c r="F176" i="73" s="1"/>
  <c r="F177" i="73" s="1"/>
  <c r="F178" i="73" s="1"/>
  <c r="F179" i="73" s="1"/>
  <c r="F180" i="73" s="1"/>
  <c r="F181" i="73" s="1"/>
  <c r="F182" i="73" s="1"/>
  <c r="F183" i="73" s="1"/>
  <c r="F184" i="73" s="1"/>
  <c r="F185" i="73" s="1"/>
  <c r="F186" i="73" s="1"/>
  <c r="F187" i="73" s="1"/>
  <c r="F188" i="73" s="1"/>
  <c r="F189" i="73" s="1"/>
  <c r="F190" i="73" s="1"/>
  <c r="F191" i="73" s="1"/>
  <c r="F192" i="73" s="1"/>
  <c r="F193" i="73" s="1"/>
  <c r="F194" i="73" s="1"/>
  <c r="F195" i="73" s="1"/>
  <c r="F196" i="73" s="1"/>
  <c r="F197" i="73" s="1"/>
  <c r="F198" i="73" s="1"/>
  <c r="F199" i="73" s="1"/>
  <c r="F200" i="73" s="1"/>
  <c r="F201" i="73" s="1"/>
  <c r="F202" i="73" s="1"/>
  <c r="F203" i="73" s="1"/>
  <c r="F204" i="73" s="1"/>
  <c r="F205" i="73" s="1"/>
  <c r="F206" i="73" s="1"/>
  <c r="F207" i="73" s="1"/>
  <c r="F208" i="73" s="1"/>
  <c r="F209" i="73" s="1"/>
  <c r="F210" i="73" s="1"/>
  <c r="F211" i="73" s="1"/>
  <c r="F212" i="73" s="1"/>
  <c r="F213" i="73" s="1"/>
  <c r="F214" i="73" s="1"/>
  <c r="F215" i="73" s="1"/>
  <c r="F216" i="73" s="1"/>
  <c r="F217" i="73" s="1"/>
  <c r="F218" i="73" s="1"/>
  <c r="F219" i="73" s="1"/>
  <c r="F220" i="73" s="1"/>
  <c r="F221" i="73" s="1"/>
  <c r="F222" i="73" s="1"/>
  <c r="F223" i="73" s="1"/>
  <c r="F224" i="73" s="1"/>
  <c r="F225" i="73" s="1"/>
  <c r="F226" i="73" s="1"/>
  <c r="F227" i="73" s="1"/>
  <c r="F228" i="73" s="1"/>
  <c r="F229" i="73" s="1"/>
  <c r="F230" i="73" s="1"/>
  <c r="F231" i="73" s="1"/>
  <c r="F232" i="73" s="1"/>
  <c r="F233" i="73" s="1"/>
  <c r="F234" i="73" s="1"/>
  <c r="F235" i="73" s="1"/>
  <c r="F236" i="73" s="1"/>
  <c r="F237" i="73" s="1"/>
  <c r="F238" i="73" s="1"/>
  <c r="F239" i="73" s="1"/>
  <c r="F240" i="73" s="1"/>
  <c r="F241" i="73" s="1"/>
  <c r="F242" i="73" s="1"/>
  <c r="F243" i="73" s="1"/>
  <c r="F244" i="73" s="1"/>
  <c r="F245" i="73" s="1"/>
  <c r="F246" i="73" s="1"/>
  <c r="F247" i="73" s="1"/>
  <c r="F248" i="73" s="1"/>
  <c r="F249" i="73" s="1"/>
  <c r="F250" i="73" s="1"/>
  <c r="F251" i="73" s="1"/>
  <c r="F252" i="73" s="1"/>
  <c r="F253" i="73" s="1"/>
  <c r="F254" i="73" s="1"/>
  <c r="F255" i="73" s="1"/>
  <c r="F256" i="73" s="1"/>
  <c r="F257" i="73" s="1"/>
  <c r="F258" i="73" s="1"/>
  <c r="F259" i="73" s="1"/>
  <c r="F260" i="73" s="1"/>
  <c r="F261" i="73" s="1"/>
  <c r="F262" i="73" s="1"/>
  <c r="F263" i="73" s="1"/>
  <c r="F264" i="73" s="1"/>
  <c r="F265" i="73" s="1"/>
  <c r="F266" i="73" s="1"/>
  <c r="F267" i="73" s="1"/>
  <c r="F268" i="73" s="1"/>
  <c r="F269" i="73" s="1"/>
  <c r="F270" i="73" s="1"/>
  <c r="F271" i="73" s="1"/>
  <c r="F272" i="73" s="1"/>
  <c r="F273" i="73" s="1"/>
  <c r="F274" i="73" s="1"/>
  <c r="F275" i="73" s="1"/>
  <c r="F276" i="73" s="1"/>
  <c r="F277" i="73" s="1"/>
  <c r="F278" i="73" s="1"/>
  <c r="F279" i="73" s="1"/>
  <c r="F280" i="73" s="1"/>
  <c r="F281" i="73" s="1"/>
  <c r="F282" i="73" s="1"/>
  <c r="F283" i="73" s="1"/>
  <c r="F284" i="73" s="1"/>
  <c r="F285" i="73" s="1"/>
  <c r="F286" i="73" s="1"/>
  <c r="F287" i="73" s="1"/>
  <c r="F288" i="73" s="1"/>
  <c r="F289" i="73" s="1"/>
  <c r="F290" i="73" s="1"/>
  <c r="F291" i="73" s="1"/>
  <c r="F292" i="73" s="1"/>
  <c r="F293" i="73" s="1"/>
  <c r="F294" i="73" s="1"/>
  <c r="F295" i="73" s="1"/>
  <c r="F296" i="73" s="1"/>
  <c r="F297" i="73" s="1"/>
  <c r="F298" i="73" s="1"/>
  <c r="F299" i="73" s="1"/>
  <c r="F300" i="73" s="1"/>
  <c r="F301" i="73" s="1"/>
  <c r="F302" i="73" s="1"/>
  <c r="F303" i="73" s="1"/>
  <c r="F304" i="73" s="1"/>
  <c r="F305" i="73" s="1"/>
  <c r="F306" i="73" s="1"/>
  <c r="F307" i="73" s="1"/>
  <c r="F308" i="73" s="1"/>
  <c r="F309" i="73" s="1"/>
  <c r="F310" i="73" s="1"/>
  <c r="F311" i="73" s="1"/>
  <c r="F312" i="73" s="1"/>
  <c r="F313" i="73" s="1"/>
  <c r="F314" i="73" s="1"/>
  <c r="F315" i="73" s="1"/>
  <c r="F316" i="73" s="1"/>
  <c r="F317" i="73" s="1"/>
  <c r="F318" i="73" s="1"/>
  <c r="F319" i="73" s="1"/>
  <c r="F320" i="73" s="1"/>
  <c r="F321" i="73" s="1"/>
  <c r="F322" i="73" s="1"/>
  <c r="F323" i="73" s="1"/>
  <c r="F324" i="73" s="1"/>
  <c r="F325" i="73" s="1"/>
  <c r="F326" i="73" s="1"/>
  <c r="F327" i="73" s="1"/>
  <c r="F328" i="73" s="1"/>
  <c r="F329" i="73" s="1"/>
  <c r="F330" i="73" s="1"/>
  <c r="F331" i="73" s="1"/>
  <c r="F332" i="73" s="1"/>
  <c r="F333" i="73" s="1"/>
  <c r="F334" i="73" s="1"/>
  <c r="F335" i="73" s="1"/>
  <c r="F336" i="73" s="1"/>
  <c r="F337" i="73" s="1"/>
  <c r="F338" i="73" s="1"/>
  <c r="F339" i="73" s="1"/>
  <c r="F340" i="73" s="1"/>
  <c r="F341" i="73" s="1"/>
  <c r="F342" i="73" s="1"/>
  <c r="F343" i="73" s="1"/>
  <c r="F344" i="73" s="1"/>
  <c r="F345" i="73" s="1"/>
  <c r="F346" i="73" s="1"/>
  <c r="F347" i="73" s="1"/>
  <c r="F348" i="73" s="1"/>
  <c r="F349" i="73" s="1"/>
  <c r="F350" i="73" s="1"/>
  <c r="F351" i="73" s="1"/>
  <c r="F352" i="73" s="1"/>
  <c r="F353" i="73" s="1"/>
  <c r="F354" i="73" s="1"/>
  <c r="F355" i="73" s="1"/>
  <c r="F356" i="73" s="1"/>
  <c r="F357" i="73" s="1"/>
  <c r="F358" i="73" s="1"/>
  <c r="F359" i="73" s="1"/>
  <c r="F360" i="73" s="1"/>
  <c r="F361" i="73" s="1"/>
  <c r="F362" i="73" s="1"/>
  <c r="F363" i="73" s="1"/>
  <c r="F364" i="73" s="1"/>
  <c r="F365" i="73" s="1"/>
  <c r="F366" i="73" s="1"/>
  <c r="F367" i="73" s="1"/>
  <c r="F368" i="73" s="1"/>
  <c r="F369" i="73" s="1"/>
  <c r="F370" i="73" s="1"/>
  <c r="F371" i="73" s="1"/>
  <c r="F372" i="73" s="1"/>
  <c r="F373" i="73" s="1"/>
  <c r="F374" i="73" s="1"/>
  <c r="F375" i="73" s="1"/>
  <c r="F376" i="73" s="1"/>
  <c r="F377" i="73" s="1"/>
  <c r="F378" i="73" s="1"/>
  <c r="F379" i="73" s="1"/>
  <c r="F380" i="73" s="1"/>
  <c r="F381" i="73" s="1"/>
  <c r="F382" i="73" s="1"/>
  <c r="F383" i="73" s="1"/>
  <c r="F384" i="73" s="1"/>
  <c r="F385" i="73" s="1"/>
  <c r="F386" i="73" s="1"/>
  <c r="F387" i="73" s="1"/>
  <c r="F388" i="73" s="1"/>
  <c r="F389" i="73" s="1"/>
  <c r="F390" i="73" s="1"/>
  <c r="F391" i="73" s="1"/>
  <c r="F392" i="73" s="1"/>
  <c r="F393" i="73" s="1"/>
  <c r="F394" i="73" s="1"/>
  <c r="F395" i="73" s="1"/>
  <c r="F396" i="73" s="1"/>
  <c r="F397" i="73" s="1"/>
  <c r="F398" i="73" s="1"/>
  <c r="F399" i="73" s="1"/>
  <c r="F400" i="73" s="1"/>
  <c r="F401" i="73" s="1"/>
  <c r="F402" i="73" s="1"/>
  <c r="F403" i="73" s="1"/>
  <c r="F404" i="73" s="1"/>
  <c r="F405" i="73" s="1"/>
  <c r="F406" i="73" s="1"/>
  <c r="F407" i="73" s="1"/>
  <c r="F408" i="73" s="1"/>
  <c r="F409" i="73" s="1"/>
  <c r="F410" i="73" s="1"/>
  <c r="F411" i="73" s="1"/>
  <c r="F412" i="73" s="1"/>
  <c r="F413" i="73" s="1"/>
  <c r="F414" i="73" s="1"/>
  <c r="F415" i="73" s="1"/>
  <c r="F416" i="73" s="1"/>
  <c r="F417" i="73" s="1"/>
  <c r="F418" i="73" s="1"/>
  <c r="F419" i="73" s="1"/>
  <c r="F420" i="73" s="1"/>
  <c r="F421" i="73" s="1"/>
  <c r="F422" i="73" s="1"/>
  <c r="F423" i="73" s="1"/>
  <c r="F424" i="73" s="1"/>
  <c r="F425" i="73" s="1"/>
  <c r="F426" i="73" s="1"/>
  <c r="F427" i="73" s="1"/>
  <c r="F428" i="73" s="1"/>
  <c r="F429" i="73" s="1"/>
  <c r="F430" i="73" s="1"/>
  <c r="F431" i="73" s="1"/>
  <c r="F432" i="73" s="1"/>
  <c r="F433" i="73" s="1"/>
  <c r="F434" i="73" s="1"/>
  <c r="F435" i="73" s="1"/>
  <c r="F436" i="73" s="1"/>
  <c r="F437" i="73" s="1"/>
  <c r="F438" i="73" s="1"/>
  <c r="F439" i="73" s="1"/>
  <c r="F440" i="73" s="1"/>
  <c r="F441" i="73" s="1"/>
  <c r="F442" i="73" s="1"/>
  <c r="F443" i="73" s="1"/>
  <c r="F444" i="73" s="1"/>
  <c r="F445" i="73" s="1"/>
  <c r="F446" i="73" s="1"/>
  <c r="F447" i="73" s="1"/>
  <c r="F448" i="73" s="1"/>
  <c r="F449" i="73" s="1"/>
  <c r="F450" i="73" s="1"/>
  <c r="F451" i="73" s="1"/>
  <c r="F452" i="73" s="1"/>
  <c r="F453" i="73" s="1"/>
  <c r="F454" i="73" s="1"/>
  <c r="F455" i="73" s="1"/>
  <c r="F456" i="73" s="1"/>
  <c r="F457" i="73" s="1"/>
  <c r="F458" i="73" s="1"/>
  <c r="F459" i="73" s="1"/>
  <c r="F460" i="73" s="1"/>
  <c r="F461" i="73" s="1"/>
  <c r="F462" i="73" s="1"/>
  <c r="F463" i="73" s="1"/>
  <c r="F464" i="73" s="1"/>
  <c r="F465" i="73" s="1"/>
  <c r="F466" i="73" s="1"/>
  <c r="F467" i="73" s="1"/>
  <c r="F468" i="73" s="1"/>
  <c r="F469" i="73" s="1"/>
  <c r="F470" i="73" s="1"/>
  <c r="F471" i="73" s="1"/>
  <c r="F472" i="73" s="1"/>
  <c r="F473" i="73" s="1"/>
  <c r="F474" i="73" s="1"/>
  <c r="F475" i="73" s="1"/>
  <c r="F476" i="73" s="1"/>
  <c r="F477" i="73" s="1"/>
  <c r="F478" i="73" s="1"/>
  <c r="F479" i="73" s="1"/>
  <c r="F480" i="73" s="1"/>
  <c r="F481" i="73" s="1"/>
  <c r="F482" i="73" s="1"/>
  <c r="F483" i="73" s="1"/>
  <c r="F484" i="73" s="1"/>
  <c r="F485" i="73" s="1"/>
  <c r="F486" i="73" s="1"/>
  <c r="F487" i="73" s="1"/>
  <c r="F488" i="73" s="1"/>
  <c r="F489" i="73" s="1"/>
  <c r="F490" i="73" s="1"/>
  <c r="F491" i="73" s="1"/>
  <c r="F492" i="73" s="1"/>
  <c r="F493" i="73" s="1"/>
  <c r="F494" i="73" s="1"/>
  <c r="F495" i="73" s="1"/>
  <c r="F496" i="73" s="1"/>
  <c r="F497" i="73" s="1"/>
  <c r="F498" i="73" s="1"/>
  <c r="F499" i="73" s="1"/>
  <c r="F500" i="73" s="1"/>
  <c r="F501" i="73" s="1"/>
  <c r="F502" i="73" s="1"/>
  <c r="F503" i="73" s="1"/>
  <c r="F504" i="73" s="1"/>
  <c r="F505" i="73" s="1"/>
  <c r="F506" i="73" s="1"/>
  <c r="F507" i="73" s="1"/>
  <c r="F508" i="73" s="1"/>
  <c r="F509" i="73" s="1"/>
  <c r="F510" i="73" s="1"/>
  <c r="F511" i="73" s="1"/>
  <c r="F512" i="73" s="1"/>
  <c r="F513" i="73" s="1"/>
  <c r="F514" i="73" s="1"/>
  <c r="F515" i="73" s="1"/>
  <c r="F516" i="73" s="1"/>
  <c r="F517" i="73" s="1"/>
  <c r="F518" i="73" s="1"/>
  <c r="F519" i="73" s="1"/>
  <c r="F520" i="73" s="1"/>
  <c r="F521" i="73" s="1"/>
  <c r="F522" i="73" s="1"/>
  <c r="F523" i="73" s="1"/>
  <c r="F524" i="73" s="1"/>
  <c r="F525" i="73" s="1"/>
  <c r="F526" i="73" s="1"/>
  <c r="F527" i="73" s="1"/>
  <c r="F528" i="73" s="1"/>
  <c r="F529" i="73" s="1"/>
  <c r="F530" i="73" s="1"/>
  <c r="F531" i="73" s="1"/>
  <c r="F532" i="73" s="1"/>
  <c r="F533" i="73" s="1"/>
  <c r="F534" i="73" s="1"/>
  <c r="F535" i="73" s="1"/>
  <c r="F536" i="73" s="1"/>
  <c r="F537" i="73" s="1"/>
  <c r="F538" i="73" s="1"/>
  <c r="F539" i="73" s="1"/>
  <c r="F540" i="73" s="1"/>
  <c r="F541" i="73" s="1"/>
  <c r="F542" i="73" s="1"/>
  <c r="F543" i="73" s="1"/>
  <c r="F544" i="73" s="1"/>
  <c r="F545" i="73" s="1"/>
  <c r="F546" i="73" s="1"/>
  <c r="F547" i="73" s="1"/>
  <c r="F548" i="73" s="1"/>
  <c r="F549" i="73" s="1"/>
  <c r="F550" i="73" s="1"/>
  <c r="F551" i="73" s="1"/>
  <c r="F552" i="73" s="1"/>
  <c r="F553" i="73" s="1"/>
  <c r="F554" i="73" s="1"/>
  <c r="F555" i="73" s="1"/>
  <c r="F556" i="73" s="1"/>
  <c r="F557" i="73" s="1"/>
  <c r="F558" i="73" s="1"/>
  <c r="F559" i="73" s="1"/>
  <c r="F560" i="73" s="1"/>
  <c r="F561" i="73" s="1"/>
  <c r="F562" i="73" s="1"/>
  <c r="F563" i="73" s="1"/>
  <c r="F564" i="73" s="1"/>
  <c r="F565" i="73" s="1"/>
  <c r="F566" i="73" s="1"/>
  <c r="F567" i="73" s="1"/>
  <c r="F568" i="73" s="1"/>
  <c r="F569" i="73" s="1"/>
  <c r="F570" i="73" s="1"/>
  <c r="F571" i="73" s="1"/>
  <c r="F572" i="73" s="1"/>
  <c r="F573" i="73" s="1"/>
  <c r="F574" i="73" s="1"/>
  <c r="F575" i="73" s="1"/>
  <c r="F576" i="73" s="1"/>
  <c r="F577" i="73" s="1"/>
  <c r="F578" i="73" s="1"/>
  <c r="F579" i="73" s="1"/>
  <c r="F580" i="73" s="1"/>
  <c r="F581" i="73" s="1"/>
  <c r="F582" i="73" s="1"/>
  <c r="F583" i="73" s="1"/>
  <c r="F584" i="73" s="1"/>
  <c r="F585" i="73" s="1"/>
  <c r="F586" i="73" s="1"/>
  <c r="F587" i="73" s="1"/>
  <c r="F588" i="73" s="1"/>
  <c r="F589" i="73" s="1"/>
  <c r="F590" i="73" s="1"/>
  <c r="F591" i="73" s="1"/>
  <c r="F592" i="73" s="1"/>
  <c r="F593" i="73" s="1"/>
  <c r="F594" i="73" s="1"/>
  <c r="F595" i="73" s="1"/>
  <c r="F596" i="73" s="1"/>
  <c r="F597" i="73" s="1"/>
  <c r="F598" i="73" s="1"/>
  <c r="F599" i="73" s="1"/>
  <c r="F600" i="73" s="1"/>
  <c r="F601" i="73" s="1"/>
  <c r="F602" i="73" s="1"/>
  <c r="F603" i="73" s="1"/>
  <c r="F604" i="73" s="1"/>
  <c r="F605" i="73" s="1"/>
  <c r="F606" i="73" s="1"/>
  <c r="F607" i="73" s="1"/>
  <c r="F608" i="73" s="1"/>
  <c r="F609" i="73" s="1"/>
  <c r="F610" i="73" s="1"/>
  <c r="F611" i="73" s="1"/>
  <c r="F612" i="73" s="1"/>
  <c r="F613" i="73" s="1"/>
  <c r="F614" i="73" s="1"/>
  <c r="F615" i="73" s="1"/>
  <c r="F616" i="73" s="1"/>
  <c r="F617" i="73" s="1"/>
  <c r="F618" i="73" s="1"/>
  <c r="F619" i="73" s="1"/>
  <c r="F620" i="73" s="1"/>
  <c r="F621" i="73" s="1"/>
  <c r="F622" i="73" s="1"/>
  <c r="F623" i="73" s="1"/>
  <c r="F624" i="73" s="1"/>
  <c r="F625" i="73" s="1"/>
  <c r="F626" i="73" s="1"/>
  <c r="F627" i="73" s="1"/>
  <c r="F628" i="73" s="1"/>
  <c r="F629" i="73" s="1"/>
  <c r="F630" i="73" s="1"/>
  <c r="F631" i="73" s="1"/>
  <c r="F632" i="73" s="1"/>
  <c r="F633" i="73" s="1"/>
  <c r="F634" i="73" s="1"/>
  <c r="F635" i="73" s="1"/>
  <c r="F636" i="73" s="1"/>
  <c r="F637" i="73" s="1"/>
  <c r="F638" i="73" s="1"/>
  <c r="F639" i="73" s="1"/>
  <c r="F640" i="73" s="1"/>
  <c r="F641" i="73" s="1"/>
  <c r="F642" i="73" s="1"/>
  <c r="F643" i="73" s="1"/>
  <c r="F644" i="73" s="1"/>
  <c r="F645" i="73" s="1"/>
  <c r="F646" i="73" s="1"/>
  <c r="F647" i="73" s="1"/>
  <c r="F648" i="73" s="1"/>
  <c r="F649" i="73" s="1"/>
  <c r="F650" i="73" s="1"/>
  <c r="F651" i="73" s="1"/>
  <c r="F652" i="73" s="1"/>
  <c r="F653" i="73" s="1"/>
  <c r="F654" i="73" s="1"/>
  <c r="F655" i="73" s="1"/>
  <c r="F656" i="73" s="1"/>
  <c r="F657" i="73" s="1"/>
  <c r="F658" i="73" s="1"/>
  <c r="F659" i="73" s="1"/>
  <c r="F660" i="73" s="1"/>
  <c r="F661" i="73" s="1"/>
  <c r="F662" i="73" s="1"/>
  <c r="F663" i="73" s="1"/>
  <c r="F664" i="73" s="1"/>
  <c r="F665" i="73" s="1"/>
  <c r="F666" i="73" s="1"/>
  <c r="F667" i="73" s="1"/>
  <c r="F668" i="73" s="1"/>
  <c r="F669" i="73" s="1"/>
  <c r="F670" i="73" s="1"/>
  <c r="F671" i="73" s="1"/>
  <c r="F672" i="73" s="1"/>
  <c r="F673" i="73" s="1"/>
  <c r="F674" i="73" s="1"/>
  <c r="F675" i="73" s="1"/>
  <c r="F676" i="73" s="1"/>
  <c r="F677" i="73" s="1"/>
  <c r="F678" i="73" s="1"/>
  <c r="F679" i="73" s="1"/>
  <c r="F680" i="73" s="1"/>
  <c r="F681" i="73" s="1"/>
  <c r="F682" i="73" s="1"/>
  <c r="F683" i="73" s="1"/>
  <c r="F684" i="73" s="1"/>
  <c r="F685" i="73" s="1"/>
  <c r="F686" i="73" s="1"/>
  <c r="F687" i="73" s="1"/>
  <c r="F688" i="73" s="1"/>
  <c r="F689" i="73" s="1"/>
  <c r="F690" i="73" s="1"/>
  <c r="F691" i="73" s="1"/>
  <c r="F692" i="73" s="1"/>
  <c r="F693" i="73" s="1"/>
  <c r="F694" i="73" s="1"/>
  <c r="F695" i="73" s="1"/>
  <c r="F696" i="73" s="1"/>
  <c r="F697" i="73" s="1"/>
  <c r="F698" i="73" s="1"/>
  <c r="F699" i="73" s="1"/>
  <c r="F700" i="73" s="1"/>
  <c r="F701" i="73" s="1"/>
  <c r="F702" i="73" s="1"/>
  <c r="F703" i="73" s="1"/>
  <c r="F704" i="73" s="1"/>
  <c r="F705" i="73" s="1"/>
  <c r="F706" i="73" s="1"/>
  <c r="F707" i="73" s="1"/>
  <c r="F708" i="73" s="1"/>
  <c r="F709" i="73" s="1"/>
  <c r="F710" i="73" s="1"/>
  <c r="F711" i="73" s="1"/>
  <c r="F712" i="73" s="1"/>
  <c r="F713" i="73" s="1"/>
  <c r="F714" i="73" s="1"/>
  <c r="F715" i="73" s="1"/>
  <c r="F716" i="73" s="1"/>
  <c r="F717" i="73" s="1"/>
  <c r="F718" i="73" s="1"/>
  <c r="F719" i="73" s="1"/>
  <c r="F720" i="73" s="1"/>
  <c r="F721" i="73" s="1"/>
  <c r="F722" i="73" s="1"/>
  <c r="F723" i="73" s="1"/>
  <c r="F724" i="73" s="1"/>
  <c r="F725" i="73" s="1"/>
  <c r="F726" i="73" s="1"/>
  <c r="F727" i="73" s="1"/>
  <c r="F728" i="73" s="1"/>
  <c r="F729" i="73" s="1"/>
  <c r="F730" i="73" s="1"/>
  <c r="F731" i="73" s="1"/>
  <c r="F732" i="73" s="1"/>
  <c r="F733" i="73" s="1"/>
  <c r="F734" i="73" s="1"/>
  <c r="F735" i="73" s="1"/>
  <c r="F736" i="73" s="1"/>
  <c r="F737" i="73" s="1"/>
  <c r="F738" i="73" s="1"/>
  <c r="F739" i="73" s="1"/>
  <c r="F740" i="73" s="1"/>
  <c r="F741" i="73" s="1"/>
  <c r="F742" i="73" s="1"/>
  <c r="F743" i="73" s="1"/>
  <c r="F744" i="73" s="1"/>
  <c r="F745" i="73" s="1"/>
  <c r="F746" i="73" s="1"/>
  <c r="F747" i="73" s="1"/>
  <c r="F748" i="73" s="1"/>
  <c r="F749" i="73" s="1"/>
  <c r="F750" i="73" s="1"/>
  <c r="F751" i="73" s="1"/>
  <c r="F752" i="73" s="1"/>
  <c r="F753" i="73" s="1"/>
  <c r="F754" i="73" s="1"/>
  <c r="F755" i="73" s="1"/>
  <c r="F756" i="73" s="1"/>
  <c r="F757" i="73" s="1"/>
  <c r="F758" i="73" s="1"/>
  <c r="F759" i="73" s="1"/>
  <c r="F760" i="73" s="1"/>
  <c r="F761" i="73" s="1"/>
  <c r="F762" i="73" s="1"/>
  <c r="F763" i="73" s="1"/>
  <c r="F764" i="73" s="1"/>
  <c r="F765" i="73" s="1"/>
  <c r="F766" i="73" s="1"/>
  <c r="F767" i="73" s="1"/>
  <c r="F768" i="73" s="1"/>
  <c r="F769" i="73" s="1"/>
  <c r="F770" i="73" s="1"/>
  <c r="F771" i="73" s="1"/>
  <c r="F772" i="73" s="1"/>
  <c r="F773" i="73" s="1"/>
  <c r="F774" i="73" s="1"/>
  <c r="F775" i="73" s="1"/>
  <c r="F776" i="73" s="1"/>
  <c r="F777" i="73" s="1"/>
  <c r="F778" i="73" s="1"/>
  <c r="F779" i="73" s="1"/>
  <c r="F780" i="73" s="1"/>
  <c r="F781" i="73" s="1"/>
  <c r="F782" i="73" s="1"/>
  <c r="F783" i="73" s="1"/>
  <c r="F784" i="73" s="1"/>
  <c r="F785" i="73" s="1"/>
  <c r="F786" i="73" s="1"/>
  <c r="F787" i="73" s="1"/>
  <c r="F788" i="73" s="1"/>
  <c r="F789" i="73" s="1"/>
  <c r="F790" i="73" s="1"/>
  <c r="F791" i="73" s="1"/>
  <c r="F792" i="73" s="1"/>
  <c r="F793" i="73" s="1"/>
  <c r="F794" i="73" s="1"/>
  <c r="F795" i="73" s="1"/>
  <c r="F796" i="73" s="1"/>
  <c r="F797" i="73" s="1"/>
  <c r="F798" i="73" s="1"/>
  <c r="F799" i="73" s="1"/>
  <c r="F800" i="73" s="1"/>
  <c r="F801" i="73" s="1"/>
  <c r="F802" i="73" s="1"/>
  <c r="F803" i="73" s="1"/>
  <c r="F804" i="73" s="1"/>
  <c r="F805" i="73" s="1"/>
  <c r="F806" i="73" s="1"/>
  <c r="F807" i="73" s="1"/>
  <c r="F808" i="73" s="1"/>
  <c r="F809" i="73" s="1"/>
  <c r="F810" i="73" s="1"/>
  <c r="F811" i="73" s="1"/>
  <c r="F812" i="73" s="1"/>
  <c r="F813" i="73" s="1"/>
  <c r="F814" i="73" s="1"/>
  <c r="F815" i="73" s="1"/>
  <c r="F816" i="73" s="1"/>
  <c r="F817" i="73" s="1"/>
  <c r="F818" i="73" s="1"/>
  <c r="F819" i="73" s="1"/>
  <c r="F820" i="73" s="1"/>
  <c r="F821" i="73" s="1"/>
  <c r="F822" i="73" s="1"/>
  <c r="F823" i="73" s="1"/>
  <c r="F824" i="73" s="1"/>
  <c r="F825" i="73" s="1"/>
  <c r="F826" i="73" s="1"/>
  <c r="F827" i="73" s="1"/>
  <c r="F828" i="73" s="1"/>
  <c r="F829" i="73" s="1"/>
  <c r="F830" i="73" s="1"/>
  <c r="F831" i="73" s="1"/>
  <c r="F832" i="73" s="1"/>
  <c r="F833" i="73" s="1"/>
  <c r="F834" i="73" s="1"/>
  <c r="F835" i="73" s="1"/>
  <c r="F836" i="73" s="1"/>
  <c r="F837" i="73" s="1"/>
  <c r="F838" i="73" s="1"/>
  <c r="F839" i="73" s="1"/>
  <c r="F840" i="73" s="1"/>
  <c r="F841" i="73" s="1"/>
  <c r="F842" i="73" s="1"/>
  <c r="F843" i="73" s="1"/>
  <c r="F844" i="73" s="1"/>
  <c r="F845" i="73" s="1"/>
  <c r="F846" i="73" s="1"/>
  <c r="F847" i="73" s="1"/>
  <c r="F848" i="73" s="1"/>
  <c r="F849" i="73" s="1"/>
  <c r="F850" i="73" s="1"/>
  <c r="F851" i="73" s="1"/>
  <c r="F852" i="73" s="1"/>
  <c r="F853" i="73" s="1"/>
  <c r="F854" i="73" s="1"/>
  <c r="F855" i="73" s="1"/>
  <c r="F856" i="73" s="1"/>
  <c r="F857" i="73" s="1"/>
  <c r="F858" i="73" s="1"/>
  <c r="F859" i="73" s="1"/>
  <c r="F860" i="73" s="1"/>
  <c r="F861" i="73" s="1"/>
  <c r="F862" i="73" s="1"/>
  <c r="F863" i="73" s="1"/>
  <c r="F864" i="73" s="1"/>
  <c r="F865" i="73" s="1"/>
  <c r="F866" i="73" s="1"/>
  <c r="F867" i="73" s="1"/>
  <c r="F868" i="73" s="1"/>
  <c r="F869" i="73" s="1"/>
  <c r="F870" i="73" s="1"/>
  <c r="F871" i="73" s="1"/>
  <c r="F872" i="73" s="1"/>
  <c r="F873" i="73" s="1"/>
  <c r="F874" i="73" s="1"/>
  <c r="F875" i="73" s="1"/>
  <c r="F876" i="73" s="1"/>
  <c r="F877" i="73" s="1"/>
  <c r="F878" i="73" s="1"/>
  <c r="F879" i="73" s="1"/>
  <c r="F880" i="73" s="1"/>
  <c r="F881" i="73" s="1"/>
  <c r="F882" i="73" s="1"/>
  <c r="F883" i="73" s="1"/>
  <c r="F884" i="73" s="1"/>
  <c r="F885" i="73" s="1"/>
  <c r="F886" i="73" s="1"/>
  <c r="F887" i="73" s="1"/>
  <c r="F888" i="73" s="1"/>
  <c r="F889" i="73" s="1"/>
  <c r="F890" i="73" s="1"/>
  <c r="F891" i="73" s="1"/>
  <c r="F892" i="73" s="1"/>
  <c r="F893" i="73" s="1"/>
  <c r="F894" i="73" s="1"/>
  <c r="F895" i="73" s="1"/>
  <c r="F896" i="73" s="1"/>
  <c r="F897" i="73" s="1"/>
  <c r="F898" i="73" s="1"/>
  <c r="F899" i="73" s="1"/>
  <c r="F900" i="73" s="1"/>
  <c r="F901" i="73" s="1"/>
  <c r="F902" i="73" s="1"/>
  <c r="F903" i="73" s="1"/>
  <c r="F904" i="73" s="1"/>
  <c r="F905" i="73" s="1"/>
  <c r="F906" i="73" s="1"/>
  <c r="F907" i="73" s="1"/>
  <c r="F908" i="73" s="1"/>
  <c r="F909" i="73" s="1"/>
  <c r="F910" i="73" s="1"/>
  <c r="F911" i="73" s="1"/>
  <c r="F912" i="73" s="1"/>
  <c r="F913" i="73" s="1"/>
  <c r="F914" i="73" s="1"/>
  <c r="F915" i="73" s="1"/>
  <c r="F916" i="73" s="1"/>
  <c r="F917" i="73" s="1"/>
  <c r="F918" i="73" s="1"/>
  <c r="F919" i="73" s="1"/>
  <c r="F920" i="73" s="1"/>
  <c r="F921" i="73" s="1"/>
  <c r="F922" i="73" s="1"/>
  <c r="F923" i="73" s="1"/>
  <c r="F924" i="73" s="1"/>
  <c r="F925" i="73" s="1"/>
  <c r="F926" i="73" s="1"/>
  <c r="F927" i="73" s="1"/>
  <c r="F928" i="73" s="1"/>
  <c r="F929" i="73" s="1"/>
  <c r="F930" i="73" s="1"/>
  <c r="F931" i="73" s="1"/>
  <c r="F932" i="73" s="1"/>
  <c r="F933" i="73" s="1"/>
  <c r="F934" i="73" s="1"/>
  <c r="F935" i="73" s="1"/>
  <c r="F936" i="73" s="1"/>
  <c r="F937" i="73" s="1"/>
  <c r="F938" i="73" s="1"/>
  <c r="F939" i="73" s="1"/>
  <c r="F940" i="73" s="1"/>
  <c r="F941" i="73" s="1"/>
  <c r="F942" i="73" s="1"/>
  <c r="F943" i="73" s="1"/>
  <c r="F944" i="73" s="1"/>
  <c r="F945" i="73" s="1"/>
  <c r="F946" i="73" s="1"/>
  <c r="F947" i="73" s="1"/>
  <c r="F948" i="73" s="1"/>
  <c r="F949" i="73" s="1"/>
  <c r="F950" i="73" s="1"/>
  <c r="F951" i="73" s="1"/>
  <c r="F952" i="73" s="1"/>
  <c r="F953" i="73" s="1"/>
  <c r="F954" i="73" s="1"/>
  <c r="F955" i="73" s="1"/>
  <c r="F956" i="73" s="1"/>
  <c r="F957" i="73" s="1"/>
  <c r="F958" i="73" s="1"/>
  <c r="F959" i="73" s="1"/>
  <c r="F960" i="73" s="1"/>
  <c r="F961" i="73" s="1"/>
  <c r="F962" i="73" s="1"/>
  <c r="F963" i="73" s="1"/>
  <c r="F964" i="73" s="1"/>
  <c r="F965" i="73" s="1"/>
  <c r="F966" i="73" s="1"/>
  <c r="F967" i="73" s="1"/>
  <c r="F968" i="73" s="1"/>
  <c r="F969" i="73" s="1"/>
  <c r="F970" i="73" s="1"/>
  <c r="F971" i="73" s="1"/>
  <c r="F972" i="73" s="1"/>
  <c r="F973" i="73" s="1"/>
  <c r="F974" i="73" s="1"/>
  <c r="F975" i="73" s="1"/>
  <c r="F976" i="73" s="1"/>
  <c r="F977" i="73" s="1"/>
  <c r="F978" i="73" s="1"/>
  <c r="F979" i="73" s="1"/>
  <c r="F980" i="73" s="1"/>
  <c r="F981" i="73" s="1"/>
  <c r="F982" i="73" s="1"/>
  <c r="F983" i="73" s="1"/>
  <c r="F984" i="73" s="1"/>
  <c r="F985" i="73" s="1"/>
  <c r="F986" i="73" s="1"/>
  <c r="F987" i="73" s="1"/>
  <c r="F988" i="73" s="1"/>
  <c r="F989" i="73" s="1"/>
  <c r="F990" i="73" s="1"/>
  <c r="F991" i="73" s="1"/>
  <c r="F992" i="73" s="1"/>
  <c r="F993" i="73" s="1"/>
  <c r="F994" i="73" s="1"/>
  <c r="F995" i="73" s="1"/>
  <c r="F996" i="73" s="1"/>
  <c r="F997" i="73" s="1"/>
  <c r="F998" i="73" s="1"/>
  <c r="F999" i="73" s="1"/>
  <c r="F1000" i="73" s="1"/>
  <c r="F1001" i="73" s="1"/>
  <c r="F1002" i="73" s="1"/>
  <c r="F1003" i="73" s="1"/>
  <c r="F1004" i="73" s="1"/>
  <c r="F1005" i="73" s="1"/>
  <c r="F1006" i="73" s="1"/>
  <c r="F1007" i="73" s="1"/>
  <c r="F1008" i="73" s="1"/>
  <c r="F1009" i="73" s="1"/>
  <c r="F1010" i="73" s="1"/>
  <c r="F1011" i="73" s="1"/>
  <c r="F1012" i="73" s="1"/>
  <c r="F1013" i="73" s="1"/>
  <c r="F1014" i="73" s="1"/>
  <c r="F1015" i="73" s="1"/>
  <c r="F1016" i="73" s="1"/>
  <c r="F1017" i="73" s="1"/>
  <c r="F1018" i="73" s="1"/>
  <c r="F1019" i="73" s="1"/>
  <c r="F1020" i="73" s="1"/>
  <c r="F1021" i="73" s="1"/>
  <c r="F1022" i="73" s="1"/>
  <c r="F1023" i="73" s="1"/>
  <c r="F1024" i="73" s="1"/>
  <c r="F1025" i="73" s="1"/>
  <c r="F1026" i="73" s="1"/>
  <c r="F1027" i="73" s="1"/>
  <c r="F1028" i="73" s="1"/>
  <c r="F1029" i="73" s="1"/>
  <c r="F1030" i="73" s="1"/>
  <c r="F1031" i="73" s="1"/>
  <c r="F1032" i="73" s="1"/>
  <c r="F1033" i="73" s="1"/>
  <c r="F1034" i="73" s="1"/>
  <c r="F1035" i="73" s="1"/>
  <c r="F1036" i="73" s="1"/>
  <c r="F1037" i="73" s="1"/>
  <c r="F1038" i="73" s="1"/>
  <c r="F1039" i="73" s="1"/>
  <c r="F1040" i="73" s="1"/>
  <c r="F1041" i="73" s="1"/>
  <c r="F1042" i="73" s="1"/>
  <c r="F1043" i="73" s="1"/>
  <c r="F1044" i="73" s="1"/>
  <c r="F1045" i="73" s="1"/>
  <c r="F1046" i="73" s="1"/>
  <c r="F1047" i="73" s="1"/>
  <c r="F1048" i="73" s="1"/>
  <c r="F1049" i="73" s="1"/>
  <c r="F1050" i="73" s="1"/>
  <c r="F1051" i="73" s="1"/>
  <c r="F1052" i="73" s="1"/>
  <c r="F1053" i="73" s="1"/>
  <c r="F1054" i="73" s="1"/>
  <c r="F1055" i="73" s="1"/>
  <c r="F1056" i="73" s="1"/>
  <c r="F1057" i="73" s="1"/>
  <c r="F1058" i="73" s="1"/>
  <c r="F1059" i="73" s="1"/>
  <c r="F1060" i="73" s="1"/>
  <c r="F1061" i="73" s="1"/>
  <c r="F1062" i="73" s="1"/>
  <c r="F1063" i="73" s="1"/>
  <c r="F1064" i="73" s="1"/>
  <c r="F1065" i="73" s="1"/>
  <c r="F1066" i="73" s="1"/>
  <c r="F1067" i="73" s="1"/>
  <c r="F1068" i="73" s="1"/>
  <c r="F1069" i="73" s="1"/>
  <c r="F1070" i="73" s="1"/>
  <c r="F1071" i="73" s="1"/>
  <c r="F1072" i="73" s="1"/>
  <c r="F1073" i="73" s="1"/>
  <c r="F1074" i="73" s="1"/>
  <c r="F1075" i="73" s="1"/>
  <c r="F1076" i="73" s="1"/>
  <c r="F1077" i="73" s="1"/>
  <c r="F1078" i="73" s="1"/>
  <c r="F1079" i="73" s="1"/>
  <c r="F1080" i="73" s="1"/>
  <c r="F1081" i="73" s="1"/>
  <c r="F1082" i="73" s="1"/>
  <c r="F1083" i="73" s="1"/>
  <c r="F1084" i="73" s="1"/>
  <c r="F1085" i="73" s="1"/>
  <c r="F1086" i="73" s="1"/>
  <c r="F1087" i="73" s="1"/>
  <c r="F1088" i="73" s="1"/>
  <c r="F1089" i="73" s="1"/>
  <c r="F1090" i="73" s="1"/>
  <c r="F1091" i="73" s="1"/>
  <c r="F1092" i="73" s="1"/>
  <c r="F1093" i="73" s="1"/>
  <c r="F1094" i="73" s="1"/>
  <c r="F1095" i="73" s="1"/>
  <c r="F1096" i="73" s="1"/>
  <c r="F1097" i="73" s="1"/>
  <c r="F1098" i="73" s="1"/>
  <c r="F1099" i="73" s="1"/>
  <c r="F1100" i="73" s="1"/>
  <c r="F1101" i="73" s="1"/>
  <c r="F1102" i="73" s="1"/>
  <c r="F1103" i="73" s="1"/>
  <c r="F1104" i="73" s="1"/>
  <c r="F1105" i="73" s="1"/>
  <c r="F1106" i="73" s="1"/>
  <c r="F1107" i="73" s="1"/>
  <c r="F1108" i="73" s="1"/>
  <c r="F1109" i="73" s="1"/>
  <c r="F1110" i="73" s="1"/>
  <c r="F1111" i="73" s="1"/>
  <c r="F1112" i="73" s="1"/>
  <c r="F1113" i="73" s="1"/>
  <c r="F1114" i="73" s="1"/>
  <c r="F1115" i="73" s="1"/>
  <c r="F1116" i="73" s="1"/>
  <c r="F1117" i="73" s="1"/>
  <c r="F1118" i="73" s="1"/>
  <c r="F1119" i="73" s="1"/>
  <c r="F1120" i="73" s="1"/>
  <c r="F1121" i="73" s="1"/>
  <c r="F1122" i="73" s="1"/>
  <c r="F1123" i="73" s="1"/>
  <c r="F1124" i="73" s="1"/>
  <c r="F1125" i="73" s="1"/>
  <c r="F1126" i="73" s="1"/>
  <c r="F1127" i="73" s="1"/>
  <c r="F1128" i="73" s="1"/>
  <c r="F1129" i="73" s="1"/>
  <c r="F1130" i="73" s="1"/>
  <c r="F1131" i="73" s="1"/>
  <c r="F1132" i="73" s="1"/>
  <c r="F1133" i="73" s="1"/>
  <c r="F1134" i="73" s="1"/>
  <c r="F1135" i="73" s="1"/>
  <c r="F1136" i="73" s="1"/>
  <c r="F1137" i="73" s="1"/>
  <c r="F1138" i="73" s="1"/>
  <c r="F1139" i="73" s="1"/>
  <c r="F1140" i="73" s="1"/>
  <c r="F1141" i="73" s="1"/>
  <c r="F1142" i="73" s="1"/>
  <c r="F1143" i="73" s="1"/>
  <c r="F1144" i="73" s="1"/>
  <c r="F1145" i="73" s="1"/>
  <c r="F1146" i="73" s="1"/>
  <c r="F1147" i="73" s="1"/>
  <c r="F1148" i="73" s="1"/>
  <c r="F1149" i="73" s="1"/>
  <c r="F1150" i="73" s="1"/>
  <c r="F1151" i="73" s="1"/>
  <c r="F1152" i="73" s="1"/>
  <c r="F1153" i="73" s="1"/>
  <c r="F1154" i="73" s="1"/>
  <c r="F1155" i="73" s="1"/>
  <c r="F1156" i="73" s="1"/>
  <c r="F1157" i="73" s="1"/>
  <c r="F1158" i="73" s="1"/>
  <c r="F1159" i="73" s="1"/>
  <c r="F1160" i="73" s="1"/>
  <c r="F1161" i="73" s="1"/>
  <c r="F1162" i="73" s="1"/>
  <c r="F1163" i="73" s="1"/>
  <c r="F1164" i="73" s="1"/>
  <c r="F1165" i="73" s="1"/>
  <c r="F1166" i="73" s="1"/>
  <c r="F1167" i="73" s="1"/>
  <c r="F1168" i="73" s="1"/>
  <c r="F1169" i="73" s="1"/>
  <c r="F1170" i="73" s="1"/>
  <c r="F1171" i="73" s="1"/>
  <c r="F1172" i="73" s="1"/>
  <c r="F1173" i="73" s="1"/>
  <c r="F1174" i="73" s="1"/>
  <c r="F1175" i="73" s="1"/>
  <c r="F1176" i="73" s="1"/>
  <c r="F1177" i="73" s="1"/>
  <c r="F1178" i="73" s="1"/>
  <c r="F1179" i="73" s="1"/>
  <c r="F1180" i="73" s="1"/>
  <c r="F1181" i="73" s="1"/>
  <c r="F1182" i="73" s="1"/>
  <c r="F1183" i="73" s="1"/>
  <c r="F1184" i="73" s="1"/>
  <c r="F1185" i="73" s="1"/>
  <c r="F1186" i="73" s="1"/>
  <c r="F1187" i="73" s="1"/>
  <c r="F1188" i="73" s="1"/>
  <c r="F1189" i="73" s="1"/>
  <c r="F1190" i="73" s="1"/>
  <c r="F1191" i="73" s="1"/>
  <c r="F1192" i="73" s="1"/>
  <c r="F1193" i="73" s="1"/>
  <c r="F1194" i="73" s="1"/>
  <c r="F1195" i="73" s="1"/>
  <c r="F1196" i="73" s="1"/>
  <c r="F1197" i="73" s="1"/>
  <c r="F1198" i="73" s="1"/>
  <c r="F1199" i="73" s="1"/>
  <c r="F1200" i="73" s="1"/>
  <c r="F1201" i="73" s="1"/>
  <c r="F1202" i="73" s="1"/>
  <c r="F1203" i="73" s="1"/>
  <c r="F1204" i="73" s="1"/>
  <c r="F1205" i="73" s="1"/>
  <c r="F1206" i="73" s="1"/>
  <c r="F1207" i="73" s="1"/>
  <c r="F1208" i="73" s="1"/>
  <c r="F1209" i="73" s="1"/>
  <c r="F1210" i="73" s="1"/>
  <c r="F1211" i="73" s="1"/>
  <c r="F1212" i="73" s="1"/>
  <c r="F1213" i="73" s="1"/>
  <c r="F1214" i="73" s="1"/>
  <c r="F1215" i="73" s="1"/>
  <c r="F1216" i="73" s="1"/>
  <c r="F1217" i="73" s="1"/>
  <c r="F1218" i="73" s="1"/>
  <c r="F1219" i="73" s="1"/>
  <c r="F1220" i="73" s="1"/>
  <c r="F1221" i="73" s="1"/>
  <c r="F1222" i="73" s="1"/>
  <c r="F1223" i="73" s="1"/>
  <c r="F1224" i="73" s="1"/>
  <c r="F1225" i="73" s="1"/>
  <c r="F1226" i="73" s="1"/>
  <c r="F1227" i="73" s="1"/>
  <c r="F1228" i="73" s="1"/>
  <c r="F1229" i="73" s="1"/>
  <c r="F1230" i="73" s="1"/>
  <c r="F1231" i="73" s="1"/>
  <c r="F1232" i="73" s="1"/>
  <c r="F1233" i="73" s="1"/>
  <c r="F1234" i="73" s="1"/>
  <c r="F1235" i="73" s="1"/>
  <c r="F1236" i="73" s="1"/>
  <c r="F1237" i="73" s="1"/>
  <c r="F1238" i="73" s="1"/>
  <c r="F1239" i="73" s="1"/>
  <c r="F1240" i="73" s="1"/>
  <c r="F1241" i="73" s="1"/>
  <c r="F1242" i="73" s="1"/>
  <c r="F1243" i="73" s="1"/>
  <c r="F1244" i="73" s="1"/>
  <c r="F1245" i="73" s="1"/>
  <c r="F1246" i="73" s="1"/>
  <c r="F1247" i="73" s="1"/>
  <c r="F1248" i="73" s="1"/>
  <c r="F1249" i="73" s="1"/>
  <c r="F1250" i="73" s="1"/>
  <c r="F1251" i="73" s="1"/>
  <c r="F1252" i="73" s="1"/>
  <c r="F1253" i="73" s="1"/>
  <c r="F1254" i="73" s="1"/>
  <c r="F1255" i="73" s="1"/>
  <c r="F1256" i="73" s="1"/>
  <c r="F1257" i="73" s="1"/>
  <c r="F1258" i="73" s="1"/>
  <c r="F1259" i="73" s="1"/>
  <c r="F1260" i="73" s="1"/>
  <c r="F1261" i="73" s="1"/>
  <c r="F1262" i="73" s="1"/>
  <c r="F1263" i="73" s="1"/>
  <c r="F1264" i="73" s="1"/>
  <c r="F1265" i="73" s="1"/>
  <c r="F1266" i="73" s="1"/>
  <c r="F1267" i="73" s="1"/>
  <c r="F1268" i="73" s="1"/>
  <c r="F1269" i="73" s="1"/>
  <c r="F1270" i="73" s="1"/>
  <c r="F1271" i="73" s="1"/>
  <c r="F1272" i="73" s="1"/>
  <c r="F1273" i="73" s="1"/>
  <c r="F1274" i="73" s="1"/>
  <c r="F1275" i="73" s="1"/>
  <c r="F1276" i="73" s="1"/>
  <c r="F1277" i="73" s="1"/>
  <c r="F1278" i="73" s="1"/>
  <c r="F1279" i="73" s="1"/>
  <c r="F1280" i="73" s="1"/>
  <c r="F1281" i="73" s="1"/>
  <c r="F1282" i="73" s="1"/>
  <c r="F1283" i="73" s="1"/>
  <c r="F1284" i="73" s="1"/>
  <c r="F1285" i="73" s="1"/>
  <c r="F1286" i="73" s="1"/>
  <c r="F1287" i="73" s="1"/>
  <c r="F1288" i="73" s="1"/>
  <c r="F1289" i="73" s="1"/>
  <c r="F1290" i="73" s="1"/>
  <c r="F1291" i="73" s="1"/>
  <c r="F1292" i="73" s="1"/>
  <c r="F1293" i="73" s="1"/>
  <c r="F1294" i="73" s="1"/>
  <c r="F1295" i="73" s="1"/>
  <c r="F1296" i="73" s="1"/>
  <c r="F1297" i="73" s="1"/>
  <c r="F1298" i="73" s="1"/>
  <c r="F1299" i="73" s="1"/>
  <c r="F1300" i="73" s="1"/>
  <c r="F1301" i="73" s="1"/>
  <c r="F1302" i="73" s="1"/>
  <c r="F1303" i="73" s="1"/>
  <c r="F1304" i="73" s="1"/>
  <c r="F1305" i="73" s="1"/>
  <c r="F1306" i="73" s="1"/>
  <c r="F1307" i="73" s="1"/>
  <c r="F1308" i="73" s="1"/>
  <c r="F1309" i="73" s="1"/>
  <c r="F1310" i="73" s="1"/>
  <c r="F1311" i="73" s="1"/>
  <c r="F1312" i="73" s="1"/>
  <c r="F1313" i="73" s="1"/>
  <c r="F1314" i="73" s="1"/>
  <c r="F1315" i="73" s="1"/>
  <c r="F1316" i="73" s="1"/>
  <c r="F1317" i="73" s="1"/>
  <c r="F1318" i="73" s="1"/>
  <c r="F1319" i="73" s="1"/>
  <c r="F1320" i="73" s="1"/>
  <c r="F1321" i="73" s="1"/>
  <c r="F1322" i="73" s="1"/>
  <c r="F1323" i="73" s="1"/>
  <c r="F1324" i="73" s="1"/>
  <c r="F1325" i="73" s="1"/>
  <c r="F1326" i="73" s="1"/>
  <c r="F1327" i="73" s="1"/>
  <c r="F1328" i="73" s="1"/>
  <c r="F1329" i="73" s="1"/>
  <c r="F1330" i="73" s="1"/>
  <c r="F1331" i="73" s="1"/>
  <c r="F1332" i="73" s="1"/>
  <c r="F1333" i="73" s="1"/>
  <c r="F1334" i="73" s="1"/>
  <c r="F1335" i="73" s="1"/>
  <c r="F1336" i="73" s="1"/>
  <c r="F1337" i="73" s="1"/>
  <c r="F1338" i="73" s="1"/>
  <c r="F1339" i="73" s="1"/>
  <c r="F1340" i="73" s="1"/>
  <c r="F1341" i="73" s="1"/>
  <c r="F1342" i="73" s="1"/>
  <c r="F1343" i="73" s="1"/>
  <c r="F1344" i="73" s="1"/>
  <c r="F1345" i="73" s="1"/>
  <c r="F1346" i="73" s="1"/>
  <c r="F1347" i="73" s="1"/>
  <c r="F1348" i="73" s="1"/>
  <c r="F1349" i="73" s="1"/>
  <c r="F1350" i="73" s="1"/>
  <c r="F1351" i="73" s="1"/>
  <c r="F1352" i="73" s="1"/>
  <c r="F1353" i="73" s="1"/>
  <c r="F1354" i="73" s="1"/>
  <c r="F1355" i="73" s="1"/>
  <c r="F1356" i="73" s="1"/>
  <c r="F1357" i="73" s="1"/>
  <c r="F1358" i="73" s="1"/>
  <c r="F1359" i="73" s="1"/>
  <c r="F1360" i="73" s="1"/>
  <c r="F1361" i="73" s="1"/>
  <c r="F1362" i="73" s="1"/>
  <c r="F1363" i="73" s="1"/>
  <c r="F1364" i="73" s="1"/>
  <c r="F1365" i="73" s="1"/>
  <c r="F1366" i="73" s="1"/>
  <c r="F1367" i="73" s="1"/>
  <c r="F1368" i="73" s="1"/>
  <c r="F1369" i="73" s="1"/>
  <c r="F1370" i="73" s="1"/>
  <c r="F1371" i="73" s="1"/>
  <c r="F1372" i="73" s="1"/>
  <c r="F1373" i="73" s="1"/>
  <c r="F1374" i="73" s="1"/>
  <c r="F1375" i="73" s="1"/>
  <c r="F1376" i="73" s="1"/>
  <c r="F1377" i="73" s="1"/>
  <c r="F1378" i="73" s="1"/>
  <c r="F1379" i="73" s="1"/>
  <c r="F1380" i="73" s="1"/>
  <c r="F1381" i="73" s="1"/>
  <c r="F1382" i="73" s="1"/>
  <c r="F1383" i="73" s="1"/>
  <c r="F1384" i="73" s="1"/>
  <c r="F1385" i="73" s="1"/>
  <c r="F1386" i="73" s="1"/>
  <c r="F1387" i="73" s="1"/>
  <c r="F1388" i="73" s="1"/>
  <c r="F1389" i="73" s="1"/>
  <c r="F1390" i="73" s="1"/>
  <c r="F1391" i="73" s="1"/>
  <c r="F1392" i="73" s="1"/>
  <c r="F1393" i="73" s="1"/>
  <c r="F1394" i="73" s="1"/>
  <c r="F1395" i="73" s="1"/>
  <c r="F1396" i="73" s="1"/>
  <c r="F1397" i="73" s="1"/>
  <c r="F1398" i="73" s="1"/>
  <c r="F1399" i="73" s="1"/>
  <c r="F1400" i="73" s="1"/>
  <c r="F1401" i="73" s="1"/>
  <c r="F1402" i="73" s="1"/>
  <c r="F1403" i="73" s="1"/>
  <c r="F1404" i="73" s="1"/>
  <c r="F1405" i="73" s="1"/>
  <c r="F1406" i="73" s="1"/>
  <c r="F1407" i="73" s="1"/>
  <c r="F1408" i="73" s="1"/>
  <c r="F1409" i="73" s="1"/>
  <c r="F1410" i="73" s="1"/>
  <c r="F1411" i="73" s="1"/>
  <c r="F1412" i="73" s="1"/>
  <c r="F1413" i="73" s="1"/>
  <c r="F1414" i="73" s="1"/>
  <c r="F1415" i="73" s="1"/>
  <c r="F1416" i="73" s="1"/>
  <c r="F1417" i="73" s="1"/>
  <c r="F1418" i="73" s="1"/>
  <c r="F1419" i="73" s="1"/>
  <c r="F1420" i="73" s="1"/>
  <c r="F1421" i="73" s="1"/>
  <c r="F1422" i="73" s="1"/>
  <c r="F1423" i="73" s="1"/>
  <c r="F1424" i="73" s="1"/>
  <c r="F1425" i="73" s="1"/>
  <c r="F1426" i="73" s="1"/>
  <c r="F1427" i="73" s="1"/>
  <c r="F1428" i="73" s="1"/>
  <c r="F1429" i="73" s="1"/>
  <c r="F1430" i="73" s="1"/>
  <c r="F1431" i="73" s="1"/>
  <c r="F1432" i="73" s="1"/>
  <c r="F1433" i="73" s="1"/>
  <c r="F1434" i="73" s="1"/>
  <c r="F1435" i="73" s="1"/>
  <c r="F1436" i="73" s="1"/>
  <c r="F1437" i="73" s="1"/>
  <c r="F1438" i="73" s="1"/>
  <c r="F1439" i="73" s="1"/>
  <c r="F1440" i="73" s="1"/>
  <c r="F1441" i="73" s="1"/>
  <c r="F1442" i="73" s="1"/>
  <c r="F1443" i="73" s="1"/>
  <c r="F1444" i="73" s="1"/>
  <c r="F1445" i="73" s="1"/>
  <c r="F1446" i="73" s="1"/>
  <c r="F1447" i="73" s="1"/>
  <c r="F1448" i="73" s="1"/>
  <c r="F1449" i="73" s="1"/>
  <c r="F1450" i="73" s="1"/>
  <c r="F1451" i="73" s="1"/>
  <c r="F1452" i="73" s="1"/>
  <c r="F1453" i="73" s="1"/>
  <c r="F1454" i="73" s="1"/>
  <c r="F1455" i="73" s="1"/>
  <c r="F1456" i="73" s="1"/>
  <c r="F1457" i="73" s="1"/>
  <c r="F1458" i="73" s="1"/>
  <c r="F1459" i="73" s="1"/>
  <c r="F1460" i="73" s="1"/>
  <c r="F1461" i="73" s="1"/>
  <c r="F1462" i="73" s="1"/>
  <c r="F1463" i="73" s="1"/>
  <c r="F1464" i="73" s="1"/>
  <c r="F1465" i="73" s="1"/>
  <c r="F1466" i="73" s="1"/>
  <c r="F1467" i="73" s="1"/>
  <c r="F1468" i="73" s="1"/>
  <c r="F1469" i="73" s="1"/>
  <c r="F1470" i="73" s="1"/>
  <c r="F1471" i="73" s="1"/>
  <c r="F1472" i="73" s="1"/>
  <c r="F1473" i="73" s="1"/>
  <c r="F1474" i="73" s="1"/>
  <c r="F1475" i="73" s="1"/>
  <c r="F1476" i="73" s="1"/>
  <c r="F1477" i="73" s="1"/>
  <c r="F1478" i="73" s="1"/>
  <c r="F1479" i="73" s="1"/>
  <c r="F1480" i="73" s="1"/>
  <c r="F1481" i="73" s="1"/>
  <c r="F1482" i="73" s="1"/>
  <c r="F1483" i="73" s="1"/>
  <c r="F1484" i="73" s="1"/>
  <c r="F1485" i="73" s="1"/>
  <c r="F1486" i="73" s="1"/>
  <c r="F1487" i="73" s="1"/>
  <c r="F1488" i="73" s="1"/>
  <c r="F1489" i="73" s="1"/>
  <c r="F1490" i="73" s="1"/>
  <c r="F1491" i="73" s="1"/>
  <c r="F1492" i="73" s="1"/>
  <c r="F1493" i="73" s="1"/>
  <c r="F1494" i="73" s="1"/>
  <c r="F1495" i="73" s="1"/>
  <c r="F1496" i="73" s="1"/>
  <c r="F1497" i="73" s="1"/>
  <c r="F1498" i="73" s="1"/>
  <c r="F1499" i="73" s="1"/>
  <c r="F1500" i="73" s="1"/>
  <c r="F1501" i="73" s="1"/>
  <c r="F1502" i="73" s="1"/>
  <c r="F1503" i="73" s="1"/>
  <c r="F1504" i="73" s="1"/>
  <c r="F1505" i="73" s="1"/>
  <c r="F1506" i="73" s="1"/>
  <c r="F1507" i="73" s="1"/>
  <c r="F1508" i="73" s="1"/>
  <c r="F1509" i="73" s="1"/>
  <c r="F1510" i="73" s="1"/>
  <c r="F1511" i="73" s="1"/>
  <c r="F1512" i="73" s="1"/>
  <c r="F1513" i="73" s="1"/>
  <c r="F1514" i="73" s="1"/>
  <c r="F1515" i="73" s="1"/>
  <c r="F1516" i="73" s="1"/>
  <c r="F1517" i="73" s="1"/>
  <c r="F1518" i="73" s="1"/>
  <c r="F1519" i="73" s="1"/>
  <c r="F1520" i="73" s="1"/>
  <c r="F1521" i="73" s="1"/>
  <c r="F1522" i="73" s="1"/>
  <c r="F1523" i="73" s="1"/>
  <c r="F1524" i="73" s="1"/>
  <c r="F1525" i="73" s="1"/>
  <c r="F1526" i="73" s="1"/>
  <c r="F1527" i="73" s="1"/>
  <c r="F1528" i="73" s="1"/>
  <c r="F1529" i="73" s="1"/>
  <c r="F1530" i="73" s="1"/>
  <c r="F1531" i="73" s="1"/>
  <c r="F1532" i="73" s="1"/>
  <c r="F1533" i="73" s="1"/>
  <c r="F1534" i="73" s="1"/>
  <c r="F1535" i="73" s="1"/>
  <c r="F1536" i="73" s="1"/>
  <c r="F1537" i="73" s="1"/>
  <c r="F1538" i="73" s="1"/>
  <c r="F1539" i="73" s="1"/>
  <c r="F1540" i="73" s="1"/>
  <c r="F1541" i="73" s="1"/>
  <c r="F1542" i="73" s="1"/>
  <c r="F1543" i="73" s="1"/>
  <c r="F1544" i="73" s="1"/>
  <c r="F1545" i="73" s="1"/>
  <c r="F1546" i="73" s="1"/>
  <c r="F1547" i="73" s="1"/>
  <c r="F1548" i="73" s="1"/>
  <c r="F1549" i="73" s="1"/>
  <c r="F1550" i="73" s="1"/>
  <c r="F1551" i="73" s="1"/>
  <c r="F1552" i="73" s="1"/>
  <c r="F1553" i="73" s="1"/>
  <c r="F1554" i="73" s="1"/>
  <c r="F1555" i="73" s="1"/>
  <c r="F1556" i="73" s="1"/>
  <c r="F1557" i="73" s="1"/>
  <c r="F1558" i="73" s="1"/>
  <c r="F1559" i="73" s="1"/>
  <c r="F1560" i="73" s="1"/>
  <c r="F1561" i="73" s="1"/>
  <c r="F1562" i="73" s="1"/>
  <c r="F1563" i="73" s="1"/>
  <c r="F1564" i="73" s="1"/>
  <c r="F1565" i="73" s="1"/>
  <c r="F1566" i="73" s="1"/>
  <c r="F1567" i="73" s="1"/>
  <c r="F1568" i="73" s="1"/>
  <c r="F1569" i="73" s="1"/>
  <c r="F1570" i="73" s="1"/>
  <c r="F1571" i="73" s="1"/>
  <c r="F1572" i="73" s="1"/>
  <c r="F1573" i="73" s="1"/>
  <c r="F1574" i="73" s="1"/>
  <c r="F1575" i="73" s="1"/>
  <c r="F1576" i="73" s="1"/>
  <c r="F1577" i="73" s="1"/>
  <c r="F1578" i="73" s="1"/>
  <c r="F1579" i="73" s="1"/>
  <c r="F1580" i="73" s="1"/>
  <c r="F1581" i="73" s="1"/>
  <c r="F1582" i="73" s="1"/>
  <c r="F1583" i="73" s="1"/>
  <c r="F1584" i="73" s="1"/>
  <c r="F1585" i="73" s="1"/>
  <c r="F1586" i="73" s="1"/>
  <c r="F1587" i="73" s="1"/>
  <c r="F1588" i="73" s="1"/>
  <c r="F1589" i="73" s="1"/>
  <c r="F1590" i="73" s="1"/>
  <c r="F1591" i="73" s="1"/>
  <c r="F1592" i="73" s="1"/>
  <c r="F1593" i="73" s="1"/>
  <c r="F1594" i="73" s="1"/>
  <c r="F1595" i="73" s="1"/>
  <c r="F1596" i="73" s="1"/>
  <c r="F1597" i="73" s="1"/>
  <c r="F1598" i="73" s="1"/>
  <c r="F1599" i="73" s="1"/>
  <c r="F1600" i="73" s="1"/>
  <c r="F1601" i="73" s="1"/>
  <c r="F1602" i="73" s="1"/>
  <c r="F1603" i="73" s="1"/>
  <c r="F1604" i="73" s="1"/>
  <c r="F1605" i="73" s="1"/>
  <c r="F1606" i="73" s="1"/>
  <c r="F1607" i="73" s="1"/>
  <c r="F1608" i="73" s="1"/>
  <c r="F1609" i="73" s="1"/>
  <c r="F1610" i="73" s="1"/>
  <c r="F1611" i="73" s="1"/>
  <c r="F1612" i="73" s="1"/>
  <c r="F1613" i="73" s="1"/>
  <c r="F1614" i="73" s="1"/>
  <c r="F1615" i="73" s="1"/>
  <c r="F1616" i="73" s="1"/>
  <c r="F1617" i="73" s="1"/>
  <c r="F1618" i="73" s="1"/>
  <c r="F1619" i="73" s="1"/>
  <c r="F1620" i="73" s="1"/>
  <c r="F1621" i="73" s="1"/>
  <c r="F1622" i="73" s="1"/>
  <c r="F1623" i="73" s="1"/>
  <c r="F1624" i="73" s="1"/>
  <c r="F1625" i="73" s="1"/>
  <c r="F1626" i="73" s="1"/>
  <c r="F1627" i="73" s="1"/>
  <c r="F1628" i="73" s="1"/>
  <c r="F1629" i="73" s="1"/>
  <c r="F1630" i="73" s="1"/>
  <c r="F1631" i="73" s="1"/>
  <c r="F1632" i="73" s="1"/>
  <c r="F1633" i="73" s="1"/>
  <c r="F1634" i="73" s="1"/>
  <c r="F1635" i="73" s="1"/>
  <c r="F1636" i="73" s="1"/>
  <c r="F1637" i="73" s="1"/>
  <c r="F1638" i="73" s="1"/>
  <c r="F1639" i="73" s="1"/>
  <c r="F1640" i="73" s="1"/>
  <c r="F1641" i="73" s="1"/>
  <c r="F1642" i="73" s="1"/>
  <c r="F1643" i="73" s="1"/>
  <c r="F1644" i="73" s="1"/>
  <c r="F1645" i="73" s="1"/>
  <c r="F1646" i="73" s="1"/>
  <c r="F1647" i="73" s="1"/>
  <c r="F1648" i="73" s="1"/>
  <c r="F1649" i="73" s="1"/>
  <c r="F1650" i="73" s="1"/>
  <c r="F1651" i="73" s="1"/>
  <c r="F1652" i="73" s="1"/>
  <c r="F1653" i="73" s="1"/>
  <c r="F1654" i="73" s="1"/>
  <c r="F1655" i="73" s="1"/>
  <c r="F1656" i="73" s="1"/>
  <c r="F1657" i="73" s="1"/>
  <c r="F1658" i="73" s="1"/>
  <c r="F1659" i="73" s="1"/>
  <c r="F1660" i="73" s="1"/>
  <c r="F1661" i="73" s="1"/>
  <c r="F1662" i="73" s="1"/>
  <c r="F1663" i="73" s="1"/>
  <c r="F1664" i="73" s="1"/>
  <c r="F1665" i="73" s="1"/>
  <c r="F1666" i="73" s="1"/>
  <c r="F1667" i="73" s="1"/>
  <c r="F1668" i="73" s="1"/>
  <c r="F1669" i="73" s="1"/>
  <c r="F1670" i="73" s="1"/>
  <c r="F1671" i="73" s="1"/>
  <c r="F1672" i="73" s="1"/>
  <c r="F1673" i="73" s="1"/>
  <c r="F1674" i="73" s="1"/>
  <c r="F1675" i="73" s="1"/>
  <c r="F1676" i="73" s="1"/>
  <c r="F1677" i="73" s="1"/>
  <c r="F1678" i="73" s="1"/>
  <c r="F1679" i="73" s="1"/>
  <c r="F1680" i="73" s="1"/>
  <c r="F1681" i="73" s="1"/>
  <c r="F1682" i="73" s="1"/>
  <c r="F1683" i="73" s="1"/>
  <c r="F1684" i="73" s="1"/>
  <c r="F1685" i="73" s="1"/>
  <c r="F1686" i="73" s="1"/>
  <c r="F1687" i="73" s="1"/>
  <c r="F1688" i="73" s="1"/>
  <c r="F1689" i="73" s="1"/>
  <c r="F1690" i="73" s="1"/>
  <c r="F1691" i="73" s="1"/>
  <c r="F1692" i="73" s="1"/>
  <c r="F1693" i="73" s="1"/>
  <c r="F1694" i="73" s="1"/>
  <c r="F1695" i="73" s="1"/>
  <c r="F1696" i="73" s="1"/>
  <c r="F1697" i="73" s="1"/>
  <c r="F1698" i="73" s="1"/>
  <c r="F1699" i="73" s="1"/>
  <c r="F1700" i="73" s="1"/>
  <c r="F1701" i="73" s="1"/>
  <c r="F1702" i="73" s="1"/>
  <c r="F1703" i="73" s="1"/>
  <c r="F1704" i="73" s="1"/>
  <c r="F1705" i="73" s="1"/>
  <c r="F1706" i="73" s="1"/>
  <c r="F1707" i="73" s="1"/>
  <c r="F1708" i="73" s="1"/>
  <c r="F1709" i="73" s="1"/>
  <c r="F1710" i="73" s="1"/>
  <c r="F1711" i="73" s="1"/>
  <c r="F1712" i="73" s="1"/>
  <c r="F1713" i="73" s="1"/>
  <c r="F1714" i="73" s="1"/>
  <c r="F1715" i="73" s="1"/>
  <c r="F1716" i="73" s="1"/>
  <c r="F1717" i="73" s="1"/>
  <c r="F1718" i="73" s="1"/>
  <c r="F1719" i="73" s="1"/>
  <c r="F1720" i="73" s="1"/>
  <c r="F1721" i="73" s="1"/>
  <c r="F1722" i="73" s="1"/>
  <c r="F1723" i="73" s="1"/>
  <c r="F1724" i="73" s="1"/>
  <c r="F1725" i="73" s="1"/>
  <c r="F1726" i="73" s="1"/>
  <c r="F1727" i="73" s="1"/>
  <c r="F1728" i="73" s="1"/>
  <c r="F1729" i="73" s="1"/>
  <c r="F1730" i="73" s="1"/>
  <c r="F1731" i="73" s="1"/>
  <c r="F1732" i="73" s="1"/>
  <c r="F1733" i="73" s="1"/>
  <c r="F1734" i="73" s="1"/>
  <c r="F1735" i="73" s="1"/>
  <c r="F1736" i="73" s="1"/>
  <c r="F1737" i="73" s="1"/>
  <c r="F1738" i="73" s="1"/>
  <c r="F1739" i="73" s="1"/>
  <c r="F1740" i="73" s="1"/>
  <c r="F1741" i="73" s="1"/>
  <c r="F1742" i="73" s="1"/>
  <c r="F1743" i="73" s="1"/>
  <c r="F1744" i="73" s="1"/>
  <c r="F1745" i="73" s="1"/>
  <c r="F1746" i="73" s="1"/>
  <c r="F1747" i="73" s="1"/>
  <c r="F1748" i="73" s="1"/>
  <c r="F1749" i="73" s="1"/>
  <c r="F1750" i="73" s="1"/>
  <c r="F1751" i="73" s="1"/>
  <c r="F1752" i="73" s="1"/>
  <c r="F1753" i="73" s="1"/>
  <c r="F1754" i="73" s="1"/>
  <c r="F1755" i="73" s="1"/>
  <c r="F1756" i="73" s="1"/>
  <c r="F1757" i="73" s="1"/>
  <c r="F1758" i="73" s="1"/>
  <c r="F1759" i="73" s="1"/>
  <c r="F1760" i="73" s="1"/>
  <c r="F1761" i="73" s="1"/>
  <c r="F1762" i="73" s="1"/>
  <c r="F1763" i="73" s="1"/>
  <c r="F1764" i="73" s="1"/>
  <c r="F1765" i="73" s="1"/>
  <c r="F1766" i="73" s="1"/>
  <c r="F1767" i="73" s="1"/>
  <c r="F1768" i="73" s="1"/>
  <c r="F1769" i="73" s="1"/>
  <c r="F1770" i="73" s="1"/>
  <c r="F1771" i="73" s="1"/>
  <c r="F1772" i="73" s="1"/>
  <c r="F1773" i="73" s="1"/>
  <c r="F1774" i="73" s="1"/>
  <c r="F1775" i="73" s="1"/>
  <c r="F1776" i="73" s="1"/>
  <c r="F1777" i="73" s="1"/>
  <c r="F1778" i="73" s="1"/>
  <c r="F1779" i="73" s="1"/>
  <c r="F1780" i="73" s="1"/>
  <c r="F1781" i="73" s="1"/>
  <c r="F1782" i="73" s="1"/>
  <c r="F1783" i="73" s="1"/>
  <c r="F1784" i="73" s="1"/>
  <c r="F1785" i="73" s="1"/>
  <c r="F1786" i="73" s="1"/>
  <c r="F1787" i="73" s="1"/>
  <c r="F1788" i="73" s="1"/>
  <c r="F1789" i="73" s="1"/>
  <c r="F1790" i="73" s="1"/>
  <c r="F1791" i="73" s="1"/>
  <c r="F1792" i="73" s="1"/>
  <c r="F1793" i="73" s="1"/>
  <c r="F1794" i="73" s="1"/>
  <c r="F1795" i="73" s="1"/>
  <c r="F1796" i="73" s="1"/>
  <c r="F1797" i="73" s="1"/>
  <c r="F1798" i="73" s="1"/>
  <c r="F1799" i="73" s="1"/>
  <c r="F1800" i="73" s="1"/>
  <c r="F1801" i="73" s="1"/>
  <c r="F1802" i="73" s="1"/>
  <c r="F1803" i="73" s="1"/>
  <c r="F1804" i="73" s="1"/>
  <c r="F1805" i="73" s="1"/>
  <c r="F1806" i="73" s="1"/>
  <c r="F1807" i="73" s="1"/>
  <c r="F1808" i="73" s="1"/>
  <c r="F1809" i="73" s="1"/>
  <c r="F1810" i="73" s="1"/>
  <c r="F1811" i="73" s="1"/>
  <c r="F1812" i="73" s="1"/>
  <c r="F1813" i="73" s="1"/>
  <c r="H61" i="49"/>
  <c r="I61" i="49" s="1"/>
  <c r="I62" i="49" s="1"/>
  <c r="I63" i="49" s="1"/>
  <c r="I64" i="49" s="1"/>
  <c r="I65" i="49" s="1"/>
  <c r="E26" i="50"/>
  <c r="F26" i="50" s="1"/>
  <c r="F27" i="50" s="1"/>
  <c r="F28" i="50" s="1"/>
  <c r="E51" i="50"/>
  <c r="F51" i="50" s="1"/>
  <c r="F52" i="50" s="1"/>
  <c r="F53" i="50" s="1"/>
  <c r="E54" i="50" l="1"/>
  <c r="F54" i="50" s="1"/>
  <c r="F55" i="50" s="1"/>
  <c r="E29" i="50"/>
  <c r="F29" i="50" s="1"/>
  <c r="F30" i="50" s="1"/>
  <c r="H66" i="49"/>
  <c r="I66" i="49" s="1"/>
  <c r="I67" i="49" s="1"/>
  <c r="I68" i="49" s="1"/>
  <c r="I69" i="49" s="1"/>
  <c r="E31" i="50" l="1"/>
  <c r="F31" i="50" s="1"/>
  <c r="F32" i="50" s="1"/>
  <c r="E56" i="50"/>
  <c r="F56" i="50" s="1"/>
  <c r="F57" i="50" s="1"/>
  <c r="H70" i="49"/>
  <c r="I70" i="49" s="1"/>
  <c r="I71" i="49" s="1"/>
  <c r="I72" i="49" s="1"/>
  <c r="E33" i="50" l="1"/>
  <c r="F33" i="50" s="1"/>
  <c r="F34" i="50" s="1"/>
  <c r="E58" i="50"/>
  <c r="F58" i="50" s="1"/>
  <c r="F59" i="50" s="1"/>
  <c r="F60" i="50" s="1"/>
  <c r="F61" i="50" s="1"/>
  <c r="F62" i="50" s="1"/>
  <c r="H73" i="49"/>
  <c r="I73" i="49" s="1"/>
  <c r="I74" i="49" s="1"/>
  <c r="E35" i="50" l="1"/>
  <c r="F35" i="50" s="1"/>
  <c r="F36" i="50" s="1"/>
  <c r="C22" i="34"/>
  <c r="H75" i="49"/>
  <c r="I75" i="49" s="1"/>
  <c r="I76" i="49" s="1"/>
  <c r="E63" i="50"/>
  <c r="F63" i="50" s="1"/>
  <c r="F64" i="50" s="1"/>
  <c r="F65" i="50" s="1"/>
  <c r="E66" i="50" l="1"/>
  <c r="F66" i="50" s="1"/>
  <c r="F67" i="50" s="1"/>
  <c r="H77" i="49"/>
  <c r="I77" i="49" s="1"/>
  <c r="I78" i="49" s="1"/>
  <c r="E37" i="50"/>
  <c r="F37" i="50" s="1"/>
  <c r="F38" i="50" s="1"/>
  <c r="F39" i="50" s="1"/>
  <c r="E40" i="50" l="1"/>
  <c r="F40" i="50" s="1"/>
  <c r="F41" i="50" s="1"/>
  <c r="E68" i="50"/>
  <c r="F68" i="50" s="1"/>
  <c r="F69" i="50" s="1"/>
  <c r="F70" i="50" s="1"/>
  <c r="H79" i="49"/>
  <c r="I79" i="49" s="1"/>
  <c r="I80" i="49" s="1"/>
  <c r="I81" i="49" s="1"/>
  <c r="I82" i="49" s="1"/>
  <c r="I83" i="49" s="1"/>
  <c r="I84" i="49" s="1"/>
  <c r="I85" i="49" s="1"/>
  <c r="I86" i="49" s="1"/>
  <c r="I87" i="49" s="1"/>
  <c r="I88" i="49" s="1"/>
  <c r="C36" i="34"/>
  <c r="E71" i="50" l="1"/>
  <c r="F71" i="50" s="1"/>
  <c r="F72" i="50" s="1"/>
  <c r="F73" i="50" s="1"/>
  <c r="E42" i="50"/>
  <c r="F42" i="50" s="1"/>
  <c r="F43" i="50" s="1"/>
  <c r="E44" i="50" s="1"/>
  <c r="H89" i="49"/>
  <c r="I89" i="49" s="1"/>
  <c r="I90" i="49" s="1"/>
  <c r="I91" i="49" s="1"/>
  <c r="A36" i="34" a="1"/>
  <c r="A36" i="34" s="1"/>
  <c r="H92" i="49" l="1"/>
  <c r="I92" i="49" s="1"/>
  <c r="I93" i="49" s="1"/>
  <c r="H94" i="49" s="1"/>
  <c r="E74" i="50"/>
  <c r="F74" i="50" s="1"/>
  <c r="F75" i="50" s="1"/>
  <c r="F76" i="50" s="1"/>
  <c r="G29" i="34"/>
  <c r="C37" i="34"/>
  <c r="E77" i="50" l="1"/>
  <c r="F77" i="50" s="1"/>
  <c r="F78" i="50" s="1"/>
  <c r="F79" i="50" s="1"/>
  <c r="I94" i="49"/>
  <c r="I95" i="49" s="1"/>
  <c r="I96" i="49" s="1"/>
  <c r="I97" i="49" s="1"/>
  <c r="I98" i="49" s="1"/>
  <c r="I99" i="49" s="1"/>
  <c r="I100" i="49" s="1"/>
  <c r="I101" i="49" s="1"/>
  <c r="I102" i="49" s="1"/>
  <c r="I103" i="49" s="1"/>
  <c r="I104" i="49" s="1"/>
  <c r="I105" i="49" s="1"/>
  <c r="I106" i="49" s="1"/>
  <c r="I107" i="49" s="1"/>
  <c r="I108" i="49" s="1"/>
  <c r="I109" i="49" s="1"/>
  <c r="I110" i="49" s="1"/>
  <c r="I111" i="49" s="1"/>
  <c r="I112" i="49" s="1"/>
  <c r="I113" i="49" s="1"/>
  <c r="I114" i="49" s="1"/>
  <c r="I115" i="49" s="1"/>
  <c r="I116" i="49" s="1"/>
  <c r="I117" i="49" s="1"/>
  <c r="I118" i="49" s="1"/>
  <c r="I119" i="49" s="1"/>
  <c r="I120" i="49" s="1"/>
  <c r="I121" i="49" s="1"/>
  <c r="I122" i="49" s="1"/>
  <c r="I123" i="49" s="1"/>
  <c r="I124" i="49" s="1"/>
  <c r="I125" i="49" s="1"/>
  <c r="I126" i="49" s="1"/>
  <c r="I127" i="49" s="1"/>
  <c r="H139" i="49"/>
  <c r="I139" i="49" s="1"/>
  <c r="G3" i="34" s="1"/>
  <c r="E29" i="34" a="1"/>
  <c r="E29" i="34" s="1"/>
  <c r="G45" i="34"/>
  <c r="A37" i="34" a="1"/>
  <c r="A37" i="34" s="1"/>
  <c r="E80" i="50" l="1"/>
  <c r="F80" i="50" s="1"/>
  <c r="F81" i="50" s="1"/>
  <c r="F82" i="50" s="1"/>
  <c r="E83" i="50" s="1"/>
  <c r="F83" i="50" s="1"/>
  <c r="F84" i="50" s="1"/>
  <c r="F85" i="50" s="1"/>
  <c r="E86" i="50" s="1"/>
  <c r="F86" i="50" s="1"/>
  <c r="F87" i="50" s="1"/>
  <c r="C38" i="34"/>
  <c r="E88" i="50" l="1"/>
  <c r="F88" i="50" s="1"/>
  <c r="F89" i="50" s="1"/>
  <c r="F90" i="50" s="1"/>
  <c r="E91" i="50" s="1"/>
  <c r="A38" i="34" a="1"/>
  <c r="A38" i="34" s="1"/>
  <c r="F91" i="50" l="1"/>
  <c r="F92" i="50" s="1"/>
  <c r="F93" i="50" s="1"/>
  <c r="C39" i="34"/>
  <c r="E94" i="50" l="1"/>
  <c r="F94" i="50" s="1"/>
  <c r="F95" i="50" s="1"/>
  <c r="F96" i="50" s="1"/>
  <c r="F97" i="50" s="1"/>
  <c r="F98" i="50" s="1"/>
  <c r="F99" i="50" s="1"/>
  <c r="F100" i="50" s="1"/>
  <c r="A39" i="34" a="1"/>
  <c r="A39" i="34" s="1"/>
  <c r="A41" i="34" a="1"/>
  <c r="A41" i="34" s="1"/>
  <c r="A43" i="34" a="1"/>
  <c r="A43" i="34" s="1"/>
  <c r="A40" i="34" a="1"/>
  <c r="A40" i="34" s="1"/>
  <c r="A42" i="34" a="1"/>
  <c r="A42" i="34" s="1"/>
  <c r="C45" i="34"/>
  <c r="E101" i="50" l="1"/>
  <c r="F101" i="50"/>
  <c r="F102" i="50" s="1"/>
  <c r="F103" i="50" s="1"/>
  <c r="F104" i="50" s="1"/>
  <c r="E105" i="50" l="1"/>
  <c r="E116" i="50" s="1"/>
  <c r="F116" i="50" s="1"/>
  <c r="G4" i="34" s="1"/>
  <c r="G13" i="34" s="1"/>
  <c r="F105" i="50"/>
  <c r="F106" i="50" s="1"/>
  <c r="F107" i="50" s="1"/>
</calcChain>
</file>

<file path=xl/sharedStrings.xml><?xml version="1.0" encoding="utf-8"?>
<sst xmlns="http://schemas.openxmlformats.org/spreadsheetml/2006/main" count="6718" uniqueCount="1978">
  <si>
    <t>STT</t>
  </si>
  <si>
    <t>KHÁCH HÀNG</t>
  </si>
  <si>
    <t>SỐ TIỀN</t>
  </si>
  <si>
    <t>TỔNG CỘNG</t>
  </si>
  <si>
    <t>QUANG TIÊN</t>
  </si>
  <si>
    <t>CƠ HÀM TÂN</t>
  </si>
  <si>
    <t>3 Xuyên</t>
  </si>
  <si>
    <t>Chú Thái</t>
  </si>
  <si>
    <t>Cô Phấn</t>
  </si>
  <si>
    <t>Công ty TNHH Hải Sản An Lạc</t>
  </si>
  <si>
    <t>Địa chỉ: Lô A14, Đường 4A, KCN Hải Sơn, Đức Hòa, Long An</t>
  </si>
  <si>
    <t>ĐT : 072. 3850 606</t>
  </si>
  <si>
    <t>BẢNG ĐỐI CHIẾU CÔNG NỢ THÁNG NĂM 2013</t>
  </si>
  <si>
    <t>Ngày nhập</t>
  </si>
  <si>
    <t>Diễn giải</t>
  </si>
  <si>
    <t>VAT</t>
  </si>
  <si>
    <t>Thành tiền</t>
  </si>
  <si>
    <t>Thanh toán</t>
  </si>
  <si>
    <t>Còn nợ</t>
  </si>
  <si>
    <t>Ghi chú</t>
  </si>
  <si>
    <t>đ</t>
  </si>
  <si>
    <t>Long An, ngày  .........tháng ..........năm 013</t>
  </si>
  <si>
    <t>Xác nhận công nợ Cty TNHH Bao Bì Nhựa Thành Phú</t>
  </si>
  <si>
    <t>Xác nhận công nợ Cty TNHH Hải Sản An Lạc</t>
  </si>
  <si>
    <t>TIỀN HÀNG</t>
  </si>
  <si>
    <t>Số HĐ</t>
  </si>
  <si>
    <t>Số BILL</t>
  </si>
  <si>
    <t>Khách Hàng</t>
  </si>
  <si>
    <t>Cước vận chuyển QT</t>
  </si>
  <si>
    <t>Huỷ 3280 thay 3488</t>
  </si>
  <si>
    <t>3681</t>
  </si>
  <si>
    <t>3898</t>
  </si>
  <si>
    <t>4104</t>
  </si>
  <si>
    <t>4311</t>
  </si>
  <si>
    <t>4438</t>
  </si>
  <si>
    <t>0004653</t>
  </si>
  <si>
    <t>0004745</t>
  </si>
  <si>
    <t>0004936</t>
  </si>
  <si>
    <t>0005120</t>
  </si>
  <si>
    <t>0005328</t>
  </si>
  <si>
    <t>Ngày</t>
  </si>
  <si>
    <t>Chuyển nợ T5/12:</t>
  </si>
  <si>
    <t>Phí chiếu xạ</t>
  </si>
  <si>
    <t>Chiếu xạ An Phú</t>
  </si>
  <si>
    <t>Phí kiểm nghiệm ( TTCL - Vùng 4)</t>
  </si>
  <si>
    <t>014351</t>
  </si>
  <si>
    <t>Phí kiểm cảm quan, ngoại quan</t>
  </si>
  <si>
    <t>Phí phân tích vi sinh</t>
  </si>
  <si>
    <t>Lệ phí cấp kết quả</t>
  </si>
  <si>
    <t>Lệ phí cấp chứng thư</t>
  </si>
  <si>
    <t>NH</t>
  </si>
  <si>
    <t>Phân tích chỉ tiêu gửi kiểm</t>
  </si>
  <si>
    <t>Phí kiểm tra lô hàng</t>
  </si>
  <si>
    <t>Phí phân tích các chỉ tiêu</t>
  </si>
  <si>
    <t>Phí cấp chứng thư</t>
  </si>
  <si>
    <t>0005693</t>
  </si>
  <si>
    <t>Phí bốc xếp</t>
  </si>
  <si>
    <t>Phí bốc xếp hàng kho lạnh</t>
  </si>
  <si>
    <t>SL</t>
  </si>
  <si>
    <t>ĐG</t>
  </si>
  <si>
    <t>Reebros 03</t>
  </si>
  <si>
    <t>sejin 01</t>
  </si>
  <si>
    <t>Tokai 03</t>
  </si>
  <si>
    <t>0005898</t>
  </si>
  <si>
    <t>0006062</t>
  </si>
  <si>
    <t>Phí phân tích các chỉ tiêu T8</t>
  </si>
  <si>
    <t>Phí phân tích các chỉ tiêu T9</t>
  </si>
  <si>
    <t>0006254</t>
  </si>
  <si>
    <t>Phí phân tích các chỉ tiêu T10</t>
  </si>
  <si>
    <t>Phí phân tích các chỉ tiêu T11</t>
  </si>
  <si>
    <t>TỶ LIÊN</t>
  </si>
  <si>
    <t>Phí phân tích các chỉ tiêu T12 - TT</t>
  </si>
  <si>
    <t>Phí phân tích các chỉ tiêu T12 -DV</t>
  </si>
  <si>
    <t>Phí xử lý cá khô</t>
  </si>
  <si>
    <t>Jintatsu 07</t>
  </si>
  <si>
    <t>Jintatsu 08</t>
  </si>
  <si>
    <t>Phí lưu kho</t>
  </si>
  <si>
    <t>Phí phân tích các chỉ tiêu T3 - TT</t>
  </si>
  <si>
    <t>Trace House 05</t>
  </si>
  <si>
    <t>Phí phân tích các chỉ tiêu T5 - TT</t>
  </si>
  <si>
    <t>Phí phân tích các chỉ tiêu T5 - DV</t>
  </si>
  <si>
    <t>Phí phân tích các chỉ tiêu T6 - TT</t>
  </si>
  <si>
    <t>SGN0326637</t>
  </si>
  <si>
    <t>HWVN14070313</t>
  </si>
  <si>
    <t>Cty TNHH Tốc Độ ( HeadWay)</t>
  </si>
  <si>
    <t>HWVN14080390</t>
  </si>
  <si>
    <t>Bizmax01</t>
  </si>
  <si>
    <t>HWVN14090153+53A</t>
  </si>
  <si>
    <t>SGN0334806</t>
  </si>
  <si>
    <t>ATB 01</t>
  </si>
  <si>
    <t>CuuLong 02</t>
  </si>
  <si>
    <t>HWVN14090313</t>
  </si>
  <si>
    <t>Phí phân tích các chỉ tiêu T8 - TT</t>
  </si>
  <si>
    <t>Phí phân tích các chỉ tiêu T7 - TT</t>
  </si>
  <si>
    <t>Phí phân tích các chỉ tiêu T7 - DV</t>
  </si>
  <si>
    <t>HWVN14100296</t>
  </si>
  <si>
    <t>Phí phân tích các chỉ tiêu T9 - TT</t>
  </si>
  <si>
    <t>HWVN14100362</t>
  </si>
  <si>
    <t>HWVN14100410</t>
  </si>
  <si>
    <t>Jintatsu 09</t>
  </si>
  <si>
    <t>Bizmax02</t>
  </si>
  <si>
    <t>Phí phân tích các chỉ tiêu T10 - TT</t>
  </si>
  <si>
    <t>Phí phân tích các chỉ tiêu T10 - DV</t>
  </si>
  <si>
    <t>Jintatsu 10</t>
  </si>
  <si>
    <t>Jintatsu 11</t>
  </si>
  <si>
    <t>Phí CT</t>
  </si>
  <si>
    <t>Bizmax03</t>
  </si>
  <si>
    <t>Phí phân tích các chỉ tiêu T11 - TT</t>
  </si>
  <si>
    <t>Phí phân tích các chỉ tiêu T11 - DV</t>
  </si>
  <si>
    <t>ATB 02</t>
  </si>
  <si>
    <t>Yii Yih 01</t>
  </si>
  <si>
    <t>CuuLong 03</t>
  </si>
  <si>
    <t>Phí phân tích các chỉ tiêu T12 - DV</t>
  </si>
  <si>
    <t>Jintatsu 01</t>
  </si>
  <si>
    <t>Jintatsu 02</t>
  </si>
  <si>
    <t>ATB 1&amp;2</t>
  </si>
  <si>
    <t>Phí phân tích các chỉ tiêu T1 - DV</t>
  </si>
  <si>
    <t>BẢNG ĐỐI CHIẾU CÔNG NỢ THÁNG NĂM 2015</t>
  </si>
  <si>
    <t>Phí phân tích các chỉ tiêu T2 - TT</t>
  </si>
  <si>
    <t>Phí phân tích các chỉ tiêu T2 - DV</t>
  </si>
  <si>
    <t>Tokai 01</t>
  </si>
  <si>
    <t>LA</t>
  </si>
  <si>
    <t>Tokai 04</t>
  </si>
  <si>
    <t>Tokai 05</t>
  </si>
  <si>
    <t>Tokai 06</t>
  </si>
  <si>
    <t>Biovital 01</t>
  </si>
  <si>
    <t>Phí phân tích các chỉ tiêu T3 - DV</t>
  </si>
  <si>
    <t>Đơn vị: CÔNG TY TNHH HẢI SẢN AN LẠC</t>
  </si>
  <si>
    <t>Mẫu số S05b-DNN</t>
  </si>
  <si>
    <t>(Ban hành theo QĐ số 48/2006/QĐ-BTC Ngày 14/09/2006 của Bộ trưởng BTC)</t>
  </si>
  <si>
    <t>P. An Lạc, Q. Bình Tân, TP. HCM</t>
  </si>
  <si>
    <t>SỔ KẾ TOÁN CHI TIẾT QUỸ TIỀN MẶT</t>
  </si>
  <si>
    <t>Tài khoản : 1111</t>
  </si>
  <si>
    <t>Loại quỹ: Tiền mặt</t>
  </si>
  <si>
    <t>Đơn vị tính: đồng</t>
  </si>
  <si>
    <t>Ngày tháng ghi sổ</t>
  </si>
  <si>
    <t>Mã KH</t>
  </si>
  <si>
    <t>Số phát sinh</t>
  </si>
  <si>
    <t>Số tồn</t>
  </si>
  <si>
    <t>Thu</t>
  </si>
  <si>
    <t>Chi</t>
  </si>
  <si>
    <t>A</t>
  </si>
  <si>
    <t>B</t>
  </si>
  <si>
    <t xml:space="preserve"> </t>
  </si>
  <si>
    <t>G</t>
  </si>
  <si>
    <t>- Số tồn đầu kỳ</t>
  </si>
  <si>
    <t>Khác</t>
  </si>
  <si>
    <t>Bồi dưỡng CN làm lễ</t>
  </si>
  <si>
    <t>Cá</t>
  </si>
  <si>
    <t>Thanh KG - Trả tiền cá</t>
  </si>
  <si>
    <t>Mua phí giao thông</t>
  </si>
  <si>
    <t>Mua đồ cúng</t>
  </si>
  <si>
    <t>Xưởng</t>
  </si>
  <si>
    <t>Tiền rác thải 10 11 12</t>
  </si>
  <si>
    <t>Tiền cơm trực lễ</t>
  </si>
  <si>
    <t>Q11 - Rút tiền mặt</t>
  </si>
  <si>
    <t>Q11 - Nộp tiền mặt</t>
  </si>
  <si>
    <t>Q4 - Nộp tiền mặt</t>
  </si>
  <si>
    <t>Bồi dưỡng TX cont</t>
  </si>
  <si>
    <t>Lương</t>
  </si>
  <si>
    <t>Thưởng tết dương lịch</t>
  </si>
  <si>
    <t>VL</t>
  </si>
  <si>
    <t>Tân Hải Việt - Thanh toán tiền gas</t>
  </si>
  <si>
    <t>Tiền điện kỳ 2 / 12/14</t>
  </si>
  <si>
    <t xml:space="preserve"> Mừng SN</t>
  </si>
  <si>
    <t>Bảy Cà Ná - Trả tiền cá</t>
  </si>
  <si>
    <t>Thanh MN - Trả tiền cá</t>
  </si>
  <si>
    <t>Hiệp PT - Trả tiền cá</t>
  </si>
  <si>
    <t xml:space="preserve"> Trả tiền tư vấn giám sát môi trường</t>
  </si>
  <si>
    <t>Hụi</t>
  </si>
  <si>
    <t>Dì Út - Tiền hụi</t>
  </si>
  <si>
    <t>Sái Tý - Tiền hụi</t>
  </si>
  <si>
    <t>Thu tiền Du Lịch</t>
  </si>
  <si>
    <t>Gái Tài - Tiền hụi</t>
  </si>
  <si>
    <t>Tiền mượn cô</t>
  </si>
  <si>
    <t>H/Hồng</t>
  </si>
  <si>
    <t>A.Hùng - Jintatsu</t>
  </si>
  <si>
    <t>Xăng dầu</t>
  </si>
  <si>
    <t>SG - Tiền xăng dầu</t>
  </si>
  <si>
    <t>Đ/Thoại</t>
  </si>
  <si>
    <t>C.Duy - Tiền dt</t>
  </si>
  <si>
    <t>C.Dương</t>
  </si>
  <si>
    <t>Chi tiền hàng</t>
  </si>
  <si>
    <t>Nhân CM - Trả tiền cá</t>
  </si>
  <si>
    <t>T/ứng</t>
  </si>
  <si>
    <t>Thu t/ứng PC:120+130 T12/14</t>
  </si>
  <si>
    <t>Là chuồng có, quấn motour</t>
  </si>
  <si>
    <t>Mua biểu đồ kho lạnh</t>
  </si>
  <si>
    <t>Bồi dưỡng tăng ca</t>
  </si>
  <si>
    <t>51A-14174 - tiền sữa xe</t>
  </si>
  <si>
    <t>Mua gia vị tẩm tôm cá</t>
  </si>
  <si>
    <t xml:space="preserve">Lấy Heath </t>
  </si>
  <si>
    <t>Thu t/ứng PC:29 7/1/15</t>
  </si>
  <si>
    <t>Sửa cân đtử</t>
  </si>
  <si>
    <t>Tiền xe chở cá, thức ăn chim</t>
  </si>
  <si>
    <t>C.Thu - Tiền đt</t>
  </si>
  <si>
    <t>SN Huy Cường</t>
  </si>
  <si>
    <t>Mua thức ăn cá, cò</t>
  </si>
  <si>
    <t>Trà Vinh</t>
  </si>
  <si>
    <t>Thu tiền Hoàng Kim</t>
  </si>
  <si>
    <t>Bồi dưỡng, mua bánh tiếp khách</t>
  </si>
  <si>
    <t>Bồi dưỡng hoàn thuế LA</t>
  </si>
  <si>
    <t>Chi phí nhà</t>
  </si>
  <si>
    <t>Chị Cẩm - Tiền hụi</t>
  </si>
  <si>
    <t>Lãi vay</t>
  </si>
  <si>
    <t>C. Thái - Tiền lãi vay</t>
  </si>
  <si>
    <t>Quang Tiên - Trả tiền cá</t>
  </si>
  <si>
    <t>Tỷ Liên - Trả tiền cá</t>
  </si>
  <si>
    <t>8 Thùy - Trả tiền cá</t>
  </si>
  <si>
    <t>Chi lương T12/14</t>
  </si>
  <si>
    <t xml:space="preserve"> Nộp TK thẻ ( Cô, Chú, C.Thu)</t>
  </si>
  <si>
    <t>Phí bảo vệ</t>
  </si>
  <si>
    <t>Chú 9</t>
  </si>
  <si>
    <t>Tiền xe chiếu xạ</t>
  </si>
  <si>
    <t>Tiền gia hạn Email</t>
  </si>
  <si>
    <t>Thu tạm ứng PC:133+32 20/12&amp;8/1</t>
  </si>
  <si>
    <t>Bồi dưỡng ATP (A Khương)</t>
  </si>
  <si>
    <t>C.Duy - chi phí</t>
  </si>
  <si>
    <t>Quấn motour quạt hút</t>
  </si>
  <si>
    <t>C.Mười - Lãi vay</t>
  </si>
  <si>
    <t>Chi phí sửa xe</t>
  </si>
  <si>
    <t>B/dưỡng na fi kiểm hàng</t>
  </si>
  <si>
    <t>Thu t/ứng PC : 61 15/1</t>
  </si>
  <si>
    <t>Quaấn motour, nhôm</t>
  </si>
  <si>
    <t>LA - Tiền xăng dầu</t>
  </si>
  <si>
    <t>Tiền gửi thư</t>
  </si>
  <si>
    <t>Dung Khải - Trả tiền cá</t>
  </si>
  <si>
    <t>C.Thang - Trả tiền mượn</t>
  </si>
  <si>
    <t>Hương HQ - Trả tiền mượn</t>
  </si>
  <si>
    <t>Tiền kéo cont nội địa</t>
  </si>
  <si>
    <t>C.Hai - Mượn</t>
  </si>
  <si>
    <t>Tiền làm trang web</t>
  </si>
  <si>
    <t>Mua nhôm</t>
  </si>
  <si>
    <t>Mua gia vị tẩm</t>
  </si>
  <si>
    <t>Tiền cáp nhà</t>
  </si>
  <si>
    <t>Mua vật tư v/s HACCP</t>
  </si>
  <si>
    <t>Nga MS - Trả tiền cá</t>
  </si>
  <si>
    <t>Dũng KG - Trả tiền cá</t>
  </si>
  <si>
    <t>Cơ HT - Trả tiền cá</t>
  </si>
  <si>
    <t>Dượng 3 - Trả lãi vay</t>
  </si>
  <si>
    <t>Thuế BT</t>
  </si>
  <si>
    <t>C.Duy - Nộp TK</t>
  </si>
  <si>
    <t>C.Mười - Tiền đt</t>
  </si>
  <si>
    <t>Tiền camera (Hạnh)</t>
  </si>
  <si>
    <t>Cô Thái - Trả tiền cá</t>
  </si>
  <si>
    <t>Hồng - Trả tiền cá</t>
  </si>
  <si>
    <t>điện thoại &amp; internet xưởng</t>
  </si>
  <si>
    <t>Thanh toán tiền nước suối</t>
  </si>
  <si>
    <t>Tiền đt &amp; internet</t>
  </si>
  <si>
    <t>Thuế trước bạ xe</t>
  </si>
  <si>
    <t>Đóng thuế xe 51A-14174</t>
  </si>
  <si>
    <t>Mua lưới &amp; vải</t>
  </si>
  <si>
    <t>A.Lee - Hoa hồng</t>
  </si>
  <si>
    <t>Thu t/ứng PC: 149 31/12</t>
  </si>
  <si>
    <t>Bill 3C</t>
  </si>
  <si>
    <t>Thu t/ứng PC: 33 9/12</t>
  </si>
  <si>
    <t>Chi phí cont T11&amp;T12</t>
  </si>
  <si>
    <t>Chi phí cont T1&amp;T2</t>
  </si>
  <si>
    <t>Cô - Tiền dt</t>
  </si>
  <si>
    <t>Mua ổ khóa, ….</t>
  </si>
  <si>
    <t>Mua hành lá, đậu phộng</t>
  </si>
  <si>
    <t>Duy Tân - Hủ ly nhựa</t>
  </si>
  <si>
    <t>Gia vị tẩm mực, cá hồi</t>
  </si>
  <si>
    <t>Tiền điện</t>
  </si>
  <si>
    <t>Phí kiểm hàng</t>
  </si>
  <si>
    <t>Chi tiền chị Thu</t>
  </si>
  <si>
    <t xml:space="preserve"> Giấy bạc, muỗng nhựa, xi măng</t>
  </si>
  <si>
    <t>Rút tiền Q11</t>
  </si>
  <si>
    <t>Chi phí đi TV</t>
  </si>
  <si>
    <t>Tiền xe</t>
  </si>
  <si>
    <t>Tiêền kiểm hàng ATB</t>
  </si>
  <si>
    <t>Tiền xe cá cơm - Thanh MN</t>
  </si>
  <si>
    <t>Mua dola (2.300)</t>
  </si>
  <si>
    <t>Tiêền nước Hải Sơn</t>
  </si>
  <si>
    <t>Lùn TV - Trả tiền cá</t>
  </si>
  <si>
    <t>Danh BL - Trả tiền cá</t>
  </si>
  <si>
    <t>Anh Kim - Tiền bao bì</t>
  </si>
  <si>
    <t>Tiêền xe chở võ tôm vô vườn</t>
  </si>
  <si>
    <t>Gửi mẫu nước</t>
  </si>
  <si>
    <t>Mua VT HACCP</t>
  </si>
  <si>
    <t>Tiêền xe cá cơm - Thanh MN</t>
  </si>
  <si>
    <t>Tiêền xe cá cơm - Hải Thủy</t>
  </si>
  <si>
    <t>Mua gạo &amp; gia vị tẩm mực</t>
  </si>
  <si>
    <t>Chi tiền C.Ngoc mượn</t>
  </si>
  <si>
    <t>B/ dưỡng Thư &amp; Diệu ATB</t>
  </si>
  <si>
    <t>Mua dây điện</t>
  </si>
  <si>
    <t>Đặt cọc tất niên</t>
  </si>
  <si>
    <t>T/ứng lương t1</t>
  </si>
  <si>
    <t>Chi phí 2 xe</t>
  </si>
  <si>
    <t>B/dưỡng na fi kiểm hàng 2 cont ATB</t>
  </si>
  <si>
    <t>Mua ổ khóa cổng ra vào</t>
  </si>
  <si>
    <t>B/dưởng tx kiễm hàng ATP</t>
  </si>
  <si>
    <t>Mua gia vị tẩm mực</t>
  </si>
  <si>
    <t>Mua 2 c nước sơn</t>
  </si>
  <si>
    <t>B/dưỡng PCCC</t>
  </si>
  <si>
    <t>Tiêền nước</t>
  </si>
  <si>
    <t>B/dưỡng Phước &amp; Thu (KH ATB)</t>
  </si>
  <si>
    <t>Chi phí TK A.Thắng</t>
  </si>
  <si>
    <t>Nộp tiền TK cô chú thu</t>
  </si>
  <si>
    <t>A.Lee (3C) - Hoa hồng</t>
  </si>
  <si>
    <t>A.Sơn - Hoa hồng</t>
  </si>
  <si>
    <t>Hà KG - Trả tiền cá</t>
  </si>
  <si>
    <t>Chi tiền C Thu</t>
  </si>
  <si>
    <t>Đám dỗ</t>
  </si>
  <si>
    <t>Sạc bình PCCC</t>
  </si>
  <si>
    <t>Phí gửi hàng</t>
  </si>
  <si>
    <t>Phí bốc xếp &amp; phí đi cảng</t>
  </si>
  <si>
    <t>Mua chổi bông</t>
  </si>
  <si>
    <t>Thuế</t>
  </si>
  <si>
    <t>Nộp thuế BT giải thể</t>
  </si>
  <si>
    <t>Nộp tiền Q11</t>
  </si>
  <si>
    <t>Trợ cấp TS Trường Sa</t>
  </si>
  <si>
    <t>Chi lương T01/15</t>
  </si>
  <si>
    <t>Phát - Tiền mè đường</t>
  </si>
  <si>
    <t>Tiền cơm</t>
  </si>
  <si>
    <t>Tiêền đặt cọc KS</t>
  </si>
  <si>
    <t>Thu lương T12 &amp; T1/15</t>
  </si>
  <si>
    <t>Chi phí đi Tiền Giang (C.Duy)</t>
  </si>
  <si>
    <t>3 Xuyên - Trả lãi vay</t>
  </si>
  <si>
    <t>C. Cẩm - Đóng hụi kỳ</t>
  </si>
  <si>
    <t>THàng</t>
  </si>
  <si>
    <t>Thu tiền hàng ăn liền (C. Yến)</t>
  </si>
  <si>
    <t>Thu tam ứng PC:147 ngày 31/1</t>
  </si>
  <si>
    <t>Sửa điện fong sấy &amp; cửa nhôm</t>
  </si>
  <si>
    <t>Mua dầu đóng date</t>
  </si>
  <si>
    <t>Mua thuốc tẩy &amp; khăn giấy</t>
  </si>
  <si>
    <t>Tiêền taxi</t>
  </si>
  <si>
    <t>Mua gia vị tẩm khô bò</t>
  </si>
  <si>
    <t>Bồi dưỡng Tuấn Nafi</t>
  </si>
  <si>
    <t>Hải Thủy - Tiền mượn</t>
  </si>
  <si>
    <t>Hải Thủy - Trả tiền cá</t>
  </si>
  <si>
    <t>Tiêền bơm mực máy in</t>
  </si>
  <si>
    <t>Tạm ứng mua nước sơn</t>
  </si>
  <si>
    <t>Thu taạm ứng PC:40 ngày 7/2</t>
  </si>
  <si>
    <t xml:space="preserve"> Mua mực &amp; dấu đóng date</t>
  </si>
  <si>
    <t>Chi phí bảo vệ</t>
  </si>
  <si>
    <t>7 Cà Ná - Trả tiền cá</t>
  </si>
  <si>
    <t>Mua gas kho lạnh</t>
  </si>
  <si>
    <t>Chi phí gửi thư</t>
  </si>
  <si>
    <t>Phí lắp máy lạnh</t>
  </si>
  <si>
    <t>Tiêền bồi dưỡng tết Nafi</t>
  </si>
  <si>
    <t>Tiêền bồi dưỡng tết NH</t>
  </si>
  <si>
    <t>Tiêền bồi dưỡng Nafi &amp; fong chất lượng</t>
  </si>
  <si>
    <t>DũngKG - Trả tiền cá</t>
  </si>
  <si>
    <t>Sách VT - Trả tiền cá</t>
  </si>
  <si>
    <t>Thanh CM - Trả tiền cá</t>
  </si>
  <si>
    <t>Thu tiền hàng ăn liền (C. Thụy)</t>
  </si>
  <si>
    <t>Thu tiền hàng ăn liền (C. Loan)</t>
  </si>
  <si>
    <t>Thu taạm ứng PC:50 &amp; 56 ngày 10/2</t>
  </si>
  <si>
    <t>Mua gas thay nhớt kho lạnh &amp; decal</t>
  </si>
  <si>
    <t>Quaà thưởng tết</t>
  </si>
  <si>
    <t>DĐồ cúng &amp; giấy gói wa</t>
  </si>
  <si>
    <t>Chi phí xuất hàng  T12 &amp; T1(C.Hùng)</t>
  </si>
  <si>
    <t>Phí lấy kết quả 2 con Markov</t>
  </si>
  <si>
    <t>Tiền rác thải &amp; thưởng tết</t>
  </si>
  <si>
    <t>Linh - Tiền hụi kỳ</t>
  </si>
  <si>
    <t>Mua băng keo chổi bóng đèn</t>
  </si>
  <si>
    <t>Tạm ứng lương</t>
  </si>
  <si>
    <t>Tiêền lìxi2</t>
  </si>
  <si>
    <t>Lương T2 &amp; Thưởng</t>
  </si>
  <si>
    <t>A.Minh - Tiền du lịch</t>
  </si>
  <si>
    <t>Trí Hảo - Trả tiền cá</t>
  </si>
  <si>
    <t>Thức ăn cho chim</t>
  </si>
  <si>
    <t>Tiêền nước uống</t>
  </si>
  <si>
    <t>Tiêền mua đồ chú Duy</t>
  </si>
  <si>
    <t>Trang VT - Trả tiền cá</t>
  </si>
  <si>
    <t>Bảy LH - Trả tiền cá</t>
  </si>
  <si>
    <t>Thu tiền hàng ăn liền C Dung</t>
  </si>
  <si>
    <t>Thu tiền hàng ăn liền C Loan</t>
  </si>
  <si>
    <t>Tiêền tiệc tất niên</t>
  </si>
  <si>
    <t>Tiêền xe chở khách tất niên</t>
  </si>
  <si>
    <t>Chi tiền A Bảy (Cô)</t>
  </si>
  <si>
    <t>Tân Minh Thư - Trả tiền hàng</t>
  </si>
  <si>
    <t>Tiêền cơm xưởng</t>
  </si>
  <si>
    <t>Mr Vượng - Trả lãi vay</t>
  </si>
  <si>
    <t>Lương 10 Xây dựng - Trà Vinh</t>
  </si>
  <si>
    <t>Thu tiền đặt cọc tất niên</t>
  </si>
  <si>
    <t>Tiêền nước tất niên</t>
  </si>
  <si>
    <t>Tiêền xe chở cá cơm Thanh MN</t>
  </si>
  <si>
    <t>Mua thuức ăn chó &amp; gạo</t>
  </si>
  <si>
    <t>Q4 - Rút tiền mặt</t>
  </si>
  <si>
    <t>Chi tiền nước ngọt khai trương</t>
  </si>
  <si>
    <t>Hải Sơn - Tiền nước</t>
  </si>
  <si>
    <t>Tạm ứng sửa kho</t>
  </si>
  <si>
    <t>Tạm ứng lương ( Sơn Thương)</t>
  </si>
  <si>
    <t>Chi lương Vũ &amp; Hữu Nghị</t>
  </si>
  <si>
    <t>Chi thêm tiền PC 112 ngày 24/2 ( C Duy)</t>
  </si>
  <si>
    <t>C. Hương HQ - Trả lãi vay</t>
  </si>
  <si>
    <t>Thu tiền hàng ăn liền C .Hùng</t>
  </si>
  <si>
    <t>Tiền điện tháng 1</t>
  </si>
  <si>
    <t>Tiền đi cảng</t>
  </si>
  <si>
    <t>Chi phí gt 2 xe</t>
  </si>
  <si>
    <t>Nộp TK (Cô &amp; C.Thu)</t>
  </si>
  <si>
    <t>SN Tuấn &amp; Thiết</t>
  </si>
  <si>
    <t>Phí gửi chứng từ Tín Phước</t>
  </si>
  <si>
    <t>Quốc - Tiền xe chở hàng chiếu xạ</t>
  </si>
  <si>
    <t>Tiền kéo cont Speadgate</t>
  </si>
  <si>
    <t>C. Phấn - Trả lãi vay</t>
  </si>
  <si>
    <t>Mua phiếu chi</t>
  </si>
  <si>
    <t>Tiền đổ đất vườn</t>
  </si>
  <si>
    <t>Thay nhớt xe</t>
  </si>
  <si>
    <t>Laấy bill 3C</t>
  </si>
  <si>
    <t>Thu taạm ứng A.Cường</t>
  </si>
  <si>
    <t>Bồi dưỡng bốc xếp đi cảng</t>
  </si>
  <si>
    <t>Thịnh Phước - Trả tiền băng keo</t>
  </si>
  <si>
    <t>Thu PC 20 ngày 4/3</t>
  </si>
  <si>
    <t>51A 14174 - Thay nhớt xe</t>
  </si>
  <si>
    <t>Tiền cước dt</t>
  </si>
  <si>
    <t>Tiền đặt cọc nhà trọ</t>
  </si>
  <si>
    <t>Tiền mua 2kg mực da</t>
  </si>
  <si>
    <t>Thu taạm ứng PC: 21 ngày 5/3</t>
  </si>
  <si>
    <t>Tiền lấy bill 2 cont</t>
  </si>
  <si>
    <t>Mua dđồ cúng</t>
  </si>
  <si>
    <t>Mua VPP</t>
  </si>
  <si>
    <t>Lương thời vụ</t>
  </si>
  <si>
    <t>Mua sơ dừa</t>
  </si>
  <si>
    <t>Chi tiền chị thu</t>
  </si>
  <si>
    <t>C. Duy - tiền điện thoại</t>
  </si>
  <si>
    <t>Tiền nước uống</t>
  </si>
  <si>
    <t>Tiền đám cưới</t>
  </si>
  <si>
    <t>Mua dao cắt cá cơm</t>
  </si>
  <si>
    <t>Tiền nhà trọ Trà Vinh</t>
  </si>
  <si>
    <t>Mừng SN (Xuân Thảo)</t>
  </si>
  <si>
    <t>Tiền giấy cuộn VS</t>
  </si>
  <si>
    <t xml:space="preserve">Phí kiểm hàng Markov 3 </t>
  </si>
  <si>
    <t>Thu TU Hiền PC 122 ngày 26/2</t>
  </si>
  <si>
    <t>Chi sửa kho lạnh</t>
  </si>
  <si>
    <t>Mua giaấy bạc đóng hàng HN</t>
  </si>
  <si>
    <t>Nộp chậm thuế TNCN SG</t>
  </si>
  <si>
    <t>Gửi mẫuCAP Cá bò</t>
  </si>
  <si>
    <t>Mua băng keo xám &amp; bột giặt</t>
  </si>
  <si>
    <t>Tiền xăng dầu SG</t>
  </si>
  <si>
    <t>Tiền cơm làm vườn</t>
  </si>
  <si>
    <t>3C - Tiền hoa hồng</t>
  </si>
  <si>
    <t>Chi lương T2/2015</t>
  </si>
  <si>
    <t>Tiền muượn Sơn Thương</t>
  </si>
  <si>
    <t>Thu tiền hàng ăn liền</t>
  </si>
  <si>
    <t>Chú Chín</t>
  </si>
  <si>
    <t>Tiền điện thoại C Mười</t>
  </si>
  <si>
    <t>Chi lương nghỉ việc - Bảo</t>
  </si>
  <si>
    <t>tiền taxi</t>
  </si>
  <si>
    <t>Thu tiền mượn Cô</t>
  </si>
  <si>
    <t>Mừng SN ( A Hiền )</t>
  </si>
  <si>
    <t>Chi phí đi Trà Vinh</t>
  </si>
  <si>
    <t>Tiền Đt C.Thu</t>
  </si>
  <si>
    <t>Bồi dưỡng đổ rác</t>
  </si>
  <si>
    <t>Chi phí sửa máy hút chân không</t>
  </si>
  <si>
    <t>Bồi dưỡng đóng date</t>
  </si>
  <si>
    <t>Bảo trì máy camera</t>
  </si>
  <si>
    <t>Bồi dưỡng đóng date &amp; tx xe cont</t>
  </si>
  <si>
    <t>Mua gạo nhà</t>
  </si>
  <si>
    <t>Mua tài liệu thuế LA</t>
  </si>
  <si>
    <t>Dđi cảng đóng hàng</t>
  </si>
  <si>
    <t>Tiền đt cô</t>
  </si>
  <si>
    <t>Tiêền đt &amp; internet nhà</t>
  </si>
  <si>
    <t>51H - 08056 Thay bình ắc quy</t>
  </si>
  <si>
    <t>51H - 08056 Thay nhớt</t>
  </si>
  <si>
    <t>Thu t/ứng PC:92 ngày 21/3</t>
  </si>
  <si>
    <t>Chi bồi dưỡng cxa đóng hàng</t>
  </si>
  <si>
    <t>Tiền xe chở cây kiểng</t>
  </si>
  <si>
    <t>Tiền thuê xe KSK - CN</t>
  </si>
  <si>
    <t>51A 14174 - Thay vỏ xe</t>
  </si>
  <si>
    <t>Đóng tiền nafi</t>
  </si>
  <si>
    <t>Thời vụ</t>
  </si>
  <si>
    <t>Tiền xe chở cá cơm Thanh MN</t>
  </si>
  <si>
    <t>Tiền nước Hài Sơn</t>
  </si>
  <si>
    <t>Thuê xe đổ rác &amp; trấu</t>
  </si>
  <si>
    <t>Chi phí nhà &amp; làm vườn</t>
  </si>
  <si>
    <t>Thu t/ứng PC:102 ngày 24/3</t>
  </si>
  <si>
    <t>51A - 14174 Thay vỏ xe</t>
  </si>
  <si>
    <t>Sinh nhật C.Tư</t>
  </si>
  <si>
    <t>Sửa máy hút chân không</t>
  </si>
  <si>
    <t xml:space="preserve">             </t>
  </si>
  <si>
    <t>- Cộng số phát sinh trong kỳ</t>
  </si>
  <si>
    <t>x</t>
  </si>
  <si>
    <t>- Số tồn cuối kỳ</t>
  </si>
  <si>
    <t>- Sổ này có 02 trang, đánh từ trang 01 đến trang 02</t>
  </si>
  <si>
    <t>- Ngày mở sổ 01/07/2006</t>
  </si>
  <si>
    <t>Ngày 31 tháng  12  năm  2006</t>
  </si>
  <si>
    <t>Người ghi sổ</t>
  </si>
  <si>
    <t>Kế toán trưởng</t>
  </si>
  <si>
    <t>Giám đốc</t>
  </si>
  <si>
    <t>(Ký, họ tên)</t>
  </si>
  <si>
    <t>(Ký, họ tên, đóng dấu)</t>
  </si>
  <si>
    <t>PHIẾU THANH TOÁN TIỀN CHÊNH LỆCH</t>
  </si>
  <si>
    <t>(CHÚ TRUNG TOKAI)</t>
  </si>
  <si>
    <t>Cont ngày 30/5/2013</t>
  </si>
  <si>
    <t>TÊN HÀNG</t>
  </si>
  <si>
    <t>SỐ LƯỢNG</t>
  </si>
  <si>
    <t>GÍA KHÁCH MỞ L/C</t>
  </si>
  <si>
    <t>THÀNH TIỀN</t>
  </si>
  <si>
    <t>GÍA XÍ NGHIỆP</t>
  </si>
  <si>
    <t>CHÊNH LỆCH</t>
  </si>
  <si>
    <t xml:space="preserve">Khô cá mai tẩm </t>
  </si>
  <si>
    <t>Khô cá đổng tẩm</t>
  </si>
  <si>
    <t>Khô cá chỉ vàng tẩm</t>
  </si>
  <si>
    <t xml:space="preserve">Đã thanh toán xong </t>
  </si>
  <si>
    <t>Cont ngày 23/8/2013</t>
  </si>
  <si>
    <t xml:space="preserve">Khô Cá Bò Tẩm </t>
  </si>
  <si>
    <t xml:space="preserve">Khô cá chỉ vàng tẩm </t>
  </si>
  <si>
    <t>TỔNG TIỀN : 3,375 +2,300 = 5,675</t>
  </si>
  <si>
    <r>
      <t>*</t>
    </r>
    <r>
      <rPr>
        <b/>
        <u/>
        <sz val="14"/>
        <color indexed="8"/>
        <rFont val="Times New Roman"/>
        <family val="1"/>
      </rPr>
      <t>GHI CHÚ :</t>
    </r>
  </si>
  <si>
    <t>Long An , ngày 03 tháng 09 năm 2013</t>
  </si>
  <si>
    <t>- Giảm giá cá Chỉ 0.20 USD/Kg</t>
  </si>
  <si>
    <t>- Giá cá Bò không giảm : 0.20 USD/Kg</t>
  </si>
  <si>
    <t>Hiện nay An Lạc đang xuất khô cá bò giá : 11.00 USD/Kg</t>
  </si>
  <si>
    <t>Cont ngày 26/9/2013</t>
  </si>
  <si>
    <t>Cont ngày 7/11/2013</t>
  </si>
  <si>
    <t>Khô cá mai tẩm (trả về 1960kg)</t>
  </si>
  <si>
    <t>Cont ngày 7/12/2013</t>
  </si>
  <si>
    <t>Cont ngày 18/3/2014</t>
  </si>
  <si>
    <t>Cont ngày 20/7/2014</t>
  </si>
  <si>
    <t xml:space="preserve">Khô cá đổng tẩm </t>
  </si>
  <si>
    <t>Cont ngày 08/10/2014</t>
  </si>
  <si>
    <t>Fax: 072. 3850 608</t>
  </si>
  <si>
    <t>ĐVT</t>
  </si>
  <si>
    <t>Số lượng</t>
  </si>
  <si>
    <t>Đơn giá</t>
  </si>
  <si>
    <t>Công ty chúng tôi còn nợ số tiền:</t>
  </si>
  <si>
    <t xml:space="preserve">Bằng chữ : </t>
  </si>
  <si>
    <t>kg</t>
  </si>
  <si>
    <t>Thu t/ứng PC:55 ngày 11/3</t>
  </si>
  <si>
    <t>Mua giấy bạc đóng hàng ăn liền</t>
  </si>
  <si>
    <t>Tiền điện T3</t>
  </si>
  <si>
    <t>Thảo - Tiền xe Trí Hảo</t>
  </si>
  <si>
    <t>Mua nước sơn</t>
  </si>
  <si>
    <t>Thu t/ứng PC:103 &amp; 118</t>
  </si>
  <si>
    <t>Lấy bill 3C</t>
  </si>
  <si>
    <t>ATP - Tiền hoa hồng</t>
  </si>
  <si>
    <t>Phương Hải Sơn</t>
  </si>
  <si>
    <t>Mua gạch làm vườn</t>
  </si>
  <si>
    <t>Mua tấm nhựa làm khuôn ghép cá</t>
  </si>
  <si>
    <t>T/ứng tiền làm vườn</t>
  </si>
  <si>
    <t>Bồi dưỡng kiểm hàng Nafi</t>
  </si>
  <si>
    <t>Tiêền xe chở đá vô vườn</t>
  </si>
  <si>
    <t>Tiền nước &amp; làm vườn</t>
  </si>
  <si>
    <t>Mua thuức ăn chim</t>
  </si>
  <si>
    <t>Mua nhôm đóng vĩ</t>
  </si>
  <si>
    <t>Quang VT - Trả tiền cá</t>
  </si>
  <si>
    <t>Tiền điện kỳ 2/T3</t>
  </si>
  <si>
    <t>Phí phân tích các chỉ tiêu T4 - TT</t>
  </si>
  <si>
    <t>Phí phân tích các chỉ tiêu T4 - DV</t>
  </si>
  <si>
    <t>Tiền đăng ký nhãn hiệu</t>
  </si>
  <si>
    <t>Mua vật tư vệ sinh HACCP</t>
  </si>
  <si>
    <t>Tạm ứng T3</t>
  </si>
  <si>
    <t>Tiền nước</t>
  </si>
  <si>
    <t>Tiền xe chở gạch Trà Vinh</t>
  </si>
  <si>
    <t>Trần - Thạch cao</t>
  </si>
  <si>
    <t>Thu t/ứng PC:08 ngày 4/4</t>
  </si>
  <si>
    <t>Tiền cơm T2</t>
  </si>
  <si>
    <t>Phí kiểm nước</t>
  </si>
  <si>
    <t>Tiền sửa máy giặt máy nóng lạnh</t>
  </si>
  <si>
    <t>Tiền khám SK CN</t>
  </si>
  <si>
    <t>DĐá hồ cá</t>
  </si>
  <si>
    <t>Chi phí Hùng XD, đá lót sân</t>
  </si>
  <si>
    <t>Bồi dưỡng làm vườn</t>
  </si>
  <si>
    <t>Tiền công làm vườn</t>
  </si>
  <si>
    <t>Mua thuốc ẳm tăm bông</t>
  </si>
  <si>
    <t>Trọng - Bồi dưỡng kiểm hàng</t>
  </si>
  <si>
    <t>Tiêền đt c.Mười</t>
  </si>
  <si>
    <t>A Thắng - Tiền hàng</t>
  </si>
  <si>
    <t>Đi BD đóng hàng</t>
  </si>
  <si>
    <t>Lương T3</t>
  </si>
  <si>
    <t>Thu tiền lương C.Loan</t>
  </si>
  <si>
    <t>Hùng XD - Chi tiền</t>
  </si>
  <si>
    <t>Tiền taxi</t>
  </si>
  <si>
    <t>Mua bóng đèn xưởng</t>
  </si>
  <si>
    <t>Thu t/ứng PC:41 ngày 9/4</t>
  </si>
  <si>
    <t>Mua thuốc ẩm tampon</t>
  </si>
  <si>
    <t>Thu t/ứng PC:46 ngày 10/4</t>
  </si>
  <si>
    <t>Trung - Tiền hoa hồng</t>
  </si>
  <si>
    <t>C. Ngọc mượn</t>
  </si>
  <si>
    <t>Tiền chợ TK</t>
  </si>
  <si>
    <t>51F- 08056 Sửa xe</t>
  </si>
  <si>
    <t>Bồi dưỡng nafi</t>
  </si>
  <si>
    <t>Tiền thuê vỏ cont</t>
  </si>
  <si>
    <t>Tiền an ninh quốc phòng</t>
  </si>
  <si>
    <t>Thu t/ứng PC:67 ngày 15/4</t>
  </si>
  <si>
    <t>CP bảo vệ</t>
  </si>
  <si>
    <t>Thu t/ứng PC:33 ngày 7/4</t>
  </si>
  <si>
    <t>Tiền gửi mẫu nước</t>
  </si>
  <si>
    <t>Thu tiền mươn C.Hai</t>
  </si>
  <si>
    <t>Chi phí TV</t>
  </si>
  <si>
    <t>Thu t/ứng PC:68 ngày 15/4</t>
  </si>
  <si>
    <t>Thu t/ứng PC:53 ngày 13/4</t>
  </si>
  <si>
    <t>Thay bóng đèn xưởng</t>
  </si>
  <si>
    <t>Sửa máy đai thùng</t>
  </si>
  <si>
    <t>Mua vật tư sửa kho lạnh</t>
  </si>
  <si>
    <t>Q4 &amp; Q11 - Nộp tiền mặt</t>
  </si>
  <si>
    <t>Mường SN Út</t>
  </si>
  <si>
    <t>Tiền làm vườn</t>
  </si>
  <si>
    <t>Mua gia vị tẩm cá</t>
  </si>
  <si>
    <t>Thu t/ứng PC:64 ngày 15/4</t>
  </si>
  <si>
    <t>Dì Út - Tiền mượn</t>
  </si>
  <si>
    <t>Loan HT - Trả tiền cá</t>
  </si>
  <si>
    <t>Giàu VT - Trà tiền cá</t>
  </si>
  <si>
    <t>Thu t/ứng PC:82 ngày 18/4</t>
  </si>
  <si>
    <t>Sửa kho lạnh</t>
  </si>
  <si>
    <t>Sửa phòng sấy</t>
  </si>
  <si>
    <t>Sửa cân điện tử</t>
  </si>
  <si>
    <t>Mua 100T mì</t>
  </si>
  <si>
    <t>Tạm ứng T4</t>
  </si>
  <si>
    <t>Mua thêm 3T mì</t>
  </si>
  <si>
    <t>Thu tiền C.Ngọc</t>
  </si>
  <si>
    <t>Trung VT - Trà tiền cá</t>
  </si>
  <si>
    <t>Quấn bơm nước</t>
  </si>
  <si>
    <t>Tiền điện kỳ 2/T4</t>
  </si>
  <si>
    <t>Phí gt 2 xe</t>
  </si>
  <si>
    <t>Tiền xây mộ mẹ C Duy</t>
  </si>
  <si>
    <t>Sửa xe xưởng</t>
  </si>
  <si>
    <t>Tiền mua bếp &amp; bồn cầu &amp; rửa chén</t>
  </si>
  <si>
    <t>Gừi mẫu nước</t>
  </si>
  <si>
    <t>Tiền đt C.Duy</t>
  </si>
  <si>
    <t>Bồi dưỡng lên cont</t>
  </si>
  <si>
    <t>B/dưởng TX cont &amp; chích chó</t>
  </si>
  <si>
    <t>Tiền đt c Mười</t>
  </si>
  <si>
    <t>Bồi dưỡng xấy ghẹ đêm</t>
  </si>
  <si>
    <t>ATB3</t>
  </si>
  <si>
    <t>Phí cấp cont rỗng trả thay</t>
  </si>
  <si>
    <t>Q11- Nộp TM</t>
  </si>
  <si>
    <t>Chi phí di TV</t>
  </si>
  <si>
    <t>Thu t/ứng PC:112 ngày 23/1</t>
  </si>
  <si>
    <t>Chi phí cont</t>
  </si>
  <si>
    <t>Mượn</t>
  </si>
  <si>
    <t>Bảo dưỡng xe 51F-08056</t>
  </si>
  <si>
    <t>Chi lương</t>
  </si>
  <si>
    <t>Thu lương chị Ngọc</t>
  </si>
  <si>
    <t>A. Thắng - Thu tiền hàng (20.000USD)</t>
  </si>
  <si>
    <t>Tiền thẻ visa</t>
  </si>
  <si>
    <t>Thu t/ứng PC:38 ngày 13/5</t>
  </si>
  <si>
    <t>Thu t/ứng PC:07 ngày 4/5</t>
  </si>
  <si>
    <t>Quấn morour &amp; sữa máy khoana</t>
  </si>
  <si>
    <t>Tiền muước uống</t>
  </si>
  <si>
    <t>Mua lưới may vĩ</t>
  </si>
  <si>
    <t>Mua vật tư HACCP</t>
  </si>
  <si>
    <t>Chi phí cxuất hàng</t>
  </si>
  <si>
    <t>Nộp TK</t>
  </si>
  <si>
    <t>Tiền cúng chùa</t>
  </si>
  <si>
    <t>Bảng tuyển dụng &amp; bơm mực</t>
  </si>
  <si>
    <t>Thanh Hoàng Thanh - Thu TM</t>
  </si>
  <si>
    <t>Thanh toán tiền gửi thư</t>
  </si>
  <si>
    <t>Tăng ca sấy ghẹ</t>
  </si>
  <si>
    <t>Bồi dưỡng A.Hải - Q11</t>
  </si>
  <si>
    <t>Q11- Rút TM</t>
  </si>
  <si>
    <t>Nộp tiền TK cô</t>
  </si>
  <si>
    <t>Trả tiền lưới nhựa</t>
  </si>
  <si>
    <t>Chi phí mua mực</t>
  </si>
  <si>
    <t>Bồi dưỡng sấy ghẹ</t>
  </si>
  <si>
    <t>Mượn tiền công đoàn</t>
  </si>
  <si>
    <t>Chi phí xe chở gạch</t>
  </si>
  <si>
    <t>Mua máng nước kho lạnh</t>
  </si>
  <si>
    <t>Oanh - Tiền mượn</t>
  </si>
  <si>
    <t>Mari - Tiền hụi</t>
  </si>
  <si>
    <t>Trắng VL - Trả tiền cá</t>
  </si>
  <si>
    <t>Tiền điện nhà</t>
  </si>
  <si>
    <t>Mua thảm xe 51A-14174</t>
  </si>
  <si>
    <t>Tiền nước T3 &amp; T4</t>
  </si>
  <si>
    <t>Bồi dưỡng học HACCP</t>
  </si>
  <si>
    <t>Bơm mực</t>
  </si>
  <si>
    <t>Chi phí linh tinh xưởng</t>
  </si>
  <si>
    <t>Quấn motur</t>
  </si>
  <si>
    <t>DĐồng hồ treo tường</t>
  </si>
  <si>
    <t>Thuế đất vườn</t>
  </si>
  <si>
    <t>Hồng KG - Trả tiền cá</t>
  </si>
  <si>
    <t>Tạm ứng T5</t>
  </si>
  <si>
    <t>Chi phí</t>
  </si>
  <si>
    <t xml:space="preserve"> Phương HS</t>
  </si>
  <si>
    <t>Mua bình máy phát</t>
  </si>
  <si>
    <t>Nộp thẻ cô chú</t>
  </si>
  <si>
    <t>A. Sơn - Hoa hồng</t>
  </si>
  <si>
    <t>Tiền nước Hải Sơn</t>
  </si>
  <si>
    <t>Tiền cơm T3 &amp; 4</t>
  </si>
  <si>
    <t>Tiền giám sát môi trường</t>
  </si>
  <si>
    <t>Dũng - Tiền xe kéo cont</t>
  </si>
  <si>
    <t>Tiền đá hoa cương</t>
  </si>
  <si>
    <t>Trả tiền mượn công d8oan2</t>
  </si>
  <si>
    <t>Tiền thuw6 xe chở ớt khô</t>
  </si>
  <si>
    <t>Thanh thử kim loại</t>
  </si>
  <si>
    <t>Bồi dưỡng nafi kiểm hàng</t>
  </si>
  <si>
    <t>Tiền rác thải</t>
  </si>
  <si>
    <t>Tiền nước internet</t>
  </si>
  <si>
    <t>Thu t/ứng PC :04 ngày 1/6</t>
  </si>
  <si>
    <t>Mua nhớt kho lạnh</t>
  </si>
  <si>
    <t>Kiểm háng nafi</t>
  </si>
  <si>
    <t>Tiền d/t c.Mười</t>
  </si>
  <si>
    <t>sửa xe nâng</t>
  </si>
  <si>
    <t>Kiểm nước hiệu chỉnh quả cân</t>
  </si>
  <si>
    <t>Mua vpp</t>
  </si>
  <si>
    <t>Chuột máy tính</t>
  </si>
  <si>
    <t>Chi phí BV</t>
  </si>
  <si>
    <t>Mua khăn tay thuốc</t>
  </si>
  <si>
    <t>Thu t/ứng PC :46 ngày 9/6</t>
  </si>
  <si>
    <t>Tiền d/t &amp; internet</t>
  </si>
  <si>
    <t>Mua vật tư sửa tủ sấy</t>
  </si>
  <si>
    <t>jintatsu 03</t>
  </si>
  <si>
    <t>Tokai 02</t>
  </si>
  <si>
    <t>OChoen01</t>
  </si>
  <si>
    <t>Phí phân tích các chỉ tiêu T6 - DV</t>
  </si>
  <si>
    <t>Mua 1000 USD</t>
  </si>
  <si>
    <t>Chi lương T5</t>
  </si>
  <si>
    <t>Mua vật tư</t>
  </si>
  <si>
    <t>Thu t/ứng PC:42 ngày 9/6/15</t>
  </si>
  <si>
    <t xml:space="preserve"> Mua màu TP tẩm cá</t>
  </si>
  <si>
    <t>Thu t/ứng PC: 67 ngày 16/6</t>
  </si>
  <si>
    <t>Chi phí dđóng hàng</t>
  </si>
  <si>
    <t>6 Nhẩm - Trả tiền cá</t>
  </si>
  <si>
    <t>Tiến CM - Trả tiền cá</t>
  </si>
  <si>
    <t>A Lee - Tiền cá bò</t>
  </si>
  <si>
    <t>Thu t/ứng PC: 58&amp;68 ngày 13&amp;16/6</t>
  </si>
  <si>
    <t>Sửa tủ sấy</t>
  </si>
  <si>
    <t>Phí kiểm nghiệm</t>
  </si>
  <si>
    <t>Bồi dưỡng xe cont</t>
  </si>
  <si>
    <t>Mua mực cán làm mẫu</t>
  </si>
  <si>
    <t>Thu t/ứng PC: 92 ngày 22/6</t>
  </si>
  <si>
    <t>Thu t/ứng PC: 89 ngày 19/6</t>
  </si>
  <si>
    <t>Mua bao tay</t>
  </si>
  <si>
    <t>Bill cuu Long</t>
  </si>
  <si>
    <t>Website</t>
  </si>
  <si>
    <t>Mua vật tư bao tay chỉ</t>
  </si>
  <si>
    <t>Thu t/ứng website</t>
  </si>
  <si>
    <t>Tiền sor</t>
  </si>
  <si>
    <t>Tiền đám cưới (Diễm - A Thống)</t>
  </si>
  <si>
    <t>Thu t/ứng PC:93 ngày 23/6</t>
  </si>
  <si>
    <t>Laấy bill cuulong</t>
  </si>
  <si>
    <t>Cô - tiền đt</t>
  </si>
  <si>
    <t xml:space="preserve">Thu t/ứng PC: 86 ngày </t>
  </si>
  <si>
    <t>Mua vật tư sửa tử sấy</t>
  </si>
  <si>
    <t>Nộp thẻ cô</t>
  </si>
  <si>
    <t>Nộp thẻ C.Thu</t>
  </si>
  <si>
    <t>Nộp tiền Q4</t>
  </si>
  <si>
    <t>C. Oanh - Tiền mượn</t>
  </si>
  <si>
    <t>Nam CV - Trả tiền cá</t>
  </si>
  <si>
    <t>Tiền Sica (Phước Anh)</t>
  </si>
  <si>
    <t>Mua thuốc xịt ruồi</t>
  </si>
  <si>
    <t>Mr Kim - Hoa hồng</t>
  </si>
  <si>
    <t>Mua mực in</t>
  </si>
  <si>
    <t>Vòi sen nhà</t>
  </si>
  <si>
    <t>Vỉ innox A Thế</t>
  </si>
  <si>
    <t>Thu t/ứng PC:115 ngày 26/6</t>
  </si>
  <si>
    <t>Tiền cắt vòng cá bò</t>
  </si>
  <si>
    <t>Tiền co7nm trực</t>
  </si>
  <si>
    <t>Tiền nước suối</t>
  </si>
  <si>
    <t>Mua khăn &amp; nước ngọt</t>
  </si>
  <si>
    <t>Chở inox</t>
  </si>
  <si>
    <t>Thức ăn cá</t>
  </si>
  <si>
    <t>Tiền hàng A Thắng ( 10.000 USD)</t>
  </si>
  <si>
    <t>Tiền coông chứng &amp; đt</t>
  </si>
  <si>
    <t>Tiền xe chở ghẹ</t>
  </si>
  <si>
    <t>Sửa xe 51A - 14174</t>
  </si>
  <si>
    <t>Tiền lưới chỉ</t>
  </si>
  <si>
    <t>Ktra môi trường Hải Sơn</t>
  </si>
  <si>
    <t>Clorin ( Hùng Xương)</t>
  </si>
  <si>
    <t>Mước đá cây</t>
  </si>
  <si>
    <t>Thu t/ứng PC: 01 ngày 1/7</t>
  </si>
  <si>
    <t>Nộp TM Q4</t>
  </si>
  <si>
    <t>Bồi dưỡng dọn kho</t>
  </si>
  <si>
    <t>Mua clorin bột</t>
  </si>
  <si>
    <t>Tiền xe chỡ ghẹ</t>
  </si>
  <si>
    <t>Tiền nước T6</t>
  </si>
  <si>
    <t>Thu tứng PC: 114 ngày 26/6</t>
  </si>
  <si>
    <t>Chi phí kiểm ngiệm</t>
  </si>
  <si>
    <t>C. Duy tiền dt9</t>
  </si>
  <si>
    <t>C. Mười tiền đt</t>
  </si>
  <si>
    <t>Mua vật tư kho lạnh</t>
  </si>
  <si>
    <t>Mua inox tủ sấy</t>
  </si>
  <si>
    <t>Tiền bồi dưỡng EIB</t>
  </si>
  <si>
    <t>Thu t/ứng PC: 30 ngày 6/6</t>
  </si>
  <si>
    <t>Tiền chích chó</t>
  </si>
  <si>
    <t>Mua ổ khóa phòng mướng</t>
  </si>
  <si>
    <t>Lương T6</t>
  </si>
  <si>
    <t>Tiền chăm sóc cây kiểng</t>
  </si>
  <si>
    <t>Lâm Thị Ên - Nhà cô</t>
  </si>
  <si>
    <t>Tiền internet &amp; đt</t>
  </si>
  <si>
    <t>Tiền C Duy đi VT</t>
  </si>
  <si>
    <t>Tiền kết nhựa A Hùng</t>
  </si>
  <si>
    <t>Vòng hoa đám tang (A Hiền)</t>
  </si>
  <si>
    <t>Cty Hoàng Kim</t>
  </si>
  <si>
    <t>Phí gửi thư</t>
  </si>
  <si>
    <t>Thu t/ứng PC: 24&amp;33&amp;35 ngày 6/7&amp;10/7&amp;10/7</t>
  </si>
  <si>
    <t>Tiền sửa tủ sấy</t>
  </si>
  <si>
    <t>Gas kho lạnh</t>
  </si>
  <si>
    <t>Bổi dưỡng ta9ng ca</t>
  </si>
  <si>
    <t>Mua keo dán chuột sửa đồng hồ</t>
  </si>
  <si>
    <t xml:space="preserve">Chi phí nhà </t>
  </si>
  <si>
    <t>Cty Phi Hải</t>
  </si>
  <si>
    <t>Nộp TK cô</t>
  </si>
  <si>
    <t>Tiền dt &amp; internet</t>
  </si>
  <si>
    <t>Tiền sika</t>
  </si>
  <si>
    <t>DĐt cô</t>
  </si>
  <si>
    <t>Út VT - Trả tiền cá</t>
  </si>
  <si>
    <t>Phí chở hàng</t>
  </si>
  <si>
    <t>OChoen02</t>
  </si>
  <si>
    <t>Thai sản (Mỹ Phương)</t>
  </si>
  <si>
    <t>Điện nhà</t>
  </si>
  <si>
    <t>Tiền xe cá mai</t>
  </si>
  <si>
    <t>Tiền cơm T5</t>
  </si>
  <si>
    <t>Sửa máy photo</t>
  </si>
  <si>
    <t>Thu t/ứng PC:88 ngày 24/7</t>
  </si>
  <si>
    <t>Trần Quốc - Tiền xe chiếu xạ</t>
  </si>
  <si>
    <t>Sửa xe 51F 08056</t>
  </si>
  <si>
    <t>Tiền xe đổ nước</t>
  </si>
  <si>
    <t>Thu t/ứng PC : 108 ngày 29/7</t>
  </si>
  <si>
    <t>Mua ống thép TV</t>
  </si>
  <si>
    <t>Thuê xe chở máy nướng</t>
  </si>
  <si>
    <t>Trà Vinh T7</t>
  </si>
  <si>
    <t>Tiền thuê code Chợ Lớn</t>
  </si>
  <si>
    <t>Chi tiền Phương Hải Sơn</t>
  </si>
  <si>
    <t>Mượn Cô</t>
  </si>
  <si>
    <t>Công Đoàn</t>
  </si>
  <si>
    <t>Tiền nước khoán</t>
  </si>
  <si>
    <t>Thu t/ứng PC:115</t>
  </si>
  <si>
    <t>Chi mua ống thép</t>
  </si>
  <si>
    <t>Hải HP - Trả tiến cá</t>
  </si>
  <si>
    <t>Nafi kiểm hàng</t>
  </si>
  <si>
    <t>Phúc Vinh - Thu TM</t>
  </si>
  <si>
    <t>Tấn Phát - Thu TM</t>
  </si>
  <si>
    <t>Diệp ATP</t>
  </si>
  <si>
    <t>A Thắng (22.000USD)</t>
  </si>
  <si>
    <t>Quaấn motour</t>
  </si>
  <si>
    <t>Bột trà xanh tẩm cá</t>
  </si>
  <si>
    <t>Trả tiền mượn Cô</t>
  </si>
  <si>
    <t>đổi tiền giả</t>
  </si>
  <si>
    <t>Tiền nước &amp; đất</t>
  </si>
  <si>
    <t>Ghế, bàn họp</t>
  </si>
  <si>
    <t>Bàn làm việc</t>
  </si>
  <si>
    <t>Trang thở ly cúng</t>
  </si>
  <si>
    <t>DĐồ cúng khai trương</t>
  </si>
  <si>
    <t>Mua vật tư phòng xấy</t>
  </si>
  <si>
    <t>Mua con dấu kẻm đá cắt</t>
  </si>
  <si>
    <t>Mua vật tư HACCCp</t>
  </si>
  <si>
    <t>Làm phòng sấy</t>
  </si>
  <si>
    <t>Chuú 10 - tiền đt</t>
  </si>
  <si>
    <t>CP Nhà</t>
  </si>
  <si>
    <t>Đt bàn</t>
  </si>
  <si>
    <t>Chp phí</t>
  </si>
  <si>
    <t>Cậu 2 - Tiền mượn</t>
  </si>
  <si>
    <t>Tiến GH - Trả tiền cá</t>
  </si>
  <si>
    <t>Thu t/ứng PC:32</t>
  </si>
  <si>
    <t>Tha Kiều Lin</t>
  </si>
  <si>
    <t>Mua quạt phòng sấy</t>
  </si>
  <si>
    <t>Tiền xe chở kiểng</t>
  </si>
  <si>
    <t>Sửa đt nhà</t>
  </si>
  <si>
    <t>Mua kim may khăn vụn</t>
  </si>
  <si>
    <t>Đt &amp; internet</t>
  </si>
  <si>
    <t>Sửa tủ đông &amp; máy nóng lạnh</t>
  </si>
  <si>
    <t>Gửi thư</t>
  </si>
  <si>
    <t>C Vinh - Trả tiền cá</t>
  </si>
  <si>
    <t>Bàn inox</t>
  </si>
  <si>
    <t>M &amp; E - Thu TM</t>
  </si>
  <si>
    <t>Tiền bàn inox</t>
  </si>
  <si>
    <t>Lương T7</t>
  </si>
  <si>
    <t>Mua máy xịt vĩ</t>
  </si>
  <si>
    <t>Phí phóng xạ</t>
  </si>
  <si>
    <t>Internet &amp; đt</t>
  </si>
  <si>
    <t>Cúng chùa &amp; từ thiện</t>
  </si>
  <si>
    <t>Thu t/ứng PC: 77 ngày 19/8</t>
  </si>
  <si>
    <t>Mua dụng cụ &amp; máy móc</t>
  </si>
  <si>
    <t>Tiền lươi</t>
  </si>
  <si>
    <t>Bứng cây kiểng</t>
  </si>
  <si>
    <t>Máy bơm nước</t>
  </si>
  <si>
    <t>Dụng cụ sửa điện lạnh</t>
  </si>
  <si>
    <t>Thuêế đất phi no7ng nghiệp</t>
  </si>
  <si>
    <t>Mua trá cây khách</t>
  </si>
  <si>
    <t>Dì Út - Lãi vay</t>
  </si>
  <si>
    <t>Thu t/ứng PC:17 ngày 5/8</t>
  </si>
  <si>
    <t>Tài xế xe cont</t>
  </si>
  <si>
    <t>Phí kiểm nafi</t>
  </si>
  <si>
    <t>Mua vật tư vệ sinh xưởng</t>
  </si>
  <si>
    <t>Hương ST - Trả tiền cá</t>
  </si>
  <si>
    <t>Tân Hải Việt - Tiền gas</t>
  </si>
  <si>
    <t>Sửa tủ lạnh</t>
  </si>
  <si>
    <t>Mua cây kiểng</t>
  </si>
  <si>
    <t>Mua vật tư sửa phòng sấy</t>
  </si>
  <si>
    <t>Mua cá gia vị tẩm</t>
  </si>
  <si>
    <t>Tiền dđiện</t>
  </si>
  <si>
    <t>Mua hộp &amp; tiền cơm</t>
  </si>
  <si>
    <t>Hải Thủy - Lãi vay</t>
  </si>
  <si>
    <t>Phi Hải - Thu TM</t>
  </si>
  <si>
    <t>Ngân - Tiền mượn</t>
  </si>
  <si>
    <t>C Trang - Tiền mượn</t>
  </si>
  <si>
    <t>Tiền nước sơn</t>
  </si>
  <si>
    <t>khác</t>
  </si>
  <si>
    <t>Tiền cây kiểng</t>
  </si>
  <si>
    <t>Tạm ứng tiền cây kiểng</t>
  </si>
  <si>
    <t>Chi phí phân tích cá bò</t>
  </si>
  <si>
    <t>Sinh nhật A Vũ</t>
  </si>
  <si>
    <t>Tiền nước nhà</t>
  </si>
  <si>
    <t>Nộp thẻ Cô &amp; C.Tjhu</t>
  </si>
  <si>
    <t xml:space="preserve"> Mua 11.300USD</t>
  </si>
  <si>
    <t>Phií kiểm nước</t>
  </si>
  <si>
    <t>Sữa xe 51A - 14174</t>
  </si>
  <si>
    <t>Chú Duy ( Vũng Tàu)</t>
  </si>
  <si>
    <t>Thay block máy kho lạnh</t>
  </si>
  <si>
    <t>C Duy - tiền đt</t>
  </si>
  <si>
    <t>Tiền mượn công đoàn</t>
  </si>
  <si>
    <t>Thiện VT - Trả tiền cá</t>
  </si>
  <si>
    <t>Chi cúng xưởng</t>
  </si>
  <si>
    <t>Lương T8</t>
  </si>
  <si>
    <t>Mạnh VT - Trả tiền cá</t>
  </si>
  <si>
    <t>Tiền máy lạnh ( Quốc Bình)</t>
  </si>
  <si>
    <t>Tam ứng tiền TV ( Cô)</t>
  </si>
  <si>
    <t>B. Linh - Tiền hụi</t>
  </si>
  <si>
    <t>Thu t/ứng PC: 21 ngày 7/09</t>
  </si>
  <si>
    <t>C. Duy ( Tiền Xe &amp; cây kiểng)</t>
  </si>
  <si>
    <t>Tiền nước &amp; CSHT Hải Sơn</t>
  </si>
  <si>
    <t>Bổi dưỡng A Trung sửa kho lạnh</t>
  </si>
  <si>
    <t>Sinh nhật C. mười</t>
  </si>
  <si>
    <t>DĐặt cọc tiền mua lưới</t>
  </si>
  <si>
    <t>Thu t/ứng PC: 27 ngày 7/09</t>
  </si>
  <si>
    <t>Lương t8 Trẩn Văn Y</t>
  </si>
  <si>
    <t>Tiền rác thải ( 5,6,7,8)</t>
  </si>
  <si>
    <t>Chi tiển Cô</t>
  </si>
  <si>
    <t>51F.08056 - Sửa xe thay nhớt</t>
  </si>
  <si>
    <t>Cước VT - CNTT</t>
  </si>
  <si>
    <t>Mua đôn thờ</t>
  </si>
  <si>
    <t>B/dưỡng tx cont &amp; chích chó</t>
  </si>
  <si>
    <t>Mua trà xanh tẩm cá</t>
  </si>
  <si>
    <t>Mua tủ VP &amp; bàn ghế</t>
  </si>
  <si>
    <t>Phí kiễm nafi (APT)</t>
  </si>
  <si>
    <t>Hải quan hoàn thuế NK</t>
  </si>
  <si>
    <t>Chi lương T8</t>
  </si>
  <si>
    <t>Khăn vụn</t>
  </si>
  <si>
    <t>Tiền cơm T8</t>
  </si>
  <si>
    <t>Ghẹ khô lạt</t>
  </si>
  <si>
    <t>Ngày xuất</t>
  </si>
  <si>
    <t>GIÁ XÍ NGHIỆP</t>
  </si>
  <si>
    <t>GIÁ LC</t>
  </si>
  <si>
    <t>Công Ty TNHH Bao Bì Nhựa Thành Phú</t>
  </si>
  <si>
    <t>Cty TNHH SX TM Nghị Hoà</t>
  </si>
  <si>
    <t>Cty Minh Thành Nam</t>
  </si>
  <si>
    <t>Mè, đường ( Phát)</t>
  </si>
  <si>
    <t>Dũng - kéo cont nội địa</t>
  </si>
  <si>
    <t>SÁCH VT</t>
  </si>
  <si>
    <t>HIỆP (PHƯỚC TĨNH)</t>
  </si>
  <si>
    <t>THANH ( MN)</t>
  </si>
  <si>
    <t>A. LỢI BÌNH CHÂU</t>
  </si>
  <si>
    <t>TRÍ HẢO</t>
  </si>
  <si>
    <t>DŨNG ĐIỄM</t>
  </si>
  <si>
    <t>TRẮNG (VL)</t>
  </si>
  <si>
    <t>RUÔNG (CHỢ LỚN)</t>
  </si>
  <si>
    <t>THANH ( KG )</t>
  </si>
  <si>
    <t>DŨNG KG</t>
  </si>
  <si>
    <t>CÚC VT</t>
  </si>
  <si>
    <t>THỦY KG</t>
  </si>
  <si>
    <t>Mua cân đồng hồ</t>
  </si>
  <si>
    <t>Bôi dưỡng nafi</t>
  </si>
  <si>
    <t>Điện thoại &amp; internet</t>
  </si>
  <si>
    <t>Phí phân tích cá bò</t>
  </si>
  <si>
    <t>Tiền cơm đóng hàng</t>
  </si>
  <si>
    <t>C 10 - tiền đt</t>
  </si>
  <si>
    <t>Lưu kho</t>
  </si>
  <si>
    <t>Thanh MN - Tiền lưu kho</t>
  </si>
  <si>
    <t>Khang Thịnh Phước - Tiền băng keo</t>
  </si>
  <si>
    <t>Tiền xe chở máy nướng</t>
  </si>
  <si>
    <t xml:space="preserve">Rửa hình KSK &amp; phí kiểm </t>
  </si>
  <si>
    <t>Chú Duy - Tiền phí</t>
  </si>
  <si>
    <t>Thu tạm ứng PC:88 ngày 21/9</t>
  </si>
  <si>
    <t>Sửa kho lạnh (A. Hà)</t>
  </si>
  <si>
    <t>Chi phí xưởng</t>
  </si>
  <si>
    <t>Mua con dấu &amp; sửa tolet</t>
  </si>
  <si>
    <t>Cô Liên - Tiền mượn</t>
  </si>
  <si>
    <t>Phán VL - Trả tiền cá</t>
  </si>
  <si>
    <t>Tiền bơm mực máy in</t>
  </si>
  <si>
    <t>Mua vật tư VS xưởng</t>
  </si>
  <si>
    <t>Mua đôồ cúng</t>
  </si>
  <si>
    <t>DĐám tang ( Ba Mộng Kiều)</t>
  </si>
  <si>
    <t>Tạm ứng chi phí TV (A.Tha)</t>
  </si>
  <si>
    <t>Taạm ứng motour hồ nước thải</t>
  </si>
  <si>
    <t>Bôồi dưởng tài xế xe cont</t>
  </si>
  <si>
    <t>Thu tiền chi phí cont</t>
  </si>
  <si>
    <t>Chi phí các cont</t>
  </si>
  <si>
    <t>Bôồi dưỡng Hải Q11</t>
  </si>
  <si>
    <t>Thu tạm ứng PC:109 ngày 30/9</t>
  </si>
  <si>
    <t>Quấn motour sử lý nước thải</t>
  </si>
  <si>
    <t>Cô - Nộp tk</t>
  </si>
  <si>
    <t>C.Thu - Nộp tk</t>
  </si>
  <si>
    <t xml:space="preserve">Tiền lưới &amp; tiền xe </t>
  </si>
  <si>
    <t>Taạm ứng lương</t>
  </si>
  <si>
    <t>Thu đặt cọc mua lưới</t>
  </si>
  <si>
    <t>Tân Ngọc Phát - Bao PE</t>
  </si>
  <si>
    <t>Taạm ứng mua đèn kho lạnh</t>
  </si>
  <si>
    <t>51A 14174 - Vá vỏ xe</t>
  </si>
  <si>
    <t>Mua bánh xe đẩy vĩ</t>
  </si>
  <si>
    <t>Mua bơm nước màn biểu đồ</t>
  </si>
  <si>
    <t>Dũng Điểm - Trả tiền cá</t>
  </si>
  <si>
    <t>Mr. Kim - Tiền hoa hồng</t>
  </si>
  <si>
    <t>Tiền xe cẩu</t>
  </si>
  <si>
    <t>Bảo hộ lao động</t>
  </si>
  <si>
    <t>Thu tạm ứng PC:23 ngày 6/10/15</t>
  </si>
  <si>
    <t xml:space="preserve">Mua vật tư </t>
  </si>
  <si>
    <t>Tiền cơm T7/15</t>
  </si>
  <si>
    <t>Chi phí trà vinh A Tha</t>
  </si>
  <si>
    <t>Tiền dđồng hồ nước thải</t>
  </si>
  <si>
    <t>Chân bình lọc nước</t>
  </si>
  <si>
    <t>Tiền dao xẻ cá &amp; ngón tay ( Hảo)</t>
  </si>
  <si>
    <t>Thu t/ứng PC:20&amp;24 ngày 5/10&amp;6/10</t>
  </si>
  <si>
    <t>Mua biểu đồ kho lạnh &amp; bơm hồ nước nhiệt kế</t>
  </si>
  <si>
    <t>Mua bóng đèn nhiệt kế</t>
  </si>
  <si>
    <t>C. Liêng - Tiền lãi</t>
  </si>
  <si>
    <t xml:space="preserve">Mua vật tư, yếm nhựa </t>
  </si>
  <si>
    <t>Thu t/ứng PC: 54 ngày 12/10</t>
  </si>
  <si>
    <t>Mua vật tư ủng trắng</t>
  </si>
  <si>
    <t>Thiết bị nối mạng</t>
  </si>
  <si>
    <t>Kết bít, thùng rác</t>
  </si>
  <si>
    <t>Bôồi dưởng thuế TV</t>
  </si>
  <si>
    <t>Chi phí coông tác Trà Vinh</t>
  </si>
  <si>
    <t>Thuế LA</t>
  </si>
  <si>
    <t xml:space="preserve">Tiền xe chở hàng </t>
  </si>
  <si>
    <t>Sinh nhật Tuấn</t>
  </si>
  <si>
    <t>Tiền điện thoại &amp; internet</t>
  </si>
  <si>
    <t>Tiền C.Duy mua cây kiểng</t>
  </si>
  <si>
    <t>Bôồi dưỡng vệ sinh xưởng</t>
  </si>
  <si>
    <t xml:space="preserve">Chi phí </t>
  </si>
  <si>
    <t>Lương T9</t>
  </si>
  <si>
    <t>C. Mười - Tiền đt</t>
  </si>
  <si>
    <t>Tiền thuê kho</t>
  </si>
  <si>
    <t>Mua máy hàn</t>
  </si>
  <si>
    <t>Tiền đt</t>
  </si>
  <si>
    <t>Mua trái cây A. Thắng</t>
  </si>
  <si>
    <t>Mua ủng &amp; yếm</t>
  </si>
  <si>
    <t>Tiền vĩ cá o8m</t>
  </si>
  <si>
    <t>Mẫn HT - Trả tiền cá</t>
  </si>
  <si>
    <t>Tiền cối xay cá ( Ng Phương)</t>
  </si>
  <si>
    <t>Mua dđồng hồ, băng keo, đèn pin</t>
  </si>
  <si>
    <t>Tiền in màu</t>
  </si>
  <si>
    <t>Thùng inox (Năm Dũng)</t>
  </si>
  <si>
    <t>Hộp đựng xà bông</t>
  </si>
  <si>
    <t>Miếng dán ruồi</t>
  </si>
  <si>
    <t>Phií khám sức khỏe CN</t>
  </si>
  <si>
    <t>Sáu VT - Trả tiền cá</t>
  </si>
  <si>
    <t>Mua clorin, thuốc ruồi</t>
  </si>
  <si>
    <t xml:space="preserve">Mua tủ locker 30 cửa </t>
  </si>
  <si>
    <t>51A 14174 - Sửa xe</t>
  </si>
  <si>
    <t>C. Trung - Hoa hồng</t>
  </si>
  <si>
    <t>Ruông CL - Trả tiền cá</t>
  </si>
  <si>
    <t>Chợ lớn - Phí xuất hàng</t>
  </si>
  <si>
    <t>Chi phí cô đi trà vinh</t>
  </si>
  <si>
    <t>Thu tạm ứng tiền xe trà vinh</t>
  </si>
  <si>
    <t>Tiền xe chở hàng trà vinh</t>
  </si>
  <si>
    <t>Tiền phiên dịch tiếng Nga</t>
  </si>
  <si>
    <t>Mua sản phẩm diệt chuột</t>
  </si>
  <si>
    <t>Dì Út - Tiền mượn ( 20.000USD)</t>
  </si>
  <si>
    <t>Ứng tiền (Cty Nam Phát)</t>
  </si>
  <si>
    <t xml:space="preserve">Tiền nước Hải Sơn </t>
  </si>
  <si>
    <t>Chi phí chợ đồ cúng</t>
  </si>
  <si>
    <t>Thu t/ứng PC: 51 ngày 12/10</t>
  </si>
  <si>
    <t>Mua bóng đèn, nhiệt kế</t>
  </si>
  <si>
    <t>Mua tăng pho quatt5 hút</t>
  </si>
  <si>
    <t>Mua 10 bộ BHLĐ</t>
  </si>
  <si>
    <t>NHÂN CM</t>
  </si>
  <si>
    <t>8 LẬP</t>
  </si>
  <si>
    <t>7 NGHĨA</t>
  </si>
  <si>
    <t>Phií kiềm vi sinh</t>
  </si>
  <si>
    <t>HACCP</t>
  </si>
  <si>
    <t>CP X/Hàng</t>
  </si>
  <si>
    <t>B/Dưỡng</t>
  </si>
  <si>
    <t>Thu t/ứng PC: 135 ngày 30/10</t>
  </si>
  <si>
    <t>Mua quạt hút tăng phô sửa máy xịt vĩ</t>
  </si>
  <si>
    <t>Mua đèn bắt côn trùng</t>
  </si>
  <si>
    <t>Phí kiểm hàng ochoen 4</t>
  </si>
  <si>
    <t>Lương T10 nghĩ việc</t>
  </si>
  <si>
    <t>T/Hàng</t>
  </si>
  <si>
    <t>Tiền hàng A Lam</t>
  </si>
  <si>
    <t>M&amp;E - Thu tiền mặt</t>
  </si>
  <si>
    <t>Chi thêm tiền kiểm hàng Ochoen 4</t>
  </si>
  <si>
    <t>8 Lập - Chi tiền cá</t>
  </si>
  <si>
    <t>Tiền đặt cọc khách sạn</t>
  </si>
  <si>
    <t>Tiền sửa máy nướng</t>
  </si>
  <si>
    <t>Phí kiểm &amp; bồi dưỡng Thư APT</t>
  </si>
  <si>
    <t>Mua sơn bóng đèn</t>
  </si>
  <si>
    <t>Mua dây sạc đt c.Duy</t>
  </si>
  <si>
    <t>Tiền mước</t>
  </si>
  <si>
    <t>Tiền đánh bóng bình rửa tay inox</t>
  </si>
  <si>
    <t>Tiền đt c.Duy</t>
  </si>
  <si>
    <t>Thu t/ứng PC:16 ngày 4/11</t>
  </si>
  <si>
    <t>Thu t/ứng PC:137 ngày 30/10</t>
  </si>
  <si>
    <t>Phí kiểm vi sinh cá cơm</t>
  </si>
  <si>
    <t>Phí kiểm khô cá bò (2 mẫu)</t>
  </si>
  <si>
    <t>Tiền xe cá cơm, máy sàn cá ( Thanh MN)</t>
  </si>
  <si>
    <t>Chi phí nhà Bé Sa</t>
  </si>
  <si>
    <t>Mua sạc điện thoại, cáp, trái cây</t>
  </si>
  <si>
    <t>Chi phí - TK &amp; linh tinh</t>
  </si>
  <si>
    <t>Chi tiền cty Năm Dũng</t>
  </si>
  <si>
    <t>Chi tiền  mua cân điện tử - 2 cái</t>
  </si>
  <si>
    <t>Thủy KG - Trả tiền cá</t>
  </si>
  <si>
    <t>Tiền điện kỳ 2 tháng 10</t>
  </si>
  <si>
    <t>Mua ống nước, sơn kho 4</t>
  </si>
  <si>
    <t>Tiền vật tư vạn lộc</t>
  </si>
  <si>
    <t>Điện thoại c.10</t>
  </si>
  <si>
    <t>Sửa máy xịt ruồi</t>
  </si>
  <si>
    <t>Chi phí kéo cont ochoen 4</t>
  </si>
  <si>
    <t>Thu t/ứng PC:103 ngày 22/10</t>
  </si>
  <si>
    <t>OChoen04</t>
  </si>
  <si>
    <t>Thu t/ứng PC:24 ngày 6/11</t>
  </si>
  <si>
    <t>Phí kiểm A.Propiomic (Cá bò)</t>
  </si>
  <si>
    <t>Phí khám SK CN 2 đợt</t>
  </si>
  <si>
    <t>Thu t/ứng PC:36 ngày 10/11</t>
  </si>
  <si>
    <t xml:space="preserve">Sửa phòng sấy </t>
  </si>
  <si>
    <t>Tiền thùng nhựa</t>
  </si>
  <si>
    <t>Cúc Song - Trả tiền cá</t>
  </si>
  <si>
    <t>Mua ống nước , nước sơn kho 3</t>
  </si>
  <si>
    <t>Tiền cơm xuất hàng Ochoen</t>
  </si>
  <si>
    <t>Mua 20.000USD (Dì Út)</t>
  </si>
  <si>
    <t>Lương T10</t>
  </si>
  <si>
    <t>Tiền đt T10</t>
  </si>
  <si>
    <t>Tân Minh Thư - Tiền nhản</t>
  </si>
  <si>
    <t>Long An tháng 10</t>
  </si>
  <si>
    <t>Tiền xe chở gach5</t>
  </si>
  <si>
    <t>Chi thêm lương A Tâm</t>
  </si>
  <si>
    <t>Chi phí bao tay, phèn chua</t>
  </si>
  <si>
    <t>Tiền hộp &amp; giấy VS</t>
  </si>
  <si>
    <t>Dì Út - Mượn 20.000USD</t>
  </si>
  <si>
    <t>Vạn Lộc  - Vật liệu xây dựng</t>
  </si>
  <si>
    <t>Phií lưu kho &amp; bốc xếp APT</t>
  </si>
  <si>
    <t>Nhựa cắt vòng cá bò</t>
  </si>
  <si>
    <t>Tiền rác T9 &amp; 10</t>
  </si>
  <si>
    <t xml:space="preserve">Nộp thẻ Cô </t>
  </si>
  <si>
    <t>Bảo vệ</t>
  </si>
  <si>
    <t>Đóng tiền đt cô</t>
  </si>
  <si>
    <t>Thức ăn chim</t>
  </si>
  <si>
    <t>Thuốc xịt ruồi</t>
  </si>
  <si>
    <t>Màn côn trùng - Nam Phát</t>
  </si>
  <si>
    <t>Phií kiểm hàng (Cửu Long, TQ)</t>
  </si>
  <si>
    <t>Tiền cơm T8&amp;T9/15</t>
  </si>
  <si>
    <t>Chi phí Trà vinh (Cô)</t>
  </si>
  <si>
    <t>T/ứng tiền nhôm kiếng(LA)</t>
  </si>
  <si>
    <t>LÙN TV</t>
  </si>
  <si>
    <t>NAM C.VIỆT</t>
  </si>
  <si>
    <t>DANH BL</t>
  </si>
  <si>
    <t>A LEE CÁ BÒ</t>
  </si>
  <si>
    <t>HƯƠNG (ST)</t>
  </si>
  <si>
    <t>Phí phân tích các chỉ tiêu T9 - DV</t>
  </si>
  <si>
    <t>Sorbitol (Thành Phương)</t>
  </si>
  <si>
    <t>Tokai 07</t>
  </si>
  <si>
    <t>Phí chỉnh sửa chứng từ</t>
  </si>
  <si>
    <t>Zhoushan 01</t>
  </si>
  <si>
    <t>jintatsu 04</t>
  </si>
  <si>
    <t>Phí kiểm hàng Markov-3C (ATP 25/11)</t>
  </si>
  <si>
    <t>Mua thùng nhựa</t>
  </si>
  <si>
    <t>Thu t/ứng PC:75 ngày 18/11/15</t>
  </si>
  <si>
    <t>Thu t/ứng PC: 51 ngày 12/11/15</t>
  </si>
  <si>
    <t>Chi phí nhà xưởng</t>
  </si>
  <si>
    <t>Sinh nhật - Vũ Thụy</t>
  </si>
  <si>
    <t>Minh Thành Nam - Thanh toán tiền</t>
  </si>
  <si>
    <t>Xét nghiệm mẫu nước</t>
  </si>
  <si>
    <t>Mua silicon, giấy 3</t>
  </si>
  <si>
    <t>Chi phí nha2</t>
  </si>
  <si>
    <t>T/ứng lót trần - Phi Hải</t>
  </si>
  <si>
    <t>Tiền xe chở đá &amp; rác</t>
  </si>
  <si>
    <t>Chi tiền nước &amp; tăng ca</t>
  </si>
  <si>
    <t>Tiền ăn đêm tiếp nhận</t>
  </si>
  <si>
    <t>Chi phí nhaà</t>
  </si>
  <si>
    <t>Tiền gửi thư Viettel</t>
  </si>
  <si>
    <t>Chi phí nafi kiểm HACCP</t>
  </si>
  <si>
    <t>Chi phí tiếp khách &amp; trà vinh ( C.Duy)</t>
  </si>
  <si>
    <t>Phí kiểm dịch ATP</t>
  </si>
  <si>
    <t>Sài Gòn Nam Phát - Chi tiền</t>
  </si>
  <si>
    <t>Chi phí đi trà vinh</t>
  </si>
  <si>
    <t>Mua nước sơn &amp; silicon</t>
  </si>
  <si>
    <t>CP-Xe</t>
  </si>
  <si>
    <t>Phí giao thông 2 xe</t>
  </si>
  <si>
    <t>Vl</t>
  </si>
  <si>
    <t>Chi phí đóng hàng đi cảng</t>
  </si>
  <si>
    <t>DĐám cưới - Huỳnh Như</t>
  </si>
  <si>
    <t>TH</t>
  </si>
  <si>
    <t>A Thắng - Thu tiền hàng (20.000USD)</t>
  </si>
  <si>
    <t>N. Thu - Tiền đt</t>
  </si>
  <si>
    <t>Mua daây cách nhiệt</t>
  </si>
  <si>
    <t>Chi phí &amp; sửa ống nước</t>
  </si>
  <si>
    <t>Ngân - Thu tiền mượn</t>
  </si>
  <si>
    <t>Tiền sửa máy photo</t>
  </si>
  <si>
    <t>Mua Ruy băng 3P</t>
  </si>
  <si>
    <t>Tiền cơm sang thùng</t>
  </si>
  <si>
    <t>Thu t/ứng PC: 110 ngày 24/11</t>
  </si>
  <si>
    <t>Mua máy hút bụi</t>
  </si>
  <si>
    <t>Mua tampon, s-3, bút xóa</t>
  </si>
  <si>
    <t>Thu tiền Cô</t>
  </si>
  <si>
    <t>Tiền xe chở hàng</t>
  </si>
  <si>
    <t>Thu t/ứng PC: 43 ngày 13/7</t>
  </si>
  <si>
    <t>T.ứng chi phí cont</t>
  </si>
  <si>
    <t>Mua thuốc khử mùi</t>
  </si>
  <si>
    <t>Tiền nước T11/15</t>
  </si>
  <si>
    <t>Chi tiền C.Thu(300USD)</t>
  </si>
  <si>
    <t>Tiền chợ nhà</t>
  </si>
  <si>
    <t>Tiền TK &amp; tiền xe C Duy</t>
  </si>
  <si>
    <t>T/ứng mua khởi động từ</t>
  </si>
  <si>
    <t>Tiền đóng date đêm 5ng</t>
  </si>
  <si>
    <t>Tiền màng chắn côn trùng</t>
  </si>
  <si>
    <t>Thu t/ứng PC: 45 ngày 7/12</t>
  </si>
  <si>
    <t>Mua khởi động từ 3P-65A</t>
  </si>
  <si>
    <t>Chi phí TV - Cô</t>
  </si>
  <si>
    <t>Mua lưới inox</t>
  </si>
  <si>
    <t>Mua vật tư SX</t>
  </si>
  <si>
    <t>A Dũng - Tiền kéo cont</t>
  </si>
  <si>
    <t>Tiền CO cont CuuLong</t>
  </si>
  <si>
    <t>Tiền sửa xe</t>
  </si>
  <si>
    <t>Tăng ca đóng date</t>
  </si>
  <si>
    <t>Chi tiền ép bao bì</t>
  </si>
  <si>
    <t>Thu t/ứng PC: 63 ngày 9/12</t>
  </si>
  <si>
    <t>Tiền tiếp khách Tokai</t>
  </si>
  <si>
    <t>Phí kiềm hàng  Cuu Long</t>
  </si>
  <si>
    <t>Phí đóng hàng 3c</t>
  </si>
  <si>
    <t>APT - Tiền Hoa hồng</t>
  </si>
  <si>
    <t>C. Mười - Thu tiền mượn</t>
  </si>
  <si>
    <t>Phí kiểm hàng APT</t>
  </si>
  <si>
    <t>Tiền t/ca luộc ghẹ</t>
  </si>
  <si>
    <t>Mau đồ cúng</t>
  </si>
  <si>
    <t>Tiền bảo vệ</t>
  </si>
  <si>
    <t>Tâm tài xế</t>
  </si>
  <si>
    <t>A Vũ - Kho lạnh Trà Vinh</t>
  </si>
  <si>
    <t>Tiền lưu kho cá bò đông</t>
  </si>
  <si>
    <t>Tiền đt chị Thu</t>
  </si>
  <si>
    <t>Thức ăn chim cá</t>
  </si>
  <si>
    <t>Tiền xe đi TV</t>
  </si>
  <si>
    <t>Chi tiền mua đường</t>
  </si>
  <si>
    <t>Lương t11 - LA</t>
  </si>
  <si>
    <t>T/xe</t>
  </si>
  <si>
    <t>Tiền xe chơ4 hàng</t>
  </si>
  <si>
    <t>Tiền đt chú 10</t>
  </si>
  <si>
    <t>Tiền bill</t>
  </si>
  <si>
    <t>Phí kiểm mẫu</t>
  </si>
  <si>
    <t>A Thư - Thu tiền mượn</t>
  </si>
  <si>
    <t>Lương TV</t>
  </si>
  <si>
    <t>Mua 2.500USD</t>
  </si>
  <si>
    <t>Dì Út - Trả tiền mượn</t>
  </si>
  <si>
    <t>Tiền làm răng N thu</t>
  </si>
  <si>
    <t>TK Chú</t>
  </si>
  <si>
    <t>Chi phí C Duy</t>
  </si>
  <si>
    <t>Tiền đt Cô</t>
  </si>
  <si>
    <t>Chi phí TV ( Cô</t>
  </si>
  <si>
    <t>Mua vật tư xưởng</t>
  </si>
  <si>
    <t>Tiền nước T10&amp;11</t>
  </si>
  <si>
    <t>Tiền thai sản Út &amp; Thiết</t>
  </si>
  <si>
    <t>Lương - Ngọc Tường</t>
  </si>
  <si>
    <t>Tiền lịch</t>
  </si>
  <si>
    <t>Kiểm hàng Ochoen</t>
  </si>
  <si>
    <t>Tiền C Thu</t>
  </si>
  <si>
    <t>Phát - Trả tiền mè đường</t>
  </si>
  <si>
    <t>Mua nhang</t>
  </si>
  <si>
    <t>Thu t/ứng PC: 105 ngày 22/12</t>
  </si>
  <si>
    <t>Chi tiền lấy Bill</t>
  </si>
  <si>
    <t>Thu t/ứng PC: 135 ngày 23/12</t>
  </si>
  <si>
    <t>Mua đôồ cúng xe xưởng</t>
  </si>
  <si>
    <t>A. Sơn - Tiền hoa hồng</t>
  </si>
  <si>
    <t>Tiền sửa xe 51A - 14174</t>
  </si>
  <si>
    <t>Mua khăn trắng`</t>
  </si>
  <si>
    <t>Mua thùng rác gạt táng</t>
  </si>
  <si>
    <t>Hoàng Kim - Thu tiền</t>
  </si>
  <si>
    <t>Chi tiền - Hoàng Kim</t>
  </si>
  <si>
    <t>Tiền làm răng chị Thu</t>
  </si>
  <si>
    <t>Đặt cọc du lịch HN</t>
  </si>
  <si>
    <t>Thu t/ứng PC: 38 ngày 5/12</t>
  </si>
  <si>
    <t>Thu t/ứng PC: 163 ngày 25/12</t>
  </si>
  <si>
    <t xml:space="preserve">Mua thùng rác gạt tàng </t>
  </si>
  <si>
    <t>Thu t/ứng PC: 154 ngày 25/12</t>
  </si>
  <si>
    <t>Mua nhang nhà</t>
  </si>
  <si>
    <t>Chi trả tiền cá cơm ( Cty Nam Dương)</t>
  </si>
  <si>
    <t>Ủy Thác</t>
  </si>
  <si>
    <t>Chi tiền máy hút bụi</t>
  </si>
  <si>
    <t>Bao bì Duy Nhật ( bao PE)</t>
  </si>
  <si>
    <t>CPBH</t>
  </si>
  <si>
    <t>Chi tiền chi hộ hải quan</t>
  </si>
  <si>
    <t>Linh - Tiền hụi</t>
  </si>
  <si>
    <t>Cao Lệ Tuyền - Tiền cơm</t>
  </si>
  <si>
    <t>3 Xuyên - Lãi vay</t>
  </si>
  <si>
    <t xml:space="preserve"> Bàn Inox</t>
  </si>
  <si>
    <t>Thủy CL - Trả tiền cá</t>
  </si>
  <si>
    <t>Chi phí C.Thu</t>
  </si>
  <si>
    <t>Tiền chợ</t>
  </si>
  <si>
    <t>Phí Gmail 4 năm</t>
  </si>
  <si>
    <t>Mua gia vị tẩm &amp; tiền nước TK</t>
  </si>
  <si>
    <t>Sửa bơm nước &amp; cắt vòng cá bò</t>
  </si>
  <si>
    <t>Tiền cơm khách</t>
  </si>
  <si>
    <t>Nộp TK C.Thu</t>
  </si>
  <si>
    <t>Chi tiền C.Thu</t>
  </si>
  <si>
    <t>Tiền diệt chuột T12</t>
  </si>
  <si>
    <t>Tiển mua máy vi tính</t>
  </si>
  <si>
    <t>C.Duy - Tiền đt</t>
  </si>
  <si>
    <t>TRí Hảo - Trả tiền cá</t>
  </si>
  <si>
    <t>Danh BL - Trà tiền cá</t>
  </si>
  <si>
    <t>Tiền làm răng C.Thu</t>
  </si>
  <si>
    <t>Chi Phí bảo vệ</t>
  </si>
  <si>
    <t>51F 08056 - Bảo dưỡng xe</t>
  </si>
  <si>
    <t>Mua CPU máy tính</t>
  </si>
  <si>
    <t>Chi Phí giao nhận C.Duyệt</t>
  </si>
  <si>
    <t>Chi phí C.Duy</t>
  </si>
  <si>
    <t>Mua đồ cúng &amp; tiền chợ</t>
  </si>
  <si>
    <t>Mua đồ cúng xưởng</t>
  </si>
  <si>
    <t>Mua decal,vít , Inox</t>
  </si>
  <si>
    <t>KSK A.Cường</t>
  </si>
  <si>
    <t>Trần Văn Y - Chi lương</t>
  </si>
  <si>
    <t>C.Liêng - Tiền lãi</t>
  </si>
  <si>
    <t>BHXH LA 01/2016</t>
  </si>
  <si>
    <t>Quấn motour tủ sấy</t>
  </si>
  <si>
    <t>Bao Bì Giấy Tân Minh Thư</t>
  </si>
  <si>
    <t>Say.D.S 01</t>
  </si>
  <si>
    <t>OChoen05</t>
  </si>
  <si>
    <t>Mua màu thực phẩm</t>
  </si>
  <si>
    <t>Ngày mượn</t>
  </si>
  <si>
    <t>USD</t>
  </si>
  <si>
    <t>VNĐ</t>
  </si>
  <si>
    <t>Lãi suất %</t>
  </si>
  <si>
    <t>Mr. Vượng</t>
  </si>
  <si>
    <t>15/11/10 &amp; 17/4/12</t>
  </si>
  <si>
    <t>Dượng 3</t>
  </si>
  <si>
    <t>7.000 USD/năm</t>
  </si>
  <si>
    <t>Dì 3</t>
  </si>
  <si>
    <t>10.000 USD/năm</t>
  </si>
  <si>
    <t>Dì Út</t>
  </si>
  <si>
    <t>17/2/13 &amp; 9/8/12</t>
  </si>
  <si>
    <t>14/1/12 &amp; 16/6/12</t>
  </si>
  <si>
    <t>Chú 10</t>
  </si>
  <si>
    <t>Cô Liêng (Bạn Cô)</t>
  </si>
  <si>
    <t>11/9/15 &amp; 4/2/16</t>
  </si>
  <si>
    <t>Chồng C.Liêng (Bạn Cô)</t>
  </si>
  <si>
    <t>28/9/15 &amp; 22/12/15</t>
  </si>
  <si>
    <t>Khanh ( Cậu 2)</t>
  </si>
  <si>
    <t>Bạn Ngân (Dì 3)</t>
  </si>
  <si>
    <t>Quốc (Bạn Cô)</t>
  </si>
  <si>
    <t>Cô Phương</t>
  </si>
  <si>
    <t>TỔNG CỘNG :</t>
  </si>
  <si>
    <t>Địa chỉ : 859 Hương Lộ 2, P. Bình Trị Đông A, Q. Bình Tân, TPHCM</t>
  </si>
  <si>
    <t>ĐT : 08. 3762 0969 - 5426 1022</t>
  </si>
  <si>
    <t>Fax : 08. 3762 0968 - 5426 1023</t>
  </si>
  <si>
    <t>Khách hàng</t>
  </si>
  <si>
    <t>Qui cách</t>
  </si>
  <si>
    <t>Số dư đầu kỳ 01/2013</t>
  </si>
  <si>
    <t>Thùng carton 5 lớp</t>
  </si>
  <si>
    <t>Mr - Park</t>
  </si>
  <si>
    <t>54x34x14</t>
  </si>
  <si>
    <t>thùng</t>
  </si>
  <si>
    <t>3L: 400g</t>
  </si>
  <si>
    <t>47x37x11</t>
  </si>
  <si>
    <t>M : xá</t>
  </si>
  <si>
    <t>37x26x11</t>
  </si>
  <si>
    <t>M : 141g</t>
  </si>
  <si>
    <t>48x32x13.5</t>
  </si>
  <si>
    <t>M : 450g</t>
  </si>
  <si>
    <t>47x37x11 (29320k)</t>
  </si>
  <si>
    <t xml:space="preserve">Bò M </t>
  </si>
  <si>
    <t>40x30x14.5 (27066k)</t>
  </si>
  <si>
    <t>Mực</t>
  </si>
  <si>
    <t>Bò M : xá</t>
  </si>
  <si>
    <t>M : 454g</t>
  </si>
  <si>
    <t>37x26x26</t>
  </si>
  <si>
    <t>M : 283g</t>
  </si>
  <si>
    <t>Bò M</t>
  </si>
  <si>
    <t>Bò M : 283g</t>
  </si>
  <si>
    <t>Bò M : 453g</t>
  </si>
  <si>
    <t>Thùng carton 3 lớp</t>
  </si>
  <si>
    <t>3C</t>
  </si>
  <si>
    <t>30.5x20x15</t>
  </si>
  <si>
    <t>Cơm : 25g</t>
  </si>
  <si>
    <t>Chỉ : 40g</t>
  </si>
  <si>
    <t>Chỉ : 90g</t>
  </si>
  <si>
    <t>49x28x18</t>
  </si>
  <si>
    <t>Cơm</t>
  </si>
  <si>
    <t>Chỉ</t>
  </si>
  <si>
    <t>43x37x16</t>
  </si>
  <si>
    <t>Chỉ 10kg</t>
  </si>
  <si>
    <t>30x20x15</t>
  </si>
  <si>
    <t>Chỉ 40g</t>
  </si>
  <si>
    <t>Chỉ 90g</t>
  </si>
  <si>
    <t>Ochoen</t>
  </si>
  <si>
    <t>45x31x10.5</t>
  </si>
  <si>
    <t>Xác nhận công nợ Cty TNHH SX TM Nghị Hoà</t>
  </si>
  <si>
    <t>DT: 0908440039 (Thạch)</t>
  </si>
  <si>
    <t>Duozon</t>
  </si>
  <si>
    <t>Oxy</t>
  </si>
  <si>
    <t>Clorin</t>
  </si>
  <si>
    <t>PHÁT</t>
  </si>
  <si>
    <t>0937010342</t>
  </si>
  <si>
    <t>Bột ngọt</t>
  </si>
  <si>
    <t>Mè</t>
  </si>
  <si>
    <t>Đường</t>
  </si>
  <si>
    <t>Bột ngọt(bao 25kg)</t>
  </si>
  <si>
    <t>Dầu(can 30l, thung 25 kg)</t>
  </si>
  <si>
    <t>bao</t>
  </si>
  <si>
    <t>Thuế GTGT (Bột ngọt)</t>
  </si>
  <si>
    <t>Thuế GTGT (Đường)</t>
  </si>
  <si>
    <t>Bột gừng</t>
  </si>
  <si>
    <t>Ngũ vị hương</t>
  </si>
  <si>
    <t>Can</t>
  </si>
  <si>
    <t>Ớt</t>
  </si>
  <si>
    <t>Mè trả lại</t>
  </si>
  <si>
    <t>Tiêu</t>
  </si>
  <si>
    <t>Tiêu sọ</t>
  </si>
  <si>
    <t>ớt</t>
  </si>
  <si>
    <t>mè</t>
  </si>
  <si>
    <t>bột ngọt</t>
  </si>
  <si>
    <t>tiêu sọ</t>
  </si>
  <si>
    <t>Bột ớt</t>
  </si>
  <si>
    <t>Thuế GTGT (Mè)</t>
  </si>
  <si>
    <t>bột ớt</t>
  </si>
  <si>
    <t>C.Nguyên</t>
  </si>
  <si>
    <t>Thuế GTGT</t>
  </si>
  <si>
    <t>Dau</t>
  </si>
  <si>
    <t>Công Ty TNHH TM DV Bao Bì Giấy Tân Minh Thư</t>
  </si>
  <si>
    <t>Địa chỉ : 15B5 Tô Hiến Thành, P.14, Q.10, TPHCM</t>
  </si>
  <si>
    <t>ĐT : 08. 6293 4565</t>
  </si>
  <si>
    <t xml:space="preserve">Fax : 08. 3863 7447 </t>
  </si>
  <si>
    <t>Hộp ghẹ</t>
  </si>
  <si>
    <t>cái</t>
  </si>
  <si>
    <t>Hộp cá mai</t>
  </si>
  <si>
    <t>Thùng cá mai</t>
  </si>
  <si>
    <t>Chuyển trả</t>
  </si>
  <si>
    <t>Túi xách</t>
  </si>
  <si>
    <t>Bizmax 01</t>
  </si>
  <si>
    <t>Bizmax 02</t>
  </si>
  <si>
    <t>Bizmax 03</t>
  </si>
  <si>
    <t>Nhãn 2 loại</t>
  </si>
  <si>
    <t>con</t>
  </si>
  <si>
    <t>Nhãn</t>
  </si>
  <si>
    <t>Xác nhận công nợ Cty TNHH TM DV Bao Bì Giấy Tân Minh Thư</t>
  </si>
  <si>
    <t>EIB</t>
  </si>
  <si>
    <t>Stt</t>
  </si>
  <si>
    <t>Số khế ước</t>
  </si>
  <si>
    <t>Thời gian</t>
  </si>
  <si>
    <t xml:space="preserve"> Gốc vay đầu kỳ </t>
  </si>
  <si>
    <t>Traû goác</t>
  </si>
  <si>
    <t xml:space="preserve"> Gốc vay cuối kỳ </t>
  </si>
  <si>
    <t>Traû laõi</t>
  </si>
  <si>
    <t>Laõi suaát</t>
  </si>
  <si>
    <t>Ghi chuù</t>
  </si>
  <si>
    <t>Ngày vay</t>
  </si>
  <si>
    <t>Ngày tới hạn</t>
  </si>
  <si>
    <t>VND</t>
  </si>
  <si>
    <t>VND tuong duong</t>
  </si>
  <si>
    <t>Ngày trả</t>
  </si>
  <si>
    <t>USD Q11</t>
  </si>
  <si>
    <t>VND Q4</t>
  </si>
  <si>
    <t>VND Q11</t>
  </si>
  <si>
    <t>USD Q4</t>
  </si>
  <si>
    <t>Ngaøy tính laõi</t>
  </si>
  <si>
    <t>1015LDS201000102</t>
  </si>
  <si>
    <t xml:space="preserve"> nhà xưởng LA </t>
  </si>
  <si>
    <t>1015LDS201100376</t>
  </si>
  <si>
    <t>1015LDS201100377</t>
  </si>
  <si>
    <t>1015LDS201100378</t>
  </si>
  <si>
    <t>1402LDS201503829</t>
  </si>
  <si>
    <t>1402LDS201503901</t>
  </si>
  <si>
    <t>1402LDS201503946</t>
  </si>
  <si>
    <t>1402LDS201504121</t>
  </si>
  <si>
    <t>1402LDS201600285</t>
  </si>
  <si>
    <t>3C 01</t>
  </si>
  <si>
    <t>1015LDS201502514</t>
  </si>
  <si>
    <t>3C 03</t>
  </si>
  <si>
    <t>1015LDS201502531</t>
  </si>
  <si>
    <t>1015LDS201503102</t>
  </si>
  <si>
    <t>1015LDS201503206</t>
  </si>
  <si>
    <t>1015LDS201503420</t>
  </si>
  <si>
    <t>3C 04</t>
  </si>
  <si>
    <t>1015LDS201600190</t>
  </si>
  <si>
    <t>ATB04</t>
  </si>
  <si>
    <t>1015LDS201600429</t>
  </si>
  <si>
    <t>ATB03</t>
  </si>
  <si>
    <t>1015LDS201600434</t>
  </si>
  <si>
    <t>3C 02</t>
  </si>
  <si>
    <t>1402LDS201401630</t>
  </si>
  <si>
    <t xml:space="preserve"> nhà xưởng TV </t>
  </si>
  <si>
    <t>1402LDS201402000</t>
  </si>
  <si>
    <t>1402LDS201402374</t>
  </si>
  <si>
    <t>1402LDS201402740</t>
  </si>
  <si>
    <t>1402LDS201403045</t>
  </si>
  <si>
    <t>1402LDS201500362</t>
  </si>
  <si>
    <t>1402LDS201500909</t>
  </si>
  <si>
    <t>1402LDS201501248</t>
  </si>
  <si>
    <t>1402LDS201501494</t>
  </si>
  <si>
    <t>1402LDS201501796</t>
  </si>
  <si>
    <t>1402LDS201502113</t>
  </si>
  <si>
    <t>1402LDS201502211</t>
  </si>
  <si>
    <t>1402LDS201502415</t>
  </si>
  <si>
    <t>1402LDS201502591</t>
  </si>
  <si>
    <t>1402LDS201504108</t>
  </si>
  <si>
    <t>VIỄN THÔNG LONG AN</t>
  </si>
  <si>
    <t>ĐIỆN LỰC LONG AN</t>
  </si>
  <si>
    <t>ĐIỆN LỰC TRÀ VINH</t>
  </si>
  <si>
    <t>Url : http://cuoc.vnptlongan.vn/</t>
  </si>
  <si>
    <t>Url : http://cskh.evnspc.vn/CSKHEVN/</t>
  </si>
  <si>
    <t xml:space="preserve">Url : </t>
  </si>
  <si>
    <t>User : LAN-352-012072</t>
  </si>
  <si>
    <t>User : PB06030022841</t>
  </si>
  <si>
    <t>User : PB16010048099</t>
  </si>
  <si>
    <t xml:space="preserve">User : </t>
  </si>
  <si>
    <t>Pass : Abc@1234</t>
  </si>
  <si>
    <t>Pass : 22841</t>
  </si>
  <si>
    <t>Pass : 48099</t>
  </si>
  <si>
    <t xml:space="preserve">Pass : </t>
  </si>
  <si>
    <t>THUẾ LONG AN</t>
  </si>
  <si>
    <t>THUẾ TRÀ VINH</t>
  </si>
  <si>
    <t>Url : https://nhantokhai.gdt.gov.vn/ihtkk_nnt/loginForm.jsp</t>
  </si>
  <si>
    <t>User : 1100878093</t>
  </si>
  <si>
    <t>User : 2100346855</t>
  </si>
  <si>
    <t>Pass : anlacla093</t>
  </si>
  <si>
    <t>Pass : anlactv855</t>
  </si>
  <si>
    <t>EXIMBANK LONG AN</t>
  </si>
  <si>
    <t>EXIMBANK TRA VINH</t>
  </si>
  <si>
    <t>Url : https://ebanking.eximbank.vn/ib/faces/login.jspx?_adf.ctrl-state=ja52pdo9m_62&amp;_afrLoop=675998425255000</t>
  </si>
  <si>
    <t>User : 103960638DN3443</t>
  </si>
  <si>
    <t>User : 106824043</t>
  </si>
  <si>
    <t>Giao Nhận Vận Chuyển Ánh Dương</t>
  </si>
  <si>
    <t>08/03/16 &amp; 22/03/16 &amp; 4/4/16</t>
  </si>
  <si>
    <t>Muối Tân Thành</t>
  </si>
  <si>
    <t>Phí phân tích các chỉ tiêu T1 - TT</t>
  </si>
  <si>
    <t>46.5x34.5x26.5</t>
  </si>
  <si>
    <t>MiChang 01</t>
  </si>
  <si>
    <t>BHLĐ Toàn Nguyễn</t>
  </si>
  <si>
    <t>Phí thuê đất T3/16 đến 12/16</t>
  </si>
  <si>
    <t>TC: Q11 - LA</t>
  </si>
  <si>
    <t>TC: Q4 - LA</t>
  </si>
  <si>
    <t>TC: Q4 - TV</t>
  </si>
  <si>
    <t>Mua thức ăn chim, cá</t>
  </si>
  <si>
    <t>B/dưỡng</t>
  </si>
  <si>
    <t>Bồi dưỡng tăng ca sấy ghẹ</t>
  </si>
  <si>
    <t>Mừng sinh nhật - Huy Cường</t>
  </si>
  <si>
    <t>Chi tiền cty - Năm Dũng</t>
  </si>
  <si>
    <t>Mua gạo</t>
  </si>
  <si>
    <t>Chi tiền chợ - Bé Sa</t>
  </si>
  <si>
    <t>chú Duy</t>
  </si>
  <si>
    <t>Tiền điện thoại + Iternet (T12/15)</t>
  </si>
  <si>
    <t>Chi mua tranh cá</t>
  </si>
  <si>
    <t>Chi phí kiểm hàng - Tokai</t>
  </si>
  <si>
    <t>Tăng ca sấy ghẹ + mua nồi</t>
  </si>
  <si>
    <t>Thu tiền - Hoàng (PCCC - TN)</t>
  </si>
  <si>
    <t>Thu tiền  NH - Q11 (TK Q4 -TV)</t>
  </si>
  <si>
    <t>Thu tiền  NH - Q11 (TK Q11 -LA)</t>
  </si>
  <si>
    <t>Thu tiền - M.E</t>
  </si>
  <si>
    <t>Thu tiền - Nghĩa Thành Công</t>
  </si>
  <si>
    <t>CP - xe</t>
  </si>
  <si>
    <t>C.Thu</t>
  </si>
  <si>
    <t>cá</t>
  </si>
  <si>
    <t>chi tiền sửa xe - 51F - 080.56</t>
  </si>
  <si>
    <t>chi tiền chiị Thu (làm răng)</t>
  </si>
  <si>
    <t>Mua gia vị tẩm hàng tết</t>
  </si>
  <si>
    <t>Nộp TK thẻ - chú Duy</t>
  </si>
  <si>
    <t>Chi lương T12/15 (Trà vinh)</t>
  </si>
  <si>
    <t>Thảo GC - Trả tiền cá</t>
  </si>
  <si>
    <t>Chi tiền mừng cưới - Luân</t>
  </si>
  <si>
    <t>Thu tiền  - Tân Gia Nguyên</t>
  </si>
  <si>
    <t>Tạm ứng tiền thuê giàn giáo</t>
  </si>
  <si>
    <t>Chi tiền nước - Hải Sơn</t>
  </si>
  <si>
    <t>Nước</t>
  </si>
  <si>
    <t>Chi tiền cơm - TV</t>
  </si>
  <si>
    <t>Chi lương T12/15 - Long An (VP)</t>
  </si>
  <si>
    <t>Chi lương T12/15 - Long An (TN - TP )</t>
  </si>
  <si>
    <t>Chi tiền chợ - nhà</t>
  </si>
  <si>
    <t>tăng ca sấy ghẹ</t>
  </si>
  <si>
    <t>Chi tiền hủ nhựa - Duy Tân</t>
  </si>
  <si>
    <t>tạm ứng lương T1/16 - A. Thức (tài xế)</t>
  </si>
  <si>
    <t>Mua cây lau nhà + xương bò</t>
  </si>
  <si>
    <t>xe</t>
  </si>
  <si>
    <t>Tiền xe  chở hàng - Chú Thảo</t>
  </si>
  <si>
    <t>chi tiền - chị Thu</t>
  </si>
  <si>
    <t>tiền xe taxi + tca chủ nhật</t>
  </si>
  <si>
    <t>chi tiền đoàn kiểm tra liên ngành</t>
  </si>
  <si>
    <t>Thu tiền - Vay bạn Ngân</t>
  </si>
  <si>
    <t>mượn</t>
  </si>
  <si>
    <t>Điền Thảo - Trả tiền cá</t>
  </si>
  <si>
    <t>Chuyển tiền cho mượn - Bé Mén</t>
  </si>
  <si>
    <t>Chi tiền HĐ - PCCC Trà Vinh</t>
  </si>
  <si>
    <t>Chi tiền kiểm hàng - Bizmaz</t>
  </si>
  <si>
    <t>Tạm ứng mua vật tư - A. Hiền (xưởng)</t>
  </si>
  <si>
    <t>H.hồng</t>
  </si>
  <si>
    <t>chi phí đi TV</t>
  </si>
  <si>
    <t>Chi tiền - chị thu</t>
  </si>
  <si>
    <t>chi tiền hoa hồng - o.choen</t>
  </si>
  <si>
    <t>Đóng tiền đthoai - cô</t>
  </si>
  <si>
    <t>Đóng tiền đthoai - chú 10</t>
  </si>
  <si>
    <t>Thu tiền cho mượn - Bé Mén</t>
  </si>
  <si>
    <t>cô</t>
  </si>
  <si>
    <t>Cđoàn</t>
  </si>
  <si>
    <t>Nộp TK Q4 - LA</t>
  </si>
  <si>
    <t>Nộp TK Q4 - TV</t>
  </si>
  <si>
    <t>Thu tiền phế liệu - Chú 4 Nghĩa</t>
  </si>
  <si>
    <t>Thu tiền mượn - CĐ</t>
  </si>
  <si>
    <t>Mua máy nén kho lạnh - TV</t>
  </si>
  <si>
    <t>Phí đi chiếu xạ - vá vỏ</t>
  </si>
  <si>
    <t>bồi dưỡng tài xế xe cont (2cont)</t>
  </si>
  <si>
    <t>Phán VT - Trả tiền cá</t>
  </si>
  <si>
    <t>Cty Đông Tiến</t>
  </si>
  <si>
    <t>Lam Lee - Trả tiền cá</t>
  </si>
  <si>
    <t>Hoa hồng - O. Choen</t>
  </si>
  <si>
    <t>Chi tiền  - TV (Cô)</t>
  </si>
  <si>
    <t>Tiền bưu chính Viettel T11,T12/15</t>
  </si>
  <si>
    <t>Thanh toán tiền xăng dầu SG -  15/1/16</t>
  </si>
  <si>
    <t>Thu tiền NH - Q11</t>
  </si>
  <si>
    <t>vl</t>
  </si>
  <si>
    <t>Mua băng keo vải</t>
  </si>
  <si>
    <t>Thu tiền mượn - Chú Duyệt</t>
  </si>
  <si>
    <t>Nộp tiền TK Q11 - Trả lãi</t>
  </si>
  <si>
    <t>Đóng tiền điện - nhà T11/16</t>
  </si>
  <si>
    <t>Mua dđồ cúng 15/12 + 16/12 Al</t>
  </si>
  <si>
    <t>chi tiền VLXD Vạn Lộc</t>
  </si>
  <si>
    <t>hụi</t>
  </si>
  <si>
    <t>Thu tiền NH - Q4</t>
  </si>
  <si>
    <t>Trả tiền chợ - nhà</t>
  </si>
  <si>
    <t>Đóng hụi chị Cẩm 15/12al</t>
  </si>
  <si>
    <t>Trả tiền mượn - Chú Duyệt</t>
  </si>
  <si>
    <t>Nam cá việt - Trả tiền cá</t>
  </si>
  <si>
    <t>Trả tiền mượn - Dì út (cô 8)</t>
  </si>
  <si>
    <t>Trả lãi vay 5/12 + 5/1/16 - A út</t>
  </si>
  <si>
    <t xml:space="preserve">Tạm ứng phí giao thông  - A. Thức </t>
  </si>
  <si>
    <t>Mua túi PA đóng quà tết</t>
  </si>
  <si>
    <t xml:space="preserve">Mua hủ nhựa </t>
  </si>
  <si>
    <t>mua đồ cúng tết 23/12 al</t>
  </si>
  <si>
    <t>Chi tiền tất niên - TV</t>
  </si>
  <si>
    <t>Nghĩa Liêng - Lãi vay</t>
  </si>
  <si>
    <t>kiểm Nafi cont cá bò</t>
  </si>
  <si>
    <t>xăng dầu LA 15-31/16</t>
  </si>
  <si>
    <t>chi phí giao thông 2 xe + tiền báo</t>
  </si>
  <si>
    <t>mua 5 ổ khoá xưởng</t>
  </si>
  <si>
    <t>bồi dưỡng tca đêm - cont O.Cheon</t>
  </si>
  <si>
    <t>chi phí tiếp khách - TV</t>
  </si>
  <si>
    <t>NT</t>
  </si>
  <si>
    <t>Nộp TK - Trà Vinh</t>
  </si>
  <si>
    <t>Nộp TK Cô + c thu</t>
  </si>
  <si>
    <t>Rút tiền NH Q4</t>
  </si>
  <si>
    <t>Mua 200USD (đổi tiền 2usd)</t>
  </si>
  <si>
    <t>đóng tiền nước T1/16</t>
  </si>
  <si>
    <t>Tỷ Liên  - Trả tiền cá</t>
  </si>
  <si>
    <t>Chi tiền - Trà Vinh (Thuỵ)</t>
  </si>
  <si>
    <t>Chi vật liệu xây dựng TV</t>
  </si>
  <si>
    <t>Đóng hụi - Bé Linh</t>
  </si>
  <si>
    <t>Trả tiền mè đướng</t>
  </si>
  <si>
    <t>Trả tiền mượn - Dì út</t>
  </si>
  <si>
    <t>Thu tiền NH -Q11</t>
  </si>
  <si>
    <t>Chi tiền chợ + salon</t>
  </si>
  <si>
    <t>tiền bơm mực máy in - xưởng</t>
  </si>
  <si>
    <t>Thu tiền mượn - Cô Phương (chú duy)</t>
  </si>
  <si>
    <t>Thu tiền mượn - Cô Liêng Nghĩa</t>
  </si>
  <si>
    <t>chi tiền lương + thưởng LA</t>
  </si>
  <si>
    <t>Tiền tiệc tất niên LA</t>
  </si>
  <si>
    <t>Chi tiền thôi việc - Vũ + Phương</t>
  </si>
  <si>
    <t>chi tiền cây kiểng + Chi phí TV</t>
  </si>
  <si>
    <t>tiền lì xì NH + Nafi</t>
  </si>
  <si>
    <t>Đóng hụi - Sái tý</t>
  </si>
  <si>
    <t>chi tiền kéo cont</t>
  </si>
  <si>
    <t>chi tiền xăng dầu SG 16-31/1</t>
  </si>
  <si>
    <t>Chi lương - TV</t>
  </si>
  <si>
    <t>Chi tiền - TV (cơm, nước, đường)</t>
  </si>
  <si>
    <t>Chi thưởng TV + LA</t>
  </si>
  <si>
    <t>Chi tiền - A Luỹ</t>
  </si>
  <si>
    <t>chi phí bảo vệ T1/16 (LA)</t>
  </si>
  <si>
    <t>chi  máy lạnh - Diệp</t>
  </si>
  <si>
    <t>chi tiền - chú Duy (xài tết)</t>
  </si>
  <si>
    <t>chi tiền - Cô (chợ + lì xì)</t>
  </si>
  <si>
    <t>tiền hàng</t>
  </si>
  <si>
    <t>thu tiền hàng ăn liền</t>
  </si>
  <si>
    <t>mua biểu đồ kho lạnh - A.Hiền</t>
  </si>
  <si>
    <t>chi tiền chợ</t>
  </si>
  <si>
    <t>mau đò cúng khai trương</t>
  </si>
  <si>
    <t>tiền dđiện thoại T1/16 - xưởng</t>
  </si>
  <si>
    <t>chi tiền TK + Lì xì</t>
  </si>
  <si>
    <t>tiền bia + nc ngọt (tất niên)</t>
  </si>
  <si>
    <t>Thu tiền hụi - Chị Cẩm</t>
  </si>
  <si>
    <t>chi tiền lì xì + khai trương</t>
  </si>
  <si>
    <t>chi tiền gạo + bồi dưỡng cont</t>
  </si>
  <si>
    <t>thu tạm ứng PC44 ngày 15/2</t>
  </si>
  <si>
    <t>Thu tạm ứng PC 47,72,90 (T1/16)</t>
  </si>
  <si>
    <t>Mua vật tư sửa xưởng + tủ sấy</t>
  </si>
  <si>
    <t>tiền taxi LA - An Lạc</t>
  </si>
  <si>
    <t>tiền nước suối 6/1 - 20/2</t>
  </si>
  <si>
    <t>quaấn quạt phòng sấy</t>
  </si>
  <si>
    <t>chi tiền mua mắt kính (2 cái)</t>
  </si>
  <si>
    <t>mua dđồ cúng 15/1AL</t>
  </si>
  <si>
    <t>xăng dầu 1/2 - 15/2 SG</t>
  </si>
  <si>
    <t>chi tiền - Cô</t>
  </si>
  <si>
    <t>Thu tiền  - NH Q11</t>
  </si>
  <si>
    <t>Mua 10.000 usd</t>
  </si>
  <si>
    <t>Thu tiền mượn - Cô Thuỳ (chú duy)</t>
  </si>
  <si>
    <t>tạm ứng tiền tàu cont rong biển</t>
  </si>
  <si>
    <t>mau đò cúng 16/1 al</t>
  </si>
  <si>
    <t>tạm ứng sửa quạt kho 5 + mua KĐT</t>
  </si>
  <si>
    <t>Đóng tiền đt - chú 10</t>
  </si>
  <si>
    <t>Tạm ứng tiền nhập cont rong biển</t>
  </si>
  <si>
    <t>tiền xe chở hàng - VT</t>
  </si>
  <si>
    <t>Nộp tiền TK Q11 - Tiền điện</t>
  </si>
  <si>
    <t>Nộp tiền TK Q14 - TV - Trả lãi</t>
  </si>
  <si>
    <t>Mua băng keo vải - đóng hàng đi Mỹ</t>
  </si>
  <si>
    <t>Tạm ứng tiền HĐTĐ.CT 052/16/TĐ</t>
  </si>
  <si>
    <t>Tiền điện thoại + Iternet nhà</t>
  </si>
  <si>
    <t>thu tiền PC66 ngày 24/2 (A.Cường)</t>
  </si>
  <si>
    <t>mua nhựa cắt vòng - TV</t>
  </si>
  <si>
    <t>thu tạm ứng PC 63 ngày 24/2 (Hiền)</t>
  </si>
  <si>
    <t>Sửa quạt kho 5, hồ nước thải</t>
  </si>
  <si>
    <t>đóng tiền điện thoại - T1/16 - CÔ</t>
  </si>
  <si>
    <t>tca sấy ghẹ + chiếu xạ</t>
  </si>
  <si>
    <t>mua gas kho lạnh số 3</t>
  </si>
  <si>
    <t>Thu tiền phế liệu - Cô Yến</t>
  </si>
  <si>
    <t>thu tiền hụi - Sái Tý</t>
  </si>
  <si>
    <t>sửa máy xịt ruồi + xăng</t>
  </si>
  <si>
    <t>tiền dđiện T1/16 - Nhà</t>
  </si>
  <si>
    <t>phí kiểm định xe + phí giao thông 2 xe</t>
  </si>
  <si>
    <t>Thu tiền mượn - Khanh (A Hai)</t>
  </si>
  <si>
    <t>phí rút tiền - Khanh</t>
  </si>
  <si>
    <t>tiền hủ nhựa - Duy Tân</t>
  </si>
  <si>
    <t>chi tiền lương - Mười XD</t>
  </si>
  <si>
    <t>Thảo VL - Trả tiền cá</t>
  </si>
  <si>
    <t>tiền chăm sóc cây kiểng T1 + T2</t>
  </si>
  <si>
    <t>Mua phân bón cây kiểng</t>
  </si>
  <si>
    <t>Thu tạm ứng PC 61 + 65 ngày 23 + 24/2</t>
  </si>
  <si>
    <t>Thu tạm ứng PC 38 ngày 5/12 - các cont</t>
  </si>
  <si>
    <t>chi phí nhập khẩu cont rong biển</t>
  </si>
  <si>
    <t>chi phí các cont từ T12 - T2/16</t>
  </si>
  <si>
    <t>Nộp TK Q11 - đóng tiền điện</t>
  </si>
  <si>
    <t>Nộp TK Q4 - TV - đóng tiền điện</t>
  </si>
  <si>
    <t>Chi phí  - TV - Tiền đường</t>
  </si>
  <si>
    <t>Trung cá bò - Trả tiền cá</t>
  </si>
  <si>
    <t>Nafi</t>
  </si>
  <si>
    <t>Quấn motour dàn lạnh</t>
  </si>
  <si>
    <t>tiền dịch vụ VNPT + BHXH (1 năm)</t>
  </si>
  <si>
    <t>chi tiền cơm TK - phòng thuế</t>
  </si>
  <si>
    <t>kiểm hàng O.Choen</t>
  </si>
  <si>
    <t>Trả tiền lãi - C. Liêng 9/2 + 9/3 + 4/3</t>
  </si>
  <si>
    <t>Mua thiết bị điện, ống nước</t>
  </si>
  <si>
    <t>chi tiền xăng dầu SG 15 - 29/2</t>
  </si>
  <si>
    <t>chi tiền nước - nhà</t>
  </si>
  <si>
    <t>Thu tiền mượn - bạn Cô</t>
  </si>
  <si>
    <t>đóng tiền điện kỳ 2 T2/16 - LA</t>
  </si>
  <si>
    <t>Chi hoa hồng cont Bizmax</t>
  </si>
  <si>
    <t>chi tiền xăng dầu 1/2 - 29/2 - LA</t>
  </si>
  <si>
    <t>Tiền xe chở hàng - Tân O.Choen</t>
  </si>
  <si>
    <t>thu tiền mượn - Quốc</t>
  </si>
  <si>
    <t>thu tiền mượn - Cô 8</t>
  </si>
  <si>
    <t>chi tiền cô 8  -TV</t>
  </si>
  <si>
    <t>Nộp TK Q11 - Trả lãi</t>
  </si>
  <si>
    <t>A Thái - Lãi vay</t>
  </si>
  <si>
    <t>mua đồ cúng 30/1 Al</t>
  </si>
  <si>
    <t>Trả tiền bao bì - Ánh Kim</t>
  </si>
  <si>
    <t>Mua nhớt kho lạnh định kỳ</t>
  </si>
  <si>
    <t>chi tiền mua đồ cúng - nhà cô</t>
  </si>
  <si>
    <t>cắt kiếng bàn phòng kỹ thuạt</t>
  </si>
  <si>
    <t>lương T2/16 TN + TP</t>
  </si>
  <si>
    <t>Tiền diệt chuột T9+ T10 + T10 + T11 + T1 + T2</t>
  </si>
  <si>
    <t>thuế</t>
  </si>
  <si>
    <t>tiền thuê cont rong biển</t>
  </si>
  <si>
    <t>mua phâần mềm hải quan</t>
  </si>
  <si>
    <t>chi phòng thuế + TK (LA)</t>
  </si>
  <si>
    <t>Mua đồ cúng 2/2Al</t>
  </si>
  <si>
    <t>Mua bóng đèn - nhà cô</t>
  </si>
  <si>
    <t>phế liệu</t>
  </si>
  <si>
    <t>Thu tiền phế liệu  - Cô Yến</t>
  </si>
  <si>
    <t>Mua cánh quạt phòng sấy</t>
  </si>
  <si>
    <t>Tiền điện thoại + Internet T12/16 - Xưởng</t>
  </si>
  <si>
    <t>tạm ứng thay bình+ thay nhớt 51A-141.74</t>
  </si>
  <si>
    <t>Chi phí đi VT + TV</t>
  </si>
  <si>
    <t>Thu tạm ứng PC 37 ngày 12/3</t>
  </si>
  <si>
    <t>thay bình + nhớt xe 51A - 141.74</t>
  </si>
  <si>
    <t>Chi thẩm định giá (CT: 052/16HĐTĐ)</t>
  </si>
  <si>
    <t>Chi phí TK</t>
  </si>
  <si>
    <t>Cúc BĐ - Trả tiền cá</t>
  </si>
  <si>
    <t>nước</t>
  </si>
  <si>
    <t>Nộp TK thẻ - Cô + chú Duy + c Thu</t>
  </si>
  <si>
    <t>Mua phí gthông 2 xe</t>
  </si>
  <si>
    <t>Chi mua đường - TV</t>
  </si>
  <si>
    <t>Mua dollard (Cho QA)</t>
  </si>
  <si>
    <t>chi tiền nước TK từ 18/1 - 14/3</t>
  </si>
  <si>
    <t>Phí đi công tác + b/dưỡng tài xế</t>
  </si>
  <si>
    <t>thu tiền NH Q11</t>
  </si>
  <si>
    <t>Chi tiền TV - Cô</t>
  </si>
  <si>
    <t>Trung VT - Trả tiền cá</t>
  </si>
  <si>
    <t>Chi hoa hồng cont O.Choen t2/16</t>
  </si>
  <si>
    <t>chi lương T2/16 (VP,TN,TP,TV)</t>
  </si>
  <si>
    <t>Tiền chợ - nhà</t>
  </si>
  <si>
    <t>chi lương Thời vụ do tính sai</t>
  </si>
  <si>
    <t>chi tièn TK</t>
  </si>
  <si>
    <t>Thanh toán tiền xăng dầu</t>
  </si>
  <si>
    <t>thanh toán tiền cơm T12/15 + T1/16</t>
  </si>
  <si>
    <t>Huy  - lãi vay</t>
  </si>
  <si>
    <t>thanh toán tiền băng keo - Thịnh Phước</t>
  </si>
  <si>
    <t>Chi sửa xe 51F - 080.56</t>
  </si>
  <si>
    <t>Nga BT - Trả tiền cá</t>
  </si>
  <si>
    <t>Thu tiền khô - bán CN</t>
  </si>
  <si>
    <t>Mua vật tư VS HACPP</t>
  </si>
  <si>
    <t>Mua mắt kính (2 cái)</t>
  </si>
  <si>
    <t>Chi phí Nafi - chú duy</t>
  </si>
  <si>
    <t>mua gia vị tẩm (bột bắp, cồn)</t>
  </si>
  <si>
    <t>Huệ BĐ - Trả tiền cá</t>
  </si>
  <si>
    <t>mua BH xe 51A - 141.74</t>
  </si>
  <si>
    <t>Chuyển tiền - Đỗ Diệu Thanh</t>
  </si>
  <si>
    <t>thu tiền hốt hụi - sái tý</t>
  </si>
  <si>
    <t>Thu tiền bán cá khô - CN</t>
  </si>
  <si>
    <t>Mua bao OPP + bao PP đóng ghẹ</t>
  </si>
  <si>
    <t>mua mực da làm mẫu</t>
  </si>
  <si>
    <t>Đóng hụi - chị Cẩm 15/2al</t>
  </si>
  <si>
    <t>Mua đồ cúng 15/2 + 16/2 Al</t>
  </si>
  <si>
    <t>chi hoa hồng - Trung Tokai</t>
  </si>
  <si>
    <t>Tiền điện thoại + Internet nhà</t>
  </si>
  <si>
    <t>Tiền cơm khách (A Tư TQ)</t>
  </si>
  <si>
    <t>Tiền điện thoại - chú 10</t>
  </si>
  <si>
    <t>Mua bao tay, nhựa cắt vòng cá bò</t>
  </si>
  <si>
    <t>tiền bồn nhựa - TV</t>
  </si>
  <si>
    <t>Chi phí đi VT (Đám tang con Dì 7)</t>
  </si>
  <si>
    <t>tiền taxi LA - An Lạc + trực sấy</t>
  </si>
  <si>
    <t>chi tiền  - Cô 8</t>
  </si>
  <si>
    <t>Đóng tiền điện T3/16 - Nhà</t>
  </si>
  <si>
    <t>chi tiền mua mắt kính</t>
  </si>
  <si>
    <t>chi tiền chợ - nhà</t>
  </si>
  <si>
    <t>Trả tiền lãi - C. Liêng 28/2 + 28/3</t>
  </si>
  <si>
    <t>Đóng tiền đthoại T2/16 - Cô</t>
  </si>
  <si>
    <t>Chi phí đi VT + tiền xăng</t>
  </si>
  <si>
    <t>Nộp tiền TK Q4 - TV</t>
  </si>
  <si>
    <t>Trả lãi vay 29/3 - Khanh (A.Hai)</t>
  </si>
  <si>
    <t>Tiền phí bảo vệ T2/16</t>
  </si>
  <si>
    <t>Tiền giám sát môi trường LA</t>
  </si>
  <si>
    <t>Tiền cơm TK + Thuê xe đổ cát</t>
  </si>
  <si>
    <t>gas</t>
  </si>
  <si>
    <t>Nộp TK Q4 - TV  - đóng tiền điện</t>
  </si>
  <si>
    <t>Thanh toán tiền gas -  Tân Hải Việt</t>
  </si>
  <si>
    <t>chi phí giao thông 2 xe + chi phí nhà</t>
  </si>
  <si>
    <t>chi phí kiểm mẫu + KSK CN</t>
  </si>
  <si>
    <t>Sửa Block kho lạnh số 1</t>
  </si>
  <si>
    <t>Thu tiền phế liệu</t>
  </si>
  <si>
    <t>thu tiền hàng - Lâm TQ</t>
  </si>
  <si>
    <t>Tạm ứng lương T3/16 - TV</t>
  </si>
  <si>
    <t>Tiền xăng, dầu 31/3</t>
  </si>
  <si>
    <t>tiền nước T3/16 + Tiền chợ</t>
  </si>
  <si>
    <t>tạm ứng mua gas kho lạnh số 5,6</t>
  </si>
  <si>
    <t>tạm ứng lương T3/16 - LA</t>
  </si>
  <si>
    <t>Chi tiền Trí - kho lạnh TV</t>
  </si>
  <si>
    <t>chi phí chuyển tiền - TV</t>
  </si>
  <si>
    <t>Lùn  TV - Trả tiền cá</t>
  </si>
  <si>
    <t>chi phí xưởng</t>
  </si>
  <si>
    <t>chí phí TV - Cô</t>
  </si>
  <si>
    <t>đóng tiền ANQP 2016</t>
  </si>
  <si>
    <t>chi phí TK - Chú Duy</t>
  </si>
  <si>
    <t>Trả tiền kho lạnh - TV (A.Vũ)</t>
  </si>
  <si>
    <t>Chi tiền gửi mẫu - Nga</t>
  </si>
  <si>
    <t>trả lãi vay - Cô Liêng</t>
  </si>
  <si>
    <t>Phí thông báo LC ( cont Chung Hae Won)</t>
  </si>
  <si>
    <t>tiền chợ + mua đồ cúng</t>
  </si>
  <si>
    <t>chi kiểm Nafi - cont ghẹ</t>
  </si>
  <si>
    <t>chi phí + bồi dưỡng tca sấy ghẹ</t>
  </si>
  <si>
    <t>Mua quạt hút - TV</t>
  </si>
  <si>
    <t>Nộp tiền TK Q11 - đóng tiền điện</t>
  </si>
  <si>
    <t>Nộp tiền  - Trí Kho lạnh TV</t>
  </si>
  <si>
    <t>Mua đồ cúng 1/3 + 2/3 Al</t>
  </si>
  <si>
    <t>Tiền taxi LA - An Lạc</t>
  </si>
  <si>
    <t>thu tạm ứng PC 10 ngày 2/4 - Hiền</t>
  </si>
  <si>
    <t>chi tiền gas kho lạnh  + sửa kho</t>
  </si>
  <si>
    <t>mua thuốc khử mùi - TV</t>
  </si>
  <si>
    <t>Tiền nước suối 21/2 - 9/4</t>
  </si>
  <si>
    <t>tiền xe chở hàng - Chú Thảo</t>
  </si>
  <si>
    <t>lương</t>
  </si>
  <si>
    <t>Nộp tiền TK Q4 (Thẻ cô, chú, c Thu)</t>
  </si>
  <si>
    <t>Mua bột bắp</t>
  </si>
  <si>
    <t>tca tẩm ghẹ</t>
  </si>
  <si>
    <t>chi lương nghỉ việc (Phép + Lét)</t>
  </si>
  <si>
    <t>Tiền đặt khuôn cấp đông</t>
  </si>
  <si>
    <t>Lương T3/16 ( Sơn Ưong + Hiên)</t>
  </si>
  <si>
    <t>Tiền dao xẻ cá - Hảo VT</t>
  </si>
  <si>
    <t>Chi tiền chợ</t>
  </si>
  <si>
    <t>Tiền điện thoại T3/16 - Xưởng</t>
  </si>
  <si>
    <t>mua bánh xe đẩy vĩ - TV</t>
  </si>
  <si>
    <t>Phí giao thông 2 xe + công tác</t>
  </si>
  <si>
    <t>tca lên cont ghẹ</t>
  </si>
  <si>
    <t>tiền gửi thư bưu chính</t>
  </si>
  <si>
    <t>Chi tiền lương T3/16 - TV</t>
  </si>
  <si>
    <t>Thu tiền  - A.Bình</t>
  </si>
  <si>
    <t>Rút tiền NH Q11</t>
  </si>
  <si>
    <t xml:space="preserve">Chi tiền lương T3/16 - TV </t>
  </si>
  <si>
    <t>Chi lương T3/16 - LA</t>
  </si>
  <si>
    <t>Chi tiền chợ  + Internet nhà</t>
  </si>
  <si>
    <t>chi tiền khuôn - chú Duy</t>
  </si>
  <si>
    <t>Trả tiền mượn + lãi - Huy</t>
  </si>
  <si>
    <t>Trả tiền lãi - Quốc</t>
  </si>
  <si>
    <t>Tiền bán khô  - CN</t>
  </si>
  <si>
    <t>Thu tiền cô 8</t>
  </si>
  <si>
    <t>7 Lâm - Trả tiền cá</t>
  </si>
  <si>
    <t>chi lương TV (Thuỵ) 15/4</t>
  </si>
  <si>
    <t>Trả tiền mè đường</t>
  </si>
  <si>
    <t>50x30x14</t>
  </si>
  <si>
    <t>50x30x16</t>
  </si>
  <si>
    <t>43x37x11</t>
  </si>
  <si>
    <t>49x37x11</t>
  </si>
  <si>
    <t>52x31x10.5</t>
  </si>
  <si>
    <t>9 Hoàng - Trả tiền cá</t>
  </si>
  <si>
    <t>Tiền xe chở hàng TV - A khải</t>
  </si>
  <si>
    <t>tiền chở hàng + luộc ghẹ</t>
  </si>
  <si>
    <t>tiền mua đồ cúng xưởng</t>
  </si>
  <si>
    <t>tiền nước T1 + T2/16 - Hải Sơn</t>
  </si>
  <si>
    <t>tiền khám sức khoẻ CN</t>
  </si>
  <si>
    <t>Thu tiền mượn - Bé Mén 21/4</t>
  </si>
  <si>
    <t>Trả tiền mượn + lãi - A Bình EIB</t>
  </si>
  <si>
    <t>Chi tiền  - Bích Thuỷ (Chợ lớn)</t>
  </si>
  <si>
    <t>tiền xăng dầu 1/4 - 17/4</t>
  </si>
  <si>
    <t>tạm ứng mua bóng đèn, CB bơm nước</t>
  </si>
  <si>
    <t>chi phí - xưởng</t>
  </si>
  <si>
    <t>mua đồ cúng 16/3 al - xưởng</t>
  </si>
  <si>
    <t>bồi dưỡng Nafi kiểm hnagf (ghẹ + cá bò)</t>
  </si>
  <si>
    <t xml:space="preserve">Mua bao PA + cân 30kg </t>
  </si>
  <si>
    <t>thu tạm ứng PC 83 ngày 21/4</t>
  </si>
  <si>
    <t>Sửa tủ sấy, dây coro, bóng đèn</t>
  </si>
  <si>
    <t>bảo vệ</t>
  </si>
  <si>
    <t>Chi tiền - TV</t>
  </si>
  <si>
    <t>Thu tiền hàng - A Lầm TQ (cá đù)</t>
  </si>
  <si>
    <t>Nộp tiền TK Q11</t>
  </si>
  <si>
    <t>chi phí bảo vệ T3/16 (LA)</t>
  </si>
  <si>
    <t>chi phí nhà - đám giỗ</t>
  </si>
  <si>
    <t>Đóng hụi - chị Cẩm 15/3al</t>
  </si>
  <si>
    <t>mua gas kho lạnh</t>
  </si>
  <si>
    <t>tiền dđiện thoại T4/16 - Chú 10</t>
  </si>
  <si>
    <t>Nộp TK EIB  - Q11 (đóng tiền điện)</t>
  </si>
  <si>
    <t>đóng tiền điện T4/16 - nhà</t>
  </si>
  <si>
    <t>Mua cân điện tử 1kg</t>
  </si>
  <si>
    <t>Thu tiền hụi - Sái Tý</t>
  </si>
  <si>
    <t>Nộp TK Q4 - TV (đóng tiền điện)</t>
  </si>
  <si>
    <t>Tiền bưu chính Viettel T3/16</t>
  </si>
  <si>
    <t>Liêm - Trả tiền ghẹ</t>
  </si>
  <si>
    <t>bảo dưỡng xe 51A - 141.74</t>
  </si>
  <si>
    <t>Luân VT - Trả tiền cá</t>
  </si>
  <si>
    <t>Trả tiền lãi - C Liêng 2/5</t>
  </si>
  <si>
    <t>Tiền in nhãn Decal</t>
  </si>
  <si>
    <t>Mua cờ treo lễ (2 cây)</t>
  </si>
  <si>
    <t>Trả tiền bột bắp</t>
  </si>
  <si>
    <t>chi phí giao thông 2 xe T4/16</t>
  </si>
  <si>
    <t>Tiền cơm trực lễ 30/4 + 1/5 + 2/5</t>
  </si>
  <si>
    <t>chi phí - nhà</t>
  </si>
  <si>
    <t>quấn motuer quạt dàn lạnh</t>
  </si>
  <si>
    <t>tạm ứng sửa kho số 1, quấn quạt</t>
  </si>
  <si>
    <t>Trả lãi vay - 3 Xuyên 30/4</t>
  </si>
  <si>
    <t>Trả lãi vay - Khanh 29/4</t>
  </si>
  <si>
    <t>tiền chợ + ANQP  (nhà)</t>
  </si>
  <si>
    <t>Thu tiền mượn - Huy (Bạn Ngân)</t>
  </si>
  <si>
    <t>Chi Trà Vinh - ứng lương</t>
  </si>
  <si>
    <t>Trả lãi vay - Cô Phương 4/4</t>
  </si>
  <si>
    <t>Trả lãi vay - A. Út Thái 5/4 + 5/5</t>
  </si>
  <si>
    <t>chi hoa hồng - O.Choen (Tâm)</t>
  </si>
  <si>
    <t>tiền xăng dầu 19 - 30/4</t>
  </si>
  <si>
    <t>tiền nước T4/16 - nhà</t>
  </si>
  <si>
    <t>mua đồ cúng 1/4 Al</t>
  </si>
  <si>
    <t>Trả tiền - Trí kho lạnh</t>
  </si>
  <si>
    <t>thu tiền PC 12 ngày 5/5</t>
  </si>
  <si>
    <t xml:space="preserve">Thu tạm ứng PC 06 Ngày 3/5 </t>
  </si>
  <si>
    <t>Sửa tủ điện kho 1, bơm nước vườn</t>
  </si>
  <si>
    <t>bồi dưỡng tài xế xe cont - Tokai</t>
  </si>
  <si>
    <t>tiền cơm ngày 8/5</t>
  </si>
  <si>
    <t>tiền điện thoại - chú duy</t>
  </si>
  <si>
    <t>chi phí - cô 8</t>
  </si>
  <si>
    <t>tạm ứng mua gas kho lạnh số 2,3,6</t>
  </si>
  <si>
    <t>trả lãi vay - Cô Liêng 9/5</t>
  </si>
  <si>
    <t>tiền gạo - nhà</t>
  </si>
  <si>
    <t>mua khăn lau cá bò</t>
  </si>
  <si>
    <t>tiền chăm sóc cây kiểng T3 + T4</t>
  </si>
  <si>
    <t>Chi phí - TV (Chú Duy)</t>
  </si>
  <si>
    <t>thu tạm ứng PC 26 ngày 9/5</t>
  </si>
  <si>
    <t>mua gas kho lạnh, bóng đèn</t>
  </si>
  <si>
    <t>tiền phí lấy hàng A Lam</t>
  </si>
  <si>
    <t>tiền sửa tủ lạnh, cáp - nhà</t>
  </si>
  <si>
    <t>Nhã Loan - Trả tiền cá</t>
  </si>
  <si>
    <t>bồi dưỡng tca sấy ghẹ</t>
  </si>
  <si>
    <t>Thắm BT - Trả tiền cá</t>
  </si>
  <si>
    <t>Nga ST - Trả tiền cá</t>
  </si>
  <si>
    <t>Tiền xe chở hàng - A Lam</t>
  </si>
  <si>
    <t>Chi tiền giả 1 tờ</t>
  </si>
  <si>
    <t>Bồi dưỡng tca sấy, tẩm, lựa ghẹ</t>
  </si>
  <si>
    <t>Thu tiền cá mai tẩm - H. Phương</t>
  </si>
  <si>
    <t>Thanh toán tiền gas -  Tân Hải Việt 1/4</t>
  </si>
  <si>
    <t>Thu tiền - A Lâm TQ</t>
  </si>
  <si>
    <t>Nộp thẻ - Chú, cô, c thu</t>
  </si>
  <si>
    <t>Chi lương T4/16 (VP, TN, TP, TV)</t>
  </si>
  <si>
    <t>Chi thêm lương T4/16 (Tổ TN)</t>
  </si>
  <si>
    <t>Chi tiền  - TV (Thuỵ)</t>
  </si>
  <si>
    <t>Chi lương T4/16 ( VP 3 người)</t>
  </si>
  <si>
    <t>thanh toán tiền cơm T2 + T3/16</t>
  </si>
  <si>
    <t>thanh toán tiền mè đường</t>
  </si>
  <si>
    <t>Trả tiền lãi - Chú 10 (T1 + T2 + T3/16)</t>
  </si>
  <si>
    <t>Chi phí bảo vệ T4/16</t>
  </si>
  <si>
    <t>Tiền xăng đi công tác - h. Cường</t>
  </si>
  <si>
    <t>tiền điện thoại T4/16 - xưởng</t>
  </si>
  <si>
    <t>tiền tưới cây kiểng T4/16</t>
  </si>
  <si>
    <t>Phí tu chỉnh LC (Chung Hea Won)</t>
  </si>
  <si>
    <t>Mua băng tải rà kim loại</t>
  </si>
  <si>
    <t>tiền nước TK từ 17/3 - 17/5</t>
  </si>
  <si>
    <t>Tiền điện kỳ 2/05</t>
  </si>
  <si>
    <t>Say D.S (02)</t>
  </si>
  <si>
    <t>Tokai (02)</t>
  </si>
  <si>
    <t>Tiền điện kỳ 3/05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</si>
</sst>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3">
    <numFmt numFmtId="43" formatCode="_(* #,##0.00_);_(* \(#,##0.00\);_(* &quot;-&quot;??_);_(@_)"/>
    <numFmt numFmtId="164" formatCode="_-* #,##0.00_-;\-* #,##0.00_-;_-* &quot;-&quot;??_-;_-@_-"/>
    <numFmt numFmtId="165" formatCode="dd/mm/yy;@"/>
    <numFmt numFmtId="166" formatCode="_(* #,##0.0_);_(* \(#,##0.0\);_(* &quot;-&quot;??_);_(@_)"/>
    <numFmt numFmtId="167" formatCode="_(* #,##0_);_(* \(#,##0\);_(* &quot;-&quot;??_);_(@_)"/>
    <numFmt numFmtId="168" formatCode="_(* #,##0.000_);_(* \(#,##0.000\);_(* &quot;-&quot;??_);_(@_)"/>
    <numFmt numFmtId="169" formatCode="\$#,##0\ ;\(\$#,##0\)"/>
    <numFmt numFmtId="170" formatCode="#,###"/>
    <numFmt numFmtId="171" formatCode="&quot;\&quot;#,##0;[Red]&quot;\&quot;&quot;\&quot;\-#,##0"/>
    <numFmt numFmtId="172" formatCode="&quot;\&quot;#,##0.00;[Red]&quot;\&quot;&quot;\&quot;&quot;\&quot;&quot;\&quot;&quot;\&quot;&quot;\&quot;\-#,##0.00"/>
    <numFmt numFmtId="173" formatCode="&quot;\&quot;#,##0.00;[Red]&quot;\&quot;\-#,##0.00"/>
    <numFmt numFmtId="174" formatCode="&quot;\&quot;#,##0;[Red]&quot;\&quot;\-#,##0"/>
    <numFmt numFmtId="175" formatCode="0.0%"/>
  </numFmts>
  <fonts count="70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12"/>
      <name val="Times New Roman"/>
      <family val="1"/>
    </font>
    <font>
      <b/>
      <sz val="12"/>
      <name val="Times New Roman"/>
      <family val="1"/>
    </font>
    <font>
      <sz val="11"/>
      <color indexed="8"/>
      <name val="Calibri"/>
      <family val="2"/>
    </font>
    <font>
      <b/>
      <sz val="12"/>
      <color indexed="8"/>
      <name val="Times New Roman"/>
      <family val="1"/>
    </font>
    <font>
      <b/>
      <u/>
      <sz val="12"/>
      <name val="Times New Roman"/>
      <family val="1"/>
    </font>
    <font>
      <b/>
      <u/>
      <sz val="11"/>
      <name val="VNI-Times"/>
    </font>
    <font>
      <sz val="12"/>
      <color indexed="8"/>
      <name val="Times New Roman"/>
      <family val="1"/>
    </font>
    <font>
      <sz val="12"/>
      <name val="VNI-Times"/>
    </font>
    <font>
      <sz val="8"/>
      <name val="VNI-Times"/>
    </font>
    <font>
      <sz val="12"/>
      <color indexed="10"/>
      <name val="Times New Roman"/>
      <family val="1"/>
    </font>
    <font>
      <b/>
      <sz val="16"/>
      <name val="Times New Roman"/>
      <family val="1"/>
    </font>
    <font>
      <sz val="16"/>
      <name val="Times New Roman"/>
      <family val="1"/>
    </font>
    <font>
      <b/>
      <i/>
      <sz val="12"/>
      <name val="Times New Roman"/>
      <family val="1"/>
    </font>
    <font>
      <b/>
      <sz val="11"/>
      <name val="Times New Roman"/>
      <family val="1"/>
    </font>
    <font>
      <sz val="10"/>
      <name val="Arial"/>
      <family val="2"/>
    </font>
    <font>
      <b/>
      <sz val="12"/>
      <name val="Arial"/>
      <family val="2"/>
    </font>
    <font>
      <sz val="10"/>
      <name val=".VnAvant"/>
      <family val="2"/>
    </font>
    <font>
      <sz val="14"/>
      <name val="뼻뮝"/>
      <family val="3"/>
      <charset val="129"/>
    </font>
    <font>
      <sz val="12"/>
      <name val="뼻뮝"/>
      <family val="1"/>
      <charset val="129"/>
    </font>
    <font>
      <sz val="12"/>
      <name val="바탕체"/>
      <family val="1"/>
      <charset val="129"/>
    </font>
    <font>
      <sz val="10"/>
      <name val="굴림체"/>
      <family val="3"/>
      <charset val="129"/>
    </font>
    <font>
      <sz val="12"/>
      <color indexed="12"/>
      <name val="Times New Roman"/>
      <family val="1"/>
    </font>
    <font>
      <sz val="12"/>
      <color indexed="53"/>
      <name val="Times New Roman"/>
      <family val="1"/>
    </font>
    <font>
      <sz val="10"/>
      <name val="Times New Roman"/>
      <family val="1"/>
    </font>
    <font>
      <sz val="12"/>
      <color indexed="16"/>
      <name val="Times New Roman"/>
      <family val="1"/>
    </font>
    <font>
      <sz val="11"/>
      <name val="Times New Roman"/>
      <family val="1"/>
    </font>
    <font>
      <sz val="10"/>
      <name val="VNI-Times"/>
    </font>
    <font>
      <sz val="9"/>
      <name val="Times New Roman"/>
      <family val="1"/>
    </font>
    <font>
      <sz val="11"/>
      <color indexed="12"/>
      <name val="Times New Roman"/>
      <family val="1"/>
    </font>
    <font>
      <i/>
      <sz val="11"/>
      <name val="Times New Roman"/>
      <family val="1"/>
    </font>
    <font>
      <b/>
      <sz val="9"/>
      <name val="VNI-Times"/>
    </font>
    <font>
      <sz val="9"/>
      <name val="VNI-Times"/>
    </font>
    <font>
      <b/>
      <sz val="12"/>
      <name val="VNI-Cooper"/>
    </font>
    <font>
      <b/>
      <sz val="18"/>
      <color indexed="8"/>
      <name val="Times New Roman"/>
      <family val="1"/>
    </font>
    <font>
      <sz val="14"/>
      <color indexed="8"/>
      <name val="Times New Roman"/>
      <family val="1"/>
    </font>
    <font>
      <b/>
      <sz val="14"/>
      <color indexed="8"/>
      <name val="Times New Roman"/>
      <family val="1"/>
    </font>
    <font>
      <sz val="14"/>
      <name val="Times New Roman"/>
      <family val="1"/>
    </font>
    <font>
      <b/>
      <sz val="14"/>
      <name val="Times New Roman"/>
      <family val="1"/>
    </font>
    <font>
      <b/>
      <sz val="14"/>
      <color rgb="FFFF0000"/>
      <name val="Times New Roman"/>
      <family val="1"/>
    </font>
    <font>
      <sz val="18"/>
      <color indexed="8"/>
      <name val="Times New Roman"/>
      <family val="1"/>
    </font>
    <font>
      <sz val="8"/>
      <name val="Times New Roman"/>
      <family val="1"/>
    </font>
    <font>
      <b/>
      <sz val="20"/>
      <color indexed="8"/>
      <name val="Times New Roman"/>
      <family val="1"/>
    </font>
    <font>
      <b/>
      <u/>
      <sz val="14"/>
      <color indexed="8"/>
      <name val="Times New Roman"/>
      <family val="1"/>
    </font>
    <font>
      <sz val="12"/>
      <color rgb="FFFF0000"/>
      <name val="Times New Roman"/>
      <family val="1"/>
    </font>
    <font>
      <sz val="11"/>
      <color rgb="FFFF0000"/>
      <name val="Times New Roman"/>
      <family val="1"/>
    </font>
    <font>
      <b/>
      <sz val="12"/>
      <name val="VNI-Times"/>
    </font>
    <font>
      <b/>
      <sz val="10"/>
      <name val="VNI-Times"/>
    </font>
    <font>
      <b/>
      <sz val="10"/>
      <color indexed="12"/>
      <name val="VNI-Times"/>
    </font>
    <font>
      <sz val="10"/>
      <color indexed="21"/>
      <name val="Times New Roman"/>
      <family val="1"/>
    </font>
    <font>
      <b/>
      <sz val="10"/>
      <color indexed="21"/>
      <name val="VNI-Times"/>
    </font>
    <font>
      <b/>
      <sz val="10.5"/>
      <name val="VNI-Times"/>
    </font>
    <font>
      <b/>
      <sz val="10.5"/>
      <name val="Times New Roman"/>
      <family val="1"/>
    </font>
    <font>
      <b/>
      <sz val="10.5"/>
      <color indexed="12"/>
      <name val="VNI-Times"/>
    </font>
    <font>
      <b/>
      <sz val="10.5"/>
      <color indexed="21"/>
      <name val="VNI-Times"/>
    </font>
    <font>
      <b/>
      <sz val="10.5"/>
      <color indexed="12"/>
      <name val="Times New Roman"/>
      <family val="1"/>
    </font>
    <font>
      <sz val="10"/>
      <color indexed="9"/>
      <name val="Times New Roman"/>
      <family val="1"/>
    </font>
    <font>
      <sz val="10"/>
      <color indexed="12"/>
      <name val="Times New Roman"/>
      <family val="1"/>
    </font>
    <font>
      <b/>
      <sz val="10"/>
      <color indexed="12"/>
      <name val="Times New Roman"/>
      <family val="1"/>
    </font>
    <font>
      <b/>
      <sz val="9.5"/>
      <name val="Times New Roman"/>
      <family val="1"/>
    </font>
    <font>
      <b/>
      <sz val="9"/>
      <name val="Times New Roman"/>
      <family val="1"/>
    </font>
    <font>
      <b/>
      <sz val="9"/>
      <color indexed="21"/>
      <name val="Times New Roman"/>
      <family val="1"/>
    </font>
    <font>
      <b/>
      <sz val="10"/>
      <name val="Times New Roman"/>
      <family val="1"/>
    </font>
    <font>
      <sz val="10"/>
      <color indexed="12"/>
      <name val="VNI-Times"/>
    </font>
    <font>
      <sz val="10"/>
      <color indexed="21"/>
      <name val="VNI-Times"/>
    </font>
    <font>
      <sz val="11"/>
      <name val="Arial"/>
      <family val="2"/>
    </font>
    <font>
      <sz val="10.5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4">
    <xf numFmtId="0" fontId="0" fillId="0" borderId="0"/>
    <xf numFmtId="43" fontId="2" fillId="0" borderId="0" applyFont="0" applyFill="0" applyBorder="0" applyAlignment="0" applyProtection="0"/>
    <xf numFmtId="43" fontId="6" fillId="0" borderId="0" applyFont="0" applyFill="0" applyBorder="0" applyAlignment="0" applyProtection="0"/>
    <xf numFmtId="164" fontId="11" fillId="0" borderId="0" applyFont="0" applyFill="0" applyBorder="0" applyAlignment="0" applyProtection="0"/>
    <xf numFmtId="3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2" fontId="18" fillId="0" borderId="0" applyFont="0" applyFill="0" applyBorder="0" applyAlignment="0" applyProtection="0"/>
    <xf numFmtId="0" fontId="19" fillId="0" borderId="1" applyNumberFormat="0" applyAlignment="0" applyProtection="0">
      <alignment horizontal="left" vertical="center"/>
    </xf>
    <xf numFmtId="0" fontId="19" fillId="0" borderId="2">
      <alignment horizontal="left" vertical="center"/>
    </xf>
    <xf numFmtId="170" fontId="20" fillId="0" borderId="3"/>
    <xf numFmtId="0" fontId="6" fillId="0" borderId="0"/>
    <xf numFmtId="0" fontId="11" fillId="0" borderId="0"/>
    <xf numFmtId="0" fontId="6" fillId="0" borderId="0"/>
    <xf numFmtId="40" fontId="21" fillId="0" borderId="0" applyFont="0" applyFill="0" applyBorder="0" applyAlignment="0" applyProtection="0"/>
    <xf numFmtId="38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10" fontId="18" fillId="0" borderId="0" applyFont="0" applyFill="0" applyBorder="0" applyAlignment="0" applyProtection="0"/>
    <xf numFmtId="0" fontId="22" fillId="0" borderId="0"/>
    <xf numFmtId="171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3" fontId="23" fillId="0" borderId="0" applyFont="0" applyFill="0" applyBorder="0" applyAlignment="0" applyProtection="0"/>
    <xf numFmtId="174" fontId="23" fillId="0" borderId="0" applyFont="0" applyFill="0" applyBorder="0" applyAlignment="0" applyProtection="0"/>
    <xf numFmtId="0" fontId="24" fillId="0" borderId="0"/>
    <xf numFmtId="0" fontId="2" fillId="0" borderId="0"/>
    <xf numFmtId="0" fontId="2" fillId="0" borderId="0"/>
    <xf numFmtId="43" fontId="30" fillId="0" borderId="0" applyFont="0" applyFill="0" applyBorder="0" applyAlignment="0" applyProtection="0"/>
    <xf numFmtId="0" fontId="30" fillId="0" borderId="0"/>
    <xf numFmtId="3" fontId="34" fillId="3" borderId="4"/>
    <xf numFmtId="0" fontId="34" fillId="3" borderId="4">
      <alignment horizontal="centerContinuous" vertical="center" wrapText="1"/>
    </xf>
    <xf numFmtId="3" fontId="34" fillId="3" borderId="4">
      <alignment horizontal="center" vertical="center" wrapText="1"/>
    </xf>
    <xf numFmtId="3" fontId="34" fillId="0" borderId="21"/>
    <xf numFmtId="3" fontId="35" fillId="0" borderId="22"/>
    <xf numFmtId="3" fontId="34" fillId="0" borderId="4">
      <alignment horizontal="center" vertical="center" wrapText="1"/>
    </xf>
    <xf numFmtId="3" fontId="34" fillId="0" borderId="4">
      <alignment horizontal="centerContinuous" vertical="center"/>
    </xf>
    <xf numFmtId="0" fontId="36" fillId="0" borderId="0">
      <alignment horizontal="centerContinuous"/>
    </xf>
    <xf numFmtId="0" fontId="11" fillId="0" borderId="0"/>
    <xf numFmtId="43" fontId="11" fillId="0" borderId="0" applyFont="0" applyFill="0" applyBorder="0" applyAlignment="0" applyProtection="0"/>
    <xf numFmtId="0" fontId="1" fillId="0" borderId="0"/>
    <xf numFmtId="43" fontId="6" fillId="0" borderId="0" applyFont="0" applyFill="0" applyBorder="0" applyAlignment="0" applyProtection="0"/>
    <xf numFmtId="170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2" fillId="0" borderId="0"/>
  </cellStyleXfs>
  <cellXfs count="593">
    <xf numFmtId="0" fontId="0" fillId="0" borderId="0" xfId="0"/>
    <xf numFmtId="0" fontId="4" fillId="0" borderId="0" xfId="0" applyFont="1" applyAlignment="1">
      <alignment horizontal="center"/>
    </xf>
    <xf numFmtId="0" fontId="4" fillId="0" borderId="0" xfId="0" applyFont="1"/>
    <xf numFmtId="43" fontId="4" fillId="0" borderId="0" xfId="1" applyFont="1"/>
    <xf numFmtId="0" fontId="5" fillId="0" borderId="0" xfId="0" applyFont="1" applyAlignment="1">
      <alignment horizontal="center" vertical="center"/>
    </xf>
    <xf numFmtId="0" fontId="7" fillId="0" borderId="4" xfId="0" applyFont="1" applyBorder="1" applyAlignment="1">
      <alignment vertical="center"/>
    </xf>
    <xf numFmtId="0" fontId="9" fillId="0" borderId="0" xfId="0" applyFont="1" applyBorder="1" applyAlignment="1"/>
    <xf numFmtId="4" fontId="9" fillId="0" borderId="0" xfId="0" applyNumberFormat="1" applyFont="1" applyBorder="1" applyAlignment="1"/>
    <xf numFmtId="49" fontId="7" fillId="0" borderId="4" xfId="0" applyNumberFormat="1" applyFont="1" applyBorder="1" applyAlignment="1">
      <alignment horizontal="center" vertical="center"/>
    </xf>
    <xf numFmtId="49" fontId="7" fillId="0" borderId="4" xfId="0" applyNumberFormat="1" applyFont="1" applyBorder="1" applyAlignment="1">
      <alignment horizontal="center" vertical="center" wrapText="1"/>
    </xf>
    <xf numFmtId="168" fontId="7" fillId="0" borderId="4" xfId="1" applyNumberFormat="1" applyFont="1" applyBorder="1" applyAlignment="1">
      <alignment vertical="center"/>
    </xf>
    <xf numFmtId="0" fontId="10" fillId="0" borderId="0" xfId="0" applyFont="1"/>
    <xf numFmtId="168" fontId="10" fillId="0" borderId="0" xfId="1" applyNumberFormat="1" applyFont="1"/>
    <xf numFmtId="0" fontId="8" fillId="0" borderId="0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5" fillId="0" borderId="4" xfId="0" applyFont="1" applyBorder="1" applyAlignment="1">
      <alignment horizontal="center" vertical="center"/>
    </xf>
    <xf numFmtId="0" fontId="5" fillId="0" borderId="0" xfId="0" applyFont="1" applyAlignment="1">
      <alignment vertical="center"/>
    </xf>
    <xf numFmtId="43" fontId="4" fillId="0" borderId="0" xfId="1" applyFont="1" applyAlignment="1">
      <alignment vertical="center"/>
    </xf>
    <xf numFmtId="43" fontId="5" fillId="0" borderId="0" xfId="1" applyFont="1" applyBorder="1" applyAlignment="1">
      <alignment horizontal="center" vertical="center"/>
    </xf>
    <xf numFmtId="0" fontId="4" fillId="0" borderId="0" xfId="11" applyFont="1" applyAlignment="1">
      <alignment horizontal="left" vertical="center"/>
    </xf>
    <xf numFmtId="0" fontId="10" fillId="0" borderId="5" xfId="0" applyFont="1" applyBorder="1" applyAlignment="1">
      <alignment horizontal="center" vertical="center"/>
    </xf>
    <xf numFmtId="168" fontId="10" fillId="0" borderId="0" xfId="1" applyNumberFormat="1" applyFont="1" applyBorder="1" applyAlignment="1">
      <alignment vertical="center"/>
    </xf>
    <xf numFmtId="0" fontId="10" fillId="0" borderId="6" xfId="0" applyFont="1" applyBorder="1" applyAlignment="1">
      <alignment horizontal="center" vertical="center"/>
    </xf>
    <xf numFmtId="4" fontId="8" fillId="0" borderId="0" xfId="0" applyNumberFormat="1" applyFont="1" applyBorder="1" applyAlignment="1">
      <alignment vertical="center"/>
    </xf>
    <xf numFmtId="43" fontId="5" fillId="0" borderId="4" xfId="1" applyFont="1" applyBorder="1" applyAlignment="1">
      <alignment horizontal="center" vertical="center" wrapText="1"/>
    </xf>
    <xf numFmtId="167" fontId="7" fillId="0" borderId="4" xfId="1" applyNumberFormat="1" applyFont="1" applyBorder="1" applyAlignment="1">
      <alignment vertical="center"/>
    </xf>
    <xf numFmtId="14" fontId="4" fillId="0" borderId="3" xfId="0" applyNumberFormat="1" applyFont="1" applyBorder="1" applyAlignment="1">
      <alignment vertical="center"/>
    </xf>
    <xf numFmtId="0" fontId="10" fillId="0" borderId="5" xfId="0" applyFont="1" applyBorder="1" applyAlignment="1">
      <alignment vertical="center"/>
    </xf>
    <xf numFmtId="165" fontId="4" fillId="0" borderId="0" xfId="0" applyNumberFormat="1" applyFont="1"/>
    <xf numFmtId="0" fontId="4" fillId="0" borderId="5" xfId="0" applyFont="1" applyBorder="1" applyAlignment="1">
      <alignment vertical="center"/>
    </xf>
    <xf numFmtId="0" fontId="10" fillId="0" borderId="3" xfId="0" applyFont="1" applyBorder="1" applyAlignment="1">
      <alignment horizontal="center" vertical="center"/>
    </xf>
    <xf numFmtId="168" fontId="10" fillId="0" borderId="3" xfId="1" applyNumberFormat="1" applyFont="1" applyBorder="1" applyAlignment="1">
      <alignment vertical="center"/>
    </xf>
    <xf numFmtId="168" fontId="10" fillId="0" borderId="5" xfId="1" applyNumberFormat="1" applyFont="1" applyBorder="1" applyAlignment="1">
      <alignment vertical="center"/>
    </xf>
    <xf numFmtId="167" fontId="4" fillId="0" borderId="5" xfId="1" applyNumberFormat="1" applyFont="1" applyBorder="1" applyAlignment="1">
      <alignment vertical="center"/>
    </xf>
    <xf numFmtId="43" fontId="4" fillId="0" borderId="0" xfId="1" applyFont="1" applyBorder="1" applyAlignment="1">
      <alignment vertical="center"/>
    </xf>
    <xf numFmtId="167" fontId="4" fillId="0" borderId="0" xfId="1" applyNumberFormat="1" applyFont="1" applyBorder="1" applyAlignment="1">
      <alignment vertical="center"/>
    </xf>
    <xf numFmtId="0" fontId="10" fillId="0" borderId="0" xfId="13" applyFont="1" applyAlignment="1">
      <alignment horizontal="left" vertical="center" wrapText="1"/>
    </xf>
    <xf numFmtId="0" fontId="10" fillId="0" borderId="0" xfId="11" applyFont="1" applyAlignment="1">
      <alignment horizontal="left" vertical="center"/>
    </xf>
    <xf numFmtId="43" fontId="13" fillId="0" borderId="0" xfId="2" applyNumberFormat="1" applyFont="1" applyAlignment="1">
      <alignment horizontal="left" vertical="center"/>
    </xf>
    <xf numFmtId="168" fontId="10" fillId="0" borderId="0" xfId="2" applyNumberFormat="1" applyFont="1" applyAlignment="1">
      <alignment horizontal="left" vertical="center"/>
    </xf>
    <xf numFmtId="0" fontId="10" fillId="0" borderId="0" xfId="13" applyFont="1" applyAlignment="1">
      <alignment horizontal="left" vertical="center"/>
    </xf>
    <xf numFmtId="0" fontId="10" fillId="0" borderId="0" xfId="11" applyFont="1" applyAlignment="1">
      <alignment horizontal="center" vertical="center"/>
    </xf>
    <xf numFmtId="43" fontId="13" fillId="0" borderId="0" xfId="2" applyNumberFormat="1" applyFont="1" applyAlignment="1">
      <alignment horizontal="center" vertical="center"/>
    </xf>
    <xf numFmtId="168" fontId="10" fillId="0" borderId="0" xfId="2" applyNumberFormat="1" applyFont="1" applyAlignment="1">
      <alignment horizontal="center" vertical="center"/>
    </xf>
    <xf numFmtId="0" fontId="15" fillId="0" borderId="0" xfId="12" applyFont="1" applyAlignment="1">
      <alignment vertical="center"/>
    </xf>
    <xf numFmtId="167" fontId="5" fillId="0" borderId="4" xfId="3" applyNumberFormat="1" applyFont="1" applyBorder="1" applyAlignment="1">
      <alignment horizontal="center"/>
    </xf>
    <xf numFmtId="167" fontId="16" fillId="0" borderId="0" xfId="3" applyNumberFormat="1" applyFont="1" applyAlignment="1">
      <alignment horizontal="center"/>
    </xf>
    <xf numFmtId="0" fontId="4" fillId="0" borderId="0" xfId="12" applyFont="1"/>
    <xf numFmtId="14" fontId="4" fillId="0" borderId="0" xfId="12" applyNumberFormat="1" applyFont="1" applyAlignment="1">
      <alignment vertical="center"/>
    </xf>
    <xf numFmtId="0" fontId="4" fillId="0" borderId="0" xfId="12" applyFont="1" applyAlignment="1">
      <alignment vertical="center"/>
    </xf>
    <xf numFmtId="0" fontId="4" fillId="0" borderId="0" xfId="12" applyFont="1" applyAlignment="1">
      <alignment horizontal="center" vertical="center"/>
    </xf>
    <xf numFmtId="167" fontId="4" fillId="0" borderId="0" xfId="3" applyNumberFormat="1" applyFont="1" applyAlignment="1">
      <alignment vertical="center"/>
    </xf>
    <xf numFmtId="166" fontId="4" fillId="0" borderId="0" xfId="3" applyNumberFormat="1" applyFont="1" applyAlignment="1">
      <alignment vertical="center"/>
    </xf>
    <xf numFmtId="43" fontId="4" fillId="0" borderId="0" xfId="3" applyNumberFormat="1" applyFont="1" applyAlignment="1">
      <alignment vertical="center"/>
    </xf>
    <xf numFmtId="14" fontId="4" fillId="0" borderId="0" xfId="12" applyNumberFormat="1" applyFont="1"/>
    <xf numFmtId="167" fontId="4" fillId="0" borderId="0" xfId="3" applyNumberFormat="1" applyFont="1"/>
    <xf numFmtId="166" fontId="4" fillId="0" borderId="0" xfId="3" applyNumberFormat="1" applyFont="1"/>
    <xf numFmtId="43" fontId="4" fillId="0" borderId="0" xfId="3" applyNumberFormat="1" applyFont="1"/>
    <xf numFmtId="14" fontId="5" fillId="0" borderId="4" xfId="12" applyNumberFormat="1" applyFont="1" applyBorder="1" applyAlignment="1">
      <alignment horizontal="center" vertical="center" wrapText="1"/>
    </xf>
    <xf numFmtId="0" fontId="5" fillId="0" borderId="4" xfId="12" applyFont="1" applyBorder="1" applyAlignment="1">
      <alignment horizontal="center" vertical="center" wrapText="1"/>
    </xf>
    <xf numFmtId="167" fontId="5" fillId="0" borderId="4" xfId="3" applyNumberFormat="1" applyFont="1" applyBorder="1" applyAlignment="1">
      <alignment horizontal="center" vertical="center" wrapText="1"/>
    </xf>
    <xf numFmtId="0" fontId="5" fillId="0" borderId="0" xfId="12" applyFont="1" applyAlignment="1">
      <alignment horizontal="center" vertical="center" wrapText="1"/>
    </xf>
    <xf numFmtId="167" fontId="5" fillId="0" borderId="4" xfId="3" applyNumberFormat="1" applyFont="1" applyBorder="1" applyAlignment="1">
      <alignment horizontal="center" vertical="center"/>
    </xf>
    <xf numFmtId="167" fontId="4" fillId="0" borderId="5" xfId="3" applyNumberFormat="1" applyFont="1" applyBorder="1" applyAlignment="1">
      <alignment horizontal="center"/>
    </xf>
    <xf numFmtId="14" fontId="4" fillId="0" borderId="5" xfId="12" applyNumberFormat="1" applyFont="1" applyBorder="1" applyAlignment="1">
      <alignment horizontal="center"/>
    </xf>
    <xf numFmtId="14" fontId="4" fillId="0" borderId="9" xfId="12" applyNumberFormat="1" applyFont="1" applyBorder="1" applyAlignment="1">
      <alignment horizontal="center"/>
    </xf>
    <xf numFmtId="167" fontId="4" fillId="0" borderId="9" xfId="3" applyNumberFormat="1" applyFont="1" applyBorder="1" applyAlignment="1">
      <alignment horizontal="center"/>
    </xf>
    <xf numFmtId="167" fontId="5" fillId="0" borderId="4" xfId="3" applyNumberFormat="1" applyFont="1" applyBorder="1" applyAlignment="1"/>
    <xf numFmtId="0" fontId="5" fillId="0" borderId="0" xfId="12" applyFont="1"/>
    <xf numFmtId="167" fontId="16" fillId="0" borderId="0" xfId="3" applyNumberFormat="1" applyFont="1" applyAlignment="1"/>
    <xf numFmtId="167" fontId="4" fillId="0" borderId="0" xfId="3" applyNumberFormat="1" applyFont="1" applyAlignment="1">
      <alignment horizontal="center"/>
    </xf>
    <xf numFmtId="168" fontId="4" fillId="0" borderId="5" xfId="3" applyNumberFormat="1" applyFont="1" applyBorder="1" applyAlignment="1">
      <alignment horizontal="center"/>
    </xf>
    <xf numFmtId="168" fontId="4" fillId="0" borderId="9" xfId="3" applyNumberFormat="1" applyFont="1" applyBorder="1" applyAlignment="1">
      <alignment horizontal="center"/>
    </xf>
    <xf numFmtId="1" fontId="4" fillId="0" borderId="5" xfId="3" applyNumberFormat="1" applyFont="1" applyBorder="1" applyAlignment="1">
      <alignment horizontal="center"/>
    </xf>
    <xf numFmtId="1" fontId="4" fillId="0" borderId="8" xfId="3" applyNumberFormat="1" applyFont="1" applyBorder="1" applyAlignment="1">
      <alignment horizontal="center"/>
    </xf>
    <xf numFmtId="0" fontId="10" fillId="0" borderId="10" xfId="0" applyFont="1" applyBorder="1" applyAlignment="1">
      <alignment vertical="center"/>
    </xf>
    <xf numFmtId="43" fontId="5" fillId="0" borderId="0" xfId="1" applyFont="1" applyBorder="1" applyAlignment="1">
      <alignment vertical="center"/>
    </xf>
    <xf numFmtId="43" fontId="5" fillId="0" borderId="0" xfId="1" applyFont="1" applyBorder="1" applyAlignment="1">
      <alignment vertical="center" wrapText="1"/>
    </xf>
    <xf numFmtId="167" fontId="4" fillId="0" borderId="3" xfId="3" applyNumberFormat="1" applyFont="1" applyBorder="1" applyAlignment="1">
      <alignment vertical="center"/>
    </xf>
    <xf numFmtId="167" fontId="4" fillId="0" borderId="3" xfId="3" applyNumberFormat="1" applyFont="1" applyBorder="1" applyAlignment="1">
      <alignment horizontal="center" vertical="center"/>
    </xf>
    <xf numFmtId="0" fontId="4" fillId="0" borderId="5" xfId="3" applyNumberFormat="1" applyFont="1" applyBorder="1" applyAlignment="1">
      <alignment horizontal="center"/>
    </xf>
    <xf numFmtId="0" fontId="15" fillId="0" borderId="0" xfId="12" applyFont="1" applyAlignment="1">
      <alignment horizontal="center" vertical="center"/>
    </xf>
    <xf numFmtId="167" fontId="4" fillId="0" borderId="9" xfId="3" applyNumberFormat="1" applyFont="1" applyBorder="1" applyAlignment="1">
      <alignment horizontal="center" vertical="center"/>
    </xf>
    <xf numFmtId="167" fontId="4" fillId="0" borderId="5" xfId="3" applyNumberFormat="1" applyFont="1" applyBorder="1" applyAlignment="1">
      <alignment horizontal="center" vertical="center"/>
    </xf>
    <xf numFmtId="49" fontId="4" fillId="0" borderId="5" xfId="12" applyNumberFormat="1" applyFont="1" applyBorder="1" applyAlignment="1">
      <alignment horizontal="center"/>
    </xf>
    <xf numFmtId="167" fontId="4" fillId="0" borderId="5" xfId="3" applyNumberFormat="1" applyFont="1" applyBorder="1" applyAlignment="1">
      <alignment vertical="center"/>
    </xf>
    <xf numFmtId="166" fontId="4" fillId="0" borderId="0" xfId="11" applyNumberFormat="1" applyFont="1" applyAlignment="1">
      <alignment horizontal="left" vertical="center"/>
    </xf>
    <xf numFmtId="166" fontId="4" fillId="0" borderId="0" xfId="13" applyNumberFormat="1" applyFont="1" applyAlignment="1">
      <alignment horizontal="left" vertical="center" wrapText="1"/>
    </xf>
    <xf numFmtId="166" fontId="4" fillId="0" borderId="0" xfId="11" applyNumberFormat="1" applyFont="1" applyAlignment="1">
      <alignment horizontal="center" vertical="center"/>
    </xf>
    <xf numFmtId="1" fontId="4" fillId="0" borderId="5" xfId="3" quotePrefix="1" applyNumberFormat="1" applyFont="1" applyBorder="1" applyAlignment="1">
      <alignment horizontal="center"/>
    </xf>
    <xf numFmtId="14" fontId="13" fillId="0" borderId="5" xfId="12" applyNumberFormat="1" applyFont="1" applyBorder="1" applyAlignment="1">
      <alignment horizontal="center"/>
    </xf>
    <xf numFmtId="0" fontId="13" fillId="0" borderId="5" xfId="3" applyNumberFormat="1" applyFont="1" applyBorder="1" applyAlignment="1">
      <alignment horizontal="center"/>
    </xf>
    <xf numFmtId="167" fontId="13" fillId="0" borderId="5" xfId="3" applyNumberFormat="1" applyFont="1" applyBorder="1" applyAlignment="1">
      <alignment horizontal="center"/>
    </xf>
    <xf numFmtId="167" fontId="13" fillId="0" borderId="5" xfId="3" applyNumberFormat="1" applyFont="1" applyBorder="1" applyAlignment="1">
      <alignment horizontal="center" vertical="center"/>
    </xf>
    <xf numFmtId="0" fontId="13" fillId="0" borderId="0" xfId="12" applyFont="1"/>
    <xf numFmtId="167" fontId="4" fillId="0" borderId="12" xfId="3" applyNumberFormat="1" applyFont="1" applyBorder="1" applyAlignment="1">
      <alignment vertical="center"/>
    </xf>
    <xf numFmtId="1" fontId="25" fillId="0" borderId="5" xfId="3" applyNumberFormat="1" applyFont="1" applyBorder="1" applyAlignment="1">
      <alignment horizontal="center"/>
    </xf>
    <xf numFmtId="1" fontId="4" fillId="0" borderId="5" xfId="3" applyNumberFormat="1" applyFont="1" applyBorder="1" applyAlignment="1">
      <alignment horizontal="left"/>
    </xf>
    <xf numFmtId="168" fontId="4" fillId="0" borderId="5" xfId="3" applyNumberFormat="1" applyFont="1" applyBorder="1" applyAlignment="1">
      <alignment horizontal="left"/>
    </xf>
    <xf numFmtId="167" fontId="10" fillId="0" borderId="0" xfId="2" applyNumberFormat="1" applyFont="1" applyAlignment="1">
      <alignment horizontal="left" vertical="center"/>
    </xf>
    <xf numFmtId="167" fontId="10" fillId="0" borderId="0" xfId="11" applyNumberFormat="1" applyFont="1" applyAlignment="1">
      <alignment horizontal="left" vertical="center"/>
    </xf>
    <xf numFmtId="167" fontId="10" fillId="0" borderId="0" xfId="2" applyNumberFormat="1" applyFont="1" applyAlignment="1">
      <alignment horizontal="center" vertical="center"/>
    </xf>
    <xf numFmtId="167" fontId="10" fillId="0" borderId="0" xfId="11" applyNumberFormat="1" applyFont="1" applyAlignment="1">
      <alignment horizontal="center" vertical="center"/>
    </xf>
    <xf numFmtId="1" fontId="13" fillId="0" borderId="5" xfId="3" applyNumberFormat="1" applyFont="1" applyBorder="1" applyAlignment="1">
      <alignment horizontal="left"/>
    </xf>
    <xf numFmtId="0" fontId="26" fillId="0" borderId="5" xfId="3" applyNumberFormat="1" applyFont="1" applyBorder="1" applyAlignment="1">
      <alignment horizontal="center"/>
    </xf>
    <xf numFmtId="168" fontId="26" fillId="0" borderId="5" xfId="3" applyNumberFormat="1" applyFont="1" applyBorder="1" applyAlignment="1">
      <alignment horizontal="center"/>
    </xf>
    <xf numFmtId="167" fontId="26" fillId="0" borderId="5" xfId="3" applyNumberFormat="1" applyFont="1" applyBorder="1" applyAlignment="1">
      <alignment horizontal="center"/>
    </xf>
    <xf numFmtId="167" fontId="26" fillId="0" borderId="5" xfId="3" applyNumberFormat="1" applyFont="1" applyBorder="1" applyAlignment="1">
      <alignment vertical="center"/>
    </xf>
    <xf numFmtId="0" fontId="26" fillId="0" borderId="0" xfId="12" applyFont="1"/>
    <xf numFmtId="14" fontId="4" fillId="0" borderId="13" xfId="12" applyNumberFormat="1" applyFont="1" applyBorder="1" applyAlignment="1">
      <alignment horizontal="center"/>
    </xf>
    <xf numFmtId="167" fontId="4" fillId="0" borderId="5" xfId="1" applyNumberFormat="1" applyFont="1" applyBorder="1" applyAlignment="1">
      <alignment horizontal="center"/>
    </xf>
    <xf numFmtId="168" fontId="4" fillId="0" borderId="5" xfId="1" applyNumberFormat="1" applyFont="1" applyBorder="1" applyAlignment="1">
      <alignment horizontal="center"/>
    </xf>
    <xf numFmtId="167" fontId="5" fillId="0" borderId="5" xfId="1" applyNumberFormat="1" applyFont="1" applyBorder="1" applyAlignment="1">
      <alignment vertical="center"/>
    </xf>
    <xf numFmtId="167" fontId="13" fillId="0" borderId="0" xfId="2" applyNumberFormat="1" applyFont="1" applyAlignment="1">
      <alignment horizontal="left" vertical="center"/>
    </xf>
    <xf numFmtId="167" fontId="13" fillId="0" borderId="0" xfId="2" applyNumberFormat="1" applyFont="1" applyAlignment="1">
      <alignment horizontal="center" vertical="center"/>
    </xf>
    <xf numFmtId="167" fontId="5" fillId="0" borderId="4" xfId="12" applyNumberFormat="1" applyFont="1" applyBorder="1" applyAlignment="1">
      <alignment horizontal="center" vertical="center" wrapText="1"/>
    </xf>
    <xf numFmtId="167" fontId="4" fillId="0" borderId="13" xfId="12" applyNumberFormat="1" applyFont="1" applyBorder="1" applyAlignment="1">
      <alignment horizontal="center"/>
    </xf>
    <xf numFmtId="167" fontId="25" fillId="0" borderId="5" xfId="3" applyNumberFormat="1" applyFont="1" applyBorder="1" applyAlignment="1">
      <alignment horizontal="center"/>
    </xf>
    <xf numFmtId="0" fontId="5" fillId="0" borderId="11" xfId="0" applyFont="1" applyBorder="1" applyAlignment="1">
      <alignment vertical="center"/>
    </xf>
    <xf numFmtId="167" fontId="4" fillId="0" borderId="0" xfId="1" applyNumberFormat="1" applyFont="1" applyAlignment="1">
      <alignment vertical="center"/>
    </xf>
    <xf numFmtId="167" fontId="5" fillId="0" borderId="0" xfId="1" applyNumberFormat="1" applyFont="1" applyAlignment="1">
      <alignment vertical="center"/>
    </xf>
    <xf numFmtId="167" fontId="5" fillId="0" borderId="0" xfId="1" applyNumberFormat="1" applyFont="1" applyAlignment="1">
      <alignment horizontal="center" vertical="center"/>
    </xf>
    <xf numFmtId="0" fontId="7" fillId="0" borderId="11" xfId="0" applyFont="1" applyBorder="1" applyAlignment="1">
      <alignment vertical="center"/>
    </xf>
    <xf numFmtId="0" fontId="4" fillId="0" borderId="9" xfId="3" applyNumberFormat="1" applyFont="1" applyBorder="1" applyAlignment="1">
      <alignment horizontal="center"/>
    </xf>
    <xf numFmtId="1" fontId="25" fillId="0" borderId="9" xfId="3" applyNumberFormat="1" applyFont="1" applyBorder="1" applyAlignment="1">
      <alignment horizontal="center"/>
    </xf>
    <xf numFmtId="167" fontId="25" fillId="0" borderId="9" xfId="3" applyNumberFormat="1" applyFont="1" applyBorder="1" applyAlignment="1">
      <alignment horizontal="center"/>
    </xf>
    <xf numFmtId="167" fontId="5" fillId="0" borderId="9" xfId="1" applyNumberFormat="1" applyFont="1" applyBorder="1" applyAlignment="1">
      <alignment vertical="center"/>
    </xf>
    <xf numFmtId="167" fontId="4" fillId="0" borderId="6" xfId="1" applyNumberFormat="1" applyFont="1" applyBorder="1" applyAlignment="1">
      <alignment vertical="center"/>
    </xf>
    <xf numFmtId="0" fontId="7" fillId="0" borderId="15" xfId="0" applyFont="1" applyBorder="1" applyAlignment="1">
      <alignment vertical="center"/>
    </xf>
    <xf numFmtId="14" fontId="4" fillId="0" borderId="0" xfId="12" applyNumberFormat="1" applyFont="1" applyAlignment="1">
      <alignment horizontal="center"/>
    </xf>
    <xf numFmtId="14" fontId="5" fillId="0" borderId="11" xfId="0" applyNumberFormat="1" applyFont="1" applyBorder="1" applyAlignment="1">
      <alignment vertical="center"/>
    </xf>
    <xf numFmtId="14" fontId="4" fillId="0" borderId="0" xfId="12" applyNumberFormat="1" applyFont="1" applyAlignment="1">
      <alignment horizontal="center" vertical="center"/>
    </xf>
    <xf numFmtId="0" fontId="4" fillId="0" borderId="0" xfId="13" applyFont="1" applyAlignment="1">
      <alignment horizontal="left" vertical="center" wrapText="1"/>
    </xf>
    <xf numFmtId="0" fontId="4" fillId="0" borderId="0" xfId="13" applyFont="1" applyAlignment="1">
      <alignment horizontal="center" vertical="center" wrapText="1"/>
    </xf>
    <xf numFmtId="43" fontId="4" fillId="0" borderId="0" xfId="2" applyNumberFormat="1" applyFont="1" applyAlignment="1">
      <alignment horizontal="left" vertical="center"/>
    </xf>
    <xf numFmtId="168" fontId="4" fillId="0" borderId="0" xfId="2" applyNumberFormat="1" applyFont="1" applyAlignment="1">
      <alignment horizontal="left" vertical="center"/>
    </xf>
    <xf numFmtId="0" fontId="4" fillId="0" borderId="0" xfId="11" applyFont="1" applyAlignment="1">
      <alignment horizontal="center" vertical="center"/>
    </xf>
    <xf numFmtId="0" fontId="4" fillId="0" borderId="0" xfId="13" applyFont="1" applyAlignment="1">
      <alignment horizontal="left" vertical="center"/>
    </xf>
    <xf numFmtId="43" fontId="4" fillId="0" borderId="0" xfId="2" applyNumberFormat="1" applyFont="1" applyAlignment="1">
      <alignment horizontal="center" vertical="center"/>
    </xf>
    <xf numFmtId="168" fontId="4" fillId="0" borderId="0" xfId="2" applyNumberFormat="1" applyFont="1" applyAlignment="1">
      <alignment horizontal="center" vertical="center"/>
    </xf>
    <xf numFmtId="0" fontId="26" fillId="0" borderId="9" xfId="3" applyNumberFormat="1" applyFont="1" applyBorder="1" applyAlignment="1">
      <alignment horizontal="center"/>
    </xf>
    <xf numFmtId="168" fontId="26" fillId="0" borderId="9" xfId="3" applyNumberFormat="1" applyFont="1" applyBorder="1" applyAlignment="1">
      <alignment horizontal="center"/>
    </xf>
    <xf numFmtId="167" fontId="26" fillId="0" borderId="9" xfId="3" applyNumberFormat="1" applyFont="1" applyBorder="1" applyAlignment="1">
      <alignment horizontal="center"/>
    </xf>
    <xf numFmtId="167" fontId="26" fillId="0" borderId="9" xfId="3" applyNumberFormat="1" applyFont="1" applyBorder="1" applyAlignment="1">
      <alignment vertical="center"/>
    </xf>
    <xf numFmtId="167" fontId="4" fillId="0" borderId="9" xfId="3" applyNumberFormat="1" applyFont="1" applyBorder="1" applyAlignment="1">
      <alignment vertical="center"/>
    </xf>
    <xf numFmtId="49" fontId="4" fillId="0" borderId="0" xfId="12" applyNumberFormat="1" applyFont="1" applyAlignment="1">
      <alignment horizontal="center"/>
    </xf>
    <xf numFmtId="14" fontId="28" fillId="0" borderId="5" xfId="12" applyNumberFormat="1" applyFont="1" applyBorder="1" applyAlignment="1">
      <alignment horizontal="center"/>
    </xf>
    <xf numFmtId="1" fontId="28" fillId="0" borderId="5" xfId="3" applyNumberFormat="1" applyFont="1" applyBorder="1" applyAlignment="1">
      <alignment horizontal="center"/>
    </xf>
    <xf numFmtId="167" fontId="28" fillId="0" borderId="5" xfId="3" applyNumberFormat="1" applyFont="1" applyBorder="1" applyAlignment="1">
      <alignment horizontal="center"/>
    </xf>
    <xf numFmtId="167" fontId="28" fillId="0" borderId="5" xfId="3" applyNumberFormat="1" applyFont="1" applyBorder="1" applyAlignment="1">
      <alignment vertical="center"/>
    </xf>
    <xf numFmtId="0" fontId="28" fillId="0" borderId="0" xfId="12" applyFont="1"/>
    <xf numFmtId="14" fontId="28" fillId="0" borderId="9" xfId="12" applyNumberFormat="1" applyFont="1" applyBorder="1" applyAlignment="1">
      <alignment horizontal="center"/>
    </xf>
    <xf numFmtId="0" fontId="28" fillId="0" borderId="9" xfId="3" applyNumberFormat="1" applyFont="1" applyBorder="1" applyAlignment="1">
      <alignment horizontal="center"/>
    </xf>
    <xf numFmtId="168" fontId="28" fillId="0" borderId="9" xfId="3" applyNumberFormat="1" applyFont="1" applyBorder="1" applyAlignment="1">
      <alignment horizontal="center"/>
    </xf>
    <xf numFmtId="167" fontId="28" fillId="0" borderId="9" xfId="3" applyNumberFormat="1" applyFont="1" applyBorder="1" applyAlignment="1">
      <alignment horizontal="center"/>
    </xf>
    <xf numFmtId="167" fontId="28" fillId="0" borderId="9" xfId="3" applyNumberFormat="1" applyFont="1" applyBorder="1" applyAlignment="1">
      <alignment vertical="center"/>
    </xf>
    <xf numFmtId="14" fontId="4" fillId="0" borderId="0" xfId="12" applyNumberFormat="1" applyFont="1" applyBorder="1" applyAlignment="1">
      <alignment horizontal="center"/>
    </xf>
    <xf numFmtId="14" fontId="5" fillId="0" borderId="15" xfId="0" applyNumberFormat="1" applyFont="1" applyBorder="1" applyAlignment="1">
      <alignment vertical="center"/>
    </xf>
    <xf numFmtId="14" fontId="4" fillId="2" borderId="9" xfId="12" applyNumberFormat="1" applyFont="1" applyFill="1" applyBorder="1" applyAlignment="1">
      <alignment horizontal="center"/>
    </xf>
    <xf numFmtId="0" fontId="4" fillId="2" borderId="9" xfId="3" applyNumberFormat="1" applyFont="1" applyFill="1" applyBorder="1" applyAlignment="1">
      <alignment horizontal="center"/>
    </xf>
    <xf numFmtId="168" fontId="4" fillId="2" borderId="9" xfId="3" applyNumberFormat="1" applyFont="1" applyFill="1" applyBorder="1" applyAlignment="1">
      <alignment horizontal="center"/>
    </xf>
    <xf numFmtId="1" fontId="4" fillId="2" borderId="5" xfId="3" applyNumberFormat="1" applyFont="1" applyFill="1" applyBorder="1" applyAlignment="1">
      <alignment horizontal="center"/>
    </xf>
    <xf numFmtId="167" fontId="4" fillId="2" borderId="9" xfId="3" applyNumberFormat="1" applyFont="1" applyFill="1" applyBorder="1" applyAlignment="1">
      <alignment horizontal="center"/>
    </xf>
    <xf numFmtId="167" fontId="4" fillId="2" borderId="5" xfId="3" applyNumberFormat="1" applyFont="1" applyFill="1" applyBorder="1" applyAlignment="1">
      <alignment horizontal="center"/>
    </xf>
    <xf numFmtId="167" fontId="4" fillId="2" borderId="9" xfId="3" applyNumberFormat="1" applyFont="1" applyFill="1" applyBorder="1" applyAlignment="1">
      <alignment vertical="center"/>
    </xf>
    <xf numFmtId="0" fontId="4" fillId="2" borderId="0" xfId="12" applyFont="1" applyFill="1"/>
    <xf numFmtId="14" fontId="4" fillId="2" borderId="5" xfId="12" applyNumberFormat="1" applyFont="1" applyFill="1" applyBorder="1" applyAlignment="1">
      <alignment horizontal="center"/>
    </xf>
    <xf numFmtId="0" fontId="26" fillId="2" borderId="5" xfId="3" applyNumberFormat="1" applyFont="1" applyFill="1" applyBorder="1" applyAlignment="1">
      <alignment horizontal="center"/>
    </xf>
    <xf numFmtId="168" fontId="26" fillId="2" borderId="5" xfId="3" applyNumberFormat="1" applyFont="1" applyFill="1" applyBorder="1" applyAlignment="1">
      <alignment horizontal="center"/>
    </xf>
    <xf numFmtId="167" fontId="26" fillId="2" borderId="5" xfId="3" applyNumberFormat="1" applyFont="1" applyFill="1" applyBorder="1" applyAlignment="1">
      <alignment horizontal="center"/>
    </xf>
    <xf numFmtId="167" fontId="26" fillId="2" borderId="9" xfId="3" applyNumberFormat="1" applyFont="1" applyFill="1" applyBorder="1" applyAlignment="1">
      <alignment vertical="center"/>
    </xf>
    <xf numFmtId="0" fontId="26" fillId="2" borderId="0" xfId="12" applyFont="1" applyFill="1"/>
    <xf numFmtId="0" fontId="29" fillId="0" borderId="0" xfId="25" applyFont="1" applyAlignment="1">
      <alignment horizontal="left" vertical="center"/>
    </xf>
    <xf numFmtId="167" fontId="17" fillId="0" borderId="0" xfId="25" applyNumberFormat="1" applyFont="1" applyAlignment="1">
      <alignment vertical="center" wrapText="1"/>
    </xf>
    <xf numFmtId="167" fontId="29" fillId="0" borderId="0" xfId="25" applyNumberFormat="1" applyFont="1" applyAlignment="1">
      <alignment horizontal="center" vertical="center"/>
    </xf>
    <xf numFmtId="167" fontId="17" fillId="0" borderId="0" xfId="25" applyNumberFormat="1" applyFont="1" applyAlignment="1">
      <alignment horizontal="center" vertical="center" wrapText="1"/>
    </xf>
    <xf numFmtId="0" fontId="29" fillId="0" borderId="0" xfId="26" applyFont="1" applyAlignment="1">
      <alignment horizontal="left" vertical="center"/>
    </xf>
    <xf numFmtId="167" fontId="29" fillId="0" borderId="0" xfId="25" applyNumberFormat="1" applyFont="1" applyAlignment="1">
      <alignment horizontal="center" vertical="center" wrapText="1"/>
    </xf>
    <xf numFmtId="167" fontId="29" fillId="0" borderId="0" xfId="27" applyNumberFormat="1" applyFont="1" applyAlignment="1">
      <alignment horizontal="center" vertical="center" wrapText="1"/>
    </xf>
    <xf numFmtId="167" fontId="29" fillId="0" borderId="0" xfId="28" applyNumberFormat="1" applyFont="1" applyAlignment="1">
      <alignment vertical="center"/>
    </xf>
    <xf numFmtId="167" fontId="29" fillId="0" borderId="0" xfId="28" applyNumberFormat="1" applyFont="1" applyAlignment="1">
      <alignment horizontal="left" vertical="center"/>
    </xf>
    <xf numFmtId="167" fontId="29" fillId="0" borderId="0" xfId="27" applyNumberFormat="1" applyFont="1" applyAlignment="1">
      <alignment vertical="center"/>
    </xf>
    <xf numFmtId="167" fontId="29" fillId="0" borderId="4" xfId="28" applyNumberFormat="1" applyFont="1" applyBorder="1" applyAlignment="1">
      <alignment horizontal="center" vertical="center" wrapText="1"/>
    </xf>
    <xf numFmtId="167" fontId="29" fillId="0" borderId="4" xfId="27" applyNumberFormat="1" applyFont="1" applyBorder="1" applyAlignment="1">
      <alignment horizontal="center" vertical="center" wrapText="1"/>
    </xf>
    <xf numFmtId="167" fontId="31" fillId="0" borderId="20" xfId="28" applyNumberFormat="1" applyFont="1" applyBorder="1" applyAlignment="1">
      <alignment horizontal="center" vertical="center" wrapText="1"/>
    </xf>
    <xf numFmtId="167" fontId="31" fillId="0" borderId="20" xfId="27" applyNumberFormat="1" applyFont="1" applyBorder="1" applyAlignment="1">
      <alignment horizontal="center" vertical="center" wrapText="1"/>
    </xf>
    <xf numFmtId="167" fontId="31" fillId="0" borderId="0" xfId="28" applyNumberFormat="1" applyFont="1" applyAlignment="1">
      <alignment vertical="center"/>
    </xf>
    <xf numFmtId="167" fontId="29" fillId="0" borderId="5" xfId="28" applyNumberFormat="1" applyFont="1" applyBorder="1" applyAlignment="1">
      <alignment vertical="center" wrapText="1"/>
    </xf>
    <xf numFmtId="167" fontId="29" fillId="0" borderId="5" xfId="28" applyNumberFormat="1" applyFont="1" applyBorder="1" applyAlignment="1">
      <alignment horizontal="left" vertical="center" wrapText="1"/>
    </xf>
    <xf numFmtId="167" fontId="29" fillId="0" borderId="5" xfId="27" applyNumberFormat="1" applyFont="1" applyBorder="1" applyAlignment="1">
      <alignment vertical="center" wrapText="1"/>
    </xf>
    <xf numFmtId="14" fontId="29" fillId="0" borderId="5" xfId="28" applyNumberFormat="1" applyFont="1" applyBorder="1" applyAlignment="1">
      <alignment horizontal="center" vertical="center" wrapText="1"/>
    </xf>
    <xf numFmtId="167" fontId="29" fillId="0" borderId="5" xfId="27" applyNumberFormat="1" applyFont="1" applyBorder="1" applyAlignment="1">
      <alignment horizontal="left" vertical="center" wrapText="1"/>
    </xf>
    <xf numFmtId="167" fontId="29" fillId="0" borderId="5" xfId="28" applyNumberFormat="1" applyFont="1" applyBorder="1" applyAlignment="1">
      <alignment horizontal="center" vertical="center" wrapText="1"/>
    </xf>
    <xf numFmtId="167" fontId="32" fillId="0" borderId="5" xfId="28" applyNumberFormat="1" applyFont="1" applyBorder="1" applyAlignment="1">
      <alignment horizontal="center" vertical="center" wrapText="1"/>
    </xf>
    <xf numFmtId="167" fontId="29" fillId="0" borderId="8" xfId="28" applyNumberFormat="1" applyFont="1" applyBorder="1" applyAlignment="1">
      <alignment vertical="center" wrapText="1"/>
    </xf>
    <xf numFmtId="167" fontId="29" fillId="0" borderId="8" xfId="28" applyNumberFormat="1" applyFont="1" applyBorder="1" applyAlignment="1">
      <alignment horizontal="center" vertical="center" wrapText="1"/>
    </xf>
    <xf numFmtId="167" fontId="29" fillId="0" borderId="8" xfId="27" applyNumberFormat="1" applyFont="1" applyBorder="1" applyAlignment="1">
      <alignment horizontal="center" vertical="center" wrapText="1"/>
    </xf>
    <xf numFmtId="167" fontId="29" fillId="0" borderId="8" xfId="27" applyNumberFormat="1" applyFont="1" applyBorder="1" applyAlignment="1">
      <alignment vertical="center" wrapText="1"/>
    </xf>
    <xf numFmtId="167" fontId="29" fillId="0" borderId="0" xfId="28" quotePrefix="1" applyNumberFormat="1" applyFont="1" applyAlignment="1">
      <alignment vertical="center"/>
    </xf>
    <xf numFmtId="0" fontId="33" fillId="0" borderId="0" xfId="25" applyFont="1" applyAlignment="1">
      <alignment horizontal="center" vertical="center"/>
    </xf>
    <xf numFmtId="0" fontId="17" fillId="0" borderId="0" xfId="25" applyFont="1" applyAlignment="1">
      <alignment horizontal="center" vertical="center"/>
    </xf>
    <xf numFmtId="167" fontId="17" fillId="0" borderId="0" xfId="27" applyNumberFormat="1" applyFont="1" applyAlignment="1">
      <alignment horizontal="center" vertical="center"/>
    </xf>
    <xf numFmtId="0" fontId="29" fillId="0" borderId="0" xfId="25" applyFont="1" applyAlignment="1">
      <alignment horizontal="center" vertical="center"/>
    </xf>
    <xf numFmtId="167" fontId="29" fillId="0" borderId="0" xfId="27" applyNumberFormat="1" applyFont="1" applyAlignment="1">
      <alignment horizontal="center" vertical="center"/>
    </xf>
    <xf numFmtId="14" fontId="4" fillId="0" borderId="0" xfId="37" applyNumberFormat="1" applyFont="1" applyAlignment="1">
      <alignment vertical="center"/>
    </xf>
    <xf numFmtId="0" fontId="4" fillId="0" borderId="0" xfId="37" applyFont="1" applyAlignment="1">
      <alignment vertical="center"/>
    </xf>
    <xf numFmtId="0" fontId="5" fillId="0" borderId="4" xfId="37" applyFont="1" applyBorder="1" applyAlignment="1">
      <alignment horizontal="center" vertical="center"/>
    </xf>
    <xf numFmtId="0" fontId="4" fillId="0" borderId="0" xfId="37" applyFont="1" applyBorder="1" applyAlignment="1">
      <alignment vertical="center"/>
    </xf>
    <xf numFmtId="0" fontId="5" fillId="0" borderId="0" xfId="37" applyFont="1" applyAlignment="1">
      <alignment horizontal="center" vertical="center"/>
    </xf>
    <xf numFmtId="0" fontId="38" fillId="0" borderId="0" xfId="39" applyNumberFormat="1" applyFont="1"/>
    <xf numFmtId="0" fontId="39" fillId="0" borderId="0" xfId="39" applyNumberFormat="1" applyFont="1" applyAlignment="1">
      <alignment horizontal="center"/>
    </xf>
    <xf numFmtId="0" fontId="39" fillId="0" borderId="4" xfId="39" applyNumberFormat="1" applyFont="1" applyBorder="1" applyAlignment="1">
      <alignment horizontal="center" vertical="center" wrapText="1"/>
    </xf>
    <xf numFmtId="166" fontId="39" fillId="0" borderId="4" xfId="40" applyNumberFormat="1" applyFont="1" applyBorder="1" applyAlignment="1">
      <alignment horizontal="center" vertical="center" wrapText="1"/>
    </xf>
    <xf numFmtId="43" fontId="39" fillId="0" borderId="4" xfId="40" applyFont="1" applyBorder="1" applyAlignment="1">
      <alignment horizontal="center" vertical="center" wrapText="1"/>
    </xf>
    <xf numFmtId="0" fontId="39" fillId="0" borderId="0" xfId="39" applyNumberFormat="1" applyFont="1" applyAlignment="1">
      <alignment horizontal="center" vertical="center" wrapText="1"/>
    </xf>
    <xf numFmtId="0" fontId="38" fillId="0" borderId="4" xfId="39" applyNumberFormat="1" applyFont="1" applyBorder="1" applyAlignment="1">
      <alignment horizontal="center"/>
    </xf>
    <xf numFmtId="0" fontId="40" fillId="0" borderId="4" xfId="39" applyNumberFormat="1" applyFont="1" applyBorder="1" applyAlignment="1" applyProtection="1">
      <alignment vertical="center"/>
    </xf>
    <xf numFmtId="166" fontId="40" fillId="0" borderId="4" xfId="40" applyNumberFormat="1" applyFont="1" applyBorder="1" applyAlignment="1" applyProtection="1">
      <alignment vertical="center"/>
    </xf>
    <xf numFmtId="43" fontId="40" fillId="0" borderId="4" xfId="40" applyFont="1" applyBorder="1" applyAlignment="1" applyProtection="1">
      <alignment vertical="center"/>
    </xf>
    <xf numFmtId="43" fontId="38" fillId="0" borderId="4" xfId="40" applyFont="1" applyBorder="1"/>
    <xf numFmtId="43" fontId="39" fillId="0" borderId="4" xfId="40" applyFont="1" applyBorder="1" applyAlignment="1">
      <alignment vertical="center"/>
    </xf>
    <xf numFmtId="0" fontId="40" fillId="0" borderId="0" xfId="39" applyNumberFormat="1" applyFont="1" applyBorder="1" applyAlignment="1" applyProtection="1">
      <alignment vertical="center"/>
    </xf>
    <xf numFmtId="43" fontId="39" fillId="0" borderId="0" xfId="40" applyFont="1" applyBorder="1"/>
    <xf numFmtId="0" fontId="41" fillId="0" borderId="0" xfId="39" applyNumberFormat="1" applyFont="1" applyBorder="1" applyAlignment="1" applyProtection="1">
      <alignment vertical="center"/>
    </xf>
    <xf numFmtId="43" fontId="39" fillId="0" borderId="0" xfId="39" applyNumberFormat="1" applyFont="1" applyBorder="1"/>
    <xf numFmtId="0" fontId="39" fillId="0" borderId="0" xfId="39" applyNumberFormat="1" applyFont="1"/>
    <xf numFmtId="0" fontId="39" fillId="0" borderId="0" xfId="39" applyNumberFormat="1" applyFont="1" applyBorder="1" applyAlignment="1">
      <alignment horizontal="center"/>
    </xf>
    <xf numFmtId="49" fontId="42" fillId="0" borderId="0" xfId="39" applyNumberFormat="1" applyFont="1" applyAlignment="1"/>
    <xf numFmtId="49" fontId="38" fillId="0" borderId="0" xfId="39" applyNumberFormat="1" applyFont="1" applyAlignment="1"/>
    <xf numFmtId="14" fontId="42" fillId="0" borderId="0" xfId="39" applyNumberFormat="1" applyFont="1" applyAlignment="1"/>
    <xf numFmtId="43" fontId="38" fillId="0" borderId="0" xfId="40" applyFont="1"/>
    <xf numFmtId="0" fontId="37" fillId="0" borderId="0" xfId="39" applyNumberFormat="1" applyFont="1" applyBorder="1" applyAlignment="1"/>
    <xf numFmtId="0" fontId="43" fillId="0" borderId="0" xfId="39" applyNumberFormat="1" applyFont="1" applyBorder="1"/>
    <xf numFmtId="49" fontId="40" fillId="0" borderId="4" xfId="39" applyNumberFormat="1" applyFont="1" applyBorder="1" applyAlignment="1" applyProtection="1">
      <alignment vertical="center" wrapText="1"/>
    </xf>
    <xf numFmtId="49" fontId="44" fillId="0" borderId="0" xfId="39" applyNumberFormat="1" applyFont="1" applyBorder="1" applyAlignment="1" applyProtection="1">
      <alignment vertical="center" wrapText="1"/>
    </xf>
    <xf numFmtId="0" fontId="38" fillId="0" borderId="0" xfId="39" applyNumberFormat="1" applyFont="1" applyBorder="1"/>
    <xf numFmtId="0" fontId="38" fillId="0" borderId="0" xfId="39" applyNumberFormat="1" applyFont="1" applyAlignment="1"/>
    <xf numFmtId="0" fontId="38" fillId="0" borderId="4" xfId="39" applyNumberFormat="1" applyFont="1" applyBorder="1" applyAlignment="1">
      <alignment horizontal="center" vertical="center" wrapText="1"/>
    </xf>
    <xf numFmtId="166" fontId="38" fillId="0" borderId="4" xfId="40" applyNumberFormat="1" applyFont="1" applyBorder="1" applyAlignment="1">
      <alignment horizontal="center" vertical="center" wrapText="1"/>
    </xf>
    <xf numFmtId="43" fontId="38" fillId="0" borderId="4" xfId="40" applyFont="1" applyBorder="1" applyAlignment="1">
      <alignment horizontal="center" vertical="center" wrapText="1"/>
    </xf>
    <xf numFmtId="43" fontId="38" fillId="0" borderId="4" xfId="40" applyFont="1" applyBorder="1" applyAlignment="1">
      <alignment vertical="center"/>
    </xf>
    <xf numFmtId="0" fontId="38" fillId="0" borderId="0" xfId="39" applyNumberFormat="1" applyFont="1" applyAlignment="1">
      <alignment horizontal="center" vertical="center" wrapText="1"/>
    </xf>
    <xf numFmtId="166" fontId="38" fillId="0" borderId="0" xfId="40" applyNumberFormat="1" applyFont="1"/>
    <xf numFmtId="0" fontId="15" fillId="0" borderId="0" xfId="37" applyFont="1" applyAlignment="1">
      <alignment vertical="center"/>
    </xf>
    <xf numFmtId="0" fontId="4" fillId="0" borderId="0" xfId="37" applyFont="1"/>
    <xf numFmtId="0" fontId="4" fillId="0" borderId="0" xfId="37" applyFont="1" applyAlignment="1">
      <alignment horizontal="center" vertical="center"/>
    </xf>
    <xf numFmtId="0" fontId="4" fillId="0" borderId="0" xfId="37" applyFont="1" applyAlignment="1">
      <alignment horizontal="left" vertical="center"/>
    </xf>
    <xf numFmtId="14" fontId="4" fillId="0" borderId="0" xfId="37" applyNumberFormat="1" applyFont="1"/>
    <xf numFmtId="0" fontId="4" fillId="0" borderId="0" xfId="37" applyFont="1" applyAlignment="1">
      <alignment horizontal="center"/>
    </xf>
    <xf numFmtId="14" fontId="5" fillId="0" borderId="4" xfId="37" applyNumberFormat="1" applyFont="1" applyBorder="1" applyAlignment="1">
      <alignment horizontal="center" vertical="center" wrapText="1"/>
    </xf>
    <xf numFmtId="0" fontId="5" fillId="0" borderId="4" xfId="37" applyFont="1" applyBorder="1" applyAlignment="1">
      <alignment horizontal="center" vertical="center" wrapText="1"/>
    </xf>
    <xf numFmtId="0" fontId="5" fillId="0" borderId="0" xfId="37" applyFont="1" applyAlignment="1">
      <alignment horizontal="center" vertical="center" wrapText="1"/>
    </xf>
    <xf numFmtId="14" fontId="4" fillId="0" borderId="3" xfId="37" applyNumberFormat="1" applyFont="1" applyBorder="1" applyAlignment="1">
      <alignment horizontal="center"/>
    </xf>
    <xf numFmtId="0" fontId="4" fillId="0" borderId="3" xfId="37" applyFont="1" applyBorder="1" applyAlignment="1">
      <alignment horizontal="center"/>
    </xf>
    <xf numFmtId="14" fontId="4" fillId="0" borderId="5" xfId="37" applyNumberFormat="1" applyFont="1" applyBorder="1" applyAlignment="1">
      <alignment horizontal="center"/>
    </xf>
    <xf numFmtId="0" fontId="4" fillId="0" borderId="5" xfId="37" applyFont="1" applyBorder="1" applyAlignment="1">
      <alignment horizontal="center"/>
    </xf>
    <xf numFmtId="14" fontId="13" fillId="0" borderId="5" xfId="37" applyNumberFormat="1" applyFont="1" applyBorder="1" applyAlignment="1">
      <alignment horizontal="center"/>
    </xf>
    <xf numFmtId="0" fontId="13" fillId="0" borderId="5" xfId="37" applyFont="1" applyBorder="1" applyAlignment="1">
      <alignment horizontal="center"/>
    </xf>
    <xf numFmtId="14" fontId="4" fillId="0" borderId="9" xfId="37" applyNumberFormat="1" applyFont="1" applyBorder="1" applyAlignment="1">
      <alignment horizontal="center"/>
    </xf>
    <xf numFmtId="0" fontId="4" fillId="0" borderId="9" xfId="37" applyFont="1" applyBorder="1" applyAlignment="1">
      <alignment horizontal="center"/>
    </xf>
    <xf numFmtId="0" fontId="5" fillId="0" borderId="0" xfId="37" applyFont="1"/>
    <xf numFmtId="0" fontId="16" fillId="0" borderId="0" xfId="37" applyFont="1"/>
    <xf numFmtId="0" fontId="16" fillId="0" borderId="0" xfId="37" applyFont="1" applyAlignment="1">
      <alignment horizontal="left"/>
    </xf>
    <xf numFmtId="14" fontId="4" fillId="0" borderId="23" xfId="0" applyNumberFormat="1" applyFont="1" applyBorder="1" applyAlignment="1">
      <alignment vertical="center"/>
    </xf>
    <xf numFmtId="167" fontId="4" fillId="4" borderId="5" xfId="3" applyNumberFormat="1" applyFont="1" applyFill="1" applyBorder="1" applyAlignment="1">
      <alignment horizontal="center"/>
    </xf>
    <xf numFmtId="14" fontId="47" fillId="0" borderId="5" xfId="12" applyNumberFormat="1" applyFont="1" applyBorder="1" applyAlignment="1">
      <alignment horizontal="center"/>
    </xf>
    <xf numFmtId="0" fontId="47" fillId="0" borderId="0" xfId="12" applyFont="1"/>
    <xf numFmtId="167" fontId="48" fillId="0" borderId="5" xfId="27" applyNumberFormat="1" applyFont="1" applyBorder="1" applyAlignment="1">
      <alignment horizontal="left" vertical="center" wrapText="1"/>
    </xf>
    <xf numFmtId="167" fontId="13" fillId="0" borderId="9" xfId="3" applyNumberFormat="1" applyFont="1" applyBorder="1" applyAlignment="1">
      <alignment horizontal="center"/>
    </xf>
    <xf numFmtId="0" fontId="39" fillId="0" borderId="0" xfId="39" applyNumberFormat="1" applyFont="1" applyAlignment="1">
      <alignment horizontal="center"/>
    </xf>
    <xf numFmtId="0" fontId="39" fillId="0" borderId="0" xfId="39" applyNumberFormat="1" applyFont="1" applyBorder="1" applyAlignment="1">
      <alignment horizontal="center"/>
    </xf>
    <xf numFmtId="49" fontId="7" fillId="0" borderId="4" xfId="0" applyNumberFormat="1" applyFont="1" applyBorder="1" applyAlignment="1">
      <alignment horizontal="center" vertical="center" wrapText="1"/>
    </xf>
    <xf numFmtId="14" fontId="38" fillId="0" borderId="4" xfId="39" applyNumberFormat="1" applyFont="1" applyBorder="1" applyAlignment="1">
      <alignment horizontal="center"/>
    </xf>
    <xf numFmtId="167" fontId="5" fillId="0" borderId="4" xfId="1" applyNumberFormat="1" applyFont="1" applyBorder="1" applyAlignment="1">
      <alignment vertical="center"/>
    </xf>
    <xf numFmtId="0" fontId="5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vertical="center"/>
    </xf>
    <xf numFmtId="167" fontId="5" fillId="0" borderId="0" xfId="1" applyNumberFormat="1" applyFont="1" applyBorder="1" applyAlignment="1">
      <alignment vertical="center"/>
    </xf>
    <xf numFmtId="0" fontId="7" fillId="0" borderId="0" xfId="0" applyFont="1" applyBorder="1" applyAlignment="1">
      <alignment horizontal="center" vertical="center"/>
    </xf>
    <xf numFmtId="167" fontId="7" fillId="0" borderId="0" xfId="1" applyNumberFormat="1" applyFont="1" applyBorder="1" applyAlignment="1">
      <alignment vertical="center"/>
    </xf>
    <xf numFmtId="168" fontId="4" fillId="0" borderId="6" xfId="1" applyNumberFormat="1" applyFont="1" applyBorder="1" applyAlignment="1">
      <alignment vertical="center"/>
    </xf>
    <xf numFmtId="14" fontId="47" fillId="0" borderId="9" xfId="12" applyNumberFormat="1" applyFont="1" applyBorder="1" applyAlignment="1">
      <alignment horizontal="center"/>
    </xf>
    <xf numFmtId="0" fontId="47" fillId="0" borderId="9" xfId="3" applyNumberFormat="1" applyFont="1" applyBorder="1" applyAlignment="1">
      <alignment horizontal="center"/>
    </xf>
    <xf numFmtId="168" fontId="47" fillId="0" borderId="9" xfId="3" applyNumberFormat="1" applyFont="1" applyBorder="1" applyAlignment="1">
      <alignment horizontal="center"/>
    </xf>
    <xf numFmtId="167" fontId="47" fillId="0" borderId="9" xfId="3" applyNumberFormat="1" applyFont="1" applyBorder="1" applyAlignment="1">
      <alignment horizontal="center"/>
    </xf>
    <xf numFmtId="167" fontId="47" fillId="0" borderId="9" xfId="3" applyNumberFormat="1" applyFont="1" applyBorder="1" applyAlignment="1">
      <alignment vertical="center"/>
    </xf>
    <xf numFmtId="167" fontId="5" fillId="0" borderId="6" xfId="1" applyNumberFormat="1" applyFont="1" applyBorder="1" applyAlignment="1">
      <alignment vertical="center"/>
    </xf>
    <xf numFmtId="14" fontId="5" fillId="0" borderId="5" xfId="0" applyNumberFormat="1" applyFont="1" applyBorder="1" applyAlignment="1">
      <alignment vertical="center"/>
    </xf>
    <xf numFmtId="0" fontId="4" fillId="0" borderId="8" xfId="0" applyFont="1" applyBorder="1" applyAlignment="1">
      <alignment vertical="center"/>
    </xf>
    <xf numFmtId="168" fontId="7" fillId="0" borderId="0" xfId="1" applyNumberFormat="1" applyFont="1" applyBorder="1" applyAlignment="1">
      <alignment vertical="center"/>
    </xf>
    <xf numFmtId="0" fontId="5" fillId="0" borderId="5" xfId="0" applyFont="1" applyBorder="1" applyAlignment="1">
      <alignment vertical="center"/>
    </xf>
    <xf numFmtId="167" fontId="29" fillId="0" borderId="4" xfId="28" applyNumberFormat="1" applyFont="1" applyBorder="1" applyAlignment="1">
      <alignment horizontal="center" vertical="center" wrapText="1"/>
    </xf>
    <xf numFmtId="167" fontId="17" fillId="0" borderId="0" xfId="25" applyNumberFormat="1" applyFont="1" applyAlignment="1">
      <alignment horizontal="center" vertical="center" wrapText="1"/>
    </xf>
    <xf numFmtId="167" fontId="29" fillId="0" borderId="0" xfId="25" applyNumberFormat="1" applyFont="1" applyAlignment="1">
      <alignment horizontal="center" vertical="center" wrapText="1"/>
    </xf>
    <xf numFmtId="167" fontId="38" fillId="0" borderId="0" xfId="1" applyNumberFormat="1" applyFont="1"/>
    <xf numFmtId="0" fontId="7" fillId="0" borderId="9" xfId="0" applyFont="1" applyBorder="1" applyAlignment="1">
      <alignment vertical="center"/>
    </xf>
    <xf numFmtId="0" fontId="10" fillId="0" borderId="0" xfId="13" applyFont="1" applyAlignment="1">
      <alignment horizontal="left" vertical="center" wrapText="1"/>
    </xf>
    <xf numFmtId="0" fontId="11" fillId="0" borderId="0" xfId="37" applyAlignment="1">
      <alignment horizontal="center"/>
    </xf>
    <xf numFmtId="0" fontId="9" fillId="0" borderId="0" xfId="37" applyFont="1" applyBorder="1" applyAlignment="1"/>
    <xf numFmtId="165" fontId="9" fillId="0" borderId="0" xfId="37" applyNumberFormat="1" applyFont="1" applyBorder="1" applyAlignment="1">
      <alignment horizontal="center"/>
    </xf>
    <xf numFmtId="4" fontId="9" fillId="0" borderId="0" xfId="37" applyNumberFormat="1" applyFont="1" applyBorder="1" applyAlignment="1"/>
    <xf numFmtId="4" fontId="9" fillId="0" borderId="0" xfId="37" applyNumberFormat="1" applyFont="1" applyBorder="1" applyAlignment="1">
      <alignment horizontal="center"/>
    </xf>
    <xf numFmtId="0" fontId="11" fillId="0" borderId="0" xfId="37"/>
    <xf numFmtId="0" fontId="11" fillId="0" borderId="0" xfId="37" applyAlignment="1">
      <alignment wrapText="1"/>
    </xf>
    <xf numFmtId="43" fontId="5" fillId="0" borderId="7" xfId="38" applyFont="1" applyBorder="1" applyAlignment="1">
      <alignment horizontal="center" vertical="center" wrapText="1"/>
    </xf>
    <xf numFmtId="168" fontId="7" fillId="0" borderId="4" xfId="38" applyNumberFormat="1" applyFont="1" applyBorder="1" applyAlignment="1">
      <alignment horizontal="center" vertical="center" wrapText="1"/>
    </xf>
    <xf numFmtId="0" fontId="10" fillId="0" borderId="3" xfId="37" applyFont="1" applyBorder="1" applyAlignment="1">
      <alignment horizontal="center" vertical="center"/>
    </xf>
    <xf numFmtId="0" fontId="10" fillId="0" borderId="3" xfId="37" applyFont="1" applyBorder="1" applyAlignment="1">
      <alignment vertical="center"/>
    </xf>
    <xf numFmtId="165" fontId="10" fillId="0" borderId="3" xfId="37" applyNumberFormat="1" applyFont="1" applyBorder="1" applyAlignment="1">
      <alignment horizontal="center" vertical="center"/>
    </xf>
    <xf numFmtId="43" fontId="10" fillId="0" borderId="3" xfId="38" applyNumberFormat="1" applyFont="1" applyBorder="1" applyAlignment="1">
      <alignment vertical="center"/>
    </xf>
    <xf numFmtId="167" fontId="10" fillId="0" borderId="3" xfId="38" applyNumberFormat="1" applyFont="1" applyBorder="1" applyAlignment="1">
      <alignment vertical="center"/>
    </xf>
    <xf numFmtId="9" fontId="10" fillId="0" borderId="3" xfId="38" applyNumberFormat="1" applyFont="1" applyBorder="1" applyAlignment="1">
      <alignment horizontal="center" vertical="center"/>
    </xf>
    <xf numFmtId="0" fontId="10" fillId="0" borderId="5" xfId="37" applyFont="1" applyBorder="1" applyAlignment="1">
      <alignment horizontal="center" vertical="center"/>
    </xf>
    <xf numFmtId="0" fontId="10" fillId="0" borderId="5" xfId="37" applyFont="1" applyBorder="1" applyAlignment="1">
      <alignment vertical="center"/>
    </xf>
    <xf numFmtId="165" fontId="10" fillId="0" borderId="5" xfId="37" applyNumberFormat="1" applyFont="1" applyBorder="1" applyAlignment="1">
      <alignment horizontal="center" vertical="center"/>
    </xf>
    <xf numFmtId="43" fontId="10" fillId="0" borderId="5" xfId="38" applyNumberFormat="1" applyFont="1" applyBorder="1" applyAlignment="1">
      <alignment vertical="center"/>
    </xf>
    <xf numFmtId="167" fontId="10" fillId="0" borderId="5" xfId="38" applyNumberFormat="1" applyFont="1" applyBorder="1" applyAlignment="1">
      <alignment vertical="center"/>
    </xf>
    <xf numFmtId="49" fontId="10" fillId="0" borderId="5" xfId="38" applyNumberFormat="1" applyFont="1" applyBorder="1" applyAlignment="1">
      <alignment horizontal="center" vertical="center"/>
    </xf>
    <xf numFmtId="9" fontId="10" fillId="0" borderId="5" xfId="38" applyNumberFormat="1" applyFont="1" applyBorder="1" applyAlignment="1">
      <alignment horizontal="center" vertical="center"/>
    </xf>
    <xf numFmtId="175" fontId="10" fillId="0" borderId="5" xfId="38" applyNumberFormat="1" applyFont="1" applyBorder="1" applyAlignment="1">
      <alignment horizontal="center" vertical="center"/>
    </xf>
    <xf numFmtId="0" fontId="10" fillId="0" borderId="9" xfId="37" applyFont="1" applyBorder="1" applyAlignment="1">
      <alignment vertical="center"/>
    </xf>
    <xf numFmtId="165" fontId="10" fillId="0" borderId="9" xfId="37" applyNumberFormat="1" applyFont="1" applyBorder="1" applyAlignment="1">
      <alignment horizontal="center" vertical="center"/>
    </xf>
    <xf numFmtId="43" fontId="10" fillId="0" borderId="9" xfId="38" applyNumberFormat="1" applyFont="1" applyBorder="1" applyAlignment="1">
      <alignment vertical="center"/>
    </xf>
    <xf numFmtId="167" fontId="10" fillId="0" borderId="9" xfId="38" applyNumberFormat="1" applyFont="1" applyBorder="1" applyAlignment="1">
      <alignment vertical="center"/>
    </xf>
    <xf numFmtId="175" fontId="10" fillId="0" borderId="9" xfId="38" applyNumberFormat="1" applyFont="1" applyBorder="1" applyAlignment="1">
      <alignment horizontal="center" vertical="center"/>
    </xf>
    <xf numFmtId="0" fontId="10" fillId="0" borderId="8" xfId="37" applyFont="1" applyBorder="1" applyAlignment="1">
      <alignment vertical="center"/>
    </xf>
    <xf numFmtId="0" fontId="10" fillId="0" borderId="8" xfId="37" applyFont="1" applyBorder="1" applyAlignment="1">
      <alignment horizontal="center" vertical="center"/>
    </xf>
    <xf numFmtId="43" fontId="10" fillId="0" borderId="8" xfId="38" applyNumberFormat="1" applyFont="1" applyBorder="1" applyAlignment="1">
      <alignment vertical="center"/>
    </xf>
    <xf numFmtId="168" fontId="10" fillId="0" borderId="8" xfId="38" applyNumberFormat="1" applyFont="1" applyBorder="1" applyAlignment="1">
      <alignment vertical="center"/>
    </xf>
    <xf numFmtId="9" fontId="10" fillId="0" borderId="8" xfId="38" applyNumberFormat="1" applyFont="1" applyBorder="1" applyAlignment="1">
      <alignment horizontal="center" vertical="center"/>
    </xf>
    <xf numFmtId="43" fontId="7" fillId="0" borderId="4" xfId="38" applyNumberFormat="1" applyFont="1" applyBorder="1" applyAlignment="1">
      <alignment vertical="center"/>
    </xf>
    <xf numFmtId="167" fontId="7" fillId="0" borderId="4" xfId="38" applyNumberFormat="1" applyFont="1" applyBorder="1" applyAlignment="1">
      <alignment vertical="center"/>
    </xf>
    <xf numFmtId="168" fontId="7" fillId="0" borderId="4" xfId="38" applyNumberFormat="1" applyFont="1" applyBorder="1" applyAlignment="1">
      <alignment horizontal="center" vertical="center"/>
    </xf>
    <xf numFmtId="0" fontId="49" fillId="0" borderId="0" xfId="37" applyFont="1"/>
    <xf numFmtId="167" fontId="4" fillId="0" borderId="0" xfId="42" applyNumberFormat="1" applyFont="1" applyAlignment="1">
      <alignment vertical="center"/>
    </xf>
    <xf numFmtId="167" fontId="4" fillId="0" borderId="0" xfId="42" applyNumberFormat="1" applyFont="1"/>
    <xf numFmtId="167" fontId="5" fillId="0" borderId="4" xfId="42" applyNumberFormat="1" applyFont="1" applyBorder="1" applyAlignment="1">
      <alignment horizontal="center" vertical="center" wrapText="1"/>
    </xf>
    <xf numFmtId="166" fontId="5" fillId="0" borderId="4" xfId="42" applyNumberFormat="1" applyFont="1" applyBorder="1" applyAlignment="1">
      <alignment horizontal="center" vertical="center" wrapText="1"/>
    </xf>
    <xf numFmtId="167" fontId="5" fillId="0" borderId="4" xfId="42" applyNumberFormat="1" applyFont="1" applyBorder="1" applyAlignment="1">
      <alignment horizontal="center" vertical="center"/>
    </xf>
    <xf numFmtId="14" fontId="10" fillId="0" borderId="3" xfId="37" applyNumberFormat="1" applyFont="1" applyBorder="1" applyAlignment="1">
      <alignment horizontal="center"/>
    </xf>
    <xf numFmtId="0" fontId="10" fillId="0" borderId="3" xfId="37" applyFont="1" applyBorder="1" applyAlignment="1">
      <alignment horizontal="center"/>
    </xf>
    <xf numFmtId="167" fontId="10" fillId="0" borderId="3" xfId="42" applyNumberFormat="1" applyFont="1" applyBorder="1" applyAlignment="1">
      <alignment horizontal="center"/>
    </xf>
    <xf numFmtId="167" fontId="4" fillId="0" borderId="3" xfId="42" applyNumberFormat="1" applyFont="1" applyBorder="1" applyAlignment="1">
      <alignment horizontal="center" vertical="center"/>
    </xf>
    <xf numFmtId="0" fontId="10" fillId="0" borderId="3" xfId="37" applyFont="1" applyBorder="1"/>
    <xf numFmtId="0" fontId="10" fillId="0" borderId="0" xfId="37" applyFont="1"/>
    <xf numFmtId="14" fontId="4" fillId="0" borderId="5" xfId="37" applyNumberFormat="1" applyFont="1" applyBorder="1" applyAlignment="1"/>
    <xf numFmtId="0" fontId="10" fillId="0" borderId="5" xfId="37" applyFont="1" applyBorder="1" applyAlignment="1">
      <alignment horizontal="center"/>
    </xf>
    <xf numFmtId="167" fontId="4" fillId="0" borderId="5" xfId="42" applyNumberFormat="1" applyFont="1" applyBorder="1" applyAlignment="1">
      <alignment horizontal="center"/>
    </xf>
    <xf numFmtId="167" fontId="10" fillId="0" borderId="5" xfId="42" applyNumberFormat="1" applyFont="1" applyBorder="1" applyAlignment="1">
      <alignment horizontal="center"/>
    </xf>
    <xf numFmtId="167" fontId="4" fillId="0" borderId="5" xfId="42" applyNumberFormat="1" applyFont="1" applyBorder="1" applyAlignment="1">
      <alignment horizontal="center" vertical="center"/>
    </xf>
    <xf numFmtId="0" fontId="4" fillId="0" borderId="5" xfId="37" applyFont="1" applyBorder="1"/>
    <xf numFmtId="14" fontId="4" fillId="0" borderId="9" xfId="37" applyNumberFormat="1" applyFont="1" applyBorder="1" applyAlignment="1"/>
    <xf numFmtId="167" fontId="4" fillId="0" borderId="9" xfId="42" applyNumberFormat="1" applyFont="1" applyBorder="1" applyAlignment="1">
      <alignment horizontal="center"/>
    </xf>
    <xf numFmtId="0" fontId="4" fillId="0" borderId="9" xfId="37" applyFont="1" applyBorder="1"/>
    <xf numFmtId="167" fontId="5" fillId="0" borderId="4" xfId="42" applyNumberFormat="1" applyFont="1" applyBorder="1" applyAlignment="1">
      <alignment horizontal="center"/>
    </xf>
    <xf numFmtId="0" fontId="5" fillId="0" borderId="4" xfId="37" applyFont="1" applyBorder="1"/>
    <xf numFmtId="14" fontId="4" fillId="0" borderId="0" xfId="37" applyNumberFormat="1" applyFont="1" applyAlignment="1">
      <alignment horizontal="center"/>
    </xf>
    <xf numFmtId="167" fontId="4" fillId="0" borderId="0" xfId="42" applyNumberFormat="1" applyFont="1" applyAlignment="1">
      <alignment horizontal="center"/>
    </xf>
    <xf numFmtId="167" fontId="16" fillId="0" borderId="0" xfId="42" applyNumberFormat="1" applyFont="1" applyAlignment="1"/>
    <xf numFmtId="167" fontId="16" fillId="0" borderId="0" xfId="42" applyNumberFormat="1" applyFont="1"/>
    <xf numFmtId="166" fontId="4" fillId="0" borderId="0" xfId="42" applyNumberFormat="1" applyFont="1"/>
    <xf numFmtId="166" fontId="10" fillId="0" borderId="0" xfId="11" applyNumberFormat="1" applyFont="1" applyAlignment="1">
      <alignment horizontal="left" vertical="center"/>
    </xf>
    <xf numFmtId="166" fontId="10" fillId="0" borderId="0" xfId="13" applyNumberFormat="1" applyFont="1" applyAlignment="1">
      <alignment horizontal="left" vertical="center" wrapText="1"/>
    </xf>
    <xf numFmtId="166" fontId="10" fillId="0" borderId="0" xfId="11" applyNumberFormat="1" applyFont="1" applyAlignment="1">
      <alignment horizontal="center" vertical="center"/>
    </xf>
    <xf numFmtId="14" fontId="5" fillId="0" borderId="0" xfId="37" applyNumberFormat="1" applyFont="1" applyAlignment="1">
      <alignment vertical="center"/>
    </xf>
    <xf numFmtId="166" fontId="4" fillId="0" borderId="0" xfId="42" applyNumberFormat="1" applyFont="1" applyAlignment="1">
      <alignment vertical="center"/>
    </xf>
    <xf numFmtId="43" fontId="4" fillId="0" borderId="0" xfId="42" applyNumberFormat="1" applyFont="1" applyAlignment="1">
      <alignment vertical="center"/>
    </xf>
    <xf numFmtId="43" fontId="4" fillId="0" borderId="0" xfId="42" applyNumberFormat="1" applyFont="1"/>
    <xf numFmtId="43" fontId="5" fillId="0" borderId="4" xfId="42" applyNumberFormat="1" applyFont="1" applyBorder="1" applyAlignment="1">
      <alignment horizontal="center" vertical="center" wrapText="1"/>
    </xf>
    <xf numFmtId="167" fontId="4" fillId="0" borderId="3" xfId="42" applyNumberFormat="1" applyFont="1" applyBorder="1" applyAlignment="1">
      <alignment horizontal="center"/>
    </xf>
    <xf numFmtId="166" fontId="4" fillId="0" borderId="3" xfId="42" applyNumberFormat="1" applyFont="1" applyBorder="1" applyAlignment="1">
      <alignment horizontal="center"/>
    </xf>
    <xf numFmtId="43" fontId="4" fillId="0" borderId="3" xfId="42" applyNumberFormat="1" applyFont="1" applyBorder="1" applyAlignment="1">
      <alignment horizontal="center"/>
    </xf>
    <xf numFmtId="14" fontId="4" fillId="0" borderId="24" xfId="37" applyNumberFormat="1" applyFont="1" applyBorder="1" applyAlignment="1">
      <alignment horizontal="center"/>
    </xf>
    <xf numFmtId="0" fontId="4" fillId="0" borderId="24" xfId="37" applyFont="1" applyBorder="1" applyAlignment="1">
      <alignment horizontal="center"/>
    </xf>
    <xf numFmtId="49" fontId="4" fillId="0" borderId="24" xfId="42" applyNumberFormat="1" applyFont="1" applyBorder="1" applyAlignment="1">
      <alignment horizontal="center"/>
    </xf>
    <xf numFmtId="166" fontId="4" fillId="0" borderId="24" xfId="42" applyNumberFormat="1" applyFont="1" applyBorder="1" applyAlignment="1">
      <alignment horizontal="center"/>
    </xf>
    <xf numFmtId="43" fontId="4" fillId="0" borderId="24" xfId="42" applyNumberFormat="1" applyFont="1" applyBorder="1" applyAlignment="1">
      <alignment horizontal="center"/>
    </xf>
    <xf numFmtId="167" fontId="4" fillId="0" borderId="24" xfId="42" applyNumberFormat="1" applyFont="1" applyBorder="1" applyAlignment="1">
      <alignment horizontal="center"/>
    </xf>
    <xf numFmtId="49" fontId="4" fillId="0" borderId="5" xfId="37" applyNumberFormat="1" applyFont="1" applyBorder="1" applyAlignment="1">
      <alignment horizontal="right"/>
    </xf>
    <xf numFmtId="166" fontId="4" fillId="0" borderId="5" xfId="42" applyNumberFormat="1" applyFont="1" applyBorder="1" applyAlignment="1">
      <alignment horizontal="center"/>
    </xf>
    <xf numFmtId="43" fontId="4" fillId="0" borderId="5" xfId="42" applyNumberFormat="1" applyFont="1" applyBorder="1" applyAlignment="1">
      <alignment horizontal="center"/>
    </xf>
    <xf numFmtId="0" fontId="4" fillId="0" borderId="5" xfId="37" applyNumberFormat="1" applyFont="1" applyBorder="1" applyAlignment="1">
      <alignment horizontal="right"/>
    </xf>
    <xf numFmtId="167" fontId="5" fillId="0" borderId="4" xfId="42" applyNumberFormat="1" applyFont="1" applyBorder="1" applyAlignment="1"/>
    <xf numFmtId="14" fontId="4" fillId="0" borderId="6" xfId="37" applyNumberFormat="1" applyFont="1" applyBorder="1" applyAlignment="1">
      <alignment horizontal="center"/>
    </xf>
    <xf numFmtId="0" fontId="4" fillId="0" borderId="6" xfId="37" applyFont="1" applyBorder="1" applyAlignment="1">
      <alignment horizontal="center"/>
    </xf>
    <xf numFmtId="166" fontId="4" fillId="0" borderId="6" xfId="42" applyNumberFormat="1" applyFont="1" applyBorder="1" applyAlignment="1">
      <alignment horizontal="center"/>
    </xf>
    <xf numFmtId="167" fontId="4" fillId="0" borderId="6" xfId="42" applyNumberFormat="1" applyFont="1" applyBorder="1" applyAlignment="1">
      <alignment horizontal="center"/>
    </xf>
    <xf numFmtId="167" fontId="13" fillId="0" borderId="5" xfId="42" applyNumberFormat="1" applyFont="1" applyBorder="1" applyAlignment="1">
      <alignment horizontal="center"/>
    </xf>
    <xf numFmtId="166" fontId="13" fillId="0" borderId="5" xfId="42" applyNumberFormat="1" applyFont="1" applyBorder="1" applyAlignment="1">
      <alignment horizontal="center"/>
    </xf>
    <xf numFmtId="0" fontId="10" fillId="0" borderId="0" xfId="11" applyFont="1" applyBorder="1" applyAlignment="1">
      <alignment horizontal="left" vertical="center"/>
    </xf>
    <xf numFmtId="168" fontId="10" fillId="0" borderId="0" xfId="2" applyNumberFormat="1" applyFont="1" applyBorder="1" applyAlignment="1">
      <alignment horizontal="left" vertical="center"/>
    </xf>
    <xf numFmtId="0" fontId="10" fillId="0" borderId="0" xfId="13" applyFont="1" applyBorder="1" applyAlignment="1">
      <alignment horizontal="left" vertical="center"/>
    </xf>
    <xf numFmtId="0" fontId="10" fillId="0" borderId="0" xfId="11" applyFont="1" applyBorder="1" applyAlignment="1">
      <alignment horizontal="center" vertical="center"/>
    </xf>
    <xf numFmtId="168" fontId="10" fillId="0" borderId="0" xfId="2" applyNumberFormat="1" applyFont="1" applyBorder="1" applyAlignment="1">
      <alignment horizontal="center" vertical="center"/>
    </xf>
    <xf numFmtId="0" fontId="15" fillId="0" borderId="0" xfId="37" applyFont="1" applyBorder="1" applyAlignment="1">
      <alignment vertical="center"/>
    </xf>
    <xf numFmtId="0" fontId="4" fillId="0" borderId="0" xfId="37" applyFont="1" applyBorder="1"/>
    <xf numFmtId="14" fontId="4" fillId="0" borderId="0" xfId="37" applyNumberFormat="1" applyFont="1" applyBorder="1" applyAlignment="1">
      <alignment vertical="center"/>
    </xf>
    <xf numFmtId="0" fontId="4" fillId="0" borderId="0" xfId="37" applyFont="1" applyBorder="1" applyAlignment="1">
      <alignment horizontal="center" vertical="center"/>
    </xf>
    <xf numFmtId="167" fontId="4" fillId="0" borderId="0" xfId="42" applyNumberFormat="1" applyFont="1" applyBorder="1" applyAlignment="1">
      <alignment vertical="center"/>
    </xf>
    <xf numFmtId="166" fontId="4" fillId="0" borderId="0" xfId="42" applyNumberFormat="1" applyFont="1" applyBorder="1" applyAlignment="1">
      <alignment vertical="center"/>
    </xf>
    <xf numFmtId="0" fontId="4" fillId="0" borderId="0" xfId="37" applyFont="1" applyBorder="1" applyAlignment="1">
      <alignment horizontal="left" vertical="center"/>
    </xf>
    <xf numFmtId="14" fontId="4" fillId="0" borderId="0" xfId="37" applyNumberFormat="1" applyFont="1" applyBorder="1"/>
    <xf numFmtId="0" fontId="4" fillId="0" borderId="0" xfId="37" applyFont="1" applyBorder="1" applyAlignment="1">
      <alignment horizontal="center"/>
    </xf>
    <xf numFmtId="167" fontId="4" fillId="0" borderId="0" xfId="42" applyNumberFormat="1" applyFont="1" applyBorder="1"/>
    <xf numFmtId="166" fontId="4" fillId="0" borderId="0" xfId="42" applyNumberFormat="1" applyFont="1" applyBorder="1"/>
    <xf numFmtId="0" fontId="5" fillId="0" borderId="0" xfId="37" applyFont="1" applyBorder="1" applyAlignment="1">
      <alignment horizontal="center" vertical="center" wrapText="1"/>
    </xf>
    <xf numFmtId="14" fontId="4" fillId="0" borderId="0" xfId="37" applyNumberFormat="1" applyFont="1" applyBorder="1" applyAlignment="1">
      <alignment horizontal="center"/>
    </xf>
    <xf numFmtId="166" fontId="4" fillId="0" borderId="0" xfId="42" applyNumberFormat="1" applyFont="1" applyBorder="1" applyAlignment="1">
      <alignment horizontal="center"/>
    </xf>
    <xf numFmtId="167" fontId="4" fillId="0" borderId="0" xfId="42" applyNumberFormat="1" applyFont="1" applyBorder="1" applyAlignment="1">
      <alignment horizontal="center"/>
    </xf>
    <xf numFmtId="0" fontId="13" fillId="0" borderId="0" xfId="37" applyFont="1" applyBorder="1"/>
    <xf numFmtId="0" fontId="5" fillId="0" borderId="0" xfId="37" applyFont="1" applyBorder="1"/>
    <xf numFmtId="0" fontId="16" fillId="0" borderId="0" xfId="37" applyFont="1" applyBorder="1"/>
    <xf numFmtId="167" fontId="16" fillId="0" borderId="0" xfId="42" applyNumberFormat="1" applyFont="1" applyBorder="1" applyAlignment="1"/>
    <xf numFmtId="0" fontId="16" fillId="0" borderId="0" xfId="37" applyFont="1" applyBorder="1" applyAlignment="1">
      <alignment horizontal="left"/>
    </xf>
    <xf numFmtId="166" fontId="4" fillId="0" borderId="9" xfId="42" applyNumberFormat="1" applyFont="1" applyBorder="1" applyAlignment="1">
      <alignment horizontal="center"/>
    </xf>
    <xf numFmtId="0" fontId="50" fillId="4" borderId="0" xfId="37" applyFont="1" applyFill="1" applyAlignment="1">
      <alignment horizontal="center" vertical="center"/>
    </xf>
    <xf numFmtId="0" fontId="49" fillId="4" borderId="0" xfId="37" applyFont="1" applyFill="1" applyAlignment="1">
      <alignment vertical="center"/>
    </xf>
    <xf numFmtId="14" fontId="49" fillId="4" borderId="0" xfId="37" applyNumberFormat="1" applyFont="1" applyFill="1" applyAlignment="1">
      <alignment horizontal="center" vertical="center"/>
    </xf>
    <xf numFmtId="14" fontId="50" fillId="4" borderId="0" xfId="37" applyNumberFormat="1" applyFont="1" applyFill="1" applyAlignment="1">
      <alignment horizontal="center" vertical="center"/>
    </xf>
    <xf numFmtId="167" fontId="50" fillId="4" borderId="0" xfId="38" applyNumberFormat="1" applyFont="1" applyFill="1" applyAlignment="1">
      <alignment vertical="center"/>
    </xf>
    <xf numFmtId="43" fontId="50" fillId="4" borderId="0" xfId="38" applyFont="1" applyFill="1" applyAlignment="1">
      <alignment vertical="center"/>
    </xf>
    <xf numFmtId="14" fontId="51" fillId="4" borderId="0" xfId="38" applyNumberFormat="1" applyFont="1" applyFill="1" applyAlignment="1">
      <alignment horizontal="center" vertical="center"/>
    </xf>
    <xf numFmtId="167" fontId="51" fillId="4" borderId="0" xfId="38" applyNumberFormat="1" applyFont="1" applyFill="1" applyAlignment="1">
      <alignment vertical="center"/>
    </xf>
    <xf numFmtId="14" fontId="52" fillId="4" borderId="17" xfId="37" applyNumberFormat="1" applyFont="1" applyFill="1" applyBorder="1" applyAlignment="1">
      <alignment horizontal="center"/>
    </xf>
    <xf numFmtId="0" fontId="53" fillId="4" borderId="0" xfId="37" applyFont="1" applyFill="1" applyAlignment="1">
      <alignment horizontal="center" vertical="center"/>
    </xf>
    <xf numFmtId="0" fontId="50" fillId="4" borderId="0" xfId="37" applyFont="1" applyFill="1" applyAlignment="1">
      <alignment vertical="center"/>
    </xf>
    <xf numFmtId="0" fontId="54" fillId="4" borderId="0" xfId="37" applyFont="1" applyFill="1" applyAlignment="1">
      <alignment horizontal="center" vertical="center"/>
    </xf>
    <xf numFmtId="14" fontId="55" fillId="4" borderId="4" xfId="37" applyNumberFormat="1" applyFont="1" applyFill="1" applyBorder="1" applyAlignment="1">
      <alignment horizontal="center" vertical="center" wrapText="1"/>
    </xf>
    <xf numFmtId="167" fontId="54" fillId="4" borderId="4" xfId="38" applyNumberFormat="1" applyFont="1" applyFill="1" applyBorder="1" applyAlignment="1">
      <alignment horizontal="center" vertical="center" wrapText="1"/>
    </xf>
    <xf numFmtId="43" fontId="54" fillId="4" borderId="4" xfId="38" applyFont="1" applyFill="1" applyBorder="1" applyAlignment="1">
      <alignment horizontal="center" vertical="center"/>
    </xf>
    <xf numFmtId="14" fontId="58" fillId="4" borderId="4" xfId="38" applyNumberFormat="1" applyFont="1" applyFill="1" applyBorder="1" applyAlignment="1">
      <alignment horizontal="center" vertical="center" wrapText="1"/>
    </xf>
    <xf numFmtId="167" fontId="56" fillId="4" borderId="4" xfId="38" applyNumberFormat="1" applyFont="1" applyFill="1" applyBorder="1" applyAlignment="1">
      <alignment horizontal="center" vertical="center"/>
    </xf>
    <xf numFmtId="167" fontId="54" fillId="4" borderId="4" xfId="38" applyNumberFormat="1" applyFont="1" applyFill="1" applyBorder="1" applyAlignment="1">
      <alignment horizontal="center" vertical="center"/>
    </xf>
    <xf numFmtId="167" fontId="57" fillId="4" borderId="4" xfId="38" applyNumberFormat="1" applyFont="1" applyFill="1" applyBorder="1" applyAlignment="1">
      <alignment horizontal="center" vertical="center"/>
    </xf>
    <xf numFmtId="0" fontId="57" fillId="4" borderId="4" xfId="37" applyFont="1" applyFill="1" applyBorder="1" applyAlignment="1">
      <alignment horizontal="center" vertical="center"/>
    </xf>
    <xf numFmtId="0" fontId="57" fillId="4" borderId="4" xfId="37" applyFont="1" applyFill="1" applyBorder="1" applyAlignment="1">
      <alignment horizontal="center" vertical="center" wrapText="1"/>
    </xf>
    <xf numFmtId="0" fontId="27" fillId="4" borderId="6" xfId="38" applyNumberFormat="1" applyFont="1" applyFill="1" applyBorder="1" applyAlignment="1">
      <alignment horizontal="center" vertical="center"/>
    </xf>
    <xf numFmtId="49" fontId="27" fillId="4" borderId="6" xfId="38" applyNumberFormat="1" applyFont="1" applyFill="1" applyBorder="1" applyAlignment="1">
      <alignment vertical="center"/>
    </xf>
    <xf numFmtId="14" fontId="27" fillId="4" borderId="6" xfId="37" applyNumberFormat="1" applyFont="1" applyFill="1" applyBorder="1" applyAlignment="1">
      <alignment horizontal="center" vertical="center" wrapText="1"/>
    </xf>
    <xf numFmtId="43" fontId="27" fillId="4" borderId="6" xfId="38" applyFont="1" applyFill="1" applyBorder="1" applyAlignment="1">
      <alignment vertical="center"/>
    </xf>
    <xf numFmtId="167" fontId="27" fillId="4" borderId="6" xfId="38" applyNumberFormat="1" applyFont="1" applyFill="1" applyBorder="1" applyAlignment="1">
      <alignment vertical="center"/>
    </xf>
    <xf numFmtId="43" fontId="59" fillId="4" borderId="6" xfId="38" applyFont="1" applyFill="1" applyBorder="1" applyAlignment="1">
      <alignment vertical="center"/>
    </xf>
    <xf numFmtId="43" fontId="60" fillId="4" borderId="6" xfId="38" applyFont="1" applyFill="1" applyBorder="1" applyAlignment="1">
      <alignment vertical="center"/>
    </xf>
    <xf numFmtId="43" fontId="52" fillId="4" borderId="6" xfId="38" applyFont="1" applyFill="1" applyBorder="1" applyAlignment="1">
      <alignment vertical="center"/>
    </xf>
    <xf numFmtId="10" fontId="52" fillId="4" borderId="6" xfId="38" applyNumberFormat="1" applyFont="1" applyFill="1" applyBorder="1" applyAlignment="1">
      <alignment horizontal="center" vertical="center"/>
    </xf>
    <xf numFmtId="43" fontId="27" fillId="4" borderId="6" xfId="38" applyFont="1" applyFill="1" applyBorder="1" applyAlignment="1">
      <alignment horizontal="center" vertical="center"/>
    </xf>
    <xf numFmtId="43" fontId="27" fillId="4" borderId="0" xfId="38" applyFont="1" applyFill="1" applyBorder="1" applyAlignment="1">
      <alignment vertical="center"/>
    </xf>
    <xf numFmtId="0" fontId="27" fillId="4" borderId="5" xfId="38" applyNumberFormat="1" applyFont="1" applyFill="1" applyBorder="1" applyAlignment="1">
      <alignment horizontal="center" vertical="center"/>
    </xf>
    <xf numFmtId="49" fontId="27" fillId="4" borderId="5" xfId="38" applyNumberFormat="1" applyFont="1" applyFill="1" applyBorder="1" applyAlignment="1">
      <alignment vertical="center"/>
    </xf>
    <xf numFmtId="14" fontId="27" fillId="4" borderId="5" xfId="37" applyNumberFormat="1" applyFont="1" applyFill="1" applyBorder="1" applyAlignment="1">
      <alignment horizontal="center" vertical="center" wrapText="1"/>
    </xf>
    <xf numFmtId="43" fontId="27" fillId="4" borderId="5" xfId="38" applyFont="1" applyFill="1" applyBorder="1" applyAlignment="1">
      <alignment vertical="center"/>
    </xf>
    <xf numFmtId="167" fontId="27" fillId="4" borderId="5" xfId="38" applyNumberFormat="1" applyFont="1" applyFill="1" applyBorder="1" applyAlignment="1">
      <alignment vertical="center"/>
    </xf>
    <xf numFmtId="43" fontId="61" fillId="4" borderId="5" xfId="38" applyFont="1" applyFill="1" applyBorder="1" applyAlignment="1">
      <alignment vertical="center"/>
    </xf>
    <xf numFmtId="43" fontId="60" fillId="4" borderId="5" xfId="38" applyFont="1" applyFill="1" applyBorder="1" applyAlignment="1">
      <alignment vertical="center"/>
    </xf>
    <xf numFmtId="43" fontId="52" fillId="4" borderId="5" xfId="38" applyFont="1" applyFill="1" applyBorder="1" applyAlignment="1">
      <alignment vertical="center"/>
    </xf>
    <xf numFmtId="43" fontId="27" fillId="4" borderId="5" xfId="38" applyFont="1" applyFill="1" applyBorder="1" applyAlignment="1">
      <alignment horizontal="center" vertical="center"/>
    </xf>
    <xf numFmtId="0" fontId="27" fillId="4" borderId="8" xfId="38" applyNumberFormat="1" applyFont="1" applyFill="1" applyBorder="1" applyAlignment="1">
      <alignment horizontal="center" vertical="center"/>
    </xf>
    <xf numFmtId="49" fontId="27" fillId="4" borderId="8" xfId="38" applyNumberFormat="1" applyFont="1" applyFill="1" applyBorder="1" applyAlignment="1">
      <alignment vertical="center"/>
    </xf>
    <xf numFmtId="14" fontId="27" fillId="4" borderId="8" xfId="37" applyNumberFormat="1" applyFont="1" applyFill="1" applyBorder="1" applyAlignment="1">
      <alignment horizontal="center" vertical="center" wrapText="1"/>
    </xf>
    <xf numFmtId="43" fontId="27" fillId="4" borderId="8" xfId="38" applyFont="1" applyFill="1" applyBorder="1" applyAlignment="1">
      <alignment vertical="center"/>
    </xf>
    <xf numFmtId="167" fontId="27" fillId="4" borderId="8" xfId="38" applyNumberFormat="1" applyFont="1" applyFill="1" applyBorder="1" applyAlignment="1">
      <alignment vertical="center"/>
    </xf>
    <xf numFmtId="43" fontId="61" fillId="4" borderId="8" xfId="38" applyFont="1" applyFill="1" applyBorder="1" applyAlignment="1">
      <alignment vertical="center"/>
    </xf>
    <xf numFmtId="43" fontId="60" fillId="4" borderId="8" xfId="38" applyFont="1" applyFill="1" applyBorder="1" applyAlignment="1">
      <alignment vertical="center"/>
    </xf>
    <xf numFmtId="43" fontId="52" fillId="4" borderId="8" xfId="38" applyFont="1" applyFill="1" applyBorder="1" applyAlignment="1">
      <alignment vertical="center"/>
    </xf>
    <xf numFmtId="10" fontId="52" fillId="4" borderId="8" xfId="38" applyNumberFormat="1" applyFont="1" applyFill="1" applyBorder="1" applyAlignment="1">
      <alignment horizontal="center" vertical="center"/>
    </xf>
    <xf numFmtId="43" fontId="27" fillId="4" borderId="8" xfId="38" applyFont="1" applyFill="1" applyBorder="1" applyAlignment="1">
      <alignment horizontal="center" vertical="center"/>
    </xf>
    <xf numFmtId="14" fontId="31" fillId="4" borderId="4" xfId="37" applyNumberFormat="1" applyFont="1" applyFill="1" applyBorder="1" applyAlignment="1">
      <alignment horizontal="center" vertical="center" wrapText="1"/>
    </xf>
    <xf numFmtId="167" fontId="63" fillId="4" borderId="4" xfId="38" applyNumberFormat="1" applyFont="1" applyFill="1" applyBorder="1" applyAlignment="1">
      <alignment vertical="center"/>
    </xf>
    <xf numFmtId="43" fontId="63" fillId="4" borderId="4" xfId="38" applyFont="1" applyFill="1" applyBorder="1" applyAlignment="1">
      <alignment vertical="center"/>
    </xf>
    <xf numFmtId="10" fontId="64" fillId="4" borderId="4" xfId="38" applyNumberFormat="1" applyFont="1" applyFill="1" applyBorder="1" applyAlignment="1">
      <alignment horizontal="center" vertical="center"/>
    </xf>
    <xf numFmtId="43" fontId="63" fillId="4" borderId="4" xfId="38" applyFont="1" applyFill="1" applyBorder="1" applyAlignment="1">
      <alignment horizontal="center" vertical="center"/>
    </xf>
    <xf numFmtId="43" fontId="62" fillId="4" borderId="0" xfId="38" applyFont="1" applyFill="1" applyAlignment="1">
      <alignment vertical="center"/>
    </xf>
    <xf numFmtId="0" fontId="60" fillId="4" borderId="6" xfId="38" applyNumberFormat="1" applyFont="1" applyFill="1" applyBorder="1" applyAlignment="1">
      <alignment horizontal="center" vertical="center"/>
    </xf>
    <xf numFmtId="49" fontId="60" fillId="4" borderId="6" xfId="38" applyNumberFormat="1" applyFont="1" applyFill="1" applyBorder="1" applyAlignment="1">
      <alignment vertical="center"/>
    </xf>
    <xf numFmtId="14" fontId="60" fillId="4" borderId="6" xfId="37" applyNumberFormat="1" applyFont="1" applyFill="1" applyBorder="1" applyAlignment="1">
      <alignment horizontal="center" vertical="center" wrapText="1"/>
    </xf>
    <xf numFmtId="167" fontId="60" fillId="4" borderId="6" xfId="38" applyNumberFormat="1" applyFont="1" applyFill="1" applyBorder="1" applyAlignment="1">
      <alignment vertical="center"/>
    </xf>
    <xf numFmtId="10" fontId="60" fillId="4" borderId="6" xfId="38" applyNumberFormat="1" applyFont="1" applyFill="1" applyBorder="1" applyAlignment="1">
      <alignment horizontal="center" vertical="center"/>
    </xf>
    <xf numFmtId="43" fontId="60" fillId="4" borderId="6" xfId="38" applyFont="1" applyFill="1" applyBorder="1" applyAlignment="1">
      <alignment horizontal="center" vertical="center"/>
    </xf>
    <xf numFmtId="43" fontId="60" fillId="4" borderId="0" xfId="38" applyFont="1" applyFill="1" applyBorder="1" applyAlignment="1">
      <alignment vertical="center"/>
    </xf>
    <xf numFmtId="49" fontId="60" fillId="4" borderId="5" xfId="38" applyNumberFormat="1" applyFont="1" applyFill="1" applyBorder="1" applyAlignment="1">
      <alignment vertical="center"/>
    </xf>
    <xf numFmtId="14" fontId="60" fillId="4" borderId="5" xfId="37" applyNumberFormat="1" applyFont="1" applyFill="1" applyBorder="1" applyAlignment="1">
      <alignment horizontal="center" vertical="center" wrapText="1"/>
    </xf>
    <xf numFmtId="167" fontId="60" fillId="4" borderId="5" xfId="38" applyNumberFormat="1" applyFont="1" applyFill="1" applyBorder="1" applyAlignment="1">
      <alignment vertical="center"/>
    </xf>
    <xf numFmtId="10" fontId="60" fillId="4" borderId="5" xfId="38" applyNumberFormat="1" applyFont="1" applyFill="1" applyBorder="1" applyAlignment="1">
      <alignment horizontal="center" vertical="center"/>
    </xf>
    <xf numFmtId="43" fontId="60" fillId="4" borderId="5" xfId="38" applyFont="1" applyFill="1" applyBorder="1" applyAlignment="1">
      <alignment horizontal="center" vertical="center"/>
    </xf>
    <xf numFmtId="0" fontId="60" fillId="4" borderId="24" xfId="38" applyNumberFormat="1" applyFont="1" applyFill="1" applyBorder="1" applyAlignment="1">
      <alignment horizontal="center" vertical="center"/>
    </xf>
    <xf numFmtId="49" fontId="60" fillId="4" borderId="24" xfId="38" applyNumberFormat="1" applyFont="1" applyFill="1" applyBorder="1" applyAlignment="1">
      <alignment vertical="center"/>
    </xf>
    <xf numFmtId="14" fontId="60" fillId="4" borderId="24" xfId="37" applyNumberFormat="1" applyFont="1" applyFill="1" applyBorder="1" applyAlignment="1">
      <alignment horizontal="center" vertical="center" wrapText="1"/>
    </xf>
    <xf numFmtId="43" fontId="60" fillId="4" borderId="24" xfId="38" applyFont="1" applyFill="1" applyBorder="1" applyAlignment="1">
      <alignment vertical="center"/>
    </xf>
    <xf numFmtId="167" fontId="60" fillId="4" borderId="24" xfId="38" applyNumberFormat="1" applyFont="1" applyFill="1" applyBorder="1" applyAlignment="1">
      <alignment vertical="center"/>
    </xf>
    <xf numFmtId="14" fontId="27" fillId="4" borderId="24" xfId="37" applyNumberFormat="1" applyFont="1" applyFill="1" applyBorder="1" applyAlignment="1">
      <alignment horizontal="center" vertical="center" wrapText="1"/>
    </xf>
    <xf numFmtId="10" fontId="60" fillId="4" borderId="24" xfId="38" applyNumberFormat="1" applyFont="1" applyFill="1" applyBorder="1" applyAlignment="1">
      <alignment horizontal="center" vertical="center"/>
    </xf>
    <xf numFmtId="43" fontId="60" fillId="4" borderId="24" xfId="38" applyFont="1" applyFill="1" applyBorder="1" applyAlignment="1">
      <alignment horizontal="center" vertical="center"/>
    </xf>
    <xf numFmtId="10" fontId="27" fillId="4" borderId="5" xfId="38" applyNumberFormat="1" applyFont="1" applyFill="1" applyBorder="1" applyAlignment="1">
      <alignment horizontal="center" vertical="center"/>
    </xf>
    <xf numFmtId="14" fontId="27" fillId="4" borderId="9" xfId="37" applyNumberFormat="1" applyFont="1" applyFill="1" applyBorder="1" applyAlignment="1">
      <alignment horizontal="center" vertical="center" wrapText="1"/>
    </xf>
    <xf numFmtId="43" fontId="27" fillId="4" borderId="9" xfId="38" applyFont="1" applyFill="1" applyBorder="1" applyAlignment="1">
      <alignment vertical="center"/>
    </xf>
    <xf numFmtId="167" fontId="27" fillId="4" borderId="9" xfId="38" applyNumberFormat="1" applyFont="1" applyFill="1" applyBorder="1" applyAlignment="1">
      <alignment vertical="center"/>
    </xf>
    <xf numFmtId="10" fontId="27" fillId="4" borderId="8" xfId="38" applyNumberFormat="1" applyFont="1" applyFill="1" applyBorder="1" applyAlignment="1">
      <alignment horizontal="center" vertical="center"/>
    </xf>
    <xf numFmtId="14" fontId="63" fillId="4" borderId="4" xfId="38" applyNumberFormat="1" applyFont="1" applyFill="1" applyBorder="1" applyAlignment="1">
      <alignment horizontal="center" vertical="center"/>
    </xf>
    <xf numFmtId="43" fontId="64" fillId="4" borderId="4" xfId="38" applyFont="1" applyFill="1" applyBorder="1" applyAlignment="1">
      <alignment vertical="center"/>
    </xf>
    <xf numFmtId="43" fontId="64" fillId="4" borderId="4" xfId="38" applyFont="1" applyFill="1" applyBorder="1" applyAlignment="1">
      <alignment horizontal="center" vertical="center"/>
    </xf>
    <xf numFmtId="43" fontId="65" fillId="4" borderId="0" xfId="38" applyFont="1" applyFill="1" applyAlignment="1">
      <alignment vertical="center"/>
    </xf>
    <xf numFmtId="14" fontId="60" fillId="4" borderId="6" xfId="37" applyNumberFormat="1" applyFont="1" applyFill="1" applyBorder="1" applyAlignment="1">
      <alignment horizontal="center"/>
    </xf>
    <xf numFmtId="43" fontId="60" fillId="4" borderId="3" xfId="38" applyFont="1" applyFill="1" applyBorder="1" applyAlignment="1">
      <alignment horizontal="center" vertical="center"/>
    </xf>
    <xf numFmtId="14" fontId="60" fillId="4" borderId="9" xfId="37" applyNumberFormat="1" applyFont="1" applyFill="1" applyBorder="1" applyAlignment="1">
      <alignment horizontal="center" vertical="center" wrapText="1"/>
    </xf>
    <xf numFmtId="167" fontId="60" fillId="4" borderId="9" xfId="38" applyNumberFormat="1" applyFont="1" applyFill="1" applyBorder="1" applyAlignment="1">
      <alignment vertical="center"/>
    </xf>
    <xf numFmtId="43" fontId="60" fillId="4" borderId="9" xfId="38" applyFont="1" applyFill="1" applyBorder="1" applyAlignment="1">
      <alignment vertical="center"/>
    </xf>
    <xf numFmtId="0" fontId="30" fillId="4" borderId="0" xfId="37" applyFont="1" applyFill="1" applyAlignment="1">
      <alignment horizontal="center"/>
    </xf>
    <xf numFmtId="0" fontId="30" fillId="4" borderId="0" xfId="37" applyFont="1" applyFill="1"/>
    <xf numFmtId="14" fontId="30" fillId="4" borderId="0" xfId="37" applyNumberFormat="1" applyFont="1" applyFill="1" applyAlignment="1">
      <alignment horizontal="center"/>
    </xf>
    <xf numFmtId="167" fontId="30" fillId="4" borderId="0" xfId="38" applyNumberFormat="1" applyFont="1" applyFill="1"/>
    <xf numFmtId="43" fontId="30" fillId="4" borderId="0" xfId="37" applyNumberFormat="1" applyFont="1" applyFill="1"/>
    <xf numFmtId="14" fontId="66" fillId="4" borderId="0" xfId="38" applyNumberFormat="1" applyFont="1" applyFill="1" applyAlignment="1">
      <alignment horizontal="center"/>
    </xf>
    <xf numFmtId="167" fontId="66" fillId="4" borderId="0" xfId="38" applyNumberFormat="1" applyFont="1" applyFill="1"/>
    <xf numFmtId="43" fontId="30" fillId="4" borderId="0" xfId="38" applyFont="1" applyFill="1"/>
    <xf numFmtId="167" fontId="67" fillId="4" borderId="0" xfId="38" applyNumberFormat="1" applyFont="1" applyFill="1"/>
    <xf numFmtId="0" fontId="67" fillId="4" borderId="0" xfId="37" applyFont="1" applyFill="1"/>
    <xf numFmtId="0" fontId="67" fillId="4" borderId="0" xfId="37" applyFont="1" applyFill="1" applyAlignment="1">
      <alignment horizontal="center"/>
    </xf>
    <xf numFmtId="43" fontId="67" fillId="4" borderId="0" xfId="38" applyFont="1" applyFill="1"/>
    <xf numFmtId="0" fontId="55" fillId="0" borderId="12" xfId="43" applyFont="1" applyBorder="1" applyAlignment="1">
      <alignment horizontal="center" vertical="center"/>
    </xf>
    <xf numFmtId="0" fontId="68" fillId="0" borderId="0" xfId="43" applyFont="1" applyAlignment="1">
      <alignment vertical="center"/>
    </xf>
    <xf numFmtId="0" fontId="69" fillId="0" borderId="24" xfId="43" applyFont="1" applyBorder="1" applyAlignment="1">
      <alignment horizontal="left" vertical="center"/>
    </xf>
    <xf numFmtId="0" fontId="29" fillId="0" borderId="24" xfId="43" applyFont="1" applyBorder="1" applyAlignment="1">
      <alignment vertical="center"/>
    </xf>
    <xf numFmtId="0" fontId="29" fillId="0" borderId="14" xfId="43" applyFont="1" applyBorder="1" applyAlignment="1">
      <alignment vertical="center"/>
    </xf>
    <xf numFmtId="0" fontId="68" fillId="0" borderId="0" xfId="43" applyFont="1"/>
    <xf numFmtId="14" fontId="4" fillId="0" borderId="5" xfId="37" applyNumberFormat="1" applyFont="1" applyBorder="1" applyAlignment="1">
      <alignment horizontal="center"/>
    </xf>
    <xf numFmtId="14" fontId="4" fillId="0" borderId="5" xfId="37" applyNumberFormat="1" applyFont="1" applyBorder="1" applyAlignment="1">
      <alignment horizontal="center"/>
    </xf>
    <xf numFmtId="14" fontId="4" fillId="0" borderId="5" xfId="37" applyNumberFormat="1" applyFont="1" applyBorder="1" applyAlignment="1">
      <alignment horizontal="center"/>
    </xf>
    <xf numFmtId="14" fontId="4" fillId="0" borderId="5" xfId="37" applyNumberFormat="1" applyFont="1" applyBorder="1" applyAlignment="1">
      <alignment horizontal="center"/>
    </xf>
    <xf numFmtId="14" fontId="4" fillId="0" borderId="5" xfId="37" applyNumberFormat="1" applyFont="1" applyBorder="1" applyAlignment="1">
      <alignment horizontal="center"/>
    </xf>
    <xf numFmtId="167" fontId="5" fillId="0" borderId="4" xfId="3" applyNumberFormat="1" applyFont="1" applyBorder="1" applyAlignment="1">
      <alignment horizontal="center"/>
    </xf>
    <xf numFmtId="0" fontId="4" fillId="0" borderId="0" xfId="13" applyFont="1" applyAlignment="1">
      <alignment horizontal="left" vertical="center" wrapText="1"/>
    </xf>
    <xf numFmtId="167" fontId="29" fillId="0" borderId="4" xfId="28" applyNumberFormat="1" applyFont="1" applyBorder="1" applyAlignment="1">
      <alignment horizontal="center" vertical="center" wrapText="1"/>
    </xf>
    <xf numFmtId="167" fontId="17" fillId="0" borderId="0" xfId="25" applyNumberFormat="1" applyFont="1" applyAlignment="1">
      <alignment horizontal="center" vertical="center" wrapText="1"/>
    </xf>
    <xf numFmtId="167" fontId="29" fillId="0" borderId="0" xfId="25" applyNumberFormat="1" applyFont="1" applyAlignment="1">
      <alignment horizontal="center" vertical="center" wrapText="1"/>
    </xf>
    <xf numFmtId="167" fontId="14" fillId="0" borderId="0" xfId="28" applyNumberFormat="1" applyFont="1" applyAlignment="1">
      <alignment horizontal="center" vertical="center"/>
    </xf>
    <xf numFmtId="167" fontId="29" fillId="0" borderId="0" xfId="28" applyNumberFormat="1" applyFont="1" applyAlignment="1">
      <alignment horizontal="center" vertical="center"/>
    </xf>
    <xf numFmtId="167" fontId="29" fillId="0" borderId="12" xfId="28" applyNumberFormat="1" applyFont="1" applyBorder="1" applyAlignment="1">
      <alignment horizontal="center" vertical="center" wrapText="1"/>
    </xf>
    <xf numFmtId="167" fontId="29" fillId="0" borderId="14" xfId="28" applyNumberFormat="1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49" fontId="7" fillId="0" borderId="12" xfId="37" applyNumberFormat="1" applyFont="1" applyBorder="1" applyAlignment="1">
      <alignment horizontal="center" vertical="center" wrapText="1"/>
    </xf>
    <xf numFmtId="49" fontId="7" fillId="0" borderId="14" xfId="37" applyNumberFormat="1" applyFont="1" applyBorder="1" applyAlignment="1">
      <alignment horizontal="center" vertical="center" wrapText="1"/>
    </xf>
    <xf numFmtId="43" fontId="5" fillId="0" borderId="7" xfId="38" applyFont="1" applyBorder="1" applyAlignment="1">
      <alignment horizontal="center" vertical="center" wrapText="1"/>
    </xf>
    <xf numFmtId="43" fontId="5" fillId="0" borderId="2" xfId="38" applyFont="1" applyBorder="1" applyAlignment="1">
      <alignment horizontal="center" vertical="center" wrapText="1"/>
    </xf>
    <xf numFmtId="43" fontId="5" fillId="0" borderId="16" xfId="38" applyFont="1" applyBorder="1" applyAlignment="1">
      <alignment horizontal="center" vertical="center" wrapText="1"/>
    </xf>
    <xf numFmtId="0" fontId="7" fillId="0" borderId="7" xfId="37" applyFont="1" applyBorder="1" applyAlignment="1">
      <alignment horizontal="center" vertical="center"/>
    </xf>
    <xf numFmtId="0" fontId="7" fillId="0" borderId="2" xfId="37" applyFont="1" applyBorder="1" applyAlignment="1">
      <alignment horizontal="center" vertical="center"/>
    </xf>
    <xf numFmtId="0" fontId="7" fillId="0" borderId="16" xfId="37" applyFont="1" applyBorder="1" applyAlignment="1">
      <alignment horizontal="center" vertical="center"/>
    </xf>
    <xf numFmtId="14" fontId="4" fillId="0" borderId="18" xfId="12" applyNumberFormat="1" applyFont="1" applyBorder="1" applyAlignment="1">
      <alignment horizontal="center"/>
    </xf>
    <xf numFmtId="14" fontId="4" fillId="0" borderId="19" xfId="12" applyNumberFormat="1" applyFont="1" applyBorder="1" applyAlignment="1">
      <alignment horizontal="center"/>
    </xf>
    <xf numFmtId="14" fontId="4" fillId="0" borderId="13" xfId="12" applyNumberFormat="1" applyFont="1" applyBorder="1" applyAlignment="1">
      <alignment horizontal="center"/>
    </xf>
    <xf numFmtId="167" fontId="4" fillId="0" borderId="9" xfId="3" applyNumberFormat="1" applyFont="1" applyBorder="1" applyAlignment="1">
      <alignment horizontal="center" vertical="center" wrapText="1"/>
    </xf>
    <xf numFmtId="167" fontId="4" fillId="0" borderId="6" xfId="3" applyNumberFormat="1" applyFont="1" applyBorder="1" applyAlignment="1">
      <alignment horizontal="center" vertical="center" wrapText="1"/>
    </xf>
    <xf numFmtId="0" fontId="10" fillId="0" borderId="0" xfId="13" applyFont="1" applyAlignment="1">
      <alignment horizontal="left" vertical="center" wrapText="1"/>
    </xf>
    <xf numFmtId="167" fontId="5" fillId="0" borderId="4" xfId="3" applyNumberFormat="1" applyFont="1" applyBorder="1" applyAlignment="1">
      <alignment horizontal="center"/>
    </xf>
    <xf numFmtId="14" fontId="14" fillId="0" borderId="0" xfId="12" applyNumberFormat="1" applyFont="1" applyAlignment="1">
      <alignment horizontal="center" vertical="center"/>
    </xf>
    <xf numFmtId="14" fontId="16" fillId="0" borderId="0" xfId="12" applyNumberFormat="1" applyFont="1" applyAlignment="1">
      <alignment horizontal="center"/>
    </xf>
    <xf numFmtId="0" fontId="4" fillId="0" borderId="0" xfId="13" applyFont="1" applyAlignment="1">
      <alignment horizontal="left" vertical="center" wrapText="1"/>
    </xf>
    <xf numFmtId="167" fontId="16" fillId="0" borderId="0" xfId="3" applyNumberFormat="1" applyFont="1" applyAlignment="1">
      <alignment horizontal="center"/>
    </xf>
    <xf numFmtId="0" fontId="39" fillId="0" borderId="0" xfId="39" applyNumberFormat="1" applyFont="1" applyBorder="1" applyAlignment="1">
      <alignment horizontal="center"/>
    </xf>
    <xf numFmtId="49" fontId="38" fillId="0" borderId="0" xfId="39" applyNumberFormat="1" applyFont="1" applyAlignment="1">
      <alignment horizontal="left"/>
    </xf>
    <xf numFmtId="0" fontId="37" fillId="0" borderId="0" xfId="39" applyNumberFormat="1" applyFont="1" applyBorder="1" applyAlignment="1">
      <alignment horizontal="center"/>
    </xf>
    <xf numFmtId="0" fontId="39" fillId="0" borderId="0" xfId="39" applyNumberFormat="1" applyFont="1" applyAlignment="1">
      <alignment horizontal="center"/>
    </xf>
    <xf numFmtId="0" fontId="37" fillId="0" borderId="0" xfId="39" applyNumberFormat="1" applyFont="1" applyBorder="1" applyAlignment="1">
      <alignment horizontal="left"/>
    </xf>
    <xf numFmtId="0" fontId="38" fillId="0" borderId="0" xfId="39" applyNumberFormat="1" applyFont="1" applyAlignment="1">
      <alignment horizontal="center"/>
    </xf>
    <xf numFmtId="0" fontId="45" fillId="0" borderId="0" xfId="39" applyNumberFormat="1" applyFont="1" applyBorder="1" applyAlignment="1">
      <alignment horizontal="center"/>
    </xf>
    <xf numFmtId="0" fontId="39" fillId="0" borderId="0" xfId="39" applyNumberFormat="1" applyFont="1" applyAlignment="1">
      <alignment horizontal="left"/>
    </xf>
    <xf numFmtId="14" fontId="5" fillId="0" borderId="7" xfId="37" applyNumberFormat="1" applyFont="1" applyBorder="1" applyAlignment="1">
      <alignment horizontal="center"/>
    </xf>
    <xf numFmtId="14" fontId="5" fillId="0" borderId="2" xfId="37" applyNumberFormat="1" applyFont="1" applyBorder="1" applyAlignment="1">
      <alignment horizontal="center"/>
    </xf>
    <xf numFmtId="14" fontId="5" fillId="0" borderId="16" xfId="37" applyNumberFormat="1" applyFont="1" applyBorder="1" applyAlignment="1">
      <alignment horizontal="center"/>
    </xf>
    <xf numFmtId="167" fontId="16" fillId="0" borderId="0" xfId="42" applyNumberFormat="1" applyFont="1" applyAlignment="1">
      <alignment horizontal="center"/>
    </xf>
    <xf numFmtId="0" fontId="10" fillId="0" borderId="0" xfId="13" applyFont="1" applyAlignment="1">
      <alignment horizontal="left" vertical="center"/>
    </xf>
    <xf numFmtId="14" fontId="14" fillId="0" borderId="0" xfId="37" applyNumberFormat="1" applyFont="1" applyAlignment="1">
      <alignment horizontal="center" vertical="center"/>
    </xf>
    <xf numFmtId="14" fontId="16" fillId="0" borderId="0" xfId="37" applyNumberFormat="1" applyFont="1" applyAlignment="1">
      <alignment horizontal="center"/>
    </xf>
    <xf numFmtId="167" fontId="5" fillId="0" borderId="7" xfId="42" applyNumberFormat="1" applyFont="1" applyBorder="1" applyAlignment="1">
      <alignment horizontal="center" vertical="center"/>
    </xf>
    <xf numFmtId="167" fontId="5" fillId="0" borderId="2" xfId="42" applyNumberFormat="1" applyFont="1" applyBorder="1" applyAlignment="1">
      <alignment horizontal="center" vertical="center"/>
    </xf>
    <xf numFmtId="167" fontId="5" fillId="0" borderId="16" xfId="42" applyNumberFormat="1" applyFont="1" applyBorder="1" applyAlignment="1">
      <alignment horizontal="center" vertical="center"/>
    </xf>
    <xf numFmtId="167" fontId="5" fillId="0" borderId="4" xfId="42" applyNumberFormat="1" applyFont="1" applyBorder="1" applyAlignment="1">
      <alignment horizontal="center"/>
    </xf>
    <xf numFmtId="167" fontId="16" fillId="0" borderId="0" xfId="42" applyNumberFormat="1" applyFont="1" applyBorder="1" applyAlignment="1">
      <alignment horizontal="center"/>
    </xf>
    <xf numFmtId="14" fontId="4" fillId="0" borderId="5" xfId="37" applyNumberFormat="1" applyFont="1" applyBorder="1" applyAlignment="1">
      <alignment horizontal="center"/>
    </xf>
    <xf numFmtId="0" fontId="10" fillId="0" borderId="0" xfId="13" applyFont="1" applyBorder="1" applyAlignment="1">
      <alignment horizontal="left" vertical="center" wrapText="1"/>
    </xf>
    <xf numFmtId="0" fontId="10" fillId="0" borderId="0" xfId="13" applyFont="1" applyBorder="1" applyAlignment="1">
      <alignment horizontal="left" vertical="center"/>
    </xf>
    <xf numFmtId="14" fontId="14" fillId="0" borderId="0" xfId="37" applyNumberFormat="1" applyFont="1" applyBorder="1" applyAlignment="1">
      <alignment horizontal="center" vertical="center"/>
    </xf>
    <xf numFmtId="14" fontId="16" fillId="0" borderId="0" xfId="37" applyNumberFormat="1" applyFont="1" applyBorder="1" applyAlignment="1">
      <alignment horizontal="center"/>
    </xf>
    <xf numFmtId="43" fontId="65" fillId="4" borderId="4" xfId="38" applyFont="1" applyFill="1" applyBorder="1" applyAlignment="1">
      <alignment horizontal="center" vertical="center"/>
    </xf>
    <xf numFmtId="167" fontId="57" fillId="4" borderId="4" xfId="38" applyNumberFormat="1" applyFont="1" applyFill="1" applyBorder="1" applyAlignment="1">
      <alignment horizontal="center" vertical="center"/>
    </xf>
    <xf numFmtId="0" fontId="57" fillId="4" borderId="4" xfId="37" applyFont="1" applyFill="1" applyBorder="1" applyAlignment="1">
      <alignment horizontal="center" vertical="center" wrapText="1"/>
    </xf>
    <xf numFmtId="0" fontId="54" fillId="4" borderId="4" xfId="37" applyFont="1" applyFill="1" applyBorder="1" applyAlignment="1">
      <alignment horizontal="center" vertical="center"/>
    </xf>
    <xf numFmtId="49" fontId="62" fillId="4" borderId="4" xfId="38" applyNumberFormat="1" applyFont="1" applyFill="1" applyBorder="1" applyAlignment="1">
      <alignment horizontal="center" vertical="center"/>
    </xf>
    <xf numFmtId="14" fontId="55" fillId="4" borderId="4" xfId="37" applyNumberFormat="1" applyFont="1" applyFill="1" applyBorder="1" applyAlignment="1">
      <alignment horizontal="center" vertical="center"/>
    </xf>
    <xf numFmtId="167" fontId="55" fillId="4" borderId="4" xfId="38" applyNumberFormat="1" applyFont="1" applyFill="1" applyBorder="1" applyAlignment="1">
      <alignment horizontal="center" vertical="center"/>
    </xf>
    <xf numFmtId="167" fontId="56" fillId="4" borderId="4" xfId="38" applyNumberFormat="1" applyFont="1" applyFill="1" applyBorder="1" applyAlignment="1">
      <alignment horizontal="center" vertical="center"/>
    </xf>
    <xf numFmtId="167" fontId="54" fillId="4" borderId="4" xfId="38" applyNumberFormat="1" applyFont="1" applyFill="1" applyBorder="1" applyAlignment="1">
      <alignment horizontal="center" vertical="center"/>
    </xf>
  </cellXfs>
  <cellStyles count="44">
    <cellStyle name="cg" xfId="29"/>
    <cellStyle name="Comma" xfId="1" builtinId="3"/>
    <cellStyle name="Comma 2" xfId="27"/>
    <cellStyle name="Comma 3" xfId="38"/>
    <cellStyle name="Comma 4" xfId="40"/>
    <cellStyle name="Comma 5" xfId="41"/>
    <cellStyle name="Comma 6" xfId="42"/>
    <cellStyle name="Comma_CONG NO CA 2013" xfId="2"/>
    <cellStyle name="Comma_cong no VL" xfId="3"/>
    <cellStyle name="Comma0" xfId="4"/>
    <cellStyle name="Currency0" xfId="5"/>
    <cellStyle name="Date" xfId="6"/>
    <cellStyle name="f1" xfId="30"/>
    <cellStyle name="f2" xfId="31"/>
    <cellStyle name="Fixed" xfId="7"/>
    <cellStyle name="Header1" xfId="8"/>
    <cellStyle name="Header2" xfId="9"/>
    <cellStyle name="k0" xfId="32"/>
    <cellStyle name="k1" xfId="33"/>
    <cellStyle name="k2" xfId="34"/>
    <cellStyle name="k3" xfId="35"/>
    <cellStyle name="moi" xfId="10"/>
    <cellStyle name="Normal" xfId="0" builtinId="0"/>
    <cellStyle name="Normal 2" xfId="28"/>
    <cellStyle name="Normal 3" xfId="37"/>
    <cellStyle name="Normal 4" xfId="39"/>
    <cellStyle name="Normal 5" xfId="43"/>
    <cellStyle name="Normal_CONG NO CA 2013" xfId="11"/>
    <cellStyle name="Normal_cong no VL" xfId="12"/>
    <cellStyle name="Normal_Copy of Ke-toan-mo-phong-mauso_ke_toan_NKC_excel-2" xfId="26"/>
    <cellStyle name="Normal_ketoanthucte_NhatKySoCai" xfId="25"/>
    <cellStyle name="Normal_Ms_Nga2.4" xfId="13"/>
    <cellStyle name="TD1" xfId="36"/>
    <cellStyle name="똿뗦먛귟 [0.00]_PRODUCT DETAIL Q1" xfId="14"/>
    <cellStyle name="똿뗦먛귟_PRODUCT DETAIL Q1" xfId="15"/>
    <cellStyle name="믅됞 [0.00]_PRODUCT DETAIL Q1" xfId="16"/>
    <cellStyle name="믅됞_PRODUCT DETAIL Q1" xfId="17"/>
    <cellStyle name="백분율_HOBONG" xfId="18"/>
    <cellStyle name="뷭?_BOOKSHIP" xfId="19"/>
    <cellStyle name="콤마 [0]_1202" xfId="20"/>
    <cellStyle name="콤마_1202" xfId="21"/>
    <cellStyle name="통화 [0]_1202" xfId="22"/>
    <cellStyle name="통화_1202" xfId="23"/>
    <cellStyle name="표준_(정보부문)월별인원계획" xfId="2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3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2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1331-07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Cong%20no%20NL%20ca%202015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Program%20Files\vnTools\Ufunctions.xla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Program%20Files\vnTools\Ufunctions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01"/>
      <sheetName val="T02"/>
      <sheetName val="T03"/>
      <sheetName val="T04"/>
      <sheetName val="T05"/>
      <sheetName val="T06"/>
      <sheetName val="T07"/>
      <sheetName val="T08"/>
      <sheetName val="T09"/>
      <sheetName val="T10"/>
      <sheetName val="T11"/>
      <sheetName val="T1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>
        <row r="3">
          <cell r="A3" t="str">
            <v>Địa chỉ: 530 Kinh Dương Vương,</v>
          </cell>
        </row>
      </sheetData>
      <sheetData sheetId="1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.KẾT"/>
      <sheetName val="Q.TIÊN"/>
      <sheetName val="TỶ LIÊN"/>
      <sheetName val="CƠ HT"/>
      <sheetName val="DŨNG KG"/>
      <sheetName val="SÁCH VT"/>
      <sheetName val="NAM CV"/>
      <sheetName val="THANH KG"/>
      <sheetName val="NHÂN CM"/>
      <sheetName val="DANH BL"/>
      <sheetName val="HIỆP (PT)"/>
      <sheetName val="THANHMN"/>
      <sheetName val="LEE CÁ BÒ"/>
      <sheetName val="A.LỢI BC"/>
      <sheetName val="HƯƠNG ST"/>
      <sheetName val="TRÍ HẢO VT"/>
      <sheetName val="MẠNH VT"/>
      <sheetName val="D.ĐIỂM"/>
      <sheetName val="TRẮNG (VL)"/>
      <sheetName val="RUÔNG (CL)"/>
      <sheetName val="6 NHẦM"/>
      <sheetName val="LÙN TV"/>
      <sheetName val="CÚC VT"/>
      <sheetName val="THỦY KG"/>
      <sheetName val="PHÁN VT"/>
      <sheetName val="7 NGHĨA"/>
      <sheetName val="8 LẬP"/>
      <sheetName val="Sheet1"/>
    </sheetNames>
    <sheetDataSet>
      <sheetData sheetId="0">
        <row r="4">
          <cell r="B4" t="str">
            <v>QUANG TIÊN</v>
          </cell>
          <cell r="C4">
            <v>1440442</v>
          </cell>
          <cell r="F4" t="str">
            <v>LÙN TV</v>
          </cell>
          <cell r="G4">
            <v>0</v>
          </cell>
        </row>
        <row r="5">
          <cell r="B5" t="str">
            <v>TỶ LIÊN</v>
          </cell>
          <cell r="C5">
            <v>50562</v>
          </cell>
          <cell r="F5" t="str">
            <v>CÚC VT</v>
          </cell>
          <cell r="G5">
            <v>92340</v>
          </cell>
        </row>
        <row r="6">
          <cell r="B6" t="str">
            <v>CƠ HÀM TÂN</v>
          </cell>
          <cell r="C6">
            <v>79826.5</v>
          </cell>
          <cell r="F6" t="str">
            <v>THỦY KG</v>
          </cell>
          <cell r="G6">
            <v>0</v>
          </cell>
        </row>
        <row r="7">
          <cell r="B7" t="str">
            <v>DŨNG KG</v>
          </cell>
          <cell r="C7">
            <v>466896</v>
          </cell>
          <cell r="F7" t="str">
            <v>7 NGHĨA</v>
          </cell>
          <cell r="G7">
            <v>0</v>
          </cell>
        </row>
        <row r="8">
          <cell r="B8" t="str">
            <v>SÁCH VT</v>
          </cell>
          <cell r="C8">
            <v>145985</v>
          </cell>
          <cell r="F8" t="str">
            <v>8 LẬP</v>
          </cell>
          <cell r="G8">
            <v>0</v>
          </cell>
        </row>
        <row r="9">
          <cell r="B9" t="str">
            <v>NAM C.VIỆT</v>
          </cell>
          <cell r="C9">
            <v>193050</v>
          </cell>
          <cell r="F9">
            <v>0</v>
          </cell>
          <cell r="G9">
            <v>0</v>
          </cell>
        </row>
        <row r="10">
          <cell r="B10" t="str">
            <v>THANH ( KG )</v>
          </cell>
          <cell r="C10">
            <v>2300</v>
          </cell>
          <cell r="F10">
            <v>0</v>
          </cell>
          <cell r="G10">
            <v>0</v>
          </cell>
        </row>
        <row r="11">
          <cell r="B11" t="str">
            <v>NHÂN CM</v>
          </cell>
          <cell r="C11">
            <v>0</v>
          </cell>
          <cell r="F11">
            <v>0</v>
          </cell>
          <cell r="G11">
            <v>0</v>
          </cell>
        </row>
        <row r="12">
          <cell r="B12" t="str">
            <v>DANH BL</v>
          </cell>
          <cell r="C12">
            <v>137320</v>
          </cell>
          <cell r="F12">
            <v>0</v>
          </cell>
          <cell r="G12">
            <v>0</v>
          </cell>
        </row>
        <row r="13">
          <cell r="B13" t="str">
            <v>HIỆP (PHƯỚC TĨNH)</v>
          </cell>
          <cell r="C13">
            <v>200670</v>
          </cell>
          <cell r="F13">
            <v>0</v>
          </cell>
          <cell r="G13">
            <v>0</v>
          </cell>
        </row>
        <row r="14">
          <cell r="B14" t="str">
            <v>THANH ( MN)</v>
          </cell>
          <cell r="C14">
            <v>1214932</v>
          </cell>
          <cell r="F14">
            <v>0</v>
          </cell>
          <cell r="G14">
            <v>0</v>
          </cell>
        </row>
        <row r="15">
          <cell r="B15" t="str">
            <v>A LEE CÁ BÒ</v>
          </cell>
          <cell r="C15">
            <v>0</v>
          </cell>
          <cell r="F15">
            <v>0</v>
          </cell>
          <cell r="G15">
            <v>0</v>
          </cell>
        </row>
        <row r="16">
          <cell r="B16" t="str">
            <v>A. LỢI BÌNH CHÂU</v>
          </cell>
          <cell r="C16">
            <v>165493.6</v>
          </cell>
          <cell r="F16">
            <v>0</v>
          </cell>
          <cell r="G16">
            <v>0</v>
          </cell>
        </row>
        <row r="17">
          <cell r="B17" t="str">
            <v>HƯƠNG (ST)</v>
          </cell>
          <cell r="C17">
            <v>205324.90000000002</v>
          </cell>
          <cell r="F17">
            <v>0</v>
          </cell>
          <cell r="G17">
            <v>0</v>
          </cell>
        </row>
        <row r="18">
          <cell r="B18" t="str">
            <v>TRÍ HẢO</v>
          </cell>
          <cell r="C18">
            <v>36338.200000000186</v>
          </cell>
          <cell r="F18">
            <v>0</v>
          </cell>
          <cell r="G18">
            <v>0</v>
          </cell>
        </row>
        <row r="19">
          <cell r="B19" t="str">
            <v>MẠNH VT</v>
          </cell>
          <cell r="C19">
            <v>0</v>
          </cell>
          <cell r="F19">
            <v>0</v>
          </cell>
          <cell r="G19">
            <v>0</v>
          </cell>
        </row>
        <row r="20">
          <cell r="B20" t="str">
            <v>DŨNG ĐIỄM</v>
          </cell>
          <cell r="C20">
            <v>801305.29999999981</v>
          </cell>
          <cell r="F20">
            <v>0</v>
          </cell>
          <cell r="G20">
            <v>0</v>
          </cell>
        </row>
        <row r="21">
          <cell r="B21" t="str">
            <v>TRẮNG (VL)</v>
          </cell>
          <cell r="C21">
            <v>44996</v>
          </cell>
          <cell r="F21">
            <v>0</v>
          </cell>
          <cell r="G21">
            <v>0</v>
          </cell>
        </row>
        <row r="22">
          <cell r="B22" t="str">
            <v>RUÔNG (CHỢ LỚN)</v>
          </cell>
          <cell r="C22">
            <v>212100</v>
          </cell>
          <cell r="F22">
            <v>0</v>
          </cell>
          <cell r="G22">
            <v>0</v>
          </cell>
        </row>
        <row r="23">
          <cell r="B23">
            <v>0</v>
          </cell>
          <cell r="C23">
            <v>0</v>
          </cell>
          <cell r="F23">
            <v>0</v>
          </cell>
          <cell r="G23">
            <v>0</v>
          </cell>
        </row>
        <row r="24">
          <cell r="B24">
            <v>0</v>
          </cell>
          <cell r="C24">
            <v>0</v>
          </cell>
          <cell r="F24">
            <v>0</v>
          </cell>
          <cell r="G24">
            <v>0</v>
          </cell>
        </row>
        <row r="25">
          <cell r="B25">
            <v>0</v>
          </cell>
          <cell r="C25">
            <v>0</v>
          </cell>
          <cell r="F25">
            <v>0</v>
          </cell>
          <cell r="G25">
            <v>0</v>
          </cell>
        </row>
        <row r="26">
          <cell r="B26">
            <v>0</v>
          </cell>
          <cell r="C26">
            <v>0</v>
          </cell>
          <cell r="F26">
            <v>0</v>
          </cell>
          <cell r="G26">
            <v>0</v>
          </cell>
        </row>
        <row r="27">
          <cell r="B27">
            <v>0</v>
          </cell>
          <cell r="C27">
            <v>0</v>
          </cell>
          <cell r="F27">
            <v>0</v>
          </cell>
          <cell r="G27">
            <v>0</v>
          </cell>
        </row>
        <row r="28">
          <cell r="B28">
            <v>0</v>
          </cell>
          <cell r="C28">
            <v>0</v>
          </cell>
          <cell r="F28">
            <v>0</v>
          </cell>
          <cell r="G28">
            <v>0</v>
          </cell>
        </row>
        <row r="29">
          <cell r="B29">
            <v>0</v>
          </cell>
          <cell r="C29">
            <v>0</v>
          </cell>
          <cell r="F29">
            <v>0</v>
          </cell>
          <cell r="G29">
            <v>0</v>
          </cell>
        </row>
        <row r="30">
          <cell r="B30">
            <v>0</v>
          </cell>
          <cell r="C30">
            <v>0</v>
          </cell>
          <cell r="F30">
            <v>0</v>
          </cell>
          <cell r="G30">
            <v>0</v>
          </cell>
        </row>
        <row r="31">
          <cell r="B31">
            <v>0</v>
          </cell>
          <cell r="C31">
            <v>0</v>
          </cell>
          <cell r="F31">
            <v>0</v>
          </cell>
          <cell r="G31">
            <v>0</v>
          </cell>
        </row>
        <row r="32">
          <cell r="B32">
            <v>0</v>
          </cell>
          <cell r="C32">
            <v>0</v>
          </cell>
          <cell r="F32">
            <v>0</v>
          </cell>
          <cell r="G32">
            <v>0</v>
          </cell>
        </row>
        <row r="33">
          <cell r="B33">
            <v>0</v>
          </cell>
          <cell r="C33">
            <v>0</v>
          </cell>
          <cell r="F33">
            <v>0</v>
          </cell>
          <cell r="G33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niBase"/>
      <sheetName val="vniBase"/>
      <sheetName val="abcBase"/>
      <sheetName val="Ufunctions"/>
    </sheetNames>
    <definedNames>
      <definedName name="VND"/>
    </definedNames>
    <sheetDataSet>
      <sheetData sheetId="0"/>
      <sheetData sheetId="1"/>
      <sheetData sheetId="2"/>
      <sheetData sheetId="3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niBase"/>
      <sheetName val="vniBase"/>
      <sheetName val="abcBase"/>
    </sheetNames>
    <definedNames>
      <definedName name="VND"/>
    </defined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 tint="4.9989318521683403E-2"/>
  </sheetPr>
  <dimension ref="A1:H1822"/>
  <sheetViews>
    <sheetView topLeftCell="A8" zoomScale="90" workbookViewId="0">
      <pane ySplit="4" topLeftCell="A531" activePane="bottomLeft" state="frozen"/>
      <selection activeCell="A8" sqref="A8"/>
      <selection pane="bottomLeft" activeCell="E1422" sqref="E1422"/>
    </sheetView>
  </sheetViews>
  <sheetFormatPr defaultRowHeight="15"/>
  <cols>
    <col min="1" max="1" width="9.140625" style="179"/>
    <col min="2" max="2" width="11.42578125" style="179" customWidth="1"/>
    <col min="3" max="3" width="56" style="179" customWidth="1"/>
    <col min="4" max="4" width="13.7109375" style="179" customWidth="1"/>
    <col min="5" max="5" width="13.7109375" style="181" customWidth="1"/>
    <col min="6" max="6" width="15.85546875" style="179" customWidth="1"/>
    <col min="7" max="7" width="9.42578125" style="179" customWidth="1"/>
    <col min="8" max="257" width="9.140625" style="179"/>
    <col min="258" max="258" width="11.42578125" style="179" customWidth="1"/>
    <col min="259" max="259" width="41.85546875" style="179" customWidth="1"/>
    <col min="260" max="261" width="13.7109375" style="179" customWidth="1"/>
    <col min="262" max="262" width="15.85546875" style="179" customWidth="1"/>
    <col min="263" max="263" width="9.42578125" style="179" customWidth="1"/>
    <col min="264" max="513" width="9.140625" style="179"/>
    <col min="514" max="514" width="11.42578125" style="179" customWidth="1"/>
    <col min="515" max="515" width="41.85546875" style="179" customWidth="1"/>
    <col min="516" max="517" width="13.7109375" style="179" customWidth="1"/>
    <col min="518" max="518" width="15.85546875" style="179" customWidth="1"/>
    <col min="519" max="519" width="9.42578125" style="179" customWidth="1"/>
    <col min="520" max="769" width="9.140625" style="179"/>
    <col min="770" max="770" width="11.42578125" style="179" customWidth="1"/>
    <col min="771" max="771" width="41.85546875" style="179" customWidth="1"/>
    <col min="772" max="773" width="13.7109375" style="179" customWidth="1"/>
    <col min="774" max="774" width="15.85546875" style="179" customWidth="1"/>
    <col min="775" max="775" width="9.42578125" style="179" customWidth="1"/>
    <col min="776" max="1025" width="9.140625" style="179"/>
    <col min="1026" max="1026" width="11.42578125" style="179" customWidth="1"/>
    <col min="1027" max="1027" width="41.85546875" style="179" customWidth="1"/>
    <col min="1028" max="1029" width="13.7109375" style="179" customWidth="1"/>
    <col min="1030" max="1030" width="15.85546875" style="179" customWidth="1"/>
    <col min="1031" max="1031" width="9.42578125" style="179" customWidth="1"/>
    <col min="1032" max="1281" width="9.140625" style="179"/>
    <col min="1282" max="1282" width="11.42578125" style="179" customWidth="1"/>
    <col min="1283" max="1283" width="41.85546875" style="179" customWidth="1"/>
    <col min="1284" max="1285" width="13.7109375" style="179" customWidth="1"/>
    <col min="1286" max="1286" width="15.85546875" style="179" customWidth="1"/>
    <col min="1287" max="1287" width="9.42578125" style="179" customWidth="1"/>
    <col min="1288" max="1537" width="9.140625" style="179"/>
    <col min="1538" max="1538" width="11.42578125" style="179" customWidth="1"/>
    <col min="1539" max="1539" width="41.85546875" style="179" customWidth="1"/>
    <col min="1540" max="1541" width="13.7109375" style="179" customWidth="1"/>
    <col min="1542" max="1542" width="15.85546875" style="179" customWidth="1"/>
    <col min="1543" max="1543" width="9.42578125" style="179" customWidth="1"/>
    <col min="1544" max="1793" width="9.140625" style="179"/>
    <col min="1794" max="1794" width="11.42578125" style="179" customWidth="1"/>
    <col min="1795" max="1795" width="41.85546875" style="179" customWidth="1"/>
    <col min="1796" max="1797" width="13.7109375" style="179" customWidth="1"/>
    <col min="1798" max="1798" width="15.85546875" style="179" customWidth="1"/>
    <col min="1799" max="1799" width="9.42578125" style="179" customWidth="1"/>
    <col min="1800" max="2049" width="9.140625" style="179"/>
    <col min="2050" max="2050" width="11.42578125" style="179" customWidth="1"/>
    <col min="2051" max="2051" width="41.85546875" style="179" customWidth="1"/>
    <col min="2052" max="2053" width="13.7109375" style="179" customWidth="1"/>
    <col min="2054" max="2054" width="15.85546875" style="179" customWidth="1"/>
    <col min="2055" max="2055" width="9.42578125" style="179" customWidth="1"/>
    <col min="2056" max="2305" width="9.140625" style="179"/>
    <col min="2306" max="2306" width="11.42578125" style="179" customWidth="1"/>
    <col min="2307" max="2307" width="41.85546875" style="179" customWidth="1"/>
    <col min="2308" max="2309" width="13.7109375" style="179" customWidth="1"/>
    <col min="2310" max="2310" width="15.85546875" style="179" customWidth="1"/>
    <col min="2311" max="2311" width="9.42578125" style="179" customWidth="1"/>
    <col min="2312" max="2561" width="9.140625" style="179"/>
    <col min="2562" max="2562" width="11.42578125" style="179" customWidth="1"/>
    <col min="2563" max="2563" width="41.85546875" style="179" customWidth="1"/>
    <col min="2564" max="2565" width="13.7109375" style="179" customWidth="1"/>
    <col min="2566" max="2566" width="15.85546875" style="179" customWidth="1"/>
    <col min="2567" max="2567" width="9.42578125" style="179" customWidth="1"/>
    <col min="2568" max="2817" width="9.140625" style="179"/>
    <col min="2818" max="2818" width="11.42578125" style="179" customWidth="1"/>
    <col min="2819" max="2819" width="41.85546875" style="179" customWidth="1"/>
    <col min="2820" max="2821" width="13.7109375" style="179" customWidth="1"/>
    <col min="2822" max="2822" width="15.85546875" style="179" customWidth="1"/>
    <col min="2823" max="2823" width="9.42578125" style="179" customWidth="1"/>
    <col min="2824" max="3073" width="9.140625" style="179"/>
    <col min="3074" max="3074" width="11.42578125" style="179" customWidth="1"/>
    <col min="3075" max="3075" width="41.85546875" style="179" customWidth="1"/>
    <col min="3076" max="3077" width="13.7109375" style="179" customWidth="1"/>
    <col min="3078" max="3078" width="15.85546875" style="179" customWidth="1"/>
    <col min="3079" max="3079" width="9.42578125" style="179" customWidth="1"/>
    <col min="3080" max="3329" width="9.140625" style="179"/>
    <col min="3330" max="3330" width="11.42578125" style="179" customWidth="1"/>
    <col min="3331" max="3331" width="41.85546875" style="179" customWidth="1"/>
    <col min="3332" max="3333" width="13.7109375" style="179" customWidth="1"/>
    <col min="3334" max="3334" width="15.85546875" style="179" customWidth="1"/>
    <col min="3335" max="3335" width="9.42578125" style="179" customWidth="1"/>
    <col min="3336" max="3585" width="9.140625" style="179"/>
    <col min="3586" max="3586" width="11.42578125" style="179" customWidth="1"/>
    <col min="3587" max="3587" width="41.85546875" style="179" customWidth="1"/>
    <col min="3588" max="3589" width="13.7109375" style="179" customWidth="1"/>
    <col min="3590" max="3590" width="15.85546875" style="179" customWidth="1"/>
    <col min="3591" max="3591" width="9.42578125" style="179" customWidth="1"/>
    <col min="3592" max="3841" width="9.140625" style="179"/>
    <col min="3842" max="3842" width="11.42578125" style="179" customWidth="1"/>
    <col min="3843" max="3843" width="41.85546875" style="179" customWidth="1"/>
    <col min="3844" max="3845" width="13.7109375" style="179" customWidth="1"/>
    <col min="3846" max="3846" width="15.85546875" style="179" customWidth="1"/>
    <col min="3847" max="3847" width="9.42578125" style="179" customWidth="1"/>
    <col min="3848" max="4097" width="9.140625" style="179"/>
    <col min="4098" max="4098" width="11.42578125" style="179" customWidth="1"/>
    <col min="4099" max="4099" width="41.85546875" style="179" customWidth="1"/>
    <col min="4100" max="4101" width="13.7109375" style="179" customWidth="1"/>
    <col min="4102" max="4102" width="15.85546875" style="179" customWidth="1"/>
    <col min="4103" max="4103" width="9.42578125" style="179" customWidth="1"/>
    <col min="4104" max="4353" width="9.140625" style="179"/>
    <col min="4354" max="4354" width="11.42578125" style="179" customWidth="1"/>
    <col min="4355" max="4355" width="41.85546875" style="179" customWidth="1"/>
    <col min="4356" max="4357" width="13.7109375" style="179" customWidth="1"/>
    <col min="4358" max="4358" width="15.85546875" style="179" customWidth="1"/>
    <col min="4359" max="4359" width="9.42578125" style="179" customWidth="1"/>
    <col min="4360" max="4609" width="9.140625" style="179"/>
    <col min="4610" max="4610" width="11.42578125" style="179" customWidth="1"/>
    <col min="4611" max="4611" width="41.85546875" style="179" customWidth="1"/>
    <col min="4612" max="4613" width="13.7109375" style="179" customWidth="1"/>
    <col min="4614" max="4614" width="15.85546875" style="179" customWidth="1"/>
    <col min="4615" max="4615" width="9.42578125" style="179" customWidth="1"/>
    <col min="4616" max="4865" width="9.140625" style="179"/>
    <col min="4866" max="4866" width="11.42578125" style="179" customWidth="1"/>
    <col min="4867" max="4867" width="41.85546875" style="179" customWidth="1"/>
    <col min="4868" max="4869" width="13.7109375" style="179" customWidth="1"/>
    <col min="4870" max="4870" width="15.85546875" style="179" customWidth="1"/>
    <col min="4871" max="4871" width="9.42578125" style="179" customWidth="1"/>
    <col min="4872" max="5121" width="9.140625" style="179"/>
    <col min="5122" max="5122" width="11.42578125" style="179" customWidth="1"/>
    <col min="5123" max="5123" width="41.85546875" style="179" customWidth="1"/>
    <col min="5124" max="5125" width="13.7109375" style="179" customWidth="1"/>
    <col min="5126" max="5126" width="15.85546875" style="179" customWidth="1"/>
    <col min="5127" max="5127" width="9.42578125" style="179" customWidth="1"/>
    <col min="5128" max="5377" width="9.140625" style="179"/>
    <col min="5378" max="5378" width="11.42578125" style="179" customWidth="1"/>
    <col min="5379" max="5379" width="41.85546875" style="179" customWidth="1"/>
    <col min="5380" max="5381" width="13.7109375" style="179" customWidth="1"/>
    <col min="5382" max="5382" width="15.85546875" style="179" customWidth="1"/>
    <col min="5383" max="5383" width="9.42578125" style="179" customWidth="1"/>
    <col min="5384" max="5633" width="9.140625" style="179"/>
    <col min="5634" max="5634" width="11.42578125" style="179" customWidth="1"/>
    <col min="5635" max="5635" width="41.85546875" style="179" customWidth="1"/>
    <col min="5636" max="5637" width="13.7109375" style="179" customWidth="1"/>
    <col min="5638" max="5638" width="15.85546875" style="179" customWidth="1"/>
    <col min="5639" max="5639" width="9.42578125" style="179" customWidth="1"/>
    <col min="5640" max="5889" width="9.140625" style="179"/>
    <col min="5890" max="5890" width="11.42578125" style="179" customWidth="1"/>
    <col min="5891" max="5891" width="41.85546875" style="179" customWidth="1"/>
    <col min="5892" max="5893" width="13.7109375" style="179" customWidth="1"/>
    <col min="5894" max="5894" width="15.85546875" style="179" customWidth="1"/>
    <col min="5895" max="5895" width="9.42578125" style="179" customWidth="1"/>
    <col min="5896" max="6145" width="9.140625" style="179"/>
    <col min="6146" max="6146" width="11.42578125" style="179" customWidth="1"/>
    <col min="6147" max="6147" width="41.85546875" style="179" customWidth="1"/>
    <col min="6148" max="6149" width="13.7109375" style="179" customWidth="1"/>
    <col min="6150" max="6150" width="15.85546875" style="179" customWidth="1"/>
    <col min="6151" max="6151" width="9.42578125" style="179" customWidth="1"/>
    <col min="6152" max="6401" width="9.140625" style="179"/>
    <col min="6402" max="6402" width="11.42578125" style="179" customWidth="1"/>
    <col min="6403" max="6403" width="41.85546875" style="179" customWidth="1"/>
    <col min="6404" max="6405" width="13.7109375" style="179" customWidth="1"/>
    <col min="6406" max="6406" width="15.85546875" style="179" customWidth="1"/>
    <col min="6407" max="6407" width="9.42578125" style="179" customWidth="1"/>
    <col min="6408" max="6657" width="9.140625" style="179"/>
    <col min="6658" max="6658" width="11.42578125" style="179" customWidth="1"/>
    <col min="6659" max="6659" width="41.85546875" style="179" customWidth="1"/>
    <col min="6660" max="6661" width="13.7109375" style="179" customWidth="1"/>
    <col min="6662" max="6662" width="15.85546875" style="179" customWidth="1"/>
    <col min="6663" max="6663" width="9.42578125" style="179" customWidth="1"/>
    <col min="6664" max="6913" width="9.140625" style="179"/>
    <col min="6914" max="6914" width="11.42578125" style="179" customWidth="1"/>
    <col min="6915" max="6915" width="41.85546875" style="179" customWidth="1"/>
    <col min="6916" max="6917" width="13.7109375" style="179" customWidth="1"/>
    <col min="6918" max="6918" width="15.85546875" style="179" customWidth="1"/>
    <col min="6919" max="6919" width="9.42578125" style="179" customWidth="1"/>
    <col min="6920" max="7169" width="9.140625" style="179"/>
    <col min="7170" max="7170" width="11.42578125" style="179" customWidth="1"/>
    <col min="7171" max="7171" width="41.85546875" style="179" customWidth="1"/>
    <col min="7172" max="7173" width="13.7109375" style="179" customWidth="1"/>
    <col min="7174" max="7174" width="15.85546875" style="179" customWidth="1"/>
    <col min="7175" max="7175" width="9.42578125" style="179" customWidth="1"/>
    <col min="7176" max="7425" width="9.140625" style="179"/>
    <col min="7426" max="7426" width="11.42578125" style="179" customWidth="1"/>
    <col min="7427" max="7427" width="41.85546875" style="179" customWidth="1"/>
    <col min="7428" max="7429" width="13.7109375" style="179" customWidth="1"/>
    <col min="7430" max="7430" width="15.85546875" style="179" customWidth="1"/>
    <col min="7431" max="7431" width="9.42578125" style="179" customWidth="1"/>
    <col min="7432" max="7681" width="9.140625" style="179"/>
    <col min="7682" max="7682" width="11.42578125" style="179" customWidth="1"/>
    <col min="7683" max="7683" width="41.85546875" style="179" customWidth="1"/>
    <col min="7684" max="7685" width="13.7109375" style="179" customWidth="1"/>
    <col min="7686" max="7686" width="15.85546875" style="179" customWidth="1"/>
    <col min="7687" max="7687" width="9.42578125" style="179" customWidth="1"/>
    <col min="7688" max="7937" width="9.140625" style="179"/>
    <col min="7938" max="7938" width="11.42578125" style="179" customWidth="1"/>
    <col min="7939" max="7939" width="41.85546875" style="179" customWidth="1"/>
    <col min="7940" max="7941" width="13.7109375" style="179" customWidth="1"/>
    <col min="7942" max="7942" width="15.85546875" style="179" customWidth="1"/>
    <col min="7943" max="7943" width="9.42578125" style="179" customWidth="1"/>
    <col min="7944" max="8193" width="9.140625" style="179"/>
    <col min="8194" max="8194" width="11.42578125" style="179" customWidth="1"/>
    <col min="8195" max="8195" width="41.85546875" style="179" customWidth="1"/>
    <col min="8196" max="8197" width="13.7109375" style="179" customWidth="1"/>
    <col min="8198" max="8198" width="15.85546875" style="179" customWidth="1"/>
    <col min="8199" max="8199" width="9.42578125" style="179" customWidth="1"/>
    <col min="8200" max="8449" width="9.140625" style="179"/>
    <col min="8450" max="8450" width="11.42578125" style="179" customWidth="1"/>
    <col min="8451" max="8451" width="41.85546875" style="179" customWidth="1"/>
    <col min="8452" max="8453" width="13.7109375" style="179" customWidth="1"/>
    <col min="8454" max="8454" width="15.85546875" style="179" customWidth="1"/>
    <col min="8455" max="8455" width="9.42578125" style="179" customWidth="1"/>
    <col min="8456" max="8705" width="9.140625" style="179"/>
    <col min="8706" max="8706" width="11.42578125" style="179" customWidth="1"/>
    <col min="8707" max="8707" width="41.85546875" style="179" customWidth="1"/>
    <col min="8708" max="8709" width="13.7109375" style="179" customWidth="1"/>
    <col min="8710" max="8710" width="15.85546875" style="179" customWidth="1"/>
    <col min="8711" max="8711" width="9.42578125" style="179" customWidth="1"/>
    <col min="8712" max="8961" width="9.140625" style="179"/>
    <col min="8962" max="8962" width="11.42578125" style="179" customWidth="1"/>
    <col min="8963" max="8963" width="41.85546875" style="179" customWidth="1"/>
    <col min="8964" max="8965" width="13.7109375" style="179" customWidth="1"/>
    <col min="8966" max="8966" width="15.85546875" style="179" customWidth="1"/>
    <col min="8967" max="8967" width="9.42578125" style="179" customWidth="1"/>
    <col min="8968" max="9217" width="9.140625" style="179"/>
    <col min="9218" max="9218" width="11.42578125" style="179" customWidth="1"/>
    <col min="9219" max="9219" width="41.85546875" style="179" customWidth="1"/>
    <col min="9220" max="9221" width="13.7109375" style="179" customWidth="1"/>
    <col min="9222" max="9222" width="15.85546875" style="179" customWidth="1"/>
    <col min="9223" max="9223" width="9.42578125" style="179" customWidth="1"/>
    <col min="9224" max="9473" width="9.140625" style="179"/>
    <col min="9474" max="9474" width="11.42578125" style="179" customWidth="1"/>
    <col min="9475" max="9475" width="41.85546875" style="179" customWidth="1"/>
    <col min="9476" max="9477" width="13.7109375" style="179" customWidth="1"/>
    <col min="9478" max="9478" width="15.85546875" style="179" customWidth="1"/>
    <col min="9479" max="9479" width="9.42578125" style="179" customWidth="1"/>
    <col min="9480" max="9729" width="9.140625" style="179"/>
    <col min="9730" max="9730" width="11.42578125" style="179" customWidth="1"/>
    <col min="9731" max="9731" width="41.85546875" style="179" customWidth="1"/>
    <col min="9732" max="9733" width="13.7109375" style="179" customWidth="1"/>
    <col min="9734" max="9734" width="15.85546875" style="179" customWidth="1"/>
    <col min="9735" max="9735" width="9.42578125" style="179" customWidth="1"/>
    <col min="9736" max="9985" width="9.140625" style="179"/>
    <col min="9986" max="9986" width="11.42578125" style="179" customWidth="1"/>
    <col min="9987" max="9987" width="41.85546875" style="179" customWidth="1"/>
    <col min="9988" max="9989" width="13.7109375" style="179" customWidth="1"/>
    <col min="9990" max="9990" width="15.85546875" style="179" customWidth="1"/>
    <col min="9991" max="9991" width="9.42578125" style="179" customWidth="1"/>
    <col min="9992" max="10241" width="9.140625" style="179"/>
    <col min="10242" max="10242" width="11.42578125" style="179" customWidth="1"/>
    <col min="10243" max="10243" width="41.85546875" style="179" customWidth="1"/>
    <col min="10244" max="10245" width="13.7109375" style="179" customWidth="1"/>
    <col min="10246" max="10246" width="15.85546875" style="179" customWidth="1"/>
    <col min="10247" max="10247" width="9.42578125" style="179" customWidth="1"/>
    <col min="10248" max="10497" width="9.140625" style="179"/>
    <col min="10498" max="10498" width="11.42578125" style="179" customWidth="1"/>
    <col min="10499" max="10499" width="41.85546875" style="179" customWidth="1"/>
    <col min="10500" max="10501" width="13.7109375" style="179" customWidth="1"/>
    <col min="10502" max="10502" width="15.85546875" style="179" customWidth="1"/>
    <col min="10503" max="10503" width="9.42578125" style="179" customWidth="1"/>
    <col min="10504" max="10753" width="9.140625" style="179"/>
    <col min="10754" max="10754" width="11.42578125" style="179" customWidth="1"/>
    <col min="10755" max="10755" width="41.85546875" style="179" customWidth="1"/>
    <col min="10756" max="10757" width="13.7109375" style="179" customWidth="1"/>
    <col min="10758" max="10758" width="15.85546875" style="179" customWidth="1"/>
    <col min="10759" max="10759" width="9.42578125" style="179" customWidth="1"/>
    <col min="10760" max="11009" width="9.140625" style="179"/>
    <col min="11010" max="11010" width="11.42578125" style="179" customWidth="1"/>
    <col min="11011" max="11011" width="41.85546875" style="179" customWidth="1"/>
    <col min="11012" max="11013" width="13.7109375" style="179" customWidth="1"/>
    <col min="11014" max="11014" width="15.85546875" style="179" customWidth="1"/>
    <col min="11015" max="11015" width="9.42578125" style="179" customWidth="1"/>
    <col min="11016" max="11265" width="9.140625" style="179"/>
    <col min="11266" max="11266" width="11.42578125" style="179" customWidth="1"/>
    <col min="11267" max="11267" width="41.85546875" style="179" customWidth="1"/>
    <col min="11268" max="11269" width="13.7109375" style="179" customWidth="1"/>
    <col min="11270" max="11270" width="15.85546875" style="179" customWidth="1"/>
    <col min="11271" max="11271" width="9.42578125" style="179" customWidth="1"/>
    <col min="11272" max="11521" width="9.140625" style="179"/>
    <col min="11522" max="11522" width="11.42578125" style="179" customWidth="1"/>
    <col min="11523" max="11523" width="41.85546875" style="179" customWidth="1"/>
    <col min="11524" max="11525" width="13.7109375" style="179" customWidth="1"/>
    <col min="11526" max="11526" width="15.85546875" style="179" customWidth="1"/>
    <col min="11527" max="11527" width="9.42578125" style="179" customWidth="1"/>
    <col min="11528" max="11777" width="9.140625" style="179"/>
    <col min="11778" max="11778" width="11.42578125" style="179" customWidth="1"/>
    <col min="11779" max="11779" width="41.85546875" style="179" customWidth="1"/>
    <col min="11780" max="11781" width="13.7109375" style="179" customWidth="1"/>
    <col min="11782" max="11782" width="15.85546875" style="179" customWidth="1"/>
    <col min="11783" max="11783" width="9.42578125" style="179" customWidth="1"/>
    <col min="11784" max="12033" width="9.140625" style="179"/>
    <col min="12034" max="12034" width="11.42578125" style="179" customWidth="1"/>
    <col min="12035" max="12035" width="41.85546875" style="179" customWidth="1"/>
    <col min="12036" max="12037" width="13.7109375" style="179" customWidth="1"/>
    <col min="12038" max="12038" width="15.85546875" style="179" customWidth="1"/>
    <col min="12039" max="12039" width="9.42578125" style="179" customWidth="1"/>
    <col min="12040" max="12289" width="9.140625" style="179"/>
    <col min="12290" max="12290" width="11.42578125" style="179" customWidth="1"/>
    <col min="12291" max="12291" width="41.85546875" style="179" customWidth="1"/>
    <col min="12292" max="12293" width="13.7109375" style="179" customWidth="1"/>
    <col min="12294" max="12294" width="15.85546875" style="179" customWidth="1"/>
    <col min="12295" max="12295" width="9.42578125" style="179" customWidth="1"/>
    <col min="12296" max="12545" width="9.140625" style="179"/>
    <col min="12546" max="12546" width="11.42578125" style="179" customWidth="1"/>
    <col min="12547" max="12547" width="41.85546875" style="179" customWidth="1"/>
    <col min="12548" max="12549" width="13.7109375" style="179" customWidth="1"/>
    <col min="12550" max="12550" width="15.85546875" style="179" customWidth="1"/>
    <col min="12551" max="12551" width="9.42578125" style="179" customWidth="1"/>
    <col min="12552" max="12801" width="9.140625" style="179"/>
    <col min="12802" max="12802" width="11.42578125" style="179" customWidth="1"/>
    <col min="12803" max="12803" width="41.85546875" style="179" customWidth="1"/>
    <col min="12804" max="12805" width="13.7109375" style="179" customWidth="1"/>
    <col min="12806" max="12806" width="15.85546875" style="179" customWidth="1"/>
    <col min="12807" max="12807" width="9.42578125" style="179" customWidth="1"/>
    <col min="12808" max="13057" width="9.140625" style="179"/>
    <col min="13058" max="13058" width="11.42578125" style="179" customWidth="1"/>
    <col min="13059" max="13059" width="41.85546875" style="179" customWidth="1"/>
    <col min="13060" max="13061" width="13.7109375" style="179" customWidth="1"/>
    <col min="13062" max="13062" width="15.85546875" style="179" customWidth="1"/>
    <col min="13063" max="13063" width="9.42578125" style="179" customWidth="1"/>
    <col min="13064" max="13313" width="9.140625" style="179"/>
    <col min="13314" max="13314" width="11.42578125" style="179" customWidth="1"/>
    <col min="13315" max="13315" width="41.85546875" style="179" customWidth="1"/>
    <col min="13316" max="13317" width="13.7109375" style="179" customWidth="1"/>
    <col min="13318" max="13318" width="15.85546875" style="179" customWidth="1"/>
    <col min="13319" max="13319" width="9.42578125" style="179" customWidth="1"/>
    <col min="13320" max="13569" width="9.140625" style="179"/>
    <col min="13570" max="13570" width="11.42578125" style="179" customWidth="1"/>
    <col min="13571" max="13571" width="41.85546875" style="179" customWidth="1"/>
    <col min="13572" max="13573" width="13.7109375" style="179" customWidth="1"/>
    <col min="13574" max="13574" width="15.85546875" style="179" customWidth="1"/>
    <col min="13575" max="13575" width="9.42578125" style="179" customWidth="1"/>
    <col min="13576" max="13825" width="9.140625" style="179"/>
    <col min="13826" max="13826" width="11.42578125" style="179" customWidth="1"/>
    <col min="13827" max="13827" width="41.85546875" style="179" customWidth="1"/>
    <col min="13828" max="13829" width="13.7109375" style="179" customWidth="1"/>
    <col min="13830" max="13830" width="15.85546875" style="179" customWidth="1"/>
    <col min="13831" max="13831" width="9.42578125" style="179" customWidth="1"/>
    <col min="13832" max="14081" width="9.140625" style="179"/>
    <col min="14082" max="14082" width="11.42578125" style="179" customWidth="1"/>
    <col min="14083" max="14083" width="41.85546875" style="179" customWidth="1"/>
    <col min="14084" max="14085" width="13.7109375" style="179" customWidth="1"/>
    <col min="14086" max="14086" width="15.85546875" style="179" customWidth="1"/>
    <col min="14087" max="14087" width="9.42578125" style="179" customWidth="1"/>
    <col min="14088" max="14337" width="9.140625" style="179"/>
    <col min="14338" max="14338" width="11.42578125" style="179" customWidth="1"/>
    <col min="14339" max="14339" width="41.85546875" style="179" customWidth="1"/>
    <col min="14340" max="14341" width="13.7109375" style="179" customWidth="1"/>
    <col min="14342" max="14342" width="15.85546875" style="179" customWidth="1"/>
    <col min="14343" max="14343" width="9.42578125" style="179" customWidth="1"/>
    <col min="14344" max="14593" width="9.140625" style="179"/>
    <col min="14594" max="14594" width="11.42578125" style="179" customWidth="1"/>
    <col min="14595" max="14595" width="41.85546875" style="179" customWidth="1"/>
    <col min="14596" max="14597" width="13.7109375" style="179" customWidth="1"/>
    <col min="14598" max="14598" width="15.85546875" style="179" customWidth="1"/>
    <col min="14599" max="14599" width="9.42578125" style="179" customWidth="1"/>
    <col min="14600" max="14849" width="9.140625" style="179"/>
    <col min="14850" max="14850" width="11.42578125" style="179" customWidth="1"/>
    <col min="14851" max="14851" width="41.85546875" style="179" customWidth="1"/>
    <col min="14852" max="14853" width="13.7109375" style="179" customWidth="1"/>
    <col min="14854" max="14854" width="15.85546875" style="179" customWidth="1"/>
    <col min="14855" max="14855" width="9.42578125" style="179" customWidth="1"/>
    <col min="14856" max="15105" width="9.140625" style="179"/>
    <col min="15106" max="15106" width="11.42578125" style="179" customWidth="1"/>
    <col min="15107" max="15107" width="41.85546875" style="179" customWidth="1"/>
    <col min="15108" max="15109" width="13.7109375" style="179" customWidth="1"/>
    <col min="15110" max="15110" width="15.85546875" style="179" customWidth="1"/>
    <col min="15111" max="15111" width="9.42578125" style="179" customWidth="1"/>
    <col min="15112" max="15361" width="9.140625" style="179"/>
    <col min="15362" max="15362" width="11.42578125" style="179" customWidth="1"/>
    <col min="15363" max="15363" width="41.85546875" style="179" customWidth="1"/>
    <col min="15364" max="15365" width="13.7109375" style="179" customWidth="1"/>
    <col min="15366" max="15366" width="15.85546875" style="179" customWidth="1"/>
    <col min="15367" max="15367" width="9.42578125" style="179" customWidth="1"/>
    <col min="15368" max="15617" width="9.140625" style="179"/>
    <col min="15618" max="15618" width="11.42578125" style="179" customWidth="1"/>
    <col min="15619" max="15619" width="41.85546875" style="179" customWidth="1"/>
    <col min="15620" max="15621" width="13.7109375" style="179" customWidth="1"/>
    <col min="15622" max="15622" width="15.85546875" style="179" customWidth="1"/>
    <col min="15623" max="15623" width="9.42578125" style="179" customWidth="1"/>
    <col min="15624" max="15873" width="9.140625" style="179"/>
    <col min="15874" max="15874" width="11.42578125" style="179" customWidth="1"/>
    <col min="15875" max="15875" width="41.85546875" style="179" customWidth="1"/>
    <col min="15876" max="15877" width="13.7109375" style="179" customWidth="1"/>
    <col min="15878" max="15878" width="15.85546875" style="179" customWidth="1"/>
    <col min="15879" max="15879" width="9.42578125" style="179" customWidth="1"/>
    <col min="15880" max="16129" width="9.140625" style="179"/>
    <col min="16130" max="16130" width="11.42578125" style="179" customWidth="1"/>
    <col min="16131" max="16131" width="41.85546875" style="179" customWidth="1"/>
    <col min="16132" max="16133" width="13.7109375" style="179" customWidth="1"/>
    <col min="16134" max="16134" width="15.85546875" style="179" customWidth="1"/>
    <col min="16135" max="16135" width="9.42578125" style="179" customWidth="1"/>
    <col min="16136" max="16384" width="9.140625" style="179"/>
  </cols>
  <sheetData>
    <row r="1" spans="1:8" s="174" customFormat="1" ht="16.5" customHeight="1">
      <c r="A1" s="172" t="s">
        <v>127</v>
      </c>
      <c r="B1" s="173"/>
      <c r="C1" s="173"/>
      <c r="E1" s="531" t="s">
        <v>128</v>
      </c>
      <c r="F1" s="531"/>
      <c r="G1" s="531"/>
    </row>
    <row r="2" spans="1:8" s="174" customFormat="1" ht="16.5" customHeight="1">
      <c r="A2" s="172" t="str">
        <f>[1]T11!A3</f>
        <v>Địa chỉ: 530 Kinh Dương Vương,</v>
      </c>
      <c r="B2" s="175"/>
      <c r="C2" s="175"/>
      <c r="E2" s="532" t="s">
        <v>129</v>
      </c>
      <c r="F2" s="532"/>
      <c r="G2" s="532"/>
    </row>
    <row r="3" spans="1:8" s="174" customFormat="1" ht="16.5" customHeight="1">
      <c r="A3" s="176" t="s">
        <v>130</v>
      </c>
      <c r="B3" s="175"/>
      <c r="C3" s="175"/>
      <c r="E3" s="532"/>
      <c r="F3" s="532"/>
      <c r="G3" s="532"/>
    </row>
    <row r="4" spans="1:8" s="174" customFormat="1" ht="6.75" customHeight="1">
      <c r="A4" s="175"/>
      <c r="B4" s="175"/>
      <c r="C4" s="175"/>
      <c r="D4" s="177"/>
      <c r="E4" s="178"/>
      <c r="F4" s="177"/>
      <c r="G4" s="177"/>
    </row>
    <row r="5" spans="1:8" ht="24.75" customHeight="1">
      <c r="A5" s="533" t="s">
        <v>131</v>
      </c>
      <c r="B5" s="533"/>
      <c r="C5" s="533"/>
      <c r="D5" s="533"/>
      <c r="E5" s="533"/>
      <c r="F5" s="533"/>
      <c r="G5" s="533"/>
    </row>
    <row r="6" spans="1:8">
      <c r="A6" s="534" t="s">
        <v>132</v>
      </c>
      <c r="B6" s="534"/>
      <c r="C6" s="534"/>
      <c r="D6" s="534"/>
      <c r="E6" s="534"/>
      <c r="F6" s="534"/>
      <c r="G6" s="534"/>
    </row>
    <row r="7" spans="1:8">
      <c r="A7" s="534" t="s">
        <v>133</v>
      </c>
      <c r="B7" s="534"/>
      <c r="C7" s="534"/>
      <c r="D7" s="534"/>
      <c r="E7" s="534"/>
      <c r="F7" s="534"/>
      <c r="G7" s="534"/>
    </row>
    <row r="8" spans="1:8">
      <c r="A8" s="180"/>
      <c r="F8" s="180" t="s">
        <v>134</v>
      </c>
    </row>
    <row r="9" spans="1:8" ht="24" customHeight="1">
      <c r="A9" s="535" t="s">
        <v>135</v>
      </c>
      <c r="B9" s="535" t="s">
        <v>136</v>
      </c>
      <c r="C9" s="530" t="s">
        <v>14</v>
      </c>
      <c r="D9" s="530" t="s">
        <v>137</v>
      </c>
      <c r="E9" s="530"/>
      <c r="F9" s="530" t="s">
        <v>138</v>
      </c>
      <c r="G9" s="530" t="s">
        <v>19</v>
      </c>
    </row>
    <row r="10" spans="1:8" ht="20.25" customHeight="1">
      <c r="A10" s="536"/>
      <c r="B10" s="536"/>
      <c r="C10" s="530"/>
      <c r="D10" s="182" t="s">
        <v>139</v>
      </c>
      <c r="E10" s="183" t="s">
        <v>140</v>
      </c>
      <c r="F10" s="530"/>
      <c r="G10" s="530"/>
    </row>
    <row r="11" spans="1:8" s="186" customFormat="1" ht="11.25" customHeight="1">
      <c r="A11" s="184" t="s">
        <v>141</v>
      </c>
      <c r="B11" s="184" t="s">
        <v>142</v>
      </c>
      <c r="C11" s="184" t="s">
        <v>143</v>
      </c>
      <c r="D11" s="184">
        <v>1</v>
      </c>
      <c r="E11" s="185">
        <v>2</v>
      </c>
      <c r="F11" s="184">
        <v>3</v>
      </c>
      <c r="G11" s="184" t="s">
        <v>144</v>
      </c>
    </row>
    <row r="12" spans="1:8" ht="18" customHeight="1">
      <c r="A12" s="187"/>
      <c r="B12" s="187"/>
      <c r="C12" s="187" t="s">
        <v>145</v>
      </c>
      <c r="D12" s="188"/>
      <c r="E12" s="189"/>
      <c r="F12" s="188">
        <v>11119000</v>
      </c>
      <c r="G12" s="187"/>
    </row>
    <row r="13" spans="1:8" ht="18" customHeight="1">
      <c r="A13" s="190">
        <v>42005</v>
      </c>
      <c r="B13" s="190" t="s">
        <v>1055</v>
      </c>
      <c r="C13" s="188" t="s">
        <v>147</v>
      </c>
      <c r="D13" s="191"/>
      <c r="E13" s="191">
        <v>3900000</v>
      </c>
      <c r="F13" s="192">
        <f t="shared" ref="F13:F76" si="0">IF(C13&lt;&gt;"",F12+D13-E13,0)</f>
        <v>7219000</v>
      </c>
      <c r="G13" s="187"/>
      <c r="H13" s="179">
        <f>IF(A13&lt;&gt;"",MONTH(A13),"")</f>
        <v>1</v>
      </c>
    </row>
    <row r="14" spans="1:8" ht="18" customHeight="1">
      <c r="A14" s="190">
        <v>42005</v>
      </c>
      <c r="B14" s="190" t="s">
        <v>148</v>
      </c>
      <c r="C14" s="188" t="s">
        <v>149</v>
      </c>
      <c r="D14" s="191"/>
      <c r="E14" s="191">
        <v>2800000</v>
      </c>
      <c r="F14" s="192">
        <f t="shared" si="0"/>
        <v>4419000</v>
      </c>
      <c r="G14" s="187"/>
      <c r="H14" s="179">
        <f t="shared" ref="H14:H77" si="1">IF(A14&lt;&gt;"",MONTH(A14),"")</f>
        <v>1</v>
      </c>
    </row>
    <row r="15" spans="1:8" ht="18" customHeight="1">
      <c r="A15" s="190">
        <v>42005</v>
      </c>
      <c r="B15" s="190" t="s">
        <v>1159</v>
      </c>
      <c r="C15" s="188" t="s">
        <v>150</v>
      </c>
      <c r="D15" s="191"/>
      <c r="E15" s="191">
        <v>900000</v>
      </c>
      <c r="F15" s="192">
        <f t="shared" si="0"/>
        <v>3519000</v>
      </c>
      <c r="G15" s="187"/>
      <c r="H15" s="179">
        <f t="shared" si="1"/>
        <v>1</v>
      </c>
    </row>
    <row r="16" spans="1:8" ht="18" customHeight="1">
      <c r="A16" s="190">
        <v>42005</v>
      </c>
      <c r="B16" s="190" t="s">
        <v>146</v>
      </c>
      <c r="C16" s="188" t="s">
        <v>151</v>
      </c>
      <c r="D16" s="191"/>
      <c r="E16" s="191">
        <v>255000</v>
      </c>
      <c r="F16" s="192">
        <f t="shared" si="0"/>
        <v>3264000</v>
      </c>
      <c r="G16" s="187"/>
      <c r="H16" s="179">
        <f t="shared" si="1"/>
        <v>1</v>
      </c>
    </row>
    <row r="17" spans="1:8" ht="18" customHeight="1">
      <c r="A17" s="190">
        <v>42005</v>
      </c>
      <c r="B17" s="190" t="s">
        <v>152</v>
      </c>
      <c r="C17" s="188" t="s">
        <v>153</v>
      </c>
      <c r="D17" s="191"/>
      <c r="E17" s="191">
        <v>1500000</v>
      </c>
      <c r="F17" s="192">
        <f t="shared" si="0"/>
        <v>1764000</v>
      </c>
      <c r="G17" s="187"/>
      <c r="H17" s="179">
        <f t="shared" si="1"/>
        <v>1</v>
      </c>
    </row>
    <row r="18" spans="1:8" ht="18" customHeight="1">
      <c r="A18" s="190">
        <v>42005</v>
      </c>
      <c r="B18" s="190" t="s">
        <v>146</v>
      </c>
      <c r="C18" s="188" t="s">
        <v>154</v>
      </c>
      <c r="D18" s="191"/>
      <c r="E18" s="191">
        <v>180000</v>
      </c>
      <c r="F18" s="192">
        <f t="shared" si="0"/>
        <v>1584000</v>
      </c>
      <c r="G18" s="187"/>
      <c r="H18" s="179">
        <f t="shared" si="1"/>
        <v>1</v>
      </c>
    </row>
    <row r="19" spans="1:8" ht="18" customHeight="1">
      <c r="A19" s="190">
        <v>42010</v>
      </c>
      <c r="B19" s="190" t="s">
        <v>50</v>
      </c>
      <c r="C19" s="188" t="s">
        <v>155</v>
      </c>
      <c r="D19" s="191">
        <v>1048000000</v>
      </c>
      <c r="E19" s="191"/>
      <c r="F19" s="192">
        <f t="shared" si="0"/>
        <v>1049584000</v>
      </c>
      <c r="G19" s="187"/>
      <c r="H19" s="179">
        <f t="shared" si="1"/>
        <v>1</v>
      </c>
    </row>
    <row r="20" spans="1:8" ht="18" customHeight="1">
      <c r="A20" s="190">
        <v>42010</v>
      </c>
      <c r="B20" s="190" t="s">
        <v>50</v>
      </c>
      <c r="C20" s="188" t="s">
        <v>156</v>
      </c>
      <c r="D20" s="191"/>
      <c r="E20" s="191">
        <v>200000000</v>
      </c>
      <c r="F20" s="192">
        <f t="shared" si="0"/>
        <v>849584000</v>
      </c>
      <c r="G20" s="187"/>
      <c r="H20" s="179">
        <f t="shared" si="1"/>
        <v>1</v>
      </c>
    </row>
    <row r="21" spans="1:8" ht="18" customHeight="1">
      <c r="A21" s="190">
        <v>42010</v>
      </c>
      <c r="B21" s="190" t="s">
        <v>50</v>
      </c>
      <c r="C21" s="188" t="s">
        <v>157</v>
      </c>
      <c r="D21" s="191"/>
      <c r="E21" s="191">
        <v>300000</v>
      </c>
      <c r="F21" s="192">
        <f t="shared" si="0"/>
        <v>849284000</v>
      </c>
      <c r="G21" s="187"/>
      <c r="H21" s="179">
        <f t="shared" si="1"/>
        <v>1</v>
      </c>
    </row>
    <row r="22" spans="1:8" ht="18" customHeight="1">
      <c r="A22" s="190">
        <v>42010</v>
      </c>
      <c r="B22" s="190" t="s">
        <v>1054</v>
      </c>
      <c r="C22" s="188" t="s">
        <v>158</v>
      </c>
      <c r="D22" s="191"/>
      <c r="E22" s="191">
        <v>50000</v>
      </c>
      <c r="F22" s="192">
        <f t="shared" si="0"/>
        <v>849234000</v>
      </c>
      <c r="G22" s="187"/>
      <c r="H22" s="179">
        <f t="shared" si="1"/>
        <v>1</v>
      </c>
    </row>
    <row r="23" spans="1:8" ht="18" customHeight="1">
      <c r="A23" s="190">
        <v>42010</v>
      </c>
      <c r="B23" s="190" t="s">
        <v>159</v>
      </c>
      <c r="C23" s="188" t="s">
        <v>160</v>
      </c>
      <c r="D23" s="191"/>
      <c r="E23" s="191">
        <v>4800000</v>
      </c>
      <c r="F23" s="192">
        <f t="shared" si="0"/>
        <v>844434000</v>
      </c>
      <c r="G23" s="187"/>
      <c r="H23" s="179">
        <f t="shared" si="1"/>
        <v>1</v>
      </c>
    </row>
    <row r="24" spans="1:8" ht="18" customHeight="1">
      <c r="A24" s="190">
        <v>42010</v>
      </c>
      <c r="B24" s="190" t="s">
        <v>161</v>
      </c>
      <c r="C24" s="188" t="s">
        <v>162</v>
      </c>
      <c r="D24" s="191"/>
      <c r="E24" s="191">
        <v>11690000</v>
      </c>
      <c r="F24" s="192">
        <f t="shared" si="0"/>
        <v>832744000</v>
      </c>
      <c r="G24" s="187"/>
      <c r="H24" s="179">
        <f t="shared" si="1"/>
        <v>1</v>
      </c>
    </row>
    <row r="25" spans="1:8" ht="18" customHeight="1">
      <c r="A25" s="190">
        <v>42010</v>
      </c>
      <c r="B25" s="190" t="s">
        <v>152</v>
      </c>
      <c r="C25" s="188" t="s">
        <v>163</v>
      </c>
      <c r="D25" s="191"/>
      <c r="E25" s="191">
        <v>19560000</v>
      </c>
      <c r="F25" s="192">
        <f t="shared" si="0"/>
        <v>813184000</v>
      </c>
      <c r="G25" s="187"/>
      <c r="H25" s="179">
        <f t="shared" si="1"/>
        <v>1</v>
      </c>
    </row>
    <row r="26" spans="1:8" ht="18" customHeight="1">
      <c r="A26" s="190">
        <v>42010</v>
      </c>
      <c r="B26" s="190" t="s">
        <v>159</v>
      </c>
      <c r="C26" s="188" t="s">
        <v>164</v>
      </c>
      <c r="D26" s="191"/>
      <c r="E26" s="191">
        <v>600000</v>
      </c>
      <c r="F26" s="192">
        <f t="shared" si="0"/>
        <v>812584000</v>
      </c>
      <c r="G26" s="187"/>
      <c r="H26" s="179">
        <f t="shared" si="1"/>
        <v>1</v>
      </c>
    </row>
    <row r="27" spans="1:8" ht="18" customHeight="1">
      <c r="A27" s="190">
        <v>42010</v>
      </c>
      <c r="B27" s="190" t="s">
        <v>148</v>
      </c>
      <c r="C27" s="188" t="s">
        <v>165</v>
      </c>
      <c r="D27" s="191"/>
      <c r="E27" s="191">
        <v>82962000</v>
      </c>
      <c r="F27" s="192">
        <f t="shared" si="0"/>
        <v>729622000</v>
      </c>
      <c r="G27" s="187"/>
      <c r="H27" s="179">
        <f t="shared" si="1"/>
        <v>1</v>
      </c>
    </row>
    <row r="28" spans="1:8" ht="18" customHeight="1">
      <c r="A28" s="190">
        <v>42010</v>
      </c>
      <c r="B28" s="190" t="s">
        <v>148</v>
      </c>
      <c r="C28" s="188" t="s">
        <v>166</v>
      </c>
      <c r="D28" s="191"/>
      <c r="E28" s="191">
        <v>143200000</v>
      </c>
      <c r="F28" s="192">
        <f t="shared" si="0"/>
        <v>586422000</v>
      </c>
      <c r="G28" s="187" t="s">
        <v>474</v>
      </c>
      <c r="H28" s="179">
        <f t="shared" si="1"/>
        <v>1</v>
      </c>
    </row>
    <row r="29" spans="1:8" ht="18" customHeight="1">
      <c r="A29" s="190">
        <v>42010</v>
      </c>
      <c r="B29" s="190" t="s">
        <v>148</v>
      </c>
      <c r="C29" s="188" t="s">
        <v>167</v>
      </c>
      <c r="D29" s="191"/>
      <c r="E29" s="191">
        <v>100000000</v>
      </c>
      <c r="F29" s="192">
        <f t="shared" si="0"/>
        <v>486422000</v>
      </c>
      <c r="G29" s="187" t="s">
        <v>474</v>
      </c>
      <c r="H29" s="179">
        <f t="shared" si="1"/>
        <v>1</v>
      </c>
    </row>
    <row r="30" spans="1:8" ht="18" customHeight="1">
      <c r="A30" s="190">
        <v>42010</v>
      </c>
      <c r="B30" s="190" t="s">
        <v>148</v>
      </c>
      <c r="C30" s="188" t="s">
        <v>846</v>
      </c>
      <c r="D30" s="191"/>
      <c r="E30" s="191">
        <v>16308000</v>
      </c>
      <c r="F30" s="192">
        <f t="shared" si="0"/>
        <v>470114000</v>
      </c>
      <c r="G30" s="187"/>
      <c r="H30" s="179">
        <f t="shared" si="1"/>
        <v>1</v>
      </c>
    </row>
    <row r="31" spans="1:8" ht="18" customHeight="1">
      <c r="A31" s="190">
        <v>42010</v>
      </c>
      <c r="B31" s="190" t="s">
        <v>1054</v>
      </c>
      <c r="C31" s="188" t="s">
        <v>168</v>
      </c>
      <c r="D31" s="191"/>
      <c r="E31" s="191">
        <v>3674000</v>
      </c>
      <c r="F31" s="192">
        <f t="shared" si="0"/>
        <v>466440000</v>
      </c>
      <c r="G31" s="187"/>
      <c r="H31" s="179">
        <f t="shared" si="1"/>
        <v>1</v>
      </c>
    </row>
    <row r="32" spans="1:8" ht="18" customHeight="1">
      <c r="A32" s="190">
        <v>42010</v>
      </c>
      <c r="B32" s="190" t="s">
        <v>169</v>
      </c>
      <c r="C32" s="188" t="s">
        <v>170</v>
      </c>
      <c r="D32" s="191"/>
      <c r="E32" s="191">
        <v>120000000</v>
      </c>
      <c r="F32" s="192">
        <f t="shared" si="0"/>
        <v>346440000</v>
      </c>
      <c r="G32" s="187"/>
      <c r="H32" s="179">
        <f t="shared" si="1"/>
        <v>1</v>
      </c>
    </row>
    <row r="33" spans="1:8" ht="18" customHeight="1">
      <c r="A33" s="190">
        <v>42010</v>
      </c>
      <c r="B33" s="190" t="s">
        <v>169</v>
      </c>
      <c r="C33" s="188" t="s">
        <v>171</v>
      </c>
      <c r="D33" s="191"/>
      <c r="E33" s="191">
        <v>141030000</v>
      </c>
      <c r="F33" s="192">
        <f t="shared" si="0"/>
        <v>205410000</v>
      </c>
      <c r="G33" s="187"/>
      <c r="H33" s="179">
        <f t="shared" si="1"/>
        <v>1</v>
      </c>
    </row>
    <row r="34" spans="1:8" ht="18" customHeight="1">
      <c r="A34" s="190">
        <v>42010</v>
      </c>
      <c r="B34" s="190" t="s">
        <v>146</v>
      </c>
      <c r="C34" s="188" t="s">
        <v>172</v>
      </c>
      <c r="D34" s="191">
        <v>45000000</v>
      </c>
      <c r="E34" s="191"/>
      <c r="F34" s="192">
        <f t="shared" si="0"/>
        <v>250410000</v>
      </c>
      <c r="G34" s="187"/>
      <c r="H34" s="179">
        <f t="shared" si="1"/>
        <v>1</v>
      </c>
    </row>
    <row r="35" spans="1:8" ht="18" customHeight="1">
      <c r="A35" s="190">
        <v>42010</v>
      </c>
      <c r="B35" s="190" t="s">
        <v>169</v>
      </c>
      <c r="C35" s="188" t="s">
        <v>173</v>
      </c>
      <c r="D35" s="191"/>
      <c r="E35" s="191">
        <v>45000000</v>
      </c>
      <c r="F35" s="192">
        <f t="shared" si="0"/>
        <v>205410000</v>
      </c>
      <c r="G35" s="187"/>
      <c r="H35" s="179">
        <f t="shared" si="1"/>
        <v>1</v>
      </c>
    </row>
    <row r="36" spans="1:8" ht="18" customHeight="1">
      <c r="A36" s="190">
        <v>42010</v>
      </c>
      <c r="B36" s="190" t="s">
        <v>623</v>
      </c>
      <c r="C36" s="188" t="s">
        <v>174</v>
      </c>
      <c r="D36" s="191"/>
      <c r="E36" s="191">
        <v>2200000</v>
      </c>
      <c r="F36" s="192">
        <f t="shared" si="0"/>
        <v>203210000</v>
      </c>
      <c r="G36" s="187"/>
      <c r="H36" s="179">
        <f t="shared" si="1"/>
        <v>1</v>
      </c>
    </row>
    <row r="37" spans="1:8" ht="18" customHeight="1">
      <c r="A37" s="190">
        <v>42011</v>
      </c>
      <c r="B37" s="190" t="s">
        <v>175</v>
      </c>
      <c r="C37" s="188" t="s">
        <v>176</v>
      </c>
      <c r="D37" s="191"/>
      <c r="E37" s="191">
        <v>6070000</v>
      </c>
      <c r="F37" s="192">
        <f t="shared" si="0"/>
        <v>197140000</v>
      </c>
      <c r="G37" s="187"/>
      <c r="H37" s="179">
        <f t="shared" si="1"/>
        <v>1</v>
      </c>
    </row>
    <row r="38" spans="1:8" ht="18" customHeight="1">
      <c r="A38" s="190">
        <v>42011</v>
      </c>
      <c r="B38" s="190" t="s">
        <v>177</v>
      </c>
      <c r="C38" s="188" t="s">
        <v>178</v>
      </c>
      <c r="D38" s="191"/>
      <c r="E38" s="191">
        <v>3495000</v>
      </c>
      <c r="F38" s="192">
        <f t="shared" si="0"/>
        <v>193645000</v>
      </c>
      <c r="G38" s="187"/>
      <c r="H38" s="179">
        <f t="shared" si="1"/>
        <v>1</v>
      </c>
    </row>
    <row r="39" spans="1:8" ht="18" customHeight="1">
      <c r="A39" s="190">
        <v>42011</v>
      </c>
      <c r="B39" s="190" t="s">
        <v>179</v>
      </c>
      <c r="C39" s="188" t="s">
        <v>180</v>
      </c>
      <c r="D39" s="191"/>
      <c r="E39" s="191">
        <v>900000</v>
      </c>
      <c r="F39" s="192">
        <f t="shared" si="0"/>
        <v>192745000</v>
      </c>
      <c r="G39" s="187"/>
      <c r="H39" s="179">
        <f t="shared" si="1"/>
        <v>1</v>
      </c>
    </row>
    <row r="40" spans="1:8" ht="18" customHeight="1">
      <c r="A40" s="190">
        <v>42011</v>
      </c>
      <c r="B40" s="190" t="s">
        <v>181</v>
      </c>
      <c r="C40" s="188" t="s">
        <v>182</v>
      </c>
      <c r="D40" s="191"/>
      <c r="E40" s="191">
        <v>103000000</v>
      </c>
      <c r="F40" s="192">
        <f t="shared" si="0"/>
        <v>89745000</v>
      </c>
      <c r="G40" s="187"/>
      <c r="H40" s="179">
        <f t="shared" si="1"/>
        <v>1</v>
      </c>
    </row>
    <row r="41" spans="1:8" ht="18" customHeight="1">
      <c r="A41" s="190">
        <v>42011</v>
      </c>
      <c r="B41" s="190" t="s">
        <v>148</v>
      </c>
      <c r="C41" s="188" t="s">
        <v>183</v>
      </c>
      <c r="D41" s="191"/>
      <c r="E41" s="191">
        <v>50025000</v>
      </c>
      <c r="F41" s="192">
        <f t="shared" si="0"/>
        <v>39720000</v>
      </c>
      <c r="G41" s="187"/>
      <c r="H41" s="179">
        <f t="shared" si="1"/>
        <v>1</v>
      </c>
    </row>
    <row r="42" spans="1:8" ht="18" customHeight="1">
      <c r="A42" s="190">
        <v>42011</v>
      </c>
      <c r="B42" s="190" t="s">
        <v>184</v>
      </c>
      <c r="C42" s="188" t="s">
        <v>185</v>
      </c>
      <c r="D42" s="191">
        <v>3500000</v>
      </c>
      <c r="E42" s="191"/>
      <c r="F42" s="192">
        <f t="shared" si="0"/>
        <v>43220000</v>
      </c>
      <c r="G42" s="187"/>
      <c r="H42" s="179">
        <f t="shared" si="1"/>
        <v>1</v>
      </c>
    </row>
    <row r="43" spans="1:8" ht="18" customHeight="1">
      <c r="A43" s="190">
        <v>42011</v>
      </c>
      <c r="B43" s="190" t="s">
        <v>152</v>
      </c>
      <c r="C43" s="188" t="s">
        <v>186</v>
      </c>
      <c r="D43" s="191"/>
      <c r="E43" s="191">
        <v>4879000</v>
      </c>
      <c r="F43" s="192">
        <f t="shared" si="0"/>
        <v>38341000</v>
      </c>
      <c r="G43" s="187"/>
      <c r="H43" s="179">
        <f t="shared" si="1"/>
        <v>1</v>
      </c>
    </row>
    <row r="44" spans="1:8" ht="18" customHeight="1">
      <c r="A44" s="190">
        <v>42011</v>
      </c>
      <c r="B44" s="190" t="s">
        <v>184</v>
      </c>
      <c r="C44" s="188" t="s">
        <v>187</v>
      </c>
      <c r="D44" s="191"/>
      <c r="E44" s="191">
        <v>2500000</v>
      </c>
      <c r="F44" s="192">
        <f t="shared" si="0"/>
        <v>35841000</v>
      </c>
      <c r="G44" s="187"/>
      <c r="H44" s="179">
        <f t="shared" si="1"/>
        <v>1</v>
      </c>
    </row>
    <row r="45" spans="1:8" ht="18" customHeight="1">
      <c r="A45" s="190">
        <v>42011</v>
      </c>
      <c r="B45" s="190" t="s">
        <v>146</v>
      </c>
      <c r="C45" s="188" t="s">
        <v>151</v>
      </c>
      <c r="D45" s="191"/>
      <c r="E45" s="191">
        <v>255000</v>
      </c>
      <c r="F45" s="192">
        <f t="shared" si="0"/>
        <v>35586000</v>
      </c>
      <c r="G45" s="187"/>
      <c r="H45" s="179">
        <f t="shared" si="1"/>
        <v>1</v>
      </c>
    </row>
    <row r="46" spans="1:8" ht="18" customHeight="1">
      <c r="A46" s="190">
        <v>42011</v>
      </c>
      <c r="B46" s="190" t="s">
        <v>1055</v>
      </c>
      <c r="C46" s="188" t="s">
        <v>188</v>
      </c>
      <c r="D46" s="191"/>
      <c r="E46" s="191">
        <v>440000</v>
      </c>
      <c r="F46" s="192">
        <f t="shared" si="0"/>
        <v>35146000</v>
      </c>
      <c r="G46" s="187"/>
      <c r="H46" s="179">
        <f t="shared" si="1"/>
        <v>1</v>
      </c>
    </row>
    <row r="47" spans="1:8" ht="18" customHeight="1">
      <c r="A47" s="190">
        <v>42012</v>
      </c>
      <c r="B47" s="190" t="s">
        <v>1159</v>
      </c>
      <c r="C47" s="188" t="s">
        <v>189</v>
      </c>
      <c r="D47" s="191"/>
      <c r="E47" s="191">
        <v>10000000</v>
      </c>
      <c r="F47" s="192">
        <f t="shared" si="0"/>
        <v>25146000</v>
      </c>
      <c r="G47" s="187"/>
      <c r="H47" s="179">
        <f t="shared" si="1"/>
        <v>1</v>
      </c>
    </row>
    <row r="48" spans="1:8" ht="18" customHeight="1">
      <c r="A48" s="190">
        <v>42012</v>
      </c>
      <c r="B48" s="190" t="s">
        <v>161</v>
      </c>
      <c r="C48" s="188" t="s">
        <v>190</v>
      </c>
      <c r="D48" s="191"/>
      <c r="E48" s="191">
        <v>75000</v>
      </c>
      <c r="F48" s="192">
        <f t="shared" si="0"/>
        <v>25071000</v>
      </c>
      <c r="G48" s="187"/>
      <c r="H48" s="179">
        <f t="shared" si="1"/>
        <v>1</v>
      </c>
    </row>
    <row r="49" spans="1:8" ht="18" customHeight="1">
      <c r="A49" s="190">
        <v>42012</v>
      </c>
      <c r="B49" s="190" t="s">
        <v>1053</v>
      </c>
      <c r="C49" s="188" t="s">
        <v>191</v>
      </c>
      <c r="D49" s="191"/>
      <c r="E49" s="191">
        <v>1700000</v>
      </c>
      <c r="F49" s="192">
        <f t="shared" si="0"/>
        <v>23371000</v>
      </c>
      <c r="G49" s="187"/>
      <c r="H49" s="179">
        <f t="shared" si="1"/>
        <v>1</v>
      </c>
    </row>
    <row r="50" spans="1:8" ht="18" customHeight="1">
      <c r="A50" s="190">
        <v>42012</v>
      </c>
      <c r="B50" s="190" t="s">
        <v>184</v>
      </c>
      <c r="C50" s="188" t="s">
        <v>192</v>
      </c>
      <c r="D50" s="191">
        <v>2500000</v>
      </c>
      <c r="E50" s="191"/>
      <c r="F50" s="192">
        <f t="shared" si="0"/>
        <v>25871000</v>
      </c>
      <c r="G50" s="187"/>
      <c r="H50" s="179">
        <f t="shared" si="1"/>
        <v>1</v>
      </c>
    </row>
    <row r="51" spans="1:8" ht="18" customHeight="1">
      <c r="A51" s="190">
        <v>42012</v>
      </c>
      <c r="B51" s="190" t="s">
        <v>1053</v>
      </c>
      <c r="C51" s="188" t="s">
        <v>187</v>
      </c>
      <c r="D51" s="191"/>
      <c r="E51" s="191">
        <v>4248000</v>
      </c>
      <c r="F51" s="192">
        <f t="shared" si="0"/>
        <v>21623000</v>
      </c>
      <c r="G51" s="187"/>
      <c r="H51" s="179">
        <f t="shared" si="1"/>
        <v>1</v>
      </c>
    </row>
    <row r="52" spans="1:8" ht="18" customHeight="1">
      <c r="A52" s="190">
        <v>42012</v>
      </c>
      <c r="B52" s="190" t="s">
        <v>1055</v>
      </c>
      <c r="C52" s="188" t="s">
        <v>188</v>
      </c>
      <c r="D52" s="191"/>
      <c r="E52" s="191">
        <v>120000</v>
      </c>
      <c r="F52" s="192">
        <f t="shared" si="0"/>
        <v>21503000</v>
      </c>
      <c r="G52" s="187"/>
      <c r="H52" s="179">
        <f t="shared" si="1"/>
        <v>1</v>
      </c>
    </row>
    <row r="53" spans="1:8" ht="18" customHeight="1">
      <c r="A53" s="190">
        <v>42012</v>
      </c>
      <c r="B53" s="190" t="s">
        <v>152</v>
      </c>
      <c r="C53" s="188" t="s">
        <v>193</v>
      </c>
      <c r="D53" s="191"/>
      <c r="E53" s="191">
        <v>1089000</v>
      </c>
      <c r="F53" s="192">
        <f t="shared" si="0"/>
        <v>20414000</v>
      </c>
      <c r="G53" s="187"/>
      <c r="H53" s="179">
        <f t="shared" si="1"/>
        <v>1</v>
      </c>
    </row>
    <row r="54" spans="1:8" ht="18" customHeight="1">
      <c r="A54" s="190">
        <v>42016</v>
      </c>
      <c r="B54" s="190" t="s">
        <v>269</v>
      </c>
      <c r="C54" s="188" t="s">
        <v>194</v>
      </c>
      <c r="D54" s="191"/>
      <c r="E54" s="191">
        <v>530000</v>
      </c>
      <c r="F54" s="192">
        <f t="shared" si="0"/>
        <v>19884000</v>
      </c>
      <c r="G54" s="187"/>
      <c r="H54" s="179">
        <f t="shared" si="1"/>
        <v>1</v>
      </c>
    </row>
    <row r="55" spans="1:8" ht="18" customHeight="1">
      <c r="A55" s="190">
        <v>42016</v>
      </c>
      <c r="B55" s="190" t="s">
        <v>179</v>
      </c>
      <c r="C55" s="188" t="s">
        <v>195</v>
      </c>
      <c r="D55" s="191"/>
      <c r="E55" s="191">
        <v>418000</v>
      </c>
      <c r="F55" s="192">
        <f t="shared" si="0"/>
        <v>19466000</v>
      </c>
      <c r="G55" s="187"/>
      <c r="H55" s="179">
        <f t="shared" si="1"/>
        <v>1</v>
      </c>
    </row>
    <row r="56" spans="1:8" ht="18" customHeight="1">
      <c r="A56" s="190">
        <v>42016</v>
      </c>
      <c r="B56" s="190" t="s">
        <v>1054</v>
      </c>
      <c r="C56" s="188" t="s">
        <v>158</v>
      </c>
      <c r="D56" s="191"/>
      <c r="E56" s="191">
        <v>150000</v>
      </c>
      <c r="F56" s="192">
        <f t="shared" si="0"/>
        <v>19316000</v>
      </c>
      <c r="G56" s="187"/>
      <c r="H56" s="179">
        <f t="shared" si="1"/>
        <v>1</v>
      </c>
    </row>
    <row r="57" spans="1:8" ht="18" customHeight="1">
      <c r="A57" s="190">
        <v>42016</v>
      </c>
      <c r="B57" s="190" t="s">
        <v>159</v>
      </c>
      <c r="C57" s="188" t="s">
        <v>196</v>
      </c>
      <c r="D57" s="191"/>
      <c r="E57" s="191">
        <v>200000</v>
      </c>
      <c r="F57" s="192">
        <f t="shared" si="0"/>
        <v>19116000</v>
      </c>
      <c r="G57" s="187"/>
      <c r="H57" s="179">
        <f t="shared" si="1"/>
        <v>1</v>
      </c>
    </row>
    <row r="58" spans="1:8" ht="18" customHeight="1">
      <c r="A58" s="190">
        <v>42016</v>
      </c>
      <c r="B58" s="190" t="s">
        <v>146</v>
      </c>
      <c r="C58" s="188" t="s">
        <v>197</v>
      </c>
      <c r="D58" s="191"/>
      <c r="E58" s="191">
        <v>300000</v>
      </c>
      <c r="F58" s="192">
        <f t="shared" si="0"/>
        <v>18816000</v>
      </c>
      <c r="G58" s="187"/>
      <c r="H58" s="179">
        <f t="shared" si="1"/>
        <v>1</v>
      </c>
    </row>
    <row r="59" spans="1:8" ht="18" customHeight="1">
      <c r="A59" s="190">
        <v>42016</v>
      </c>
      <c r="B59" s="190" t="s">
        <v>1159</v>
      </c>
      <c r="C59" s="188" t="s">
        <v>189</v>
      </c>
      <c r="D59" s="191"/>
      <c r="E59" s="191">
        <v>18290000</v>
      </c>
      <c r="F59" s="192">
        <f t="shared" si="0"/>
        <v>526000</v>
      </c>
      <c r="G59" s="187"/>
      <c r="H59" s="179">
        <f t="shared" si="1"/>
        <v>1</v>
      </c>
    </row>
    <row r="60" spans="1:8" ht="18" customHeight="1">
      <c r="A60" s="190">
        <v>42017</v>
      </c>
      <c r="B60" s="190" t="s">
        <v>198</v>
      </c>
      <c r="C60" s="188" t="s">
        <v>199</v>
      </c>
      <c r="D60" s="191">
        <v>100000000</v>
      </c>
      <c r="E60" s="191"/>
      <c r="F60" s="192">
        <f t="shared" si="0"/>
        <v>100526000</v>
      </c>
      <c r="G60" s="187"/>
      <c r="H60" s="179">
        <f t="shared" si="1"/>
        <v>1</v>
      </c>
    </row>
    <row r="61" spans="1:8" ht="18" customHeight="1">
      <c r="A61" s="190">
        <v>42017</v>
      </c>
      <c r="B61" s="190" t="s">
        <v>1055</v>
      </c>
      <c r="C61" s="188" t="s">
        <v>200</v>
      </c>
      <c r="D61" s="191"/>
      <c r="E61" s="191">
        <v>300000</v>
      </c>
      <c r="F61" s="192">
        <f t="shared" si="0"/>
        <v>100226000</v>
      </c>
      <c r="G61" s="187"/>
      <c r="H61" s="179">
        <f t="shared" si="1"/>
        <v>1</v>
      </c>
    </row>
    <row r="62" spans="1:8" ht="18" customHeight="1">
      <c r="A62" s="190">
        <v>42017</v>
      </c>
      <c r="B62" s="190" t="s">
        <v>308</v>
      </c>
      <c r="C62" s="188" t="s">
        <v>201</v>
      </c>
      <c r="D62" s="191"/>
      <c r="E62" s="191">
        <v>20000000</v>
      </c>
      <c r="F62" s="192">
        <f t="shared" si="0"/>
        <v>80226000</v>
      </c>
      <c r="G62" s="187"/>
      <c r="H62" s="179">
        <f t="shared" si="1"/>
        <v>1</v>
      </c>
    </row>
    <row r="63" spans="1:8" ht="18" customHeight="1">
      <c r="A63" s="190">
        <v>42017</v>
      </c>
      <c r="B63" s="190" t="s">
        <v>832</v>
      </c>
      <c r="C63" s="188" t="s">
        <v>202</v>
      </c>
      <c r="D63" s="191"/>
      <c r="E63" s="191">
        <v>10000000</v>
      </c>
      <c r="F63" s="192">
        <f t="shared" si="0"/>
        <v>70226000</v>
      </c>
      <c r="G63" s="187"/>
      <c r="H63" s="179">
        <f t="shared" si="1"/>
        <v>1</v>
      </c>
    </row>
    <row r="64" spans="1:8" ht="18" customHeight="1">
      <c r="A64" s="190">
        <v>42017</v>
      </c>
      <c r="B64" s="190" t="s">
        <v>169</v>
      </c>
      <c r="C64" s="188" t="s">
        <v>203</v>
      </c>
      <c r="D64" s="191"/>
      <c r="E64" s="191">
        <v>20000000</v>
      </c>
      <c r="F64" s="192">
        <f t="shared" si="0"/>
        <v>50226000</v>
      </c>
      <c r="G64" s="187"/>
      <c r="H64" s="179">
        <f t="shared" si="1"/>
        <v>1</v>
      </c>
    </row>
    <row r="65" spans="1:8" ht="18" customHeight="1">
      <c r="A65" s="190">
        <v>42018</v>
      </c>
      <c r="B65" s="190" t="s">
        <v>50</v>
      </c>
      <c r="C65" s="188" t="s">
        <v>155</v>
      </c>
      <c r="D65" s="191">
        <v>1190000000</v>
      </c>
      <c r="E65" s="191"/>
      <c r="F65" s="192">
        <f t="shared" si="0"/>
        <v>1240226000</v>
      </c>
      <c r="G65" s="187"/>
      <c r="H65" s="179">
        <f t="shared" si="1"/>
        <v>1</v>
      </c>
    </row>
    <row r="66" spans="1:8" ht="18" customHeight="1">
      <c r="A66" s="190">
        <v>42018</v>
      </c>
      <c r="B66" s="190" t="s">
        <v>204</v>
      </c>
      <c r="C66" s="188" t="s">
        <v>205</v>
      </c>
      <c r="D66" s="191"/>
      <c r="E66" s="191">
        <v>3000000</v>
      </c>
      <c r="F66" s="192">
        <f t="shared" si="0"/>
        <v>1237226000</v>
      </c>
      <c r="G66" s="187"/>
      <c r="H66" s="179">
        <f t="shared" si="1"/>
        <v>1</v>
      </c>
    </row>
    <row r="67" spans="1:8" ht="18" customHeight="1">
      <c r="A67" s="190">
        <v>42018</v>
      </c>
      <c r="B67" s="190" t="s">
        <v>148</v>
      </c>
      <c r="C67" s="188" t="s">
        <v>206</v>
      </c>
      <c r="D67" s="191"/>
      <c r="E67" s="191">
        <v>300000000</v>
      </c>
      <c r="F67" s="192">
        <f t="shared" si="0"/>
        <v>937226000</v>
      </c>
      <c r="G67" s="187" t="s">
        <v>474</v>
      </c>
      <c r="H67" s="179">
        <f t="shared" si="1"/>
        <v>1</v>
      </c>
    </row>
    <row r="68" spans="1:8" ht="18" customHeight="1">
      <c r="A68" s="190">
        <v>42018</v>
      </c>
      <c r="B68" s="190" t="s">
        <v>148</v>
      </c>
      <c r="C68" s="188" t="s">
        <v>207</v>
      </c>
      <c r="D68" s="191"/>
      <c r="E68" s="191">
        <v>150000000</v>
      </c>
      <c r="F68" s="192">
        <f t="shared" si="0"/>
        <v>787226000</v>
      </c>
      <c r="G68" s="187" t="s">
        <v>474</v>
      </c>
      <c r="H68" s="179">
        <f t="shared" si="1"/>
        <v>1</v>
      </c>
    </row>
    <row r="69" spans="1:8" ht="18" customHeight="1">
      <c r="A69" s="190">
        <v>42018</v>
      </c>
      <c r="B69" s="190" t="s">
        <v>148</v>
      </c>
      <c r="C69" s="188" t="s">
        <v>208</v>
      </c>
      <c r="D69" s="191"/>
      <c r="E69" s="191">
        <v>278843000</v>
      </c>
      <c r="F69" s="192">
        <f t="shared" si="0"/>
        <v>508383000</v>
      </c>
      <c r="G69" s="187"/>
      <c r="H69" s="179">
        <f t="shared" si="1"/>
        <v>1</v>
      </c>
    </row>
    <row r="70" spans="1:8" ht="18" customHeight="1">
      <c r="A70" s="190">
        <v>42018</v>
      </c>
      <c r="B70" s="190" t="s">
        <v>159</v>
      </c>
      <c r="C70" s="188" t="s">
        <v>209</v>
      </c>
      <c r="D70" s="191"/>
      <c r="E70" s="191">
        <v>354278000</v>
      </c>
      <c r="F70" s="192">
        <f t="shared" si="0"/>
        <v>154105000</v>
      </c>
      <c r="G70" s="187"/>
      <c r="H70" s="179">
        <f t="shared" si="1"/>
        <v>1</v>
      </c>
    </row>
    <row r="71" spans="1:8" ht="18" customHeight="1">
      <c r="A71" s="190">
        <v>42018</v>
      </c>
      <c r="B71" s="190" t="s">
        <v>832</v>
      </c>
      <c r="C71" s="188" t="s">
        <v>210</v>
      </c>
      <c r="D71" s="191"/>
      <c r="E71" s="191">
        <v>35000000</v>
      </c>
      <c r="F71" s="192">
        <f t="shared" si="0"/>
        <v>119105000</v>
      </c>
      <c r="G71" s="187"/>
      <c r="H71" s="179">
        <f t="shared" si="1"/>
        <v>1</v>
      </c>
    </row>
    <row r="72" spans="1:8" ht="18" customHeight="1">
      <c r="A72" s="190">
        <v>42018</v>
      </c>
      <c r="B72" s="190" t="s">
        <v>152</v>
      </c>
      <c r="C72" s="188" t="s">
        <v>211</v>
      </c>
      <c r="D72" s="191"/>
      <c r="E72" s="191">
        <v>15840000</v>
      </c>
      <c r="F72" s="192">
        <f t="shared" si="0"/>
        <v>103265000</v>
      </c>
      <c r="G72" s="187"/>
      <c r="H72" s="179">
        <f t="shared" si="1"/>
        <v>1</v>
      </c>
    </row>
    <row r="73" spans="1:8" ht="18" customHeight="1">
      <c r="A73" s="190">
        <v>42018</v>
      </c>
      <c r="B73" s="190" t="s">
        <v>159</v>
      </c>
      <c r="C73" s="188" t="s">
        <v>212</v>
      </c>
      <c r="D73" s="191"/>
      <c r="E73" s="191">
        <v>2000000</v>
      </c>
      <c r="F73" s="192">
        <f t="shared" si="0"/>
        <v>101265000</v>
      </c>
      <c r="G73" s="187"/>
      <c r="H73" s="179">
        <f t="shared" si="1"/>
        <v>1</v>
      </c>
    </row>
    <row r="74" spans="1:8" ht="18" customHeight="1">
      <c r="A74" s="190">
        <v>42018</v>
      </c>
      <c r="B74" s="190" t="s">
        <v>269</v>
      </c>
      <c r="C74" s="188" t="s">
        <v>213</v>
      </c>
      <c r="D74" s="191"/>
      <c r="E74" s="191">
        <v>11023000</v>
      </c>
      <c r="F74" s="192">
        <f t="shared" si="0"/>
        <v>90242000</v>
      </c>
      <c r="G74" s="187"/>
      <c r="H74" s="179">
        <f t="shared" si="1"/>
        <v>1</v>
      </c>
    </row>
    <row r="75" spans="1:8" ht="18" customHeight="1">
      <c r="A75" s="190">
        <v>42018</v>
      </c>
      <c r="B75" s="190" t="s">
        <v>1054</v>
      </c>
      <c r="C75" s="188" t="s">
        <v>214</v>
      </c>
      <c r="D75" s="191"/>
      <c r="E75" s="191">
        <v>250000</v>
      </c>
      <c r="F75" s="192">
        <f t="shared" si="0"/>
        <v>89992000</v>
      </c>
      <c r="G75" s="187"/>
      <c r="H75" s="179">
        <f t="shared" si="1"/>
        <v>1</v>
      </c>
    </row>
    <row r="76" spans="1:8" ht="18" customHeight="1">
      <c r="A76" s="190">
        <v>42019</v>
      </c>
      <c r="B76" s="190" t="s">
        <v>184</v>
      </c>
      <c r="C76" s="188" t="s">
        <v>215</v>
      </c>
      <c r="D76" s="191">
        <v>33000000</v>
      </c>
      <c r="E76" s="191"/>
      <c r="F76" s="192">
        <f t="shared" si="0"/>
        <v>122992000</v>
      </c>
      <c r="G76" s="187"/>
      <c r="H76" s="179">
        <f t="shared" si="1"/>
        <v>1</v>
      </c>
    </row>
    <row r="77" spans="1:8" ht="18" customHeight="1">
      <c r="A77" s="190">
        <v>42019</v>
      </c>
      <c r="B77" s="190" t="s">
        <v>1159</v>
      </c>
      <c r="C77" s="188" t="s">
        <v>189</v>
      </c>
      <c r="D77" s="191"/>
      <c r="E77" s="191">
        <v>20000000</v>
      </c>
      <c r="F77" s="192">
        <f t="shared" ref="F77:F140" si="2">IF(C77&lt;&gt;"",F76+D77-E77,0)</f>
        <v>102992000</v>
      </c>
      <c r="G77" s="187"/>
      <c r="H77" s="179">
        <f t="shared" si="1"/>
        <v>1</v>
      </c>
    </row>
    <row r="78" spans="1:8" ht="18" customHeight="1">
      <c r="A78" s="190">
        <v>42019</v>
      </c>
      <c r="B78" s="190" t="s">
        <v>1053</v>
      </c>
      <c r="C78" s="188" t="s">
        <v>216</v>
      </c>
      <c r="D78" s="191"/>
      <c r="E78" s="191">
        <v>30000000</v>
      </c>
      <c r="F78" s="192">
        <f t="shared" si="2"/>
        <v>72992000</v>
      </c>
      <c r="G78" s="187"/>
      <c r="H78" s="179">
        <f t="shared" ref="H78:H141" si="3">IF(A78&lt;&gt;"",MONTH(A78),"")</f>
        <v>1</v>
      </c>
    </row>
    <row r="79" spans="1:8" ht="18" customHeight="1">
      <c r="A79" s="190">
        <v>42019</v>
      </c>
      <c r="B79" s="190" t="s">
        <v>832</v>
      </c>
      <c r="C79" s="188" t="s">
        <v>217</v>
      </c>
      <c r="D79" s="191"/>
      <c r="E79" s="191">
        <v>10000000</v>
      </c>
      <c r="F79" s="192">
        <f t="shared" si="2"/>
        <v>62992000</v>
      </c>
      <c r="G79" s="187"/>
      <c r="H79" s="179">
        <f t="shared" si="3"/>
        <v>1</v>
      </c>
    </row>
    <row r="80" spans="1:8" ht="18" customHeight="1">
      <c r="A80" s="190">
        <v>42019</v>
      </c>
      <c r="B80" s="190" t="s">
        <v>184</v>
      </c>
      <c r="C80" s="188" t="s">
        <v>218</v>
      </c>
      <c r="D80" s="191"/>
      <c r="E80" s="191">
        <v>4000000</v>
      </c>
      <c r="F80" s="192">
        <f t="shared" si="2"/>
        <v>58992000</v>
      </c>
      <c r="G80" s="187"/>
      <c r="H80" s="179">
        <f t="shared" si="3"/>
        <v>1</v>
      </c>
    </row>
    <row r="81" spans="1:8" ht="18" customHeight="1">
      <c r="A81" s="190">
        <v>42019</v>
      </c>
      <c r="B81" s="190" t="s">
        <v>204</v>
      </c>
      <c r="C81" s="188" t="s">
        <v>219</v>
      </c>
      <c r="D81" s="191"/>
      <c r="E81" s="191">
        <v>8000000</v>
      </c>
      <c r="F81" s="192">
        <f t="shared" si="2"/>
        <v>50992000</v>
      </c>
      <c r="G81" s="187"/>
      <c r="H81" s="179">
        <f t="shared" si="3"/>
        <v>1</v>
      </c>
    </row>
    <row r="82" spans="1:8" ht="18" customHeight="1">
      <c r="A82" s="190">
        <v>42019</v>
      </c>
      <c r="B82" s="190" t="s">
        <v>177</v>
      </c>
      <c r="C82" s="188" t="s">
        <v>178</v>
      </c>
      <c r="D82" s="191"/>
      <c r="E82" s="191">
        <v>1634000</v>
      </c>
      <c r="F82" s="192">
        <f t="shared" si="2"/>
        <v>49358000</v>
      </c>
      <c r="G82" s="187"/>
      <c r="H82" s="179">
        <f t="shared" si="3"/>
        <v>1</v>
      </c>
    </row>
    <row r="83" spans="1:8" ht="18" customHeight="1">
      <c r="A83" s="190">
        <v>42019</v>
      </c>
      <c r="B83" s="190" t="s">
        <v>1159</v>
      </c>
      <c r="C83" s="188" t="s">
        <v>220</v>
      </c>
      <c r="D83" s="191"/>
      <c r="E83" s="191">
        <v>1250000</v>
      </c>
      <c r="F83" s="192">
        <f t="shared" si="2"/>
        <v>48108000</v>
      </c>
      <c r="G83" s="187"/>
      <c r="H83" s="179">
        <f t="shared" si="3"/>
        <v>1</v>
      </c>
    </row>
    <row r="84" spans="1:8" ht="18" customHeight="1">
      <c r="A84" s="190">
        <v>42019</v>
      </c>
      <c r="B84" s="190" t="s">
        <v>1053</v>
      </c>
      <c r="C84" s="188" t="s">
        <v>221</v>
      </c>
      <c r="D84" s="191"/>
      <c r="E84" s="191">
        <v>500000</v>
      </c>
      <c r="F84" s="192">
        <f t="shared" si="2"/>
        <v>47608000</v>
      </c>
      <c r="G84" s="187"/>
      <c r="H84" s="179">
        <f t="shared" si="3"/>
        <v>1</v>
      </c>
    </row>
    <row r="85" spans="1:8" ht="18" customHeight="1">
      <c r="A85" s="190">
        <v>42020</v>
      </c>
      <c r="B85" s="190" t="s">
        <v>50</v>
      </c>
      <c r="C85" s="188" t="s">
        <v>155</v>
      </c>
      <c r="D85" s="191">
        <v>200000000</v>
      </c>
      <c r="E85" s="191"/>
      <c r="F85" s="192">
        <f t="shared" si="2"/>
        <v>247608000</v>
      </c>
      <c r="G85" s="187"/>
      <c r="H85" s="179">
        <f t="shared" si="3"/>
        <v>1</v>
      </c>
    </row>
    <row r="86" spans="1:8" ht="18" customHeight="1">
      <c r="A86" s="190">
        <v>42020</v>
      </c>
      <c r="B86" s="190" t="s">
        <v>184</v>
      </c>
      <c r="C86" s="188" t="s">
        <v>222</v>
      </c>
      <c r="D86" s="191">
        <v>4000000</v>
      </c>
      <c r="E86" s="191"/>
      <c r="F86" s="192">
        <f t="shared" si="2"/>
        <v>251608000</v>
      </c>
      <c r="G86" s="187"/>
      <c r="H86" s="179">
        <f t="shared" si="3"/>
        <v>1</v>
      </c>
    </row>
    <row r="87" spans="1:8" ht="18" customHeight="1">
      <c r="A87" s="190">
        <v>42020</v>
      </c>
      <c r="B87" s="190" t="s">
        <v>152</v>
      </c>
      <c r="C87" s="188" t="s">
        <v>223</v>
      </c>
      <c r="D87" s="191"/>
      <c r="E87" s="191">
        <v>4368000</v>
      </c>
      <c r="F87" s="192">
        <f t="shared" si="2"/>
        <v>247240000</v>
      </c>
      <c r="G87" s="187"/>
      <c r="H87" s="179">
        <f t="shared" si="3"/>
        <v>1</v>
      </c>
    </row>
    <row r="88" spans="1:8" ht="18" customHeight="1">
      <c r="A88" s="190">
        <v>42020</v>
      </c>
      <c r="B88" s="190" t="s">
        <v>177</v>
      </c>
      <c r="C88" s="188" t="s">
        <v>224</v>
      </c>
      <c r="D88" s="191"/>
      <c r="E88" s="191">
        <v>7250000</v>
      </c>
      <c r="F88" s="192">
        <f t="shared" si="2"/>
        <v>239990000</v>
      </c>
      <c r="G88" s="187"/>
      <c r="H88" s="179">
        <f t="shared" si="3"/>
        <v>1</v>
      </c>
    </row>
    <row r="89" spans="1:8" ht="18" customHeight="1">
      <c r="A89" s="190">
        <v>42020</v>
      </c>
      <c r="B89" s="190" t="s">
        <v>1054</v>
      </c>
      <c r="C89" s="188" t="s">
        <v>225</v>
      </c>
      <c r="D89" s="191"/>
      <c r="E89" s="191">
        <v>170000</v>
      </c>
      <c r="F89" s="192">
        <f t="shared" si="2"/>
        <v>239820000</v>
      </c>
      <c r="G89" s="187"/>
      <c r="H89" s="179">
        <f t="shared" si="3"/>
        <v>1</v>
      </c>
    </row>
    <row r="90" spans="1:8" ht="18" customHeight="1">
      <c r="A90" s="190">
        <v>42020</v>
      </c>
      <c r="B90" s="190" t="s">
        <v>1055</v>
      </c>
      <c r="C90" s="188" t="s">
        <v>188</v>
      </c>
      <c r="D90" s="191"/>
      <c r="E90" s="191">
        <v>60000</v>
      </c>
      <c r="F90" s="192">
        <f t="shared" si="2"/>
        <v>239760000</v>
      </c>
      <c r="G90" s="187"/>
      <c r="H90" s="179">
        <f t="shared" si="3"/>
        <v>1</v>
      </c>
    </row>
    <row r="91" spans="1:8" ht="18" customHeight="1">
      <c r="A91" s="190">
        <v>42020</v>
      </c>
      <c r="B91" s="190" t="s">
        <v>148</v>
      </c>
      <c r="C91" s="188" t="s">
        <v>226</v>
      </c>
      <c r="D91" s="191"/>
      <c r="E91" s="191">
        <v>150000000</v>
      </c>
      <c r="F91" s="192">
        <f t="shared" si="2"/>
        <v>89760000</v>
      </c>
      <c r="G91" s="187"/>
      <c r="H91" s="179">
        <f t="shared" si="3"/>
        <v>1</v>
      </c>
    </row>
    <row r="92" spans="1:8" ht="18" customHeight="1">
      <c r="A92" s="190">
        <v>42020</v>
      </c>
      <c r="B92" s="190" t="s">
        <v>148</v>
      </c>
      <c r="C92" s="188" t="s">
        <v>183</v>
      </c>
      <c r="D92" s="191"/>
      <c r="E92" s="191">
        <v>58545000</v>
      </c>
      <c r="F92" s="192">
        <f t="shared" si="2"/>
        <v>31215000</v>
      </c>
      <c r="G92" s="187"/>
      <c r="H92" s="179">
        <f t="shared" si="3"/>
        <v>1</v>
      </c>
    </row>
    <row r="93" spans="1:8" ht="18" customHeight="1">
      <c r="A93" s="190">
        <v>42020</v>
      </c>
      <c r="B93" s="190" t="s">
        <v>50</v>
      </c>
      <c r="C93" s="188" t="s">
        <v>155</v>
      </c>
      <c r="D93" s="191">
        <v>1370000000</v>
      </c>
      <c r="E93" s="191"/>
      <c r="F93" s="192">
        <f t="shared" si="2"/>
        <v>1401215000</v>
      </c>
      <c r="G93" s="187"/>
      <c r="H93" s="179">
        <f t="shared" si="3"/>
        <v>1</v>
      </c>
    </row>
    <row r="94" spans="1:8" ht="18" customHeight="1">
      <c r="A94" s="190">
        <v>42020</v>
      </c>
      <c r="B94" s="190" t="s">
        <v>623</v>
      </c>
      <c r="C94" s="188" t="s">
        <v>227</v>
      </c>
      <c r="D94" s="191"/>
      <c r="E94" s="191">
        <v>500000000</v>
      </c>
      <c r="F94" s="192">
        <f t="shared" si="2"/>
        <v>901215000</v>
      </c>
      <c r="G94" s="187"/>
      <c r="H94" s="179">
        <f t="shared" si="3"/>
        <v>1</v>
      </c>
    </row>
    <row r="95" spans="1:8" ht="18" customHeight="1">
      <c r="A95" s="190">
        <v>42020</v>
      </c>
      <c r="B95" s="190" t="s">
        <v>623</v>
      </c>
      <c r="C95" s="188" t="s">
        <v>329</v>
      </c>
      <c r="D95" s="191"/>
      <c r="E95" s="191">
        <v>525500000</v>
      </c>
      <c r="F95" s="192">
        <f t="shared" si="2"/>
        <v>375715000</v>
      </c>
      <c r="G95" s="187"/>
      <c r="H95" s="179">
        <f t="shared" si="3"/>
        <v>1</v>
      </c>
    </row>
    <row r="96" spans="1:8" ht="18" customHeight="1">
      <c r="A96" s="190">
        <v>42020</v>
      </c>
      <c r="B96" s="190" t="s">
        <v>623</v>
      </c>
      <c r="C96" s="188" t="s">
        <v>228</v>
      </c>
      <c r="D96" s="191"/>
      <c r="E96" s="191">
        <v>309000000</v>
      </c>
      <c r="F96" s="192">
        <f t="shared" si="2"/>
        <v>66715000</v>
      </c>
      <c r="G96" s="187"/>
      <c r="H96" s="179">
        <f t="shared" si="3"/>
        <v>1</v>
      </c>
    </row>
    <row r="97" spans="1:8" ht="18" customHeight="1">
      <c r="A97" s="190">
        <v>42020</v>
      </c>
      <c r="B97" s="190" t="s">
        <v>269</v>
      </c>
      <c r="C97" s="188" t="s">
        <v>229</v>
      </c>
      <c r="D97" s="191"/>
      <c r="E97" s="191">
        <v>22500000</v>
      </c>
      <c r="F97" s="192">
        <f t="shared" si="2"/>
        <v>44215000</v>
      </c>
      <c r="G97" s="187"/>
      <c r="H97" s="179">
        <f t="shared" si="3"/>
        <v>1</v>
      </c>
    </row>
    <row r="98" spans="1:8" ht="18" customHeight="1">
      <c r="A98" s="190">
        <v>42020</v>
      </c>
      <c r="B98" s="190" t="s">
        <v>623</v>
      </c>
      <c r="C98" s="188" t="s">
        <v>230</v>
      </c>
      <c r="D98" s="191"/>
      <c r="E98" s="191">
        <v>30000000</v>
      </c>
      <c r="F98" s="192">
        <f t="shared" si="2"/>
        <v>14215000</v>
      </c>
      <c r="G98" s="187"/>
      <c r="H98" s="179">
        <f t="shared" si="3"/>
        <v>1</v>
      </c>
    </row>
    <row r="99" spans="1:8" ht="18" customHeight="1">
      <c r="A99" s="190">
        <v>42020</v>
      </c>
      <c r="B99" s="190" t="s">
        <v>184</v>
      </c>
      <c r="C99" s="188" t="s">
        <v>231</v>
      </c>
      <c r="D99" s="191"/>
      <c r="E99" s="191">
        <v>2000000</v>
      </c>
      <c r="F99" s="192">
        <f t="shared" si="2"/>
        <v>12215000</v>
      </c>
      <c r="G99" s="187"/>
      <c r="H99" s="179">
        <f t="shared" si="3"/>
        <v>1</v>
      </c>
    </row>
    <row r="100" spans="1:8" ht="18" customHeight="1">
      <c r="A100" s="190">
        <v>42020</v>
      </c>
      <c r="B100" s="190" t="s">
        <v>184</v>
      </c>
      <c r="C100" s="188" t="s">
        <v>232</v>
      </c>
      <c r="D100" s="191"/>
      <c r="E100" s="191">
        <v>1500000</v>
      </c>
      <c r="F100" s="192">
        <f t="shared" si="2"/>
        <v>10715000</v>
      </c>
      <c r="G100" s="187"/>
      <c r="H100" s="179">
        <f t="shared" si="3"/>
        <v>1</v>
      </c>
    </row>
    <row r="101" spans="1:8" ht="18" customHeight="1">
      <c r="A101" s="190">
        <v>42020</v>
      </c>
      <c r="B101" s="190" t="s">
        <v>161</v>
      </c>
      <c r="C101" s="188" t="s">
        <v>233</v>
      </c>
      <c r="D101" s="191"/>
      <c r="E101" s="191">
        <v>255000</v>
      </c>
      <c r="F101" s="192">
        <f t="shared" si="2"/>
        <v>10460000</v>
      </c>
      <c r="G101" s="187"/>
      <c r="H101" s="179">
        <f t="shared" si="3"/>
        <v>1</v>
      </c>
    </row>
    <row r="102" spans="1:8" ht="18" customHeight="1">
      <c r="A102" s="190">
        <v>42020</v>
      </c>
      <c r="B102" s="190" t="s">
        <v>832</v>
      </c>
      <c r="C102" s="188" t="s">
        <v>234</v>
      </c>
      <c r="D102" s="191"/>
      <c r="E102" s="191">
        <v>110000</v>
      </c>
      <c r="F102" s="192">
        <f t="shared" si="2"/>
        <v>10350000</v>
      </c>
      <c r="G102" s="187"/>
      <c r="H102" s="179">
        <f t="shared" si="3"/>
        <v>1</v>
      </c>
    </row>
    <row r="103" spans="1:8" ht="18" customHeight="1">
      <c r="A103" s="190">
        <v>42020</v>
      </c>
      <c r="B103" s="190" t="s">
        <v>152</v>
      </c>
      <c r="C103" s="188" t="s">
        <v>235</v>
      </c>
      <c r="D103" s="191"/>
      <c r="E103" s="191">
        <v>1084000</v>
      </c>
      <c r="F103" s="192">
        <f t="shared" si="2"/>
        <v>9266000</v>
      </c>
      <c r="G103" s="187"/>
      <c r="H103" s="179">
        <f t="shared" si="3"/>
        <v>1</v>
      </c>
    </row>
    <row r="104" spans="1:8" ht="18" customHeight="1">
      <c r="A104" s="190">
        <v>42023</v>
      </c>
      <c r="B104" s="190" t="s">
        <v>832</v>
      </c>
      <c r="C104" s="188" t="s">
        <v>202</v>
      </c>
      <c r="D104" s="191"/>
      <c r="E104" s="191">
        <v>5000000</v>
      </c>
      <c r="F104" s="192">
        <f t="shared" si="2"/>
        <v>4266000</v>
      </c>
      <c r="G104" s="187"/>
      <c r="H104" s="179">
        <f t="shared" si="3"/>
        <v>1</v>
      </c>
    </row>
    <row r="105" spans="1:8" ht="18" customHeight="1">
      <c r="A105" s="190">
        <v>42023</v>
      </c>
      <c r="B105" s="190" t="s">
        <v>146</v>
      </c>
      <c r="C105" s="188" t="s">
        <v>151</v>
      </c>
      <c r="D105" s="191"/>
      <c r="E105" s="191">
        <v>275000</v>
      </c>
      <c r="F105" s="192">
        <f t="shared" si="2"/>
        <v>3991000</v>
      </c>
      <c r="G105" s="187"/>
      <c r="H105" s="179">
        <f t="shared" si="3"/>
        <v>1</v>
      </c>
    </row>
    <row r="106" spans="1:8" ht="18" customHeight="1">
      <c r="A106" s="190">
        <v>42023</v>
      </c>
      <c r="B106" s="190" t="s">
        <v>1054</v>
      </c>
      <c r="C106" s="188" t="s">
        <v>158</v>
      </c>
      <c r="D106" s="191"/>
      <c r="E106" s="191">
        <v>50000</v>
      </c>
      <c r="F106" s="192">
        <f t="shared" si="2"/>
        <v>3941000</v>
      </c>
      <c r="G106" s="187"/>
      <c r="H106" s="179">
        <f t="shared" si="3"/>
        <v>1</v>
      </c>
    </row>
    <row r="107" spans="1:8" ht="18" customHeight="1">
      <c r="A107" s="190">
        <v>42023</v>
      </c>
      <c r="B107" s="190" t="s">
        <v>50</v>
      </c>
      <c r="C107" s="188" t="s">
        <v>155</v>
      </c>
      <c r="D107" s="191">
        <v>1080000000</v>
      </c>
      <c r="E107" s="191"/>
      <c r="F107" s="192">
        <f t="shared" si="2"/>
        <v>1083941000</v>
      </c>
      <c r="G107" s="187"/>
      <c r="H107" s="179">
        <f t="shared" si="3"/>
        <v>1</v>
      </c>
    </row>
    <row r="108" spans="1:8" ht="18" customHeight="1">
      <c r="A108" s="190">
        <v>42023</v>
      </c>
      <c r="B108" s="190" t="s">
        <v>148</v>
      </c>
      <c r="C108" s="188" t="s">
        <v>236</v>
      </c>
      <c r="D108" s="191"/>
      <c r="E108" s="191">
        <v>273000000</v>
      </c>
      <c r="F108" s="192">
        <f t="shared" si="2"/>
        <v>810941000</v>
      </c>
      <c r="G108" s="187"/>
      <c r="H108" s="179">
        <f t="shared" si="3"/>
        <v>1</v>
      </c>
    </row>
    <row r="109" spans="1:8" ht="18" customHeight="1">
      <c r="A109" s="190">
        <v>42023</v>
      </c>
      <c r="B109" s="190" t="s">
        <v>148</v>
      </c>
      <c r="C109" s="188" t="s">
        <v>206</v>
      </c>
      <c r="D109" s="191"/>
      <c r="E109" s="191">
        <v>200000000</v>
      </c>
      <c r="F109" s="192">
        <f t="shared" si="2"/>
        <v>610941000</v>
      </c>
      <c r="G109" s="187" t="s">
        <v>474</v>
      </c>
      <c r="H109" s="179">
        <f t="shared" si="3"/>
        <v>1</v>
      </c>
    </row>
    <row r="110" spans="1:8" ht="18" customHeight="1">
      <c r="A110" s="190">
        <v>42023</v>
      </c>
      <c r="B110" s="190" t="s">
        <v>148</v>
      </c>
      <c r="C110" s="188" t="s">
        <v>237</v>
      </c>
      <c r="D110" s="191"/>
      <c r="E110" s="191">
        <v>150000000</v>
      </c>
      <c r="F110" s="192">
        <f t="shared" si="2"/>
        <v>460941000</v>
      </c>
      <c r="G110" s="187"/>
      <c r="H110" s="179">
        <f t="shared" si="3"/>
        <v>1</v>
      </c>
    </row>
    <row r="111" spans="1:8" ht="18" customHeight="1">
      <c r="A111" s="190">
        <v>42023</v>
      </c>
      <c r="B111" s="190" t="s">
        <v>148</v>
      </c>
      <c r="C111" s="188" t="s">
        <v>238</v>
      </c>
      <c r="D111" s="191"/>
      <c r="E111" s="191">
        <v>100000000</v>
      </c>
      <c r="F111" s="192">
        <f t="shared" si="2"/>
        <v>360941000</v>
      </c>
      <c r="G111" s="187" t="s">
        <v>474</v>
      </c>
      <c r="H111" s="179">
        <f t="shared" si="3"/>
        <v>1</v>
      </c>
    </row>
    <row r="112" spans="1:8" ht="18" customHeight="1">
      <c r="A112" s="190">
        <v>42023</v>
      </c>
      <c r="B112" s="190" t="s">
        <v>204</v>
      </c>
      <c r="C112" s="188" t="s">
        <v>397</v>
      </c>
      <c r="D112" s="191"/>
      <c r="E112" s="191">
        <v>88811000</v>
      </c>
      <c r="F112" s="192">
        <f t="shared" si="2"/>
        <v>272130000</v>
      </c>
      <c r="G112" s="187"/>
      <c r="H112" s="179">
        <f t="shared" si="3"/>
        <v>1</v>
      </c>
    </row>
    <row r="113" spans="1:8" ht="18" customHeight="1">
      <c r="A113" s="190">
        <v>42023</v>
      </c>
      <c r="B113" s="190" t="s">
        <v>204</v>
      </c>
      <c r="C113" s="188" t="s">
        <v>239</v>
      </c>
      <c r="D113" s="191"/>
      <c r="E113" s="191">
        <v>100000000</v>
      </c>
      <c r="F113" s="192">
        <f t="shared" si="2"/>
        <v>172130000</v>
      </c>
      <c r="G113" s="187"/>
      <c r="H113" s="179">
        <f t="shared" si="3"/>
        <v>1</v>
      </c>
    </row>
    <row r="114" spans="1:8" ht="18" customHeight="1">
      <c r="A114" s="190">
        <v>42023</v>
      </c>
      <c r="B114" s="190" t="s">
        <v>308</v>
      </c>
      <c r="C114" s="188" t="s">
        <v>240</v>
      </c>
      <c r="D114" s="191"/>
      <c r="E114" s="191">
        <v>150000000</v>
      </c>
      <c r="F114" s="192">
        <f t="shared" si="2"/>
        <v>22130000</v>
      </c>
      <c r="G114" s="187"/>
      <c r="H114" s="179">
        <f t="shared" si="3"/>
        <v>1</v>
      </c>
    </row>
    <row r="115" spans="1:8" ht="18" customHeight="1">
      <c r="A115" s="190">
        <v>42023</v>
      </c>
      <c r="B115" s="190" t="s">
        <v>832</v>
      </c>
      <c r="C115" s="188" t="s">
        <v>241</v>
      </c>
      <c r="D115" s="191"/>
      <c r="E115" s="191">
        <v>2000000</v>
      </c>
      <c r="F115" s="192">
        <f t="shared" si="2"/>
        <v>20130000</v>
      </c>
      <c r="G115" s="187"/>
      <c r="H115" s="179">
        <f t="shared" si="3"/>
        <v>1</v>
      </c>
    </row>
    <row r="116" spans="1:8" ht="18" customHeight="1">
      <c r="A116" s="190">
        <v>42023</v>
      </c>
      <c r="B116" s="190" t="s">
        <v>179</v>
      </c>
      <c r="C116" s="188" t="s">
        <v>242</v>
      </c>
      <c r="D116" s="191"/>
      <c r="E116" s="191">
        <v>322000</v>
      </c>
      <c r="F116" s="192">
        <f t="shared" si="2"/>
        <v>19808000</v>
      </c>
      <c r="G116" s="187"/>
      <c r="H116" s="179">
        <f t="shared" si="3"/>
        <v>1</v>
      </c>
    </row>
    <row r="117" spans="1:8" ht="18" customHeight="1">
      <c r="A117" s="190">
        <v>42023</v>
      </c>
      <c r="B117" s="190" t="s">
        <v>152</v>
      </c>
      <c r="C117" s="188" t="s">
        <v>243</v>
      </c>
      <c r="D117" s="191"/>
      <c r="E117" s="191">
        <v>17930000</v>
      </c>
      <c r="F117" s="192">
        <f t="shared" si="2"/>
        <v>1878000</v>
      </c>
      <c r="G117" s="187"/>
      <c r="H117" s="179">
        <f t="shared" si="3"/>
        <v>1</v>
      </c>
    </row>
    <row r="118" spans="1:8" ht="18" customHeight="1">
      <c r="A118" s="190">
        <v>42024</v>
      </c>
      <c r="B118" s="190" t="s">
        <v>50</v>
      </c>
      <c r="C118" s="188" t="s">
        <v>155</v>
      </c>
      <c r="D118" s="191">
        <v>80000000</v>
      </c>
      <c r="E118" s="191"/>
      <c r="F118" s="192">
        <f t="shared" si="2"/>
        <v>81878000</v>
      </c>
      <c r="G118" s="187"/>
      <c r="H118" s="179">
        <f t="shared" si="3"/>
        <v>1</v>
      </c>
    </row>
    <row r="119" spans="1:8" ht="18" customHeight="1">
      <c r="A119" s="190">
        <v>42024</v>
      </c>
      <c r="B119" s="190" t="s">
        <v>169</v>
      </c>
      <c r="C119" s="188" t="s">
        <v>171</v>
      </c>
      <c r="D119" s="191">
        <v>85440000</v>
      </c>
      <c r="E119" s="191"/>
      <c r="F119" s="192">
        <f t="shared" si="2"/>
        <v>167318000</v>
      </c>
      <c r="G119" s="187"/>
      <c r="H119" s="179">
        <f t="shared" si="3"/>
        <v>1</v>
      </c>
    </row>
    <row r="120" spans="1:8" ht="18" customHeight="1">
      <c r="A120" s="190">
        <v>42024</v>
      </c>
      <c r="B120" s="190" t="s">
        <v>198</v>
      </c>
      <c r="C120" s="188" t="s">
        <v>157</v>
      </c>
      <c r="D120" s="191"/>
      <c r="E120" s="191">
        <v>73000000</v>
      </c>
      <c r="F120" s="192">
        <f t="shared" si="2"/>
        <v>94318000</v>
      </c>
      <c r="G120" s="187"/>
      <c r="H120" s="179">
        <f t="shared" si="3"/>
        <v>1</v>
      </c>
    </row>
    <row r="121" spans="1:8" ht="18" customHeight="1">
      <c r="A121" s="190">
        <v>42024</v>
      </c>
      <c r="B121" s="190" t="s">
        <v>148</v>
      </c>
      <c r="C121" s="188" t="s">
        <v>244</v>
      </c>
      <c r="D121" s="191"/>
      <c r="E121" s="191">
        <v>12421000</v>
      </c>
      <c r="F121" s="192">
        <f t="shared" si="2"/>
        <v>81897000</v>
      </c>
      <c r="G121" s="187"/>
      <c r="H121" s="179">
        <f t="shared" si="3"/>
        <v>1</v>
      </c>
    </row>
    <row r="122" spans="1:8" ht="18" customHeight="1">
      <c r="A122" s="190">
        <v>42024</v>
      </c>
      <c r="B122" s="190" t="s">
        <v>148</v>
      </c>
      <c r="C122" s="188" t="s">
        <v>149</v>
      </c>
      <c r="D122" s="191"/>
      <c r="E122" s="191">
        <v>12117000</v>
      </c>
      <c r="F122" s="192">
        <f t="shared" si="2"/>
        <v>69780000</v>
      </c>
      <c r="G122" s="187"/>
      <c r="H122" s="179">
        <f t="shared" si="3"/>
        <v>1</v>
      </c>
    </row>
    <row r="123" spans="1:8" ht="18" customHeight="1">
      <c r="A123" s="190">
        <v>42024</v>
      </c>
      <c r="B123" s="190" t="s">
        <v>148</v>
      </c>
      <c r="C123" s="188" t="s">
        <v>245</v>
      </c>
      <c r="D123" s="191"/>
      <c r="E123" s="191">
        <v>37840000</v>
      </c>
      <c r="F123" s="192">
        <f t="shared" si="2"/>
        <v>31940000</v>
      </c>
      <c r="G123" s="187"/>
      <c r="H123" s="179">
        <f t="shared" si="3"/>
        <v>1</v>
      </c>
    </row>
    <row r="124" spans="1:8" ht="18" customHeight="1">
      <c r="A124" s="190">
        <v>42024</v>
      </c>
      <c r="B124" s="190" t="s">
        <v>179</v>
      </c>
      <c r="C124" s="188" t="s">
        <v>246</v>
      </c>
      <c r="D124" s="191"/>
      <c r="E124" s="191">
        <v>2462000</v>
      </c>
      <c r="F124" s="192">
        <f t="shared" si="2"/>
        <v>29478000</v>
      </c>
      <c r="G124" s="187"/>
      <c r="H124" s="179">
        <f t="shared" si="3"/>
        <v>1</v>
      </c>
    </row>
    <row r="125" spans="1:8" ht="18" customHeight="1">
      <c r="A125" s="190">
        <v>42024</v>
      </c>
      <c r="B125" s="190" t="s">
        <v>146</v>
      </c>
      <c r="C125" s="188" t="s">
        <v>151</v>
      </c>
      <c r="D125" s="191"/>
      <c r="E125" s="191">
        <v>330000</v>
      </c>
      <c r="F125" s="192">
        <f t="shared" si="2"/>
        <v>29148000</v>
      </c>
      <c r="G125" s="187"/>
      <c r="H125" s="179">
        <f t="shared" si="3"/>
        <v>1</v>
      </c>
    </row>
    <row r="126" spans="1:8" ht="18" customHeight="1">
      <c r="A126" s="190">
        <v>42024</v>
      </c>
      <c r="B126" s="190" t="s">
        <v>146</v>
      </c>
      <c r="C126" s="188" t="s">
        <v>247</v>
      </c>
      <c r="D126" s="191"/>
      <c r="E126" s="191">
        <v>1360000</v>
      </c>
      <c r="F126" s="192">
        <f t="shared" si="2"/>
        <v>27788000</v>
      </c>
      <c r="G126" s="187"/>
      <c r="H126" s="179">
        <f t="shared" si="3"/>
        <v>1</v>
      </c>
    </row>
    <row r="127" spans="1:8" ht="18" customHeight="1">
      <c r="A127" s="190">
        <v>42024</v>
      </c>
      <c r="B127" s="190" t="s">
        <v>148</v>
      </c>
      <c r="C127" s="188" t="s">
        <v>149</v>
      </c>
      <c r="D127" s="191"/>
      <c r="E127" s="191">
        <v>2917000</v>
      </c>
      <c r="F127" s="192">
        <f t="shared" si="2"/>
        <v>24871000</v>
      </c>
      <c r="G127" s="187"/>
      <c r="H127" s="179">
        <f t="shared" si="3"/>
        <v>1</v>
      </c>
    </row>
    <row r="128" spans="1:8" ht="18" customHeight="1">
      <c r="A128" s="190">
        <v>42024</v>
      </c>
      <c r="B128" s="190" t="s">
        <v>1159</v>
      </c>
      <c r="C128" s="188" t="s">
        <v>189</v>
      </c>
      <c r="D128" s="191"/>
      <c r="E128" s="191">
        <v>1400000</v>
      </c>
      <c r="F128" s="192">
        <f t="shared" si="2"/>
        <v>23471000</v>
      </c>
      <c r="G128" s="187"/>
      <c r="H128" s="179">
        <f t="shared" si="3"/>
        <v>1</v>
      </c>
    </row>
    <row r="129" spans="1:8" ht="18" customHeight="1">
      <c r="A129" s="190">
        <v>42024</v>
      </c>
      <c r="B129" s="190" t="s">
        <v>832</v>
      </c>
      <c r="C129" s="188" t="s">
        <v>248</v>
      </c>
      <c r="D129" s="191"/>
      <c r="E129" s="191">
        <v>50000</v>
      </c>
      <c r="F129" s="192">
        <f t="shared" si="2"/>
        <v>23421000</v>
      </c>
      <c r="G129" s="187"/>
      <c r="H129" s="179">
        <f t="shared" si="3"/>
        <v>1</v>
      </c>
    </row>
    <row r="130" spans="1:8" ht="18" customHeight="1">
      <c r="A130" s="190">
        <v>42024</v>
      </c>
      <c r="B130" s="190" t="s">
        <v>1159</v>
      </c>
      <c r="C130" s="188" t="s">
        <v>249</v>
      </c>
      <c r="D130" s="191"/>
      <c r="E130" s="191">
        <v>20000000</v>
      </c>
      <c r="F130" s="192">
        <f t="shared" si="2"/>
        <v>3421000</v>
      </c>
      <c r="G130" s="187"/>
      <c r="H130" s="179">
        <f t="shared" si="3"/>
        <v>1</v>
      </c>
    </row>
    <row r="131" spans="1:8" ht="18" customHeight="1">
      <c r="A131" s="190">
        <v>42027</v>
      </c>
      <c r="B131" s="190" t="s">
        <v>50</v>
      </c>
      <c r="C131" s="188" t="s">
        <v>155</v>
      </c>
      <c r="D131" s="191">
        <v>645000000</v>
      </c>
      <c r="E131" s="191"/>
      <c r="F131" s="192">
        <f t="shared" si="2"/>
        <v>648421000</v>
      </c>
      <c r="G131" s="187"/>
      <c r="H131" s="179">
        <f t="shared" si="3"/>
        <v>1</v>
      </c>
    </row>
    <row r="132" spans="1:8" ht="18" customHeight="1">
      <c r="A132" s="190">
        <v>42027</v>
      </c>
      <c r="B132" s="190" t="s">
        <v>1159</v>
      </c>
      <c r="C132" s="188" t="s">
        <v>250</v>
      </c>
      <c r="D132" s="191"/>
      <c r="E132" s="191">
        <v>20000000</v>
      </c>
      <c r="F132" s="192">
        <f t="shared" si="2"/>
        <v>628421000</v>
      </c>
      <c r="G132" s="187"/>
      <c r="H132" s="179">
        <f t="shared" si="3"/>
        <v>1</v>
      </c>
    </row>
    <row r="133" spans="1:8" ht="18" customHeight="1">
      <c r="A133" s="190">
        <v>42027</v>
      </c>
      <c r="B133" s="190" t="s">
        <v>148</v>
      </c>
      <c r="C133" s="188" t="s">
        <v>207</v>
      </c>
      <c r="D133" s="191"/>
      <c r="E133" s="191">
        <v>562344000</v>
      </c>
      <c r="F133" s="192">
        <f t="shared" si="2"/>
        <v>66077000</v>
      </c>
      <c r="G133" s="187" t="s">
        <v>474</v>
      </c>
      <c r="H133" s="179">
        <f t="shared" si="3"/>
        <v>1</v>
      </c>
    </row>
    <row r="134" spans="1:8" ht="18" customHeight="1">
      <c r="A134" s="190">
        <v>42027</v>
      </c>
      <c r="B134" s="190" t="s">
        <v>161</v>
      </c>
      <c r="C134" s="188" t="s">
        <v>251</v>
      </c>
      <c r="D134" s="191"/>
      <c r="E134" s="191">
        <v>20000000</v>
      </c>
      <c r="F134" s="192">
        <f t="shared" si="2"/>
        <v>46077000</v>
      </c>
      <c r="G134" s="187"/>
      <c r="H134" s="179">
        <f t="shared" si="3"/>
        <v>1</v>
      </c>
    </row>
    <row r="135" spans="1:8" ht="18" customHeight="1">
      <c r="A135" s="190">
        <v>42027</v>
      </c>
      <c r="B135" s="190" t="s">
        <v>175</v>
      </c>
      <c r="C135" s="188" t="s">
        <v>252</v>
      </c>
      <c r="D135" s="191"/>
      <c r="E135" s="191">
        <v>34097000</v>
      </c>
      <c r="F135" s="192">
        <f t="shared" si="2"/>
        <v>11980000</v>
      </c>
      <c r="G135" s="187"/>
      <c r="H135" s="179">
        <f t="shared" si="3"/>
        <v>1</v>
      </c>
    </row>
    <row r="136" spans="1:8" ht="18" customHeight="1">
      <c r="A136" s="190">
        <v>42027</v>
      </c>
      <c r="B136" s="190" t="s">
        <v>184</v>
      </c>
      <c r="C136" s="188" t="s">
        <v>253</v>
      </c>
      <c r="D136" s="191">
        <v>16000000</v>
      </c>
      <c r="E136" s="191"/>
      <c r="F136" s="192">
        <f t="shared" si="2"/>
        <v>27980000</v>
      </c>
      <c r="G136" s="187"/>
      <c r="H136" s="179">
        <f t="shared" si="3"/>
        <v>1</v>
      </c>
    </row>
    <row r="137" spans="1:8" ht="18" customHeight="1">
      <c r="A137" s="190">
        <v>42027</v>
      </c>
      <c r="B137" s="190" t="s">
        <v>1054</v>
      </c>
      <c r="C137" s="188" t="s">
        <v>254</v>
      </c>
      <c r="D137" s="191"/>
      <c r="E137" s="191">
        <v>6033000</v>
      </c>
      <c r="F137" s="192">
        <f t="shared" si="2"/>
        <v>21947000</v>
      </c>
      <c r="G137" s="187"/>
      <c r="H137" s="179">
        <f t="shared" si="3"/>
        <v>1</v>
      </c>
    </row>
    <row r="138" spans="1:8" ht="18" customHeight="1">
      <c r="A138" s="190">
        <v>42027</v>
      </c>
      <c r="B138" s="190" t="s">
        <v>184</v>
      </c>
      <c r="C138" s="188" t="s">
        <v>255</v>
      </c>
      <c r="D138" s="191">
        <v>5000000</v>
      </c>
      <c r="E138" s="191"/>
      <c r="F138" s="192">
        <f t="shared" si="2"/>
        <v>26947000</v>
      </c>
      <c r="G138" s="187"/>
      <c r="H138" s="179">
        <f t="shared" si="3"/>
        <v>1</v>
      </c>
    </row>
    <row r="139" spans="1:8" ht="18" customHeight="1">
      <c r="A139" s="190">
        <v>42027</v>
      </c>
      <c r="B139" s="190" t="s">
        <v>1054</v>
      </c>
      <c r="C139" s="188" t="s">
        <v>256</v>
      </c>
      <c r="D139" s="191"/>
      <c r="E139" s="191">
        <v>4762000</v>
      </c>
      <c r="F139" s="192">
        <f t="shared" si="2"/>
        <v>22185000</v>
      </c>
      <c r="G139" s="187"/>
      <c r="H139" s="179">
        <f t="shared" si="3"/>
        <v>1</v>
      </c>
    </row>
    <row r="140" spans="1:8" ht="18" customHeight="1">
      <c r="A140" s="190">
        <v>42027</v>
      </c>
      <c r="B140" s="190" t="s">
        <v>184</v>
      </c>
      <c r="C140" s="188" t="s">
        <v>257</v>
      </c>
      <c r="D140" s="191"/>
      <c r="E140" s="191">
        <v>5000000</v>
      </c>
      <c r="F140" s="192">
        <f t="shared" si="2"/>
        <v>17185000</v>
      </c>
      <c r="G140" s="187"/>
      <c r="H140" s="179">
        <f t="shared" si="3"/>
        <v>1</v>
      </c>
    </row>
    <row r="141" spans="1:8" ht="18" customHeight="1">
      <c r="A141" s="190">
        <v>42027</v>
      </c>
      <c r="B141" s="190" t="s">
        <v>179</v>
      </c>
      <c r="C141" s="188" t="s">
        <v>258</v>
      </c>
      <c r="D141" s="191"/>
      <c r="E141" s="191">
        <v>1967000</v>
      </c>
      <c r="F141" s="192">
        <f t="shared" ref="F141:F204" si="4">IF(C141&lt;&gt;"",F140+D141-E141,0)</f>
        <v>15218000</v>
      </c>
      <c r="G141" s="187"/>
      <c r="H141" s="179">
        <f t="shared" si="3"/>
        <v>1</v>
      </c>
    </row>
    <row r="142" spans="1:8" ht="18" customHeight="1">
      <c r="A142" s="190">
        <v>42030</v>
      </c>
      <c r="B142" s="190" t="s">
        <v>152</v>
      </c>
      <c r="C142" s="188" t="s">
        <v>259</v>
      </c>
      <c r="D142" s="191"/>
      <c r="E142" s="191">
        <v>1790000</v>
      </c>
      <c r="F142" s="192">
        <f t="shared" si="4"/>
        <v>13428000</v>
      </c>
      <c r="G142" s="187"/>
      <c r="H142" s="179">
        <f t="shared" ref="H142:H205" si="5">IF(A142&lt;&gt;"",MONTH(A142),"")</f>
        <v>1</v>
      </c>
    </row>
    <row r="143" spans="1:8" ht="18" customHeight="1">
      <c r="A143" s="190">
        <v>42030</v>
      </c>
      <c r="B143" s="190" t="s">
        <v>161</v>
      </c>
      <c r="C143" s="188" t="s">
        <v>260</v>
      </c>
      <c r="D143" s="191"/>
      <c r="E143" s="191">
        <v>2300000</v>
      </c>
      <c r="F143" s="192">
        <f t="shared" si="4"/>
        <v>11128000</v>
      </c>
      <c r="G143" s="187"/>
      <c r="H143" s="179">
        <f t="shared" si="5"/>
        <v>1</v>
      </c>
    </row>
    <row r="144" spans="1:8" ht="18" customHeight="1">
      <c r="A144" s="190">
        <v>42030</v>
      </c>
      <c r="B144" s="190" t="s">
        <v>146</v>
      </c>
      <c r="C144" s="188" t="s">
        <v>197</v>
      </c>
      <c r="D144" s="191"/>
      <c r="E144" s="191">
        <v>112000</v>
      </c>
      <c r="F144" s="192">
        <f t="shared" si="4"/>
        <v>11016000</v>
      </c>
      <c r="G144" s="187"/>
      <c r="H144" s="179">
        <f t="shared" si="5"/>
        <v>1</v>
      </c>
    </row>
    <row r="145" spans="1:8" ht="18" customHeight="1">
      <c r="A145" s="190">
        <v>42030</v>
      </c>
      <c r="B145" s="190" t="s">
        <v>161</v>
      </c>
      <c r="C145" s="188" t="s">
        <v>261</v>
      </c>
      <c r="D145" s="191"/>
      <c r="E145" s="191">
        <v>1981000</v>
      </c>
      <c r="F145" s="192">
        <f t="shared" si="4"/>
        <v>9035000</v>
      </c>
      <c r="G145" s="187"/>
      <c r="H145" s="179">
        <f t="shared" si="5"/>
        <v>1</v>
      </c>
    </row>
    <row r="146" spans="1:8" ht="18" customHeight="1">
      <c r="A146" s="190">
        <v>42030</v>
      </c>
      <c r="B146" s="190" t="s">
        <v>161</v>
      </c>
      <c r="C146" s="188" t="s">
        <v>262</v>
      </c>
      <c r="D146" s="191"/>
      <c r="E146" s="191">
        <v>162000</v>
      </c>
      <c r="F146" s="192">
        <f t="shared" si="4"/>
        <v>8873000</v>
      </c>
      <c r="G146" s="187"/>
      <c r="H146" s="179">
        <f t="shared" si="5"/>
        <v>1</v>
      </c>
    </row>
    <row r="147" spans="1:8" ht="18" customHeight="1">
      <c r="A147" s="190">
        <v>42030</v>
      </c>
      <c r="B147" s="190" t="s">
        <v>832</v>
      </c>
      <c r="C147" s="188" t="s">
        <v>263</v>
      </c>
      <c r="D147" s="191"/>
      <c r="E147" s="191">
        <v>3623000</v>
      </c>
      <c r="F147" s="192">
        <f t="shared" si="4"/>
        <v>5250000</v>
      </c>
      <c r="G147" s="187"/>
      <c r="H147" s="179">
        <f t="shared" si="5"/>
        <v>1</v>
      </c>
    </row>
    <row r="148" spans="1:8" ht="18" customHeight="1">
      <c r="A148" s="190">
        <v>42030</v>
      </c>
      <c r="B148" s="190" t="s">
        <v>1053</v>
      </c>
      <c r="C148" s="188" t="s">
        <v>264</v>
      </c>
      <c r="D148" s="191"/>
      <c r="E148" s="191">
        <v>40000</v>
      </c>
      <c r="F148" s="192">
        <f t="shared" si="4"/>
        <v>5210000</v>
      </c>
      <c r="G148" s="187"/>
      <c r="H148" s="179">
        <f t="shared" si="5"/>
        <v>1</v>
      </c>
    </row>
    <row r="149" spans="1:8" ht="18" customHeight="1">
      <c r="A149" s="190">
        <v>42030</v>
      </c>
      <c r="B149" s="190" t="s">
        <v>832</v>
      </c>
      <c r="C149" s="188" t="s">
        <v>265</v>
      </c>
      <c r="D149" s="191"/>
      <c r="E149" s="191">
        <v>2000000</v>
      </c>
      <c r="F149" s="192">
        <f t="shared" si="4"/>
        <v>3210000</v>
      </c>
      <c r="G149" s="187"/>
      <c r="H149" s="179">
        <f t="shared" si="5"/>
        <v>1</v>
      </c>
    </row>
    <row r="150" spans="1:8" ht="18" customHeight="1">
      <c r="A150" s="190">
        <v>42030</v>
      </c>
      <c r="B150" s="190" t="s">
        <v>152</v>
      </c>
      <c r="C150" s="188" t="s">
        <v>266</v>
      </c>
      <c r="D150" s="191"/>
      <c r="E150" s="191">
        <v>1159000</v>
      </c>
      <c r="F150" s="192">
        <f t="shared" si="4"/>
        <v>2051000</v>
      </c>
      <c r="G150" s="187"/>
      <c r="H150" s="179">
        <f t="shared" si="5"/>
        <v>1</v>
      </c>
    </row>
    <row r="151" spans="1:8" ht="18" customHeight="1">
      <c r="A151" s="190">
        <v>42032</v>
      </c>
      <c r="B151" s="190" t="s">
        <v>50</v>
      </c>
      <c r="C151" s="188" t="s">
        <v>267</v>
      </c>
      <c r="D151" s="191">
        <v>1200000000</v>
      </c>
      <c r="E151" s="191"/>
      <c r="F151" s="192">
        <f t="shared" si="4"/>
        <v>1202051000</v>
      </c>
      <c r="G151" s="187"/>
      <c r="H151" s="179">
        <f t="shared" si="5"/>
        <v>1</v>
      </c>
    </row>
    <row r="152" spans="1:8" ht="18" customHeight="1">
      <c r="A152" s="190">
        <v>42032</v>
      </c>
      <c r="B152" s="190" t="s">
        <v>198</v>
      </c>
      <c r="C152" s="188" t="s">
        <v>268</v>
      </c>
      <c r="D152" s="191"/>
      <c r="E152" s="191">
        <v>10000000</v>
      </c>
      <c r="F152" s="192">
        <f t="shared" si="4"/>
        <v>1192051000</v>
      </c>
      <c r="G152" s="187"/>
      <c r="H152" s="179">
        <f t="shared" si="5"/>
        <v>1</v>
      </c>
    </row>
    <row r="153" spans="1:8" ht="18" customHeight="1">
      <c r="A153" s="190">
        <v>42032</v>
      </c>
      <c r="B153" s="190" t="s">
        <v>269</v>
      </c>
      <c r="C153" s="188" t="s">
        <v>524</v>
      </c>
      <c r="D153" s="191"/>
      <c r="E153" s="191">
        <v>5800000</v>
      </c>
      <c r="F153" s="192">
        <f t="shared" si="4"/>
        <v>1186251000</v>
      </c>
      <c r="G153" s="187"/>
      <c r="H153" s="179">
        <f t="shared" si="5"/>
        <v>1</v>
      </c>
    </row>
    <row r="154" spans="1:8" ht="18" customHeight="1">
      <c r="A154" s="190">
        <v>42032</v>
      </c>
      <c r="B154" s="190" t="s">
        <v>1053</v>
      </c>
      <c r="C154" s="188" t="s">
        <v>270</v>
      </c>
      <c r="D154" s="191"/>
      <c r="E154" s="191">
        <v>5072000</v>
      </c>
      <c r="F154" s="192">
        <f t="shared" si="4"/>
        <v>1181179000</v>
      </c>
      <c r="G154" s="187"/>
      <c r="H154" s="179">
        <f t="shared" si="5"/>
        <v>1</v>
      </c>
    </row>
    <row r="155" spans="1:8" ht="18" customHeight="1">
      <c r="A155" s="190">
        <v>42032</v>
      </c>
      <c r="B155" s="190" t="s">
        <v>269</v>
      </c>
      <c r="C155" s="188" t="s">
        <v>271</v>
      </c>
      <c r="D155" s="191"/>
      <c r="E155" s="191">
        <v>3500000</v>
      </c>
      <c r="F155" s="192">
        <f t="shared" si="4"/>
        <v>1177679000</v>
      </c>
      <c r="G155" s="187"/>
      <c r="H155" s="179">
        <f t="shared" si="5"/>
        <v>1</v>
      </c>
    </row>
    <row r="156" spans="1:8" ht="18" customHeight="1">
      <c r="A156" s="190">
        <v>42032</v>
      </c>
      <c r="B156" s="190" t="s">
        <v>832</v>
      </c>
      <c r="C156" s="188" t="s">
        <v>272</v>
      </c>
      <c r="D156" s="191"/>
      <c r="E156" s="191">
        <v>49220000</v>
      </c>
      <c r="F156" s="192">
        <f t="shared" si="4"/>
        <v>1128459000</v>
      </c>
      <c r="G156" s="187"/>
      <c r="H156" s="179">
        <f t="shared" si="5"/>
        <v>1</v>
      </c>
    </row>
    <row r="157" spans="1:8" ht="18" customHeight="1">
      <c r="A157" s="190">
        <v>42033</v>
      </c>
      <c r="B157" s="190" t="s">
        <v>177</v>
      </c>
      <c r="C157" s="188" t="s">
        <v>178</v>
      </c>
      <c r="D157" s="191"/>
      <c r="E157" s="191">
        <v>4154000</v>
      </c>
      <c r="F157" s="192">
        <f t="shared" si="4"/>
        <v>1124305000</v>
      </c>
      <c r="G157" s="187"/>
      <c r="H157" s="179">
        <f t="shared" si="5"/>
        <v>1</v>
      </c>
    </row>
    <row r="158" spans="1:8" ht="18" customHeight="1">
      <c r="A158" s="190">
        <v>42033</v>
      </c>
      <c r="B158" s="190" t="s">
        <v>148</v>
      </c>
      <c r="C158" s="188" t="s">
        <v>207</v>
      </c>
      <c r="D158" s="191"/>
      <c r="E158" s="191">
        <v>256503000</v>
      </c>
      <c r="F158" s="192">
        <f t="shared" si="4"/>
        <v>867802000</v>
      </c>
      <c r="G158" s="187" t="s">
        <v>474</v>
      </c>
      <c r="H158" s="179">
        <f t="shared" si="5"/>
        <v>1</v>
      </c>
    </row>
    <row r="159" spans="1:8" ht="18" customHeight="1">
      <c r="A159" s="190">
        <v>42033</v>
      </c>
      <c r="B159" s="190" t="s">
        <v>152</v>
      </c>
      <c r="C159" s="188" t="s">
        <v>273</v>
      </c>
      <c r="D159" s="191"/>
      <c r="E159" s="191">
        <v>23240000</v>
      </c>
      <c r="F159" s="192">
        <f t="shared" si="4"/>
        <v>844562000</v>
      </c>
      <c r="G159" s="187"/>
      <c r="H159" s="179">
        <f t="shared" si="5"/>
        <v>1</v>
      </c>
    </row>
    <row r="160" spans="1:8" ht="18" customHeight="1">
      <c r="A160" s="190">
        <v>42033</v>
      </c>
      <c r="B160" s="190" t="s">
        <v>148</v>
      </c>
      <c r="C160" s="188" t="s">
        <v>274</v>
      </c>
      <c r="D160" s="191"/>
      <c r="E160" s="191">
        <v>23221000</v>
      </c>
      <c r="F160" s="192">
        <f t="shared" si="4"/>
        <v>821341000</v>
      </c>
      <c r="G160" s="187"/>
      <c r="H160" s="179">
        <f t="shared" si="5"/>
        <v>1</v>
      </c>
    </row>
    <row r="161" spans="1:8" ht="18" customHeight="1">
      <c r="A161" s="190">
        <v>42033</v>
      </c>
      <c r="B161" s="190" t="s">
        <v>148</v>
      </c>
      <c r="C161" s="188" t="s">
        <v>275</v>
      </c>
      <c r="D161" s="191"/>
      <c r="E161" s="191">
        <v>110000000</v>
      </c>
      <c r="F161" s="192">
        <f t="shared" si="4"/>
        <v>711341000</v>
      </c>
      <c r="G161" s="187"/>
      <c r="H161" s="179">
        <f t="shared" si="5"/>
        <v>1</v>
      </c>
    </row>
    <row r="162" spans="1:8" ht="18" customHeight="1">
      <c r="A162" s="190">
        <v>42033</v>
      </c>
      <c r="B162" s="190" t="s">
        <v>161</v>
      </c>
      <c r="C162" s="188" t="s">
        <v>276</v>
      </c>
      <c r="D162" s="191"/>
      <c r="E162" s="191">
        <v>85806000</v>
      </c>
      <c r="F162" s="192">
        <f t="shared" si="4"/>
        <v>625535000</v>
      </c>
      <c r="G162" s="187"/>
      <c r="H162" s="179">
        <f t="shared" si="5"/>
        <v>1</v>
      </c>
    </row>
    <row r="163" spans="1:8" ht="18" customHeight="1">
      <c r="A163" s="190">
        <v>42033</v>
      </c>
      <c r="B163" s="190" t="s">
        <v>148</v>
      </c>
      <c r="C163" s="188" t="s">
        <v>167</v>
      </c>
      <c r="D163" s="191"/>
      <c r="E163" s="191">
        <v>100000000</v>
      </c>
      <c r="F163" s="192">
        <f t="shared" si="4"/>
        <v>525535000</v>
      </c>
      <c r="G163" s="187" t="s">
        <v>474</v>
      </c>
      <c r="H163" s="179">
        <f t="shared" si="5"/>
        <v>1</v>
      </c>
    </row>
    <row r="164" spans="1:8" ht="18" customHeight="1">
      <c r="A164" s="190">
        <v>42033</v>
      </c>
      <c r="B164" s="190" t="s">
        <v>161</v>
      </c>
      <c r="C164" s="188" t="s">
        <v>261</v>
      </c>
      <c r="D164" s="191"/>
      <c r="E164" s="191">
        <v>5517000</v>
      </c>
      <c r="F164" s="192">
        <f t="shared" si="4"/>
        <v>520018000</v>
      </c>
      <c r="G164" s="187"/>
      <c r="H164" s="179">
        <f t="shared" si="5"/>
        <v>1</v>
      </c>
    </row>
    <row r="165" spans="1:8" ht="18" customHeight="1">
      <c r="A165" s="190">
        <v>42033</v>
      </c>
      <c r="B165" s="190" t="s">
        <v>148</v>
      </c>
      <c r="C165" s="188" t="s">
        <v>183</v>
      </c>
      <c r="D165" s="191"/>
      <c r="E165" s="191">
        <v>50025000</v>
      </c>
      <c r="F165" s="192">
        <f t="shared" si="4"/>
        <v>469993000</v>
      </c>
      <c r="G165" s="187"/>
      <c r="H165" s="179">
        <f t="shared" si="5"/>
        <v>1</v>
      </c>
    </row>
    <row r="166" spans="1:8" ht="18" customHeight="1">
      <c r="A166" s="190">
        <v>42033</v>
      </c>
      <c r="B166" s="190" t="s">
        <v>269</v>
      </c>
      <c r="C166" s="188" t="s">
        <v>277</v>
      </c>
      <c r="D166" s="191"/>
      <c r="E166" s="191">
        <v>250000</v>
      </c>
      <c r="F166" s="192">
        <f t="shared" si="4"/>
        <v>469743000</v>
      </c>
      <c r="G166" s="187"/>
      <c r="H166" s="179">
        <f t="shared" si="5"/>
        <v>1</v>
      </c>
    </row>
    <row r="167" spans="1:8" ht="18" customHeight="1">
      <c r="A167" s="190">
        <v>42033</v>
      </c>
      <c r="B167" s="190" t="s">
        <v>1159</v>
      </c>
      <c r="C167" s="188" t="s">
        <v>189</v>
      </c>
      <c r="D167" s="191"/>
      <c r="E167" s="191">
        <v>1600000</v>
      </c>
      <c r="F167" s="192">
        <f t="shared" si="4"/>
        <v>468143000</v>
      </c>
      <c r="G167" s="187"/>
      <c r="H167" s="179">
        <f t="shared" si="5"/>
        <v>1</v>
      </c>
    </row>
    <row r="168" spans="1:8" ht="18" customHeight="1">
      <c r="A168" s="190">
        <v>42033</v>
      </c>
      <c r="B168" s="190" t="s">
        <v>1053</v>
      </c>
      <c r="C168" s="188" t="s">
        <v>278</v>
      </c>
      <c r="D168" s="191"/>
      <c r="E168" s="191">
        <v>1500000</v>
      </c>
      <c r="F168" s="192">
        <f t="shared" si="4"/>
        <v>466643000</v>
      </c>
      <c r="G168" s="187"/>
      <c r="H168" s="179">
        <f t="shared" si="5"/>
        <v>1</v>
      </c>
    </row>
    <row r="169" spans="1:8" ht="18" customHeight="1">
      <c r="A169" s="190">
        <v>42033</v>
      </c>
      <c r="B169" s="190" t="s">
        <v>1053</v>
      </c>
      <c r="C169" s="188" t="s">
        <v>279</v>
      </c>
      <c r="D169" s="191"/>
      <c r="E169" s="191">
        <v>10000000</v>
      </c>
      <c r="F169" s="192">
        <f t="shared" si="4"/>
        <v>456643000</v>
      </c>
      <c r="G169" s="187"/>
      <c r="H169" s="179">
        <f t="shared" si="5"/>
        <v>1</v>
      </c>
    </row>
    <row r="170" spans="1:8" ht="18" customHeight="1">
      <c r="A170" s="190">
        <v>42034</v>
      </c>
      <c r="B170" s="190" t="s">
        <v>269</v>
      </c>
      <c r="C170" s="188" t="s">
        <v>280</v>
      </c>
      <c r="D170" s="191"/>
      <c r="E170" s="191">
        <v>3000000</v>
      </c>
      <c r="F170" s="192">
        <f t="shared" si="4"/>
        <v>453643000</v>
      </c>
      <c r="G170" s="187"/>
      <c r="H170" s="179">
        <f t="shared" si="5"/>
        <v>1</v>
      </c>
    </row>
    <row r="171" spans="1:8" ht="18" customHeight="1">
      <c r="A171" s="190">
        <v>42034</v>
      </c>
      <c r="B171" s="190" t="s">
        <v>269</v>
      </c>
      <c r="C171" s="188" t="s">
        <v>281</v>
      </c>
      <c r="D171" s="191"/>
      <c r="E171" s="191">
        <v>850000</v>
      </c>
      <c r="F171" s="192">
        <f t="shared" si="4"/>
        <v>452793000</v>
      </c>
      <c r="G171" s="187"/>
      <c r="H171" s="179">
        <f t="shared" si="5"/>
        <v>1</v>
      </c>
    </row>
    <row r="172" spans="1:8" ht="18" customHeight="1">
      <c r="A172" s="190">
        <v>42034</v>
      </c>
      <c r="B172" s="190" t="s">
        <v>161</v>
      </c>
      <c r="C172" s="188" t="s">
        <v>282</v>
      </c>
      <c r="D172" s="191"/>
      <c r="E172" s="191">
        <v>345000</v>
      </c>
      <c r="F172" s="192">
        <f t="shared" si="4"/>
        <v>452448000</v>
      </c>
      <c r="G172" s="187"/>
      <c r="H172" s="179">
        <f t="shared" si="5"/>
        <v>1</v>
      </c>
    </row>
    <row r="173" spans="1:8" ht="18" customHeight="1">
      <c r="A173" s="190">
        <v>42034</v>
      </c>
      <c r="B173" s="190" t="s">
        <v>832</v>
      </c>
      <c r="C173" s="188" t="s">
        <v>283</v>
      </c>
      <c r="D173" s="191"/>
      <c r="E173" s="191">
        <v>5000000</v>
      </c>
      <c r="F173" s="192">
        <f t="shared" si="4"/>
        <v>447448000</v>
      </c>
      <c r="G173" s="187"/>
      <c r="H173" s="179">
        <f t="shared" si="5"/>
        <v>1</v>
      </c>
    </row>
    <row r="174" spans="1:8" ht="18" customHeight="1">
      <c r="A174" s="190">
        <v>42034</v>
      </c>
      <c r="B174" s="190" t="s">
        <v>1053</v>
      </c>
      <c r="C174" s="188" t="s">
        <v>284</v>
      </c>
      <c r="D174" s="191"/>
      <c r="E174" s="191">
        <v>3000000</v>
      </c>
      <c r="F174" s="192">
        <f t="shared" si="4"/>
        <v>444448000</v>
      </c>
      <c r="G174" s="187"/>
      <c r="H174" s="179">
        <f t="shared" si="5"/>
        <v>1</v>
      </c>
    </row>
    <row r="175" spans="1:8" ht="18" customHeight="1">
      <c r="A175" s="190">
        <v>42034</v>
      </c>
      <c r="B175" s="190" t="s">
        <v>148</v>
      </c>
      <c r="C175" s="188" t="s">
        <v>166</v>
      </c>
      <c r="D175" s="191"/>
      <c r="E175" s="191">
        <v>200000000</v>
      </c>
      <c r="F175" s="192">
        <f t="shared" si="4"/>
        <v>244448000</v>
      </c>
      <c r="G175" s="187" t="s">
        <v>474</v>
      </c>
      <c r="H175" s="179">
        <f t="shared" si="5"/>
        <v>1</v>
      </c>
    </row>
    <row r="176" spans="1:8" ht="18" customHeight="1">
      <c r="A176" s="190">
        <v>42034</v>
      </c>
      <c r="B176" s="190" t="s">
        <v>184</v>
      </c>
      <c r="C176" s="188" t="s">
        <v>285</v>
      </c>
      <c r="D176" s="191"/>
      <c r="E176" s="191">
        <v>4000000</v>
      </c>
      <c r="F176" s="192">
        <f t="shared" si="4"/>
        <v>240448000</v>
      </c>
      <c r="G176" s="187"/>
      <c r="H176" s="179">
        <f t="shared" si="5"/>
        <v>1</v>
      </c>
    </row>
    <row r="177" spans="1:8" ht="18" customHeight="1">
      <c r="A177" s="190">
        <v>42035</v>
      </c>
      <c r="B177" s="190" t="s">
        <v>184</v>
      </c>
      <c r="C177" s="188" t="s">
        <v>286</v>
      </c>
      <c r="D177" s="191"/>
      <c r="E177" s="191">
        <v>5000000</v>
      </c>
      <c r="F177" s="192">
        <f t="shared" si="4"/>
        <v>235448000</v>
      </c>
      <c r="G177" s="187"/>
      <c r="H177" s="179">
        <f t="shared" si="5"/>
        <v>1</v>
      </c>
    </row>
    <row r="178" spans="1:8" ht="18" customHeight="1">
      <c r="A178" s="190">
        <v>42035</v>
      </c>
      <c r="B178" s="190" t="s">
        <v>159</v>
      </c>
      <c r="C178" s="188" t="s">
        <v>287</v>
      </c>
      <c r="D178" s="191"/>
      <c r="E178" s="191">
        <v>117839000</v>
      </c>
      <c r="F178" s="192">
        <f t="shared" si="4"/>
        <v>117609000</v>
      </c>
      <c r="G178" s="187"/>
      <c r="H178" s="179">
        <f t="shared" si="5"/>
        <v>1</v>
      </c>
    </row>
    <row r="179" spans="1:8" ht="18" customHeight="1">
      <c r="A179" s="190">
        <v>42035</v>
      </c>
      <c r="B179" s="190" t="s">
        <v>1159</v>
      </c>
      <c r="C179" s="188" t="s">
        <v>288</v>
      </c>
      <c r="D179" s="191"/>
      <c r="E179" s="191">
        <v>1493000</v>
      </c>
      <c r="F179" s="192">
        <f t="shared" si="4"/>
        <v>116116000</v>
      </c>
      <c r="G179" s="187"/>
      <c r="H179" s="179">
        <f t="shared" si="5"/>
        <v>1</v>
      </c>
    </row>
    <row r="180" spans="1:8" ht="18" customHeight="1">
      <c r="A180" s="190">
        <v>42035</v>
      </c>
      <c r="B180" s="190" t="s">
        <v>1053</v>
      </c>
      <c r="C180" s="188" t="s">
        <v>289</v>
      </c>
      <c r="D180" s="191"/>
      <c r="E180" s="191">
        <v>1000000</v>
      </c>
      <c r="F180" s="192">
        <f t="shared" si="4"/>
        <v>115116000</v>
      </c>
      <c r="G180" s="187"/>
      <c r="H180" s="179">
        <f t="shared" si="5"/>
        <v>1</v>
      </c>
    </row>
    <row r="181" spans="1:8" ht="18" customHeight="1">
      <c r="A181" s="190">
        <v>42036</v>
      </c>
      <c r="B181" s="190" t="s">
        <v>152</v>
      </c>
      <c r="C181" s="188" t="s">
        <v>290</v>
      </c>
      <c r="D181" s="191"/>
      <c r="E181" s="191">
        <v>1000000</v>
      </c>
      <c r="F181" s="192">
        <f t="shared" si="4"/>
        <v>114116000</v>
      </c>
      <c r="G181" s="187"/>
      <c r="H181" s="179">
        <f t="shared" si="5"/>
        <v>2</v>
      </c>
    </row>
    <row r="182" spans="1:8" ht="18" customHeight="1">
      <c r="A182" s="190">
        <v>42036</v>
      </c>
      <c r="B182" s="190" t="s">
        <v>1053</v>
      </c>
      <c r="C182" s="188" t="s">
        <v>291</v>
      </c>
      <c r="D182" s="191"/>
      <c r="E182" s="191">
        <v>200000</v>
      </c>
      <c r="F182" s="192">
        <f t="shared" si="4"/>
        <v>113916000</v>
      </c>
      <c r="G182" s="187"/>
      <c r="H182" s="179">
        <f t="shared" si="5"/>
        <v>2</v>
      </c>
    </row>
    <row r="183" spans="1:8" ht="18" customHeight="1">
      <c r="A183" s="190">
        <v>42036</v>
      </c>
      <c r="B183" s="190" t="s">
        <v>146</v>
      </c>
      <c r="C183" s="188" t="s">
        <v>151</v>
      </c>
      <c r="D183" s="191"/>
      <c r="E183" s="191">
        <v>605000</v>
      </c>
      <c r="F183" s="192">
        <f t="shared" si="4"/>
        <v>113311000</v>
      </c>
      <c r="G183" s="187"/>
      <c r="H183" s="179">
        <f t="shared" si="5"/>
        <v>2</v>
      </c>
    </row>
    <row r="184" spans="1:8" ht="18" customHeight="1">
      <c r="A184" s="190">
        <v>42036</v>
      </c>
      <c r="B184" s="190" t="s">
        <v>161</v>
      </c>
      <c r="C184" s="188" t="s">
        <v>292</v>
      </c>
      <c r="D184" s="191"/>
      <c r="E184" s="191">
        <v>385000</v>
      </c>
      <c r="F184" s="192">
        <f t="shared" si="4"/>
        <v>112926000</v>
      </c>
      <c r="G184" s="187"/>
      <c r="H184" s="179">
        <f t="shared" si="5"/>
        <v>2</v>
      </c>
    </row>
    <row r="185" spans="1:8" ht="18" customHeight="1">
      <c r="A185" s="190">
        <v>42036</v>
      </c>
      <c r="B185" s="190" t="s">
        <v>152</v>
      </c>
      <c r="C185" s="188" t="s">
        <v>293</v>
      </c>
      <c r="D185" s="191"/>
      <c r="E185" s="191">
        <v>500000</v>
      </c>
      <c r="F185" s="192">
        <f t="shared" si="4"/>
        <v>112426000</v>
      </c>
      <c r="G185" s="187"/>
      <c r="H185" s="179">
        <f t="shared" si="5"/>
        <v>2</v>
      </c>
    </row>
    <row r="186" spans="1:8" ht="18" customHeight="1">
      <c r="A186" s="190">
        <v>42036</v>
      </c>
      <c r="B186" s="190" t="s">
        <v>1055</v>
      </c>
      <c r="C186" s="188" t="s">
        <v>294</v>
      </c>
      <c r="D186" s="191"/>
      <c r="E186" s="191">
        <v>2000000</v>
      </c>
      <c r="F186" s="192">
        <f t="shared" si="4"/>
        <v>110426000</v>
      </c>
      <c r="G186" s="187"/>
      <c r="H186" s="179">
        <f t="shared" si="5"/>
        <v>2</v>
      </c>
    </row>
    <row r="187" spans="1:8" ht="18" customHeight="1">
      <c r="A187" s="190">
        <v>42036</v>
      </c>
      <c r="B187" s="190" t="s">
        <v>832</v>
      </c>
      <c r="C187" s="188" t="s">
        <v>295</v>
      </c>
      <c r="D187" s="191"/>
      <c r="E187" s="191">
        <v>1105000</v>
      </c>
      <c r="F187" s="192">
        <f t="shared" si="4"/>
        <v>109321000</v>
      </c>
      <c r="G187" s="187"/>
      <c r="H187" s="179">
        <f t="shared" si="5"/>
        <v>2</v>
      </c>
    </row>
    <row r="188" spans="1:8" ht="18" customHeight="1">
      <c r="A188" s="190">
        <v>42036</v>
      </c>
      <c r="B188" s="190" t="s">
        <v>1159</v>
      </c>
      <c r="C188" s="188" t="s">
        <v>150</v>
      </c>
      <c r="D188" s="191"/>
      <c r="E188" s="191">
        <v>1300000</v>
      </c>
      <c r="F188" s="192">
        <f t="shared" si="4"/>
        <v>108021000</v>
      </c>
      <c r="G188" s="187"/>
      <c r="H188" s="179">
        <f t="shared" si="5"/>
        <v>2</v>
      </c>
    </row>
    <row r="189" spans="1:8" ht="18" customHeight="1">
      <c r="A189" s="190">
        <v>42036</v>
      </c>
      <c r="B189" s="190" t="s">
        <v>1053</v>
      </c>
      <c r="C189" s="188" t="s">
        <v>296</v>
      </c>
      <c r="D189" s="191"/>
      <c r="E189" s="191">
        <v>1000000</v>
      </c>
      <c r="F189" s="192">
        <f t="shared" si="4"/>
        <v>107021000</v>
      </c>
      <c r="G189" s="187"/>
      <c r="H189" s="179">
        <f t="shared" si="5"/>
        <v>2</v>
      </c>
    </row>
    <row r="190" spans="1:8" ht="18" customHeight="1">
      <c r="A190" s="190">
        <v>42036</v>
      </c>
      <c r="B190" s="190" t="s">
        <v>146</v>
      </c>
      <c r="C190" s="188" t="s">
        <v>297</v>
      </c>
      <c r="D190" s="191"/>
      <c r="E190" s="191">
        <v>5000000</v>
      </c>
      <c r="F190" s="192">
        <f t="shared" si="4"/>
        <v>102021000</v>
      </c>
      <c r="G190" s="187"/>
      <c r="H190" s="179">
        <f t="shared" si="5"/>
        <v>2</v>
      </c>
    </row>
    <row r="191" spans="1:8" ht="18" customHeight="1">
      <c r="A191" s="190">
        <v>42039</v>
      </c>
      <c r="B191" s="190" t="s">
        <v>50</v>
      </c>
      <c r="C191" s="188" t="s">
        <v>267</v>
      </c>
      <c r="D191" s="191">
        <v>500000000</v>
      </c>
      <c r="E191" s="191"/>
      <c r="F191" s="192">
        <f>IF(C191&lt;&gt;"",F190+D191-E191,0)</f>
        <v>602021000</v>
      </c>
      <c r="G191" s="187"/>
      <c r="H191" s="179">
        <f t="shared" si="5"/>
        <v>2</v>
      </c>
    </row>
    <row r="192" spans="1:8" ht="18" customHeight="1">
      <c r="A192" s="190">
        <v>42039</v>
      </c>
      <c r="B192" s="190" t="s">
        <v>50</v>
      </c>
      <c r="C192" s="188" t="s">
        <v>267</v>
      </c>
      <c r="D192" s="191">
        <v>1000000000</v>
      </c>
      <c r="E192" s="191"/>
      <c r="F192" s="192">
        <f>IF(C192&lt;&gt;"",F191+D192-E192,0)</f>
        <v>1602021000</v>
      </c>
      <c r="G192" s="187"/>
      <c r="H192" s="179">
        <f t="shared" si="5"/>
        <v>2</v>
      </c>
    </row>
    <row r="193" spans="1:8" ht="18" customHeight="1">
      <c r="A193" s="190">
        <v>42039</v>
      </c>
      <c r="B193" s="190" t="s">
        <v>148</v>
      </c>
      <c r="C193" s="188" t="s">
        <v>207</v>
      </c>
      <c r="D193" s="191"/>
      <c r="E193" s="191">
        <v>173400000</v>
      </c>
      <c r="F193" s="192">
        <f t="shared" si="4"/>
        <v>1428621000</v>
      </c>
      <c r="G193" s="187" t="s">
        <v>474</v>
      </c>
      <c r="H193" s="179">
        <f t="shared" si="5"/>
        <v>2</v>
      </c>
    </row>
    <row r="194" spans="1:8" ht="18" customHeight="1">
      <c r="A194" s="190">
        <v>42039</v>
      </c>
      <c r="B194" s="190" t="s">
        <v>832</v>
      </c>
      <c r="C194" s="188" t="s">
        <v>298</v>
      </c>
      <c r="D194" s="191"/>
      <c r="E194" s="191">
        <v>30000000</v>
      </c>
      <c r="F194" s="192">
        <f t="shared" si="4"/>
        <v>1398621000</v>
      </c>
      <c r="G194" s="187"/>
      <c r="H194" s="179">
        <f t="shared" si="5"/>
        <v>2</v>
      </c>
    </row>
    <row r="195" spans="1:8" ht="18" customHeight="1">
      <c r="A195" s="190">
        <v>42039</v>
      </c>
      <c r="B195" s="190" t="s">
        <v>175</v>
      </c>
      <c r="C195" s="188" t="s">
        <v>299</v>
      </c>
      <c r="D195" s="191"/>
      <c r="E195" s="191">
        <v>70000000</v>
      </c>
      <c r="F195" s="192">
        <f t="shared" si="4"/>
        <v>1328621000</v>
      </c>
      <c r="G195" s="187"/>
      <c r="H195" s="179">
        <f t="shared" si="5"/>
        <v>2</v>
      </c>
    </row>
    <row r="196" spans="1:8" ht="18" customHeight="1">
      <c r="A196" s="190">
        <v>42039</v>
      </c>
      <c r="B196" s="190" t="s">
        <v>175</v>
      </c>
      <c r="C196" s="188" t="s">
        <v>300</v>
      </c>
      <c r="D196" s="191"/>
      <c r="E196" s="191">
        <v>5400000</v>
      </c>
      <c r="F196" s="192">
        <f t="shared" si="4"/>
        <v>1323221000</v>
      </c>
      <c r="G196" s="187"/>
      <c r="H196" s="179">
        <f t="shared" si="5"/>
        <v>2</v>
      </c>
    </row>
    <row r="197" spans="1:8" ht="18" customHeight="1">
      <c r="A197" s="190">
        <v>42039</v>
      </c>
      <c r="B197" s="190" t="s">
        <v>148</v>
      </c>
      <c r="C197" s="188" t="s">
        <v>206</v>
      </c>
      <c r="D197" s="191"/>
      <c r="E197" s="191">
        <v>500000000</v>
      </c>
      <c r="F197" s="192">
        <f t="shared" si="4"/>
        <v>823221000</v>
      </c>
      <c r="G197" s="187" t="s">
        <v>474</v>
      </c>
      <c r="H197" s="179">
        <f t="shared" si="5"/>
        <v>2</v>
      </c>
    </row>
    <row r="198" spans="1:8" ht="18" customHeight="1">
      <c r="A198" s="190">
        <v>42039</v>
      </c>
      <c r="B198" s="190" t="s">
        <v>148</v>
      </c>
      <c r="C198" s="188" t="s">
        <v>208</v>
      </c>
      <c r="D198" s="191"/>
      <c r="E198" s="191">
        <v>200000000</v>
      </c>
      <c r="F198" s="192">
        <f t="shared" si="4"/>
        <v>623221000</v>
      </c>
      <c r="G198" s="187"/>
      <c r="H198" s="179">
        <f t="shared" si="5"/>
        <v>2</v>
      </c>
    </row>
    <row r="199" spans="1:8" ht="18" customHeight="1">
      <c r="A199" s="190">
        <v>42039</v>
      </c>
      <c r="B199" s="190" t="s">
        <v>148</v>
      </c>
      <c r="C199" s="188" t="s">
        <v>301</v>
      </c>
      <c r="D199" s="191"/>
      <c r="E199" s="191">
        <v>172125000</v>
      </c>
      <c r="F199" s="192">
        <f t="shared" si="4"/>
        <v>451096000</v>
      </c>
      <c r="G199" s="187"/>
      <c r="H199" s="179">
        <f t="shared" si="5"/>
        <v>2</v>
      </c>
    </row>
    <row r="200" spans="1:8" ht="18" customHeight="1">
      <c r="A200" s="190">
        <v>42039</v>
      </c>
      <c r="B200" s="190" t="s">
        <v>148</v>
      </c>
      <c r="C200" s="188" t="s">
        <v>226</v>
      </c>
      <c r="D200" s="191"/>
      <c r="E200" s="191">
        <v>150000000</v>
      </c>
      <c r="F200" s="192">
        <f t="shared" si="4"/>
        <v>301096000</v>
      </c>
      <c r="G200" s="187"/>
      <c r="H200" s="179">
        <f t="shared" si="5"/>
        <v>2</v>
      </c>
    </row>
    <row r="201" spans="1:8" ht="18" customHeight="1">
      <c r="A201" s="190">
        <v>42039</v>
      </c>
      <c r="B201" s="190" t="s">
        <v>832</v>
      </c>
      <c r="C201" s="188" t="s">
        <v>302</v>
      </c>
      <c r="D201" s="191"/>
      <c r="E201" s="191">
        <v>8000000</v>
      </c>
      <c r="F201" s="192">
        <f t="shared" si="4"/>
        <v>293096000</v>
      </c>
      <c r="G201" s="187"/>
      <c r="H201" s="179">
        <f t="shared" si="5"/>
        <v>2</v>
      </c>
    </row>
    <row r="202" spans="1:8" ht="18" customHeight="1">
      <c r="A202" s="190">
        <v>42039</v>
      </c>
      <c r="B202" s="190" t="s">
        <v>832</v>
      </c>
      <c r="C202" s="188" t="s">
        <v>303</v>
      </c>
      <c r="D202" s="191"/>
      <c r="E202" s="191">
        <v>6600000</v>
      </c>
      <c r="F202" s="192">
        <f t="shared" si="4"/>
        <v>286496000</v>
      </c>
      <c r="G202" s="187"/>
      <c r="H202" s="179">
        <f t="shared" si="5"/>
        <v>2</v>
      </c>
    </row>
    <row r="203" spans="1:8" ht="18" customHeight="1">
      <c r="A203" s="190">
        <v>42039</v>
      </c>
      <c r="B203" s="190" t="s">
        <v>152</v>
      </c>
      <c r="C203" s="188" t="s">
        <v>304</v>
      </c>
      <c r="D203" s="191"/>
      <c r="E203" s="191">
        <v>1020000</v>
      </c>
      <c r="F203" s="192">
        <f t="shared" si="4"/>
        <v>285476000</v>
      </c>
      <c r="G203" s="187"/>
      <c r="H203" s="179">
        <f t="shared" si="5"/>
        <v>2</v>
      </c>
    </row>
    <row r="204" spans="1:8" ht="18" customHeight="1">
      <c r="A204" s="190">
        <v>42039</v>
      </c>
      <c r="B204" s="190" t="s">
        <v>1054</v>
      </c>
      <c r="C204" s="188" t="s">
        <v>305</v>
      </c>
      <c r="D204" s="191"/>
      <c r="E204" s="191">
        <v>153000</v>
      </c>
      <c r="F204" s="192">
        <f t="shared" si="4"/>
        <v>285323000</v>
      </c>
      <c r="G204" s="187"/>
      <c r="H204" s="179">
        <f t="shared" si="5"/>
        <v>2</v>
      </c>
    </row>
    <row r="205" spans="1:8" ht="18" customHeight="1">
      <c r="A205" s="190">
        <v>42039</v>
      </c>
      <c r="B205" s="190" t="s">
        <v>1054</v>
      </c>
      <c r="C205" s="188" t="s">
        <v>306</v>
      </c>
      <c r="D205" s="191"/>
      <c r="E205" s="191">
        <v>550000</v>
      </c>
      <c r="F205" s="192">
        <f t="shared" ref="F205:F268" si="6">IF(C205&lt;&gt;"",F204+D205-E205,0)</f>
        <v>284773000</v>
      </c>
      <c r="G205" s="187"/>
      <c r="H205" s="179">
        <f t="shared" si="5"/>
        <v>2</v>
      </c>
    </row>
    <row r="206" spans="1:8" ht="18" customHeight="1">
      <c r="A206" s="190">
        <v>42039</v>
      </c>
      <c r="B206" s="190" t="s">
        <v>146</v>
      </c>
      <c r="C206" s="188" t="s">
        <v>151</v>
      </c>
      <c r="D206" s="191"/>
      <c r="E206" s="191">
        <v>330000</v>
      </c>
      <c r="F206" s="192">
        <f t="shared" si="6"/>
        <v>284443000</v>
      </c>
      <c r="G206" s="187"/>
      <c r="H206" s="179">
        <f t="shared" ref="H206:H269" si="7">IF(A206&lt;&gt;"",MONTH(A206),"")</f>
        <v>2</v>
      </c>
    </row>
    <row r="207" spans="1:8" ht="18" customHeight="1">
      <c r="A207" s="190">
        <v>42039</v>
      </c>
      <c r="B207" s="190" t="s">
        <v>161</v>
      </c>
      <c r="C207" s="188" t="s">
        <v>307</v>
      </c>
      <c r="D207" s="191"/>
      <c r="E207" s="191">
        <v>350000</v>
      </c>
      <c r="F207" s="192">
        <f t="shared" si="6"/>
        <v>284093000</v>
      </c>
      <c r="G207" s="187"/>
      <c r="H207" s="179">
        <f t="shared" si="7"/>
        <v>2</v>
      </c>
    </row>
    <row r="208" spans="1:8" ht="18" customHeight="1">
      <c r="A208" s="190">
        <v>42041</v>
      </c>
      <c r="B208" s="190" t="s">
        <v>50</v>
      </c>
      <c r="C208" s="188" t="s">
        <v>267</v>
      </c>
      <c r="D208" s="191">
        <v>800000000</v>
      </c>
      <c r="E208" s="191"/>
      <c r="F208" s="192">
        <f t="shared" si="6"/>
        <v>1084093000</v>
      </c>
      <c r="G208" s="187"/>
      <c r="H208" s="179">
        <f t="shared" si="7"/>
        <v>2</v>
      </c>
    </row>
    <row r="209" spans="1:8" ht="18" customHeight="1">
      <c r="A209" s="190">
        <v>42041</v>
      </c>
      <c r="B209" s="190" t="s">
        <v>308</v>
      </c>
      <c r="C209" s="188" t="s">
        <v>309</v>
      </c>
      <c r="D209" s="191"/>
      <c r="E209" s="191">
        <v>199700000</v>
      </c>
      <c r="F209" s="192">
        <f t="shared" si="6"/>
        <v>884393000</v>
      </c>
      <c r="G209" s="187"/>
      <c r="H209" s="179">
        <f t="shared" si="7"/>
        <v>2</v>
      </c>
    </row>
    <row r="210" spans="1:8" ht="18" customHeight="1">
      <c r="A210" s="190">
        <v>42041</v>
      </c>
      <c r="B210" s="190" t="s">
        <v>50</v>
      </c>
      <c r="C210" s="188" t="s">
        <v>310</v>
      </c>
      <c r="D210" s="191"/>
      <c r="E210" s="191">
        <v>60000000</v>
      </c>
      <c r="F210" s="192">
        <f t="shared" si="6"/>
        <v>824393000</v>
      </c>
      <c r="G210" s="187"/>
      <c r="H210" s="179">
        <f t="shared" si="7"/>
        <v>2</v>
      </c>
    </row>
    <row r="211" spans="1:8" ht="18" customHeight="1">
      <c r="A211" s="190">
        <v>42041</v>
      </c>
      <c r="B211" s="190" t="s">
        <v>159</v>
      </c>
      <c r="C211" s="188" t="s">
        <v>311</v>
      </c>
      <c r="D211" s="191"/>
      <c r="E211" s="191">
        <v>17708000</v>
      </c>
      <c r="F211" s="192">
        <f t="shared" si="6"/>
        <v>806685000</v>
      </c>
      <c r="G211" s="187"/>
      <c r="H211" s="179">
        <f t="shared" si="7"/>
        <v>2</v>
      </c>
    </row>
    <row r="212" spans="1:8" ht="18" customHeight="1">
      <c r="A212" s="190">
        <v>42041</v>
      </c>
      <c r="B212" s="190" t="s">
        <v>159</v>
      </c>
      <c r="C212" s="188" t="s">
        <v>312</v>
      </c>
      <c r="D212" s="191"/>
      <c r="E212" s="191">
        <v>279489000</v>
      </c>
      <c r="F212" s="192">
        <f t="shared" si="6"/>
        <v>527196000</v>
      </c>
      <c r="G212" s="187"/>
      <c r="H212" s="179">
        <f t="shared" si="7"/>
        <v>2</v>
      </c>
    </row>
    <row r="213" spans="1:8" ht="18" customHeight="1">
      <c r="A213" s="190">
        <v>42041</v>
      </c>
      <c r="B213" s="190" t="s">
        <v>161</v>
      </c>
      <c r="C213" s="188" t="s">
        <v>313</v>
      </c>
      <c r="D213" s="191"/>
      <c r="E213" s="191">
        <v>100000000</v>
      </c>
      <c r="F213" s="192">
        <f t="shared" si="6"/>
        <v>427196000</v>
      </c>
      <c r="G213" s="187"/>
      <c r="H213" s="179">
        <f t="shared" si="7"/>
        <v>2</v>
      </c>
    </row>
    <row r="214" spans="1:8" ht="18" customHeight="1">
      <c r="A214" s="190">
        <v>42041</v>
      </c>
      <c r="B214" s="190" t="s">
        <v>146</v>
      </c>
      <c r="C214" s="188" t="s">
        <v>314</v>
      </c>
      <c r="D214" s="191"/>
      <c r="E214" s="191">
        <v>97736000</v>
      </c>
      <c r="F214" s="192">
        <f t="shared" si="6"/>
        <v>329460000</v>
      </c>
      <c r="G214" s="187"/>
      <c r="H214" s="179">
        <f t="shared" si="7"/>
        <v>2</v>
      </c>
    </row>
    <row r="215" spans="1:8" ht="18" customHeight="1">
      <c r="A215" s="190">
        <v>42041</v>
      </c>
      <c r="B215" s="190" t="s">
        <v>146</v>
      </c>
      <c r="C215" s="188" t="s">
        <v>315</v>
      </c>
      <c r="D215" s="191"/>
      <c r="E215" s="191">
        <v>3017000</v>
      </c>
      <c r="F215" s="192">
        <f t="shared" si="6"/>
        <v>326443000</v>
      </c>
      <c r="G215" s="187"/>
      <c r="H215" s="179">
        <f t="shared" si="7"/>
        <v>2</v>
      </c>
    </row>
    <row r="216" spans="1:8" ht="18" customHeight="1">
      <c r="A216" s="190">
        <v>42041</v>
      </c>
      <c r="B216" s="190" t="s">
        <v>159</v>
      </c>
      <c r="C216" s="188" t="s">
        <v>316</v>
      </c>
      <c r="D216" s="191">
        <v>16000000</v>
      </c>
      <c r="E216" s="191"/>
      <c r="F216" s="192">
        <f t="shared" si="6"/>
        <v>342443000</v>
      </c>
      <c r="G216" s="187"/>
      <c r="H216" s="179">
        <f t="shared" si="7"/>
        <v>2</v>
      </c>
    </row>
    <row r="217" spans="1:8" ht="18" customHeight="1">
      <c r="A217" s="190">
        <v>42042</v>
      </c>
      <c r="B217" s="190" t="s">
        <v>832</v>
      </c>
      <c r="C217" s="188" t="s">
        <v>317</v>
      </c>
      <c r="D217" s="191"/>
      <c r="E217" s="191">
        <v>10000000</v>
      </c>
      <c r="F217" s="192">
        <f t="shared" si="6"/>
        <v>332443000</v>
      </c>
      <c r="G217" s="187"/>
      <c r="H217" s="179">
        <f t="shared" si="7"/>
        <v>2</v>
      </c>
    </row>
    <row r="218" spans="1:8" ht="18" customHeight="1">
      <c r="A218" s="190">
        <v>42042</v>
      </c>
      <c r="B218" s="190" t="s">
        <v>204</v>
      </c>
      <c r="C218" s="188" t="s">
        <v>205</v>
      </c>
      <c r="D218" s="191"/>
      <c r="E218" s="191">
        <v>3000000</v>
      </c>
      <c r="F218" s="192">
        <f t="shared" si="6"/>
        <v>329443000</v>
      </c>
      <c r="G218" s="187"/>
      <c r="H218" s="179">
        <f t="shared" si="7"/>
        <v>2</v>
      </c>
    </row>
    <row r="219" spans="1:8" ht="18" customHeight="1">
      <c r="A219" s="190">
        <v>42042</v>
      </c>
      <c r="B219" s="190" t="s">
        <v>204</v>
      </c>
      <c r="C219" s="188" t="s">
        <v>318</v>
      </c>
      <c r="D219" s="191"/>
      <c r="E219" s="191">
        <v>10517000</v>
      </c>
      <c r="F219" s="192">
        <f t="shared" si="6"/>
        <v>318926000</v>
      </c>
      <c r="G219" s="187"/>
      <c r="H219" s="179">
        <f t="shared" si="7"/>
        <v>2</v>
      </c>
    </row>
    <row r="220" spans="1:8" ht="18" customHeight="1">
      <c r="A220" s="190">
        <v>42042</v>
      </c>
      <c r="B220" s="190" t="s">
        <v>169</v>
      </c>
      <c r="C220" s="188" t="s">
        <v>319</v>
      </c>
      <c r="D220" s="191"/>
      <c r="E220" s="191">
        <v>19200000</v>
      </c>
      <c r="F220" s="192">
        <f t="shared" si="6"/>
        <v>299726000</v>
      </c>
      <c r="G220" s="187"/>
      <c r="H220" s="179">
        <f t="shared" si="7"/>
        <v>2</v>
      </c>
    </row>
    <row r="221" spans="1:8" ht="18" customHeight="1">
      <c r="A221" s="190">
        <v>42042</v>
      </c>
      <c r="B221" s="190" t="s">
        <v>177</v>
      </c>
      <c r="C221" s="188" t="s">
        <v>178</v>
      </c>
      <c r="D221" s="191"/>
      <c r="E221" s="191">
        <v>3365000</v>
      </c>
      <c r="F221" s="192">
        <f t="shared" si="6"/>
        <v>296361000</v>
      </c>
      <c r="G221" s="187"/>
      <c r="H221" s="179">
        <f t="shared" si="7"/>
        <v>2</v>
      </c>
    </row>
    <row r="222" spans="1:8" ht="18" customHeight="1">
      <c r="A222" s="190">
        <v>42042</v>
      </c>
      <c r="B222" s="190" t="s">
        <v>177</v>
      </c>
      <c r="C222" s="188" t="s">
        <v>224</v>
      </c>
      <c r="D222" s="191"/>
      <c r="E222" s="191">
        <v>2514000</v>
      </c>
      <c r="F222" s="192">
        <f t="shared" si="6"/>
        <v>293847000</v>
      </c>
      <c r="G222" s="187"/>
      <c r="H222" s="179">
        <f t="shared" si="7"/>
        <v>2</v>
      </c>
    </row>
    <row r="223" spans="1:8" ht="18" customHeight="1">
      <c r="A223" s="190">
        <v>42042</v>
      </c>
      <c r="B223" s="190" t="s">
        <v>320</v>
      </c>
      <c r="C223" s="188" t="s">
        <v>321</v>
      </c>
      <c r="D223" s="191">
        <v>1150000</v>
      </c>
      <c r="E223" s="191"/>
      <c r="F223" s="192">
        <f t="shared" si="6"/>
        <v>294997000</v>
      </c>
      <c r="G223" s="187"/>
      <c r="H223" s="179">
        <f t="shared" si="7"/>
        <v>2</v>
      </c>
    </row>
    <row r="224" spans="1:8" ht="18" customHeight="1">
      <c r="A224" s="190">
        <v>42042</v>
      </c>
      <c r="B224" s="190" t="s">
        <v>184</v>
      </c>
      <c r="C224" s="188" t="s">
        <v>322</v>
      </c>
      <c r="D224" s="191">
        <v>4000000</v>
      </c>
      <c r="E224" s="191"/>
      <c r="F224" s="192">
        <f t="shared" si="6"/>
        <v>298997000</v>
      </c>
      <c r="G224" s="187"/>
      <c r="H224" s="179">
        <f t="shared" si="7"/>
        <v>2</v>
      </c>
    </row>
    <row r="225" spans="1:8" ht="18" customHeight="1">
      <c r="A225" s="190">
        <v>42042</v>
      </c>
      <c r="B225" s="190" t="s">
        <v>152</v>
      </c>
      <c r="C225" s="188" t="s">
        <v>323</v>
      </c>
      <c r="D225" s="191"/>
      <c r="E225" s="191">
        <v>4314000</v>
      </c>
      <c r="F225" s="192">
        <f t="shared" si="6"/>
        <v>294683000</v>
      </c>
      <c r="G225" s="187"/>
      <c r="H225" s="179">
        <f t="shared" si="7"/>
        <v>2</v>
      </c>
    </row>
    <row r="226" spans="1:8" ht="18" customHeight="1">
      <c r="A226" s="190">
        <v>42042</v>
      </c>
      <c r="B226" s="190" t="s">
        <v>184</v>
      </c>
      <c r="C226" s="188" t="s">
        <v>324</v>
      </c>
      <c r="D226" s="191"/>
      <c r="E226" s="191">
        <v>2000000</v>
      </c>
      <c r="F226" s="192">
        <f t="shared" si="6"/>
        <v>292683000</v>
      </c>
      <c r="G226" s="187"/>
      <c r="H226" s="179">
        <f t="shared" si="7"/>
        <v>2</v>
      </c>
    </row>
    <row r="227" spans="1:8" ht="18" customHeight="1">
      <c r="A227" s="190">
        <v>42042</v>
      </c>
      <c r="B227" s="190" t="s">
        <v>152</v>
      </c>
      <c r="C227" s="188" t="s">
        <v>325</v>
      </c>
      <c r="D227" s="191"/>
      <c r="E227" s="191">
        <v>456000</v>
      </c>
      <c r="F227" s="192">
        <f t="shared" si="6"/>
        <v>292227000</v>
      </c>
      <c r="G227" s="187"/>
      <c r="H227" s="179">
        <f t="shared" si="7"/>
        <v>2</v>
      </c>
    </row>
    <row r="228" spans="1:8" ht="18" customHeight="1">
      <c r="A228" s="190">
        <v>42042</v>
      </c>
      <c r="B228" s="190" t="s">
        <v>146</v>
      </c>
      <c r="C228" s="188" t="s">
        <v>326</v>
      </c>
      <c r="D228" s="191"/>
      <c r="E228" s="191">
        <v>350000</v>
      </c>
      <c r="F228" s="192">
        <f t="shared" si="6"/>
        <v>291877000</v>
      </c>
      <c r="G228" s="187"/>
      <c r="H228" s="179">
        <f t="shared" si="7"/>
        <v>2</v>
      </c>
    </row>
    <row r="229" spans="1:8" ht="18" customHeight="1">
      <c r="A229" s="190">
        <v>42044</v>
      </c>
      <c r="B229" s="190" t="s">
        <v>161</v>
      </c>
      <c r="C229" s="188" t="s">
        <v>327</v>
      </c>
      <c r="D229" s="191"/>
      <c r="E229" s="191">
        <v>565000</v>
      </c>
      <c r="F229" s="192">
        <f t="shared" si="6"/>
        <v>291312000</v>
      </c>
      <c r="G229" s="187"/>
      <c r="H229" s="179">
        <f t="shared" si="7"/>
        <v>2</v>
      </c>
    </row>
    <row r="230" spans="1:8" ht="18" customHeight="1">
      <c r="A230" s="190">
        <v>42044</v>
      </c>
      <c r="B230" s="190" t="s">
        <v>50</v>
      </c>
      <c r="C230" s="188" t="s">
        <v>156</v>
      </c>
      <c r="D230" s="191"/>
      <c r="E230" s="191">
        <v>25000000</v>
      </c>
      <c r="F230" s="192">
        <f t="shared" si="6"/>
        <v>266312000</v>
      </c>
      <c r="G230" s="187"/>
      <c r="H230" s="179">
        <f t="shared" si="7"/>
        <v>2</v>
      </c>
    </row>
    <row r="231" spans="1:8" ht="18" customHeight="1">
      <c r="A231" s="190">
        <v>42044</v>
      </c>
      <c r="B231" s="190" t="s">
        <v>1053</v>
      </c>
      <c r="C231" s="188" t="s">
        <v>328</v>
      </c>
      <c r="D231" s="191"/>
      <c r="E231" s="191">
        <v>2000000</v>
      </c>
      <c r="F231" s="192">
        <f t="shared" si="6"/>
        <v>264312000</v>
      </c>
      <c r="G231" s="187"/>
      <c r="H231" s="179">
        <f t="shared" si="7"/>
        <v>2</v>
      </c>
    </row>
    <row r="232" spans="1:8" ht="18" customHeight="1">
      <c r="A232" s="190">
        <v>42044</v>
      </c>
      <c r="B232" s="190" t="s">
        <v>832</v>
      </c>
      <c r="C232" s="188" t="s">
        <v>202</v>
      </c>
      <c r="D232" s="191"/>
      <c r="E232" s="191">
        <v>5000000</v>
      </c>
      <c r="F232" s="192">
        <f t="shared" si="6"/>
        <v>259312000</v>
      </c>
      <c r="G232" s="187"/>
      <c r="H232" s="179">
        <f t="shared" si="7"/>
        <v>2</v>
      </c>
    </row>
    <row r="233" spans="1:8" ht="18" customHeight="1">
      <c r="A233" s="190">
        <v>42045</v>
      </c>
      <c r="B233" s="190" t="s">
        <v>623</v>
      </c>
      <c r="C233" s="188" t="s">
        <v>329</v>
      </c>
      <c r="D233" s="191">
        <v>1000000000</v>
      </c>
      <c r="E233" s="191"/>
      <c r="F233" s="192">
        <f t="shared" si="6"/>
        <v>1259312000</v>
      </c>
      <c r="G233" s="187"/>
      <c r="H233" s="179">
        <f t="shared" si="7"/>
        <v>2</v>
      </c>
    </row>
    <row r="234" spans="1:8" ht="18" customHeight="1">
      <c r="A234" s="190">
        <v>42045</v>
      </c>
      <c r="B234" s="190" t="s">
        <v>148</v>
      </c>
      <c r="C234" s="188" t="s">
        <v>330</v>
      </c>
      <c r="D234" s="191"/>
      <c r="E234" s="191">
        <v>76055000</v>
      </c>
      <c r="F234" s="192">
        <f t="shared" si="6"/>
        <v>1183257000</v>
      </c>
      <c r="G234" s="187"/>
      <c r="H234" s="179">
        <f t="shared" si="7"/>
        <v>2</v>
      </c>
    </row>
    <row r="235" spans="1:8" ht="18" customHeight="1">
      <c r="A235" s="190">
        <v>42045</v>
      </c>
      <c r="B235" s="190" t="s">
        <v>146</v>
      </c>
      <c r="C235" s="188" t="s">
        <v>331</v>
      </c>
      <c r="D235" s="191"/>
      <c r="E235" s="191">
        <v>400000</v>
      </c>
      <c r="F235" s="192">
        <f t="shared" si="6"/>
        <v>1182857000</v>
      </c>
      <c r="G235" s="187"/>
      <c r="H235" s="179">
        <f t="shared" si="7"/>
        <v>2</v>
      </c>
    </row>
    <row r="236" spans="1:8" ht="18" customHeight="1">
      <c r="A236" s="190">
        <v>42045</v>
      </c>
      <c r="B236" s="190" t="s">
        <v>832</v>
      </c>
      <c r="C236" s="188" t="s">
        <v>234</v>
      </c>
      <c r="D236" s="191"/>
      <c r="E236" s="191">
        <v>220000</v>
      </c>
      <c r="F236" s="192">
        <f t="shared" si="6"/>
        <v>1182637000</v>
      </c>
      <c r="G236" s="187"/>
      <c r="H236" s="179">
        <f t="shared" si="7"/>
        <v>2</v>
      </c>
    </row>
    <row r="237" spans="1:8" ht="18" customHeight="1">
      <c r="A237" s="190">
        <v>42045</v>
      </c>
      <c r="B237" s="190" t="s">
        <v>184</v>
      </c>
      <c r="C237" s="188" t="s">
        <v>332</v>
      </c>
      <c r="D237" s="191"/>
      <c r="E237" s="191">
        <v>600000</v>
      </c>
      <c r="F237" s="192">
        <f t="shared" si="6"/>
        <v>1182037000</v>
      </c>
      <c r="G237" s="187"/>
      <c r="H237" s="179">
        <f t="shared" si="7"/>
        <v>2</v>
      </c>
    </row>
    <row r="238" spans="1:8" ht="18" customHeight="1">
      <c r="A238" s="190">
        <v>42045</v>
      </c>
      <c r="B238" s="190" t="s">
        <v>184</v>
      </c>
      <c r="C238" s="188" t="s">
        <v>333</v>
      </c>
      <c r="D238" s="191">
        <v>2000000</v>
      </c>
      <c r="E238" s="191"/>
      <c r="F238" s="192">
        <f t="shared" si="6"/>
        <v>1184037000</v>
      </c>
      <c r="G238" s="187"/>
      <c r="H238" s="179">
        <f t="shared" si="7"/>
        <v>2</v>
      </c>
    </row>
    <row r="239" spans="1:8" ht="18" customHeight="1">
      <c r="A239" s="190">
        <v>42045</v>
      </c>
      <c r="B239" s="190" t="s">
        <v>152</v>
      </c>
      <c r="C239" s="188" t="s">
        <v>334</v>
      </c>
      <c r="D239" s="191"/>
      <c r="E239" s="191">
        <v>3505000</v>
      </c>
      <c r="F239" s="192">
        <f t="shared" si="6"/>
        <v>1180532000</v>
      </c>
      <c r="G239" s="187"/>
      <c r="H239" s="179">
        <f t="shared" si="7"/>
        <v>2</v>
      </c>
    </row>
    <row r="240" spans="1:8" ht="18" customHeight="1">
      <c r="A240" s="190">
        <v>42045</v>
      </c>
      <c r="B240" s="190" t="s">
        <v>146</v>
      </c>
      <c r="C240" s="188" t="s">
        <v>151</v>
      </c>
      <c r="D240" s="191"/>
      <c r="E240" s="191">
        <v>505000</v>
      </c>
      <c r="F240" s="192">
        <f t="shared" si="6"/>
        <v>1180027000</v>
      </c>
      <c r="G240" s="187"/>
      <c r="H240" s="179">
        <f t="shared" si="7"/>
        <v>2</v>
      </c>
    </row>
    <row r="241" spans="1:8" ht="18" customHeight="1">
      <c r="A241" s="190">
        <v>42045</v>
      </c>
      <c r="B241" s="190" t="s">
        <v>152</v>
      </c>
      <c r="C241" s="188" t="s">
        <v>335</v>
      </c>
      <c r="D241" s="191"/>
      <c r="E241" s="191">
        <v>15840000</v>
      </c>
      <c r="F241" s="192">
        <f t="shared" si="6"/>
        <v>1164187000</v>
      </c>
      <c r="G241" s="187"/>
      <c r="H241" s="179">
        <f t="shared" si="7"/>
        <v>2</v>
      </c>
    </row>
    <row r="242" spans="1:8" ht="18" customHeight="1">
      <c r="A242" s="190">
        <v>42045</v>
      </c>
      <c r="B242" s="190" t="s">
        <v>148</v>
      </c>
      <c r="C242" s="188" t="s">
        <v>336</v>
      </c>
      <c r="D242" s="191"/>
      <c r="E242" s="191">
        <v>150000000</v>
      </c>
      <c r="F242" s="192">
        <f t="shared" si="6"/>
        <v>1014187000</v>
      </c>
      <c r="G242" s="187"/>
      <c r="H242" s="179">
        <f t="shared" si="7"/>
        <v>2</v>
      </c>
    </row>
    <row r="243" spans="1:8" ht="18" customHeight="1">
      <c r="A243" s="190">
        <v>42045</v>
      </c>
      <c r="B243" s="190" t="s">
        <v>1055</v>
      </c>
      <c r="C243" s="188" t="s">
        <v>188</v>
      </c>
      <c r="D243" s="191"/>
      <c r="E243" s="191">
        <v>200000</v>
      </c>
      <c r="F243" s="192">
        <f t="shared" si="6"/>
        <v>1013987000</v>
      </c>
      <c r="G243" s="187"/>
      <c r="H243" s="179">
        <f t="shared" si="7"/>
        <v>2</v>
      </c>
    </row>
    <row r="244" spans="1:8" ht="18" customHeight="1">
      <c r="A244" s="190">
        <v>42045</v>
      </c>
      <c r="B244" s="190" t="s">
        <v>184</v>
      </c>
      <c r="C244" s="188" t="s">
        <v>337</v>
      </c>
      <c r="D244" s="191"/>
      <c r="E244" s="191">
        <v>3500000</v>
      </c>
      <c r="F244" s="192">
        <f t="shared" si="6"/>
        <v>1010487000</v>
      </c>
      <c r="G244" s="187"/>
      <c r="H244" s="179">
        <f t="shared" si="7"/>
        <v>2</v>
      </c>
    </row>
    <row r="245" spans="1:8" ht="18" customHeight="1">
      <c r="A245" s="190">
        <v>42045</v>
      </c>
      <c r="B245" s="190" t="s">
        <v>1054</v>
      </c>
      <c r="C245" s="188" t="s">
        <v>338</v>
      </c>
      <c r="D245" s="191"/>
      <c r="E245" s="191">
        <v>75000</v>
      </c>
      <c r="F245" s="192">
        <f t="shared" si="6"/>
        <v>1010412000</v>
      </c>
      <c r="G245" s="187"/>
      <c r="H245" s="179">
        <f t="shared" si="7"/>
        <v>2</v>
      </c>
    </row>
    <row r="246" spans="1:8" ht="18" customHeight="1">
      <c r="A246" s="190">
        <v>42045</v>
      </c>
      <c r="B246" s="190" t="s">
        <v>152</v>
      </c>
      <c r="C246" s="188" t="s">
        <v>339</v>
      </c>
      <c r="D246" s="191"/>
      <c r="E246" s="191">
        <v>28450000</v>
      </c>
      <c r="F246" s="192">
        <f t="shared" si="6"/>
        <v>981962000</v>
      </c>
      <c r="G246" s="187"/>
      <c r="H246" s="179">
        <f t="shared" si="7"/>
        <v>2</v>
      </c>
    </row>
    <row r="247" spans="1:8" ht="18" customHeight="1">
      <c r="A247" s="190">
        <v>42046</v>
      </c>
      <c r="B247" s="190" t="s">
        <v>1053</v>
      </c>
      <c r="C247" s="188" t="s">
        <v>340</v>
      </c>
      <c r="D247" s="191"/>
      <c r="E247" s="191">
        <v>26000000</v>
      </c>
      <c r="F247" s="192">
        <f t="shared" si="6"/>
        <v>955962000</v>
      </c>
      <c r="G247" s="187"/>
      <c r="H247" s="179">
        <f t="shared" si="7"/>
        <v>2</v>
      </c>
    </row>
    <row r="248" spans="1:8" ht="18" customHeight="1">
      <c r="A248" s="190">
        <v>42046</v>
      </c>
      <c r="B248" s="190" t="s">
        <v>1055</v>
      </c>
      <c r="C248" s="188" t="s">
        <v>341</v>
      </c>
      <c r="D248" s="191"/>
      <c r="E248" s="191">
        <v>32000000</v>
      </c>
      <c r="F248" s="192">
        <f t="shared" si="6"/>
        <v>923962000</v>
      </c>
      <c r="G248" s="187"/>
      <c r="H248" s="179">
        <f t="shared" si="7"/>
        <v>2</v>
      </c>
    </row>
    <row r="249" spans="1:8" ht="18" customHeight="1">
      <c r="A249" s="190">
        <v>42046</v>
      </c>
      <c r="B249" s="190" t="s">
        <v>1053</v>
      </c>
      <c r="C249" s="188" t="s">
        <v>342</v>
      </c>
      <c r="D249" s="191"/>
      <c r="E249" s="191">
        <v>4000000</v>
      </c>
      <c r="F249" s="192">
        <f t="shared" si="6"/>
        <v>919962000</v>
      </c>
      <c r="G249" s="187"/>
      <c r="H249" s="179">
        <f t="shared" si="7"/>
        <v>2</v>
      </c>
    </row>
    <row r="250" spans="1:8" ht="18" customHeight="1">
      <c r="A250" s="190">
        <v>42046</v>
      </c>
      <c r="B250" s="190" t="s">
        <v>148</v>
      </c>
      <c r="C250" s="188" t="s">
        <v>208</v>
      </c>
      <c r="D250" s="191"/>
      <c r="E250" s="191">
        <v>200000000</v>
      </c>
      <c r="F250" s="192">
        <f t="shared" si="6"/>
        <v>719962000</v>
      </c>
      <c r="G250" s="187"/>
      <c r="H250" s="179">
        <f t="shared" si="7"/>
        <v>2</v>
      </c>
    </row>
    <row r="251" spans="1:8" ht="18" customHeight="1">
      <c r="A251" s="190">
        <v>42046</v>
      </c>
      <c r="B251" s="190" t="s">
        <v>148</v>
      </c>
      <c r="C251" s="188" t="s">
        <v>343</v>
      </c>
      <c r="D251" s="191"/>
      <c r="E251" s="191">
        <v>150000000</v>
      </c>
      <c r="F251" s="192">
        <f t="shared" si="6"/>
        <v>569962000</v>
      </c>
      <c r="G251" s="187"/>
      <c r="H251" s="179">
        <f t="shared" si="7"/>
        <v>2</v>
      </c>
    </row>
    <row r="252" spans="1:8" ht="18" customHeight="1">
      <c r="A252" s="190">
        <v>42046</v>
      </c>
      <c r="B252" s="190" t="s">
        <v>148</v>
      </c>
      <c r="C252" s="188" t="s">
        <v>344</v>
      </c>
      <c r="D252" s="191"/>
      <c r="E252" s="191">
        <v>100000000</v>
      </c>
      <c r="F252" s="192">
        <f t="shared" si="6"/>
        <v>469962000</v>
      </c>
      <c r="G252" s="187" t="s">
        <v>474</v>
      </c>
      <c r="H252" s="179">
        <f t="shared" si="7"/>
        <v>2</v>
      </c>
    </row>
    <row r="253" spans="1:8" ht="18" customHeight="1">
      <c r="A253" s="190">
        <v>42046</v>
      </c>
      <c r="B253" s="190" t="s">
        <v>148</v>
      </c>
      <c r="C253" s="188" t="s">
        <v>345</v>
      </c>
      <c r="D253" s="191"/>
      <c r="E253" s="191">
        <v>11800000</v>
      </c>
      <c r="F253" s="192">
        <f t="shared" si="6"/>
        <v>458162000</v>
      </c>
      <c r="G253" s="187"/>
      <c r="H253" s="179">
        <f t="shared" si="7"/>
        <v>2</v>
      </c>
    </row>
    <row r="254" spans="1:8" ht="18" customHeight="1">
      <c r="A254" s="190">
        <v>42046</v>
      </c>
      <c r="B254" s="190" t="s">
        <v>148</v>
      </c>
      <c r="C254" s="188" t="s">
        <v>183</v>
      </c>
      <c r="D254" s="191"/>
      <c r="E254" s="191">
        <v>50000000</v>
      </c>
      <c r="F254" s="192">
        <f t="shared" si="6"/>
        <v>408162000</v>
      </c>
      <c r="G254" s="187"/>
      <c r="H254" s="179">
        <f t="shared" si="7"/>
        <v>2</v>
      </c>
    </row>
    <row r="255" spans="1:8" ht="18" customHeight="1">
      <c r="A255" s="190">
        <v>42046</v>
      </c>
      <c r="B255" s="190" t="s">
        <v>320</v>
      </c>
      <c r="C255" s="188" t="s">
        <v>346</v>
      </c>
      <c r="D255" s="191">
        <v>345000</v>
      </c>
      <c r="E255" s="191"/>
      <c r="F255" s="192">
        <f t="shared" si="6"/>
        <v>408507000</v>
      </c>
      <c r="G255" s="187"/>
      <c r="H255" s="179">
        <f t="shared" si="7"/>
        <v>2</v>
      </c>
    </row>
    <row r="256" spans="1:8" ht="18" customHeight="1">
      <c r="A256" s="190">
        <v>42047</v>
      </c>
      <c r="B256" s="190" t="s">
        <v>320</v>
      </c>
      <c r="C256" s="188" t="s">
        <v>347</v>
      </c>
      <c r="D256" s="191">
        <v>4830000</v>
      </c>
      <c r="E256" s="191"/>
      <c r="F256" s="192">
        <f t="shared" si="6"/>
        <v>413337000</v>
      </c>
      <c r="G256" s="187"/>
      <c r="H256" s="179">
        <f t="shared" si="7"/>
        <v>2</v>
      </c>
    </row>
    <row r="257" spans="1:8" ht="18" customHeight="1">
      <c r="A257" s="190">
        <v>42047</v>
      </c>
      <c r="B257" s="190" t="s">
        <v>184</v>
      </c>
      <c r="C257" s="188" t="s">
        <v>348</v>
      </c>
      <c r="D257" s="191">
        <v>4100000</v>
      </c>
      <c r="E257" s="191"/>
      <c r="F257" s="192">
        <f t="shared" si="6"/>
        <v>417437000</v>
      </c>
      <c r="G257" s="187"/>
      <c r="H257" s="179">
        <f t="shared" si="7"/>
        <v>2</v>
      </c>
    </row>
    <row r="258" spans="1:8" ht="18" customHeight="1">
      <c r="A258" s="190">
        <v>42047</v>
      </c>
      <c r="B258" s="190" t="s">
        <v>152</v>
      </c>
      <c r="C258" s="188" t="s">
        <v>349</v>
      </c>
      <c r="D258" s="191"/>
      <c r="E258" s="191">
        <v>5253000</v>
      </c>
      <c r="F258" s="192">
        <f t="shared" si="6"/>
        <v>412184000</v>
      </c>
      <c r="G258" s="187"/>
      <c r="H258" s="179">
        <f t="shared" si="7"/>
        <v>2</v>
      </c>
    </row>
    <row r="259" spans="1:8" ht="18" customHeight="1">
      <c r="A259" s="190">
        <v>42047</v>
      </c>
      <c r="B259" s="190" t="s">
        <v>179</v>
      </c>
      <c r="C259" s="188" t="s">
        <v>242</v>
      </c>
      <c r="D259" s="191"/>
      <c r="E259" s="191">
        <v>218000</v>
      </c>
      <c r="F259" s="192">
        <f t="shared" si="6"/>
        <v>411966000</v>
      </c>
      <c r="G259" s="187"/>
      <c r="H259" s="179">
        <f t="shared" si="7"/>
        <v>2</v>
      </c>
    </row>
    <row r="260" spans="1:8" ht="18" customHeight="1">
      <c r="A260" s="190">
        <v>42047</v>
      </c>
      <c r="B260" s="190" t="s">
        <v>146</v>
      </c>
      <c r="C260" s="188" t="s">
        <v>350</v>
      </c>
      <c r="D260" s="191"/>
      <c r="E260" s="191">
        <v>3950000</v>
      </c>
      <c r="F260" s="192">
        <f t="shared" si="6"/>
        <v>408016000</v>
      </c>
      <c r="G260" s="187"/>
      <c r="H260" s="179">
        <f t="shared" si="7"/>
        <v>2</v>
      </c>
    </row>
    <row r="261" spans="1:8" ht="18" customHeight="1">
      <c r="A261" s="190">
        <v>42047</v>
      </c>
      <c r="B261" s="190" t="s">
        <v>146</v>
      </c>
      <c r="C261" s="188" t="s">
        <v>351</v>
      </c>
      <c r="D261" s="191"/>
      <c r="E261" s="191">
        <v>380000</v>
      </c>
      <c r="F261" s="192">
        <f t="shared" si="6"/>
        <v>407636000</v>
      </c>
      <c r="G261" s="187"/>
      <c r="H261" s="179">
        <f t="shared" si="7"/>
        <v>2</v>
      </c>
    </row>
    <row r="262" spans="1:8" ht="18" customHeight="1">
      <c r="A262" s="190">
        <v>42047</v>
      </c>
      <c r="B262" s="190" t="s">
        <v>146</v>
      </c>
      <c r="C262" s="188" t="s">
        <v>188</v>
      </c>
      <c r="D262" s="191"/>
      <c r="E262" s="191">
        <v>100000</v>
      </c>
      <c r="F262" s="192">
        <f t="shared" si="6"/>
        <v>407536000</v>
      </c>
      <c r="G262" s="187"/>
      <c r="H262" s="179">
        <f t="shared" si="7"/>
        <v>2</v>
      </c>
    </row>
    <row r="263" spans="1:8" ht="18" customHeight="1">
      <c r="A263" s="190">
        <v>42048</v>
      </c>
      <c r="B263" s="190" t="s">
        <v>1054</v>
      </c>
      <c r="C263" s="188" t="s">
        <v>352</v>
      </c>
      <c r="D263" s="191"/>
      <c r="E263" s="191">
        <v>3000000</v>
      </c>
      <c r="F263" s="192">
        <f t="shared" si="6"/>
        <v>404536000</v>
      </c>
      <c r="G263" s="187"/>
      <c r="H263" s="179">
        <f t="shared" si="7"/>
        <v>2</v>
      </c>
    </row>
    <row r="264" spans="1:8" ht="18" customHeight="1">
      <c r="A264" s="190">
        <v>42048</v>
      </c>
      <c r="B264" s="190" t="s">
        <v>1053</v>
      </c>
      <c r="C264" s="188" t="s">
        <v>353</v>
      </c>
      <c r="D264" s="191"/>
      <c r="E264" s="191">
        <v>3500000</v>
      </c>
      <c r="F264" s="192">
        <f t="shared" si="6"/>
        <v>401036000</v>
      </c>
      <c r="G264" s="187"/>
      <c r="H264" s="179">
        <f t="shared" si="7"/>
        <v>2</v>
      </c>
    </row>
    <row r="265" spans="1:8" ht="18" customHeight="1">
      <c r="A265" s="190">
        <v>42048</v>
      </c>
      <c r="B265" s="190" t="s">
        <v>152</v>
      </c>
      <c r="C265" s="188" t="s">
        <v>354</v>
      </c>
      <c r="D265" s="191"/>
      <c r="E265" s="191">
        <v>1000000</v>
      </c>
      <c r="F265" s="192">
        <f t="shared" si="6"/>
        <v>400036000</v>
      </c>
      <c r="G265" s="187"/>
      <c r="H265" s="179">
        <f t="shared" si="7"/>
        <v>2</v>
      </c>
    </row>
    <row r="266" spans="1:8" ht="18" customHeight="1">
      <c r="A266" s="190">
        <v>42048</v>
      </c>
      <c r="B266" s="190" t="s">
        <v>169</v>
      </c>
      <c r="C266" s="188" t="s">
        <v>355</v>
      </c>
      <c r="D266" s="191"/>
      <c r="E266" s="191">
        <v>17600000</v>
      </c>
      <c r="F266" s="192">
        <f t="shared" si="6"/>
        <v>382436000</v>
      </c>
      <c r="G266" s="187"/>
      <c r="H266" s="179">
        <f t="shared" si="7"/>
        <v>2</v>
      </c>
    </row>
    <row r="267" spans="1:8" ht="18" customHeight="1">
      <c r="A267" s="190">
        <v>42048</v>
      </c>
      <c r="B267" s="190" t="s">
        <v>161</v>
      </c>
      <c r="C267" s="188" t="s">
        <v>356</v>
      </c>
      <c r="D267" s="191"/>
      <c r="E267" s="191">
        <v>443000</v>
      </c>
      <c r="F267" s="192">
        <f t="shared" si="6"/>
        <v>381993000</v>
      </c>
      <c r="G267" s="187"/>
      <c r="H267" s="179">
        <f t="shared" si="7"/>
        <v>2</v>
      </c>
    </row>
    <row r="268" spans="1:8" ht="18" customHeight="1">
      <c r="A268" s="190">
        <v>42048</v>
      </c>
      <c r="B268" s="190" t="s">
        <v>623</v>
      </c>
      <c r="C268" s="188" t="s">
        <v>329</v>
      </c>
      <c r="D268" s="191">
        <v>500000000</v>
      </c>
      <c r="E268" s="191"/>
      <c r="F268" s="192">
        <f t="shared" si="6"/>
        <v>881993000</v>
      </c>
      <c r="G268" s="187"/>
      <c r="H268" s="179">
        <f t="shared" si="7"/>
        <v>2</v>
      </c>
    </row>
    <row r="269" spans="1:8" ht="18" customHeight="1">
      <c r="A269" s="190">
        <v>42048</v>
      </c>
      <c r="B269" s="190" t="s">
        <v>832</v>
      </c>
      <c r="C269" s="188" t="s">
        <v>217</v>
      </c>
      <c r="D269" s="191"/>
      <c r="E269" s="191">
        <v>10000000</v>
      </c>
      <c r="F269" s="192">
        <f t="shared" ref="F269:F332" si="8">IF(C269&lt;&gt;"",F268+D269-E269,0)</f>
        <v>871993000</v>
      </c>
      <c r="G269" s="187"/>
      <c r="H269" s="179">
        <f t="shared" si="7"/>
        <v>2</v>
      </c>
    </row>
    <row r="270" spans="1:8" ht="18" customHeight="1">
      <c r="A270" s="190">
        <v>42048</v>
      </c>
      <c r="B270" s="190" t="s">
        <v>832</v>
      </c>
      <c r="C270" s="188" t="s">
        <v>202</v>
      </c>
      <c r="D270" s="191"/>
      <c r="E270" s="191">
        <v>5000000</v>
      </c>
      <c r="F270" s="192">
        <f t="shared" si="8"/>
        <v>866993000</v>
      </c>
      <c r="G270" s="187"/>
      <c r="H270" s="179">
        <f t="shared" ref="H270:H333" si="9">IF(A270&lt;&gt;"",MONTH(A270),"")</f>
        <v>2</v>
      </c>
    </row>
    <row r="271" spans="1:8" ht="18" customHeight="1">
      <c r="A271" s="190">
        <v>42048</v>
      </c>
      <c r="B271" s="190" t="s">
        <v>177</v>
      </c>
      <c r="C271" s="188" t="s">
        <v>178</v>
      </c>
      <c r="D271" s="191"/>
      <c r="E271" s="191">
        <v>3140000</v>
      </c>
      <c r="F271" s="192">
        <f t="shared" si="8"/>
        <v>863853000</v>
      </c>
      <c r="G271" s="187"/>
      <c r="H271" s="179">
        <f t="shared" si="9"/>
        <v>2</v>
      </c>
    </row>
    <row r="272" spans="1:8" ht="18" customHeight="1">
      <c r="A272" s="190">
        <v>42048</v>
      </c>
      <c r="B272" s="190" t="s">
        <v>159</v>
      </c>
      <c r="C272" s="188" t="s">
        <v>357</v>
      </c>
      <c r="D272" s="191"/>
      <c r="E272" s="191">
        <v>46000000</v>
      </c>
      <c r="F272" s="192">
        <f t="shared" si="8"/>
        <v>817853000</v>
      </c>
      <c r="G272" s="187"/>
      <c r="H272" s="179">
        <f t="shared" si="9"/>
        <v>2</v>
      </c>
    </row>
    <row r="273" spans="1:8" ht="18" customHeight="1">
      <c r="A273" s="190">
        <v>42048</v>
      </c>
      <c r="B273" s="190" t="s">
        <v>146</v>
      </c>
      <c r="C273" s="188" t="s">
        <v>358</v>
      </c>
      <c r="D273" s="191"/>
      <c r="E273" s="191">
        <v>100000000</v>
      </c>
      <c r="F273" s="192">
        <f t="shared" si="8"/>
        <v>717853000</v>
      </c>
      <c r="G273" s="187"/>
      <c r="H273" s="179">
        <f t="shared" si="9"/>
        <v>2</v>
      </c>
    </row>
    <row r="274" spans="1:8" ht="18" customHeight="1">
      <c r="A274" s="190">
        <v>42048</v>
      </c>
      <c r="B274" s="190" t="s">
        <v>159</v>
      </c>
      <c r="C274" s="188" t="s">
        <v>359</v>
      </c>
      <c r="D274" s="191"/>
      <c r="E274" s="191">
        <v>306407000</v>
      </c>
      <c r="F274" s="192">
        <f t="shared" si="8"/>
        <v>411446000</v>
      </c>
      <c r="G274" s="187"/>
      <c r="H274" s="179">
        <f t="shared" si="9"/>
        <v>2</v>
      </c>
    </row>
    <row r="275" spans="1:8" ht="18" customHeight="1">
      <c r="A275" s="190">
        <v>42048</v>
      </c>
      <c r="B275" s="190" t="s">
        <v>146</v>
      </c>
      <c r="C275" s="188" t="s">
        <v>360</v>
      </c>
      <c r="D275" s="191"/>
      <c r="E275" s="191">
        <v>7911000</v>
      </c>
      <c r="F275" s="192">
        <f t="shared" si="8"/>
        <v>403535000</v>
      </c>
      <c r="G275" s="187"/>
      <c r="H275" s="179">
        <f t="shared" si="9"/>
        <v>2</v>
      </c>
    </row>
    <row r="276" spans="1:8" ht="18" customHeight="1">
      <c r="A276" s="190">
        <v>42048</v>
      </c>
      <c r="B276" s="190" t="s">
        <v>148</v>
      </c>
      <c r="C276" s="188" t="s">
        <v>361</v>
      </c>
      <c r="D276" s="191"/>
      <c r="E276" s="191">
        <v>15017000</v>
      </c>
      <c r="F276" s="192">
        <f t="shared" si="8"/>
        <v>388518000</v>
      </c>
      <c r="G276" s="187" t="s">
        <v>474</v>
      </c>
      <c r="H276" s="179">
        <f t="shared" si="9"/>
        <v>2</v>
      </c>
    </row>
    <row r="277" spans="1:8" ht="18" customHeight="1">
      <c r="A277" s="190">
        <v>42048</v>
      </c>
      <c r="B277" s="190" t="s">
        <v>146</v>
      </c>
      <c r="C277" s="188" t="s">
        <v>362</v>
      </c>
      <c r="D277" s="191"/>
      <c r="E277" s="191">
        <v>200000</v>
      </c>
      <c r="F277" s="192">
        <f t="shared" si="8"/>
        <v>388318000</v>
      </c>
      <c r="G277" s="187"/>
      <c r="H277" s="179">
        <f t="shared" si="9"/>
        <v>2</v>
      </c>
    </row>
    <row r="278" spans="1:8" ht="18" customHeight="1">
      <c r="A278" s="190">
        <v>42048</v>
      </c>
      <c r="B278" s="190" t="s">
        <v>146</v>
      </c>
      <c r="C278" s="188" t="s">
        <v>363</v>
      </c>
      <c r="D278" s="191"/>
      <c r="E278" s="191">
        <v>425000</v>
      </c>
      <c r="F278" s="192">
        <f t="shared" si="8"/>
        <v>387893000</v>
      </c>
      <c r="G278" s="187"/>
      <c r="H278" s="179">
        <f t="shared" si="9"/>
        <v>2</v>
      </c>
    </row>
    <row r="279" spans="1:8" ht="18" customHeight="1">
      <c r="A279" s="190">
        <v>42048</v>
      </c>
      <c r="B279" s="190" t="s">
        <v>832</v>
      </c>
      <c r="C279" s="188" t="s">
        <v>364</v>
      </c>
      <c r="D279" s="191"/>
      <c r="E279" s="191">
        <v>3000000</v>
      </c>
      <c r="F279" s="192">
        <f t="shared" si="8"/>
        <v>384893000</v>
      </c>
      <c r="G279" s="187"/>
      <c r="H279" s="179">
        <f t="shared" si="9"/>
        <v>2</v>
      </c>
    </row>
    <row r="280" spans="1:8" ht="18" customHeight="1">
      <c r="A280" s="190">
        <v>42048</v>
      </c>
      <c r="B280" s="190" t="s">
        <v>148</v>
      </c>
      <c r="C280" s="188" t="s">
        <v>365</v>
      </c>
      <c r="D280" s="191"/>
      <c r="E280" s="191">
        <v>8630000</v>
      </c>
      <c r="F280" s="192">
        <f t="shared" si="8"/>
        <v>376263000</v>
      </c>
      <c r="G280" s="187"/>
      <c r="H280" s="179">
        <f t="shared" si="9"/>
        <v>2</v>
      </c>
    </row>
    <row r="281" spans="1:8" ht="18" customHeight="1">
      <c r="A281" s="190">
        <v>42048</v>
      </c>
      <c r="B281" s="190" t="s">
        <v>148</v>
      </c>
      <c r="C281" s="188" t="s">
        <v>366</v>
      </c>
      <c r="D281" s="191"/>
      <c r="E281" s="191">
        <v>6030000</v>
      </c>
      <c r="F281" s="192">
        <f t="shared" si="8"/>
        <v>370233000</v>
      </c>
      <c r="G281" s="187"/>
      <c r="H281" s="179">
        <f t="shared" si="9"/>
        <v>2</v>
      </c>
    </row>
    <row r="282" spans="1:8" ht="18" customHeight="1">
      <c r="A282" s="190">
        <v>42048</v>
      </c>
      <c r="B282" s="190" t="s">
        <v>320</v>
      </c>
      <c r="C282" s="188" t="s">
        <v>367</v>
      </c>
      <c r="D282" s="191">
        <v>3680000</v>
      </c>
      <c r="E282" s="191"/>
      <c r="F282" s="192">
        <f t="shared" si="8"/>
        <v>373913000</v>
      </c>
      <c r="G282" s="187"/>
      <c r="H282" s="179">
        <f t="shared" si="9"/>
        <v>2</v>
      </c>
    </row>
    <row r="283" spans="1:8" ht="18" customHeight="1">
      <c r="A283" s="190">
        <v>42048</v>
      </c>
      <c r="B283" s="190" t="s">
        <v>320</v>
      </c>
      <c r="C283" s="188" t="s">
        <v>368</v>
      </c>
      <c r="D283" s="191">
        <v>1040000</v>
      </c>
      <c r="E283" s="191"/>
      <c r="F283" s="192">
        <f t="shared" si="8"/>
        <v>374953000</v>
      </c>
      <c r="G283" s="187"/>
      <c r="H283" s="179">
        <f t="shared" si="9"/>
        <v>2</v>
      </c>
    </row>
    <row r="284" spans="1:8" ht="18" customHeight="1">
      <c r="A284" s="190">
        <v>42048</v>
      </c>
      <c r="B284" s="190" t="s">
        <v>146</v>
      </c>
      <c r="C284" s="188" t="s">
        <v>369</v>
      </c>
      <c r="D284" s="191"/>
      <c r="E284" s="191">
        <v>38700000</v>
      </c>
      <c r="F284" s="192">
        <f t="shared" si="8"/>
        <v>336253000</v>
      </c>
      <c r="G284" s="187"/>
      <c r="H284" s="179">
        <f t="shared" si="9"/>
        <v>2</v>
      </c>
    </row>
    <row r="285" spans="1:8" ht="18" customHeight="1">
      <c r="A285" s="190">
        <v>42048</v>
      </c>
      <c r="B285" s="190" t="s">
        <v>146</v>
      </c>
      <c r="C285" s="188" t="s">
        <v>370</v>
      </c>
      <c r="D285" s="191"/>
      <c r="E285" s="191">
        <v>1650000</v>
      </c>
      <c r="F285" s="192">
        <f t="shared" si="8"/>
        <v>334603000</v>
      </c>
      <c r="G285" s="187"/>
      <c r="H285" s="179">
        <f t="shared" si="9"/>
        <v>2</v>
      </c>
    </row>
    <row r="286" spans="1:8" ht="18" customHeight="1">
      <c r="A286" s="190">
        <v>42048</v>
      </c>
      <c r="B286" s="190" t="s">
        <v>832</v>
      </c>
      <c r="C286" s="188" t="s">
        <v>371</v>
      </c>
      <c r="D286" s="191"/>
      <c r="E286" s="191">
        <v>10000000</v>
      </c>
      <c r="F286" s="193">
        <f t="shared" si="8"/>
        <v>324603000</v>
      </c>
      <c r="G286" s="187"/>
      <c r="H286" s="179">
        <f t="shared" si="9"/>
        <v>2</v>
      </c>
    </row>
    <row r="287" spans="1:8" ht="18" customHeight="1">
      <c r="A287" s="190">
        <v>42049</v>
      </c>
      <c r="B287" s="190" t="s">
        <v>161</v>
      </c>
      <c r="C287" s="188" t="s">
        <v>372</v>
      </c>
      <c r="D287" s="191"/>
      <c r="E287" s="191">
        <v>18080000</v>
      </c>
      <c r="F287" s="192">
        <f t="shared" si="8"/>
        <v>306523000</v>
      </c>
      <c r="G287" s="187"/>
      <c r="H287" s="179">
        <f t="shared" si="9"/>
        <v>2</v>
      </c>
    </row>
    <row r="288" spans="1:8" ht="18" customHeight="1">
      <c r="A288" s="190">
        <v>42049</v>
      </c>
      <c r="B288" s="190" t="s">
        <v>204</v>
      </c>
      <c r="C288" s="188" t="s">
        <v>219</v>
      </c>
      <c r="D288" s="191"/>
      <c r="E288" s="191">
        <v>8000000</v>
      </c>
      <c r="F288" s="192">
        <f t="shared" si="8"/>
        <v>298523000</v>
      </c>
      <c r="G288" s="187"/>
      <c r="H288" s="179">
        <f t="shared" si="9"/>
        <v>2</v>
      </c>
    </row>
    <row r="289" spans="1:8" ht="18" customHeight="1">
      <c r="A289" s="190">
        <v>42049</v>
      </c>
      <c r="B289" s="190" t="s">
        <v>146</v>
      </c>
      <c r="C289" s="188" t="s">
        <v>373</v>
      </c>
      <c r="D289" s="191"/>
      <c r="E289" s="191">
        <v>37206000</v>
      </c>
      <c r="F289" s="192">
        <f t="shared" si="8"/>
        <v>261317000</v>
      </c>
      <c r="G289" s="187"/>
      <c r="H289" s="179">
        <f t="shared" si="9"/>
        <v>2</v>
      </c>
    </row>
    <row r="290" spans="1:8" ht="18" customHeight="1">
      <c r="A290" s="190">
        <v>42049</v>
      </c>
      <c r="B290" s="190" t="s">
        <v>177</v>
      </c>
      <c r="C290" s="188" t="s">
        <v>224</v>
      </c>
      <c r="D290" s="191"/>
      <c r="E290" s="191">
        <v>2048000</v>
      </c>
      <c r="F290" s="192">
        <f t="shared" si="8"/>
        <v>259269000</v>
      </c>
      <c r="G290" s="187"/>
      <c r="H290" s="179">
        <f t="shared" si="9"/>
        <v>2</v>
      </c>
    </row>
    <row r="291" spans="1:8" ht="18" customHeight="1">
      <c r="A291" s="190">
        <v>42049</v>
      </c>
      <c r="B291" s="190" t="s">
        <v>50</v>
      </c>
      <c r="C291" s="188" t="s">
        <v>155</v>
      </c>
      <c r="D291" s="191">
        <v>1820000000</v>
      </c>
      <c r="E291" s="191"/>
      <c r="F291" s="192">
        <f t="shared" si="8"/>
        <v>2079269000</v>
      </c>
      <c r="G291" s="187"/>
      <c r="H291" s="179">
        <f t="shared" si="9"/>
        <v>2</v>
      </c>
    </row>
    <row r="292" spans="1:8" ht="18" customHeight="1">
      <c r="A292" s="190">
        <v>42049</v>
      </c>
      <c r="B292" s="190" t="s">
        <v>148</v>
      </c>
      <c r="C292" s="188" t="s">
        <v>206</v>
      </c>
      <c r="D292" s="191"/>
      <c r="E292" s="191">
        <v>1000000000</v>
      </c>
      <c r="F292" s="192">
        <f t="shared" si="8"/>
        <v>1079269000</v>
      </c>
      <c r="G292" s="187" t="s">
        <v>474</v>
      </c>
      <c r="H292" s="179">
        <f t="shared" si="9"/>
        <v>2</v>
      </c>
    </row>
    <row r="293" spans="1:8" ht="18" customHeight="1">
      <c r="A293" s="190">
        <v>42049</v>
      </c>
      <c r="B293" s="190" t="s">
        <v>148</v>
      </c>
      <c r="C293" s="188" t="s">
        <v>166</v>
      </c>
      <c r="D293" s="191"/>
      <c r="E293" s="191">
        <v>200000000</v>
      </c>
      <c r="F293" s="192">
        <f t="shared" si="8"/>
        <v>879269000</v>
      </c>
      <c r="G293" s="187" t="s">
        <v>474</v>
      </c>
      <c r="H293" s="179">
        <f t="shared" si="9"/>
        <v>2</v>
      </c>
    </row>
    <row r="294" spans="1:8" ht="18" customHeight="1">
      <c r="A294" s="190">
        <v>42049</v>
      </c>
      <c r="B294" s="190" t="s">
        <v>148</v>
      </c>
      <c r="C294" s="188" t="s">
        <v>275</v>
      </c>
      <c r="D294" s="191"/>
      <c r="E294" s="191">
        <v>47956000</v>
      </c>
      <c r="F294" s="192">
        <f t="shared" si="8"/>
        <v>831313000</v>
      </c>
      <c r="G294" s="187"/>
      <c r="H294" s="179">
        <f t="shared" si="9"/>
        <v>2</v>
      </c>
    </row>
    <row r="295" spans="1:8" ht="18" customHeight="1">
      <c r="A295" s="190">
        <v>42049</v>
      </c>
      <c r="B295" s="190" t="s">
        <v>148</v>
      </c>
      <c r="C295" s="188" t="s">
        <v>167</v>
      </c>
      <c r="D295" s="191"/>
      <c r="E295" s="191">
        <v>100000000</v>
      </c>
      <c r="F295" s="192">
        <f t="shared" si="8"/>
        <v>731313000</v>
      </c>
      <c r="G295" s="187" t="s">
        <v>474</v>
      </c>
      <c r="H295" s="179">
        <f t="shared" si="9"/>
        <v>2</v>
      </c>
    </row>
    <row r="296" spans="1:8" ht="18" customHeight="1">
      <c r="A296" s="190">
        <v>42049</v>
      </c>
      <c r="B296" s="190" t="s">
        <v>148</v>
      </c>
      <c r="C296" s="188" t="s">
        <v>183</v>
      </c>
      <c r="D296" s="191"/>
      <c r="E296" s="191">
        <v>50000000</v>
      </c>
      <c r="F296" s="192">
        <f t="shared" si="8"/>
        <v>681313000</v>
      </c>
      <c r="G296" s="187"/>
      <c r="H296" s="179">
        <f t="shared" si="9"/>
        <v>2</v>
      </c>
    </row>
    <row r="297" spans="1:8" ht="18" customHeight="1">
      <c r="A297" s="190">
        <v>42049</v>
      </c>
      <c r="B297" s="190" t="s">
        <v>148</v>
      </c>
      <c r="C297" s="188" t="s">
        <v>208</v>
      </c>
      <c r="D297" s="191"/>
      <c r="E297" s="191">
        <v>200000000</v>
      </c>
      <c r="F297" s="192">
        <f t="shared" si="8"/>
        <v>481313000</v>
      </c>
      <c r="G297" s="187"/>
      <c r="H297" s="179">
        <f t="shared" si="9"/>
        <v>2</v>
      </c>
    </row>
    <row r="298" spans="1:8" ht="18" customHeight="1">
      <c r="A298" s="190">
        <v>42049</v>
      </c>
      <c r="B298" s="190" t="s">
        <v>204</v>
      </c>
      <c r="C298" s="188" t="s">
        <v>374</v>
      </c>
      <c r="D298" s="191"/>
      <c r="E298" s="191">
        <v>241006000</v>
      </c>
      <c r="F298" s="192">
        <f t="shared" si="8"/>
        <v>240307000</v>
      </c>
      <c r="G298" s="187"/>
      <c r="H298" s="179">
        <f t="shared" si="9"/>
        <v>2</v>
      </c>
    </row>
    <row r="299" spans="1:8" ht="18" customHeight="1">
      <c r="A299" s="190">
        <v>42049</v>
      </c>
      <c r="B299" s="190" t="s">
        <v>198</v>
      </c>
      <c r="C299" s="188" t="s">
        <v>375</v>
      </c>
      <c r="D299" s="191"/>
      <c r="E299" s="191">
        <v>10017000</v>
      </c>
      <c r="F299" s="192">
        <f t="shared" si="8"/>
        <v>230290000</v>
      </c>
      <c r="G299" s="187"/>
      <c r="H299" s="179">
        <f t="shared" si="9"/>
        <v>2</v>
      </c>
    </row>
    <row r="300" spans="1:8" ht="18" customHeight="1">
      <c r="A300" s="190">
        <v>42049</v>
      </c>
      <c r="B300" s="190" t="s">
        <v>152</v>
      </c>
      <c r="C300" s="188" t="s">
        <v>248</v>
      </c>
      <c r="D300" s="191"/>
      <c r="E300" s="191">
        <v>2458000</v>
      </c>
      <c r="F300" s="192">
        <f t="shared" si="8"/>
        <v>227832000</v>
      </c>
      <c r="G300" s="187"/>
      <c r="H300" s="179">
        <f t="shared" si="9"/>
        <v>2</v>
      </c>
    </row>
    <row r="301" spans="1:8" ht="18" customHeight="1">
      <c r="A301" s="190">
        <v>42049</v>
      </c>
      <c r="B301" s="190" t="s">
        <v>146</v>
      </c>
      <c r="C301" s="188" t="s">
        <v>376</v>
      </c>
      <c r="D301" s="191">
        <v>5000000</v>
      </c>
      <c r="E301" s="191"/>
      <c r="F301" s="192">
        <f t="shared" si="8"/>
        <v>232832000</v>
      </c>
      <c r="G301" s="187"/>
      <c r="H301" s="179">
        <f t="shared" si="9"/>
        <v>2</v>
      </c>
    </row>
    <row r="302" spans="1:8" ht="18" customHeight="1">
      <c r="A302" s="190">
        <v>42049</v>
      </c>
      <c r="B302" s="190" t="s">
        <v>146</v>
      </c>
      <c r="C302" s="188" t="s">
        <v>377</v>
      </c>
      <c r="D302" s="191"/>
      <c r="E302" s="191">
        <v>2890000</v>
      </c>
      <c r="F302" s="192">
        <f t="shared" si="8"/>
        <v>229942000</v>
      </c>
      <c r="G302" s="187"/>
      <c r="H302" s="179">
        <f t="shared" si="9"/>
        <v>2</v>
      </c>
    </row>
    <row r="303" spans="1:8" ht="18" customHeight="1">
      <c r="A303" s="190">
        <v>42049</v>
      </c>
      <c r="B303" s="190" t="s">
        <v>832</v>
      </c>
      <c r="C303" s="188" t="s">
        <v>202</v>
      </c>
      <c r="D303" s="191"/>
      <c r="E303" s="191">
        <v>20000000</v>
      </c>
      <c r="F303" s="192">
        <f t="shared" si="8"/>
        <v>209942000</v>
      </c>
      <c r="G303" s="187"/>
      <c r="H303" s="179">
        <f t="shared" si="9"/>
        <v>2</v>
      </c>
    </row>
    <row r="304" spans="1:8" ht="18" customHeight="1">
      <c r="A304" s="190">
        <v>42049</v>
      </c>
      <c r="B304" s="190" t="s">
        <v>269</v>
      </c>
      <c r="C304" s="188" t="s">
        <v>673</v>
      </c>
      <c r="D304" s="191"/>
      <c r="E304" s="191">
        <v>37735000</v>
      </c>
      <c r="F304" s="192">
        <f t="shared" si="8"/>
        <v>172207000</v>
      </c>
      <c r="G304" s="187"/>
      <c r="H304" s="179">
        <f t="shared" si="9"/>
        <v>2</v>
      </c>
    </row>
    <row r="305" spans="1:8" ht="18" customHeight="1">
      <c r="A305" s="190">
        <v>42049</v>
      </c>
      <c r="B305" s="190" t="s">
        <v>161</v>
      </c>
      <c r="C305" s="188" t="s">
        <v>313</v>
      </c>
      <c r="D305" s="191"/>
      <c r="E305" s="191">
        <v>100000000</v>
      </c>
      <c r="F305" s="192">
        <f t="shared" si="8"/>
        <v>72207000</v>
      </c>
      <c r="G305" s="187"/>
      <c r="H305" s="179">
        <f t="shared" si="9"/>
        <v>2</v>
      </c>
    </row>
    <row r="306" spans="1:8" ht="18" customHeight="1">
      <c r="A306" s="190">
        <v>42059</v>
      </c>
      <c r="B306" s="190" t="s">
        <v>269</v>
      </c>
      <c r="C306" s="188" t="s">
        <v>378</v>
      </c>
      <c r="D306" s="191"/>
      <c r="E306" s="191">
        <v>3500000</v>
      </c>
      <c r="F306" s="192">
        <f t="shared" si="8"/>
        <v>68707000</v>
      </c>
      <c r="G306" s="187"/>
      <c r="H306" s="179">
        <f t="shared" si="9"/>
        <v>2</v>
      </c>
    </row>
    <row r="307" spans="1:8" ht="18" customHeight="1">
      <c r="A307" s="190">
        <v>42059</v>
      </c>
      <c r="B307" s="190" t="s">
        <v>832</v>
      </c>
      <c r="C307" s="188" t="s">
        <v>379</v>
      </c>
      <c r="D307" s="191"/>
      <c r="E307" s="191">
        <v>1000000</v>
      </c>
      <c r="F307" s="192">
        <f t="shared" si="8"/>
        <v>67707000</v>
      </c>
      <c r="G307" s="187"/>
      <c r="H307" s="179">
        <f t="shared" si="9"/>
        <v>2</v>
      </c>
    </row>
    <row r="308" spans="1:8" ht="18" customHeight="1">
      <c r="A308" s="190">
        <v>42059</v>
      </c>
      <c r="B308" s="190" t="s">
        <v>832</v>
      </c>
      <c r="C308" s="188" t="s">
        <v>217</v>
      </c>
      <c r="D308" s="191"/>
      <c r="E308" s="191">
        <v>15000000</v>
      </c>
      <c r="F308" s="192">
        <f t="shared" si="8"/>
        <v>52707000</v>
      </c>
      <c r="G308" s="187"/>
      <c r="H308" s="179">
        <f t="shared" si="9"/>
        <v>2</v>
      </c>
    </row>
    <row r="309" spans="1:8" ht="18" customHeight="1">
      <c r="A309" s="190">
        <v>42059</v>
      </c>
      <c r="B309" s="190" t="s">
        <v>146</v>
      </c>
      <c r="C309" s="188" t="s">
        <v>151</v>
      </c>
      <c r="D309" s="191"/>
      <c r="E309" s="191">
        <v>1150000</v>
      </c>
      <c r="F309" s="192">
        <f t="shared" si="8"/>
        <v>51557000</v>
      </c>
      <c r="G309" s="187"/>
      <c r="H309" s="179">
        <f t="shared" si="9"/>
        <v>2</v>
      </c>
    </row>
    <row r="310" spans="1:8" ht="18" customHeight="1">
      <c r="A310" s="190">
        <v>42060</v>
      </c>
      <c r="B310" s="190" t="s">
        <v>50</v>
      </c>
      <c r="C310" s="188" t="s">
        <v>380</v>
      </c>
      <c r="D310" s="191">
        <v>1170000000</v>
      </c>
      <c r="E310" s="191"/>
      <c r="F310" s="192">
        <f t="shared" si="8"/>
        <v>1221557000</v>
      </c>
      <c r="G310" s="187"/>
      <c r="H310" s="179">
        <f t="shared" si="9"/>
        <v>2</v>
      </c>
    </row>
    <row r="311" spans="1:8" ht="18" customHeight="1">
      <c r="A311" s="190">
        <v>42060</v>
      </c>
      <c r="B311" s="190" t="s">
        <v>146</v>
      </c>
      <c r="C311" s="188" t="s">
        <v>381</v>
      </c>
      <c r="D311" s="191"/>
      <c r="E311" s="191">
        <v>652000</v>
      </c>
      <c r="F311" s="192">
        <f t="shared" si="8"/>
        <v>1220905000</v>
      </c>
      <c r="G311" s="187"/>
      <c r="H311" s="179">
        <f t="shared" si="9"/>
        <v>2</v>
      </c>
    </row>
    <row r="312" spans="1:8" ht="18" customHeight="1">
      <c r="A312" s="190">
        <v>42060</v>
      </c>
      <c r="B312" s="190" t="s">
        <v>169</v>
      </c>
      <c r="C312" s="188" t="s">
        <v>355</v>
      </c>
      <c r="D312" s="191"/>
      <c r="E312" s="191">
        <v>37000000</v>
      </c>
      <c r="F312" s="192">
        <f t="shared" si="8"/>
        <v>1183905000</v>
      </c>
      <c r="G312" s="187"/>
      <c r="H312" s="179">
        <f t="shared" si="9"/>
        <v>2</v>
      </c>
    </row>
    <row r="313" spans="1:8" ht="18" customHeight="1">
      <c r="A313" s="190">
        <v>42060</v>
      </c>
      <c r="B313" s="190" t="s">
        <v>152</v>
      </c>
      <c r="C313" s="188" t="s">
        <v>382</v>
      </c>
      <c r="D313" s="191"/>
      <c r="E313" s="191">
        <v>22576000</v>
      </c>
      <c r="F313" s="192">
        <f t="shared" si="8"/>
        <v>1161329000</v>
      </c>
      <c r="G313" s="187"/>
      <c r="H313" s="179">
        <f t="shared" si="9"/>
        <v>2</v>
      </c>
    </row>
    <row r="314" spans="1:8" ht="18" customHeight="1">
      <c r="A314" s="190">
        <v>42060</v>
      </c>
      <c r="B314" s="190" t="s">
        <v>148</v>
      </c>
      <c r="C314" s="188" t="s">
        <v>365</v>
      </c>
      <c r="D314" s="191"/>
      <c r="E314" s="191">
        <v>200000000</v>
      </c>
      <c r="F314" s="192">
        <f t="shared" si="8"/>
        <v>961329000</v>
      </c>
      <c r="G314" s="187"/>
      <c r="H314" s="179">
        <f t="shared" si="9"/>
        <v>2</v>
      </c>
    </row>
    <row r="315" spans="1:8" ht="18" customHeight="1">
      <c r="A315" s="190">
        <v>42060</v>
      </c>
      <c r="B315" s="190" t="s">
        <v>148</v>
      </c>
      <c r="C315" s="188" t="s">
        <v>207</v>
      </c>
      <c r="D315" s="191"/>
      <c r="E315" s="191">
        <v>300000000</v>
      </c>
      <c r="F315" s="192">
        <f t="shared" si="8"/>
        <v>661329000</v>
      </c>
      <c r="G315" s="187" t="s">
        <v>474</v>
      </c>
      <c r="H315" s="179">
        <f t="shared" si="9"/>
        <v>2</v>
      </c>
    </row>
    <row r="316" spans="1:8" ht="18" customHeight="1">
      <c r="A316" s="190">
        <v>42060</v>
      </c>
      <c r="B316" s="190" t="s">
        <v>148</v>
      </c>
      <c r="C316" s="188" t="s">
        <v>206</v>
      </c>
      <c r="D316" s="191"/>
      <c r="E316" s="191">
        <v>400000000</v>
      </c>
      <c r="F316" s="192">
        <f t="shared" si="8"/>
        <v>261329000</v>
      </c>
      <c r="G316" s="187" t="s">
        <v>474</v>
      </c>
      <c r="H316" s="179">
        <f t="shared" si="9"/>
        <v>2</v>
      </c>
    </row>
    <row r="317" spans="1:8" ht="18" customHeight="1">
      <c r="A317" s="190">
        <v>42060</v>
      </c>
      <c r="B317" s="190" t="s">
        <v>148</v>
      </c>
      <c r="C317" s="188" t="s">
        <v>166</v>
      </c>
      <c r="D317" s="191"/>
      <c r="E317" s="191">
        <v>111290000</v>
      </c>
      <c r="F317" s="192">
        <f t="shared" si="8"/>
        <v>150039000</v>
      </c>
      <c r="G317" s="187" t="s">
        <v>474</v>
      </c>
      <c r="H317" s="179">
        <f t="shared" si="9"/>
        <v>2</v>
      </c>
    </row>
    <row r="318" spans="1:8" ht="18" customHeight="1">
      <c r="A318" s="190">
        <v>42061</v>
      </c>
      <c r="B318" s="190" t="s">
        <v>198</v>
      </c>
      <c r="C318" s="188" t="s">
        <v>268</v>
      </c>
      <c r="D318" s="191"/>
      <c r="E318" s="191">
        <v>5000000</v>
      </c>
      <c r="F318" s="192">
        <f t="shared" si="8"/>
        <v>145039000</v>
      </c>
      <c r="G318" s="187"/>
      <c r="H318" s="179">
        <f t="shared" si="9"/>
        <v>2</v>
      </c>
    </row>
    <row r="319" spans="1:8" ht="18" customHeight="1">
      <c r="A319" s="190">
        <v>42061</v>
      </c>
      <c r="B319" s="190" t="s">
        <v>184</v>
      </c>
      <c r="C319" s="188" t="s">
        <v>383</v>
      </c>
      <c r="D319" s="191"/>
      <c r="E319" s="191">
        <v>1500000</v>
      </c>
      <c r="F319" s="192">
        <f t="shared" si="8"/>
        <v>143539000</v>
      </c>
      <c r="G319" s="187"/>
      <c r="H319" s="179">
        <f t="shared" si="9"/>
        <v>2</v>
      </c>
    </row>
    <row r="320" spans="1:8" ht="18" customHeight="1">
      <c r="A320" s="190">
        <v>42061</v>
      </c>
      <c r="B320" s="190" t="s">
        <v>159</v>
      </c>
      <c r="C320" s="188" t="s">
        <v>384</v>
      </c>
      <c r="D320" s="191"/>
      <c r="E320" s="191">
        <v>5000000</v>
      </c>
      <c r="F320" s="192">
        <f t="shared" si="8"/>
        <v>138539000</v>
      </c>
      <c r="G320" s="187"/>
      <c r="H320" s="179">
        <f t="shared" si="9"/>
        <v>2</v>
      </c>
    </row>
    <row r="321" spans="1:8" ht="18" customHeight="1">
      <c r="A321" s="190">
        <v>42061</v>
      </c>
      <c r="B321" s="190" t="s">
        <v>159</v>
      </c>
      <c r="C321" s="188" t="s">
        <v>385</v>
      </c>
      <c r="D321" s="191"/>
      <c r="E321" s="191">
        <v>2338000</v>
      </c>
      <c r="F321" s="192">
        <f t="shared" si="8"/>
        <v>136201000</v>
      </c>
      <c r="G321" s="187"/>
      <c r="H321" s="179">
        <f t="shared" si="9"/>
        <v>2</v>
      </c>
    </row>
    <row r="322" spans="1:8" ht="18" customHeight="1">
      <c r="A322" s="190">
        <v>42061</v>
      </c>
      <c r="B322" s="190" t="s">
        <v>146</v>
      </c>
      <c r="C322" s="188" t="s">
        <v>386</v>
      </c>
      <c r="D322" s="191"/>
      <c r="E322" s="191">
        <v>2500000</v>
      </c>
      <c r="F322" s="192">
        <f t="shared" si="8"/>
        <v>133701000</v>
      </c>
      <c r="G322" s="187"/>
      <c r="H322" s="179">
        <f t="shared" si="9"/>
        <v>2</v>
      </c>
    </row>
    <row r="323" spans="1:8" ht="18" customHeight="1">
      <c r="A323" s="190">
        <v>42061</v>
      </c>
      <c r="B323" s="190" t="s">
        <v>204</v>
      </c>
      <c r="C323" s="188" t="s">
        <v>387</v>
      </c>
      <c r="D323" s="191"/>
      <c r="E323" s="191">
        <v>37000000</v>
      </c>
      <c r="F323" s="192">
        <f t="shared" si="8"/>
        <v>96701000</v>
      </c>
      <c r="G323" s="187"/>
      <c r="H323" s="179">
        <f t="shared" si="9"/>
        <v>2</v>
      </c>
    </row>
    <row r="324" spans="1:8" ht="18" customHeight="1">
      <c r="A324" s="190">
        <v>42063</v>
      </c>
      <c r="B324" s="190" t="s">
        <v>320</v>
      </c>
      <c r="C324" s="188" t="s">
        <v>388</v>
      </c>
      <c r="D324" s="191">
        <v>1575000</v>
      </c>
      <c r="E324" s="191"/>
      <c r="F324" s="192">
        <f t="shared" si="8"/>
        <v>98276000</v>
      </c>
      <c r="G324" s="187"/>
      <c r="H324" s="179">
        <f t="shared" si="9"/>
        <v>2</v>
      </c>
    </row>
    <row r="325" spans="1:8" ht="18" customHeight="1">
      <c r="A325" s="190">
        <v>42063</v>
      </c>
      <c r="B325" s="190" t="s">
        <v>832</v>
      </c>
      <c r="C325" s="188" t="s">
        <v>389</v>
      </c>
      <c r="D325" s="191"/>
      <c r="E325" s="191">
        <v>5196000</v>
      </c>
      <c r="F325" s="192">
        <f t="shared" si="8"/>
        <v>93080000</v>
      </c>
      <c r="G325" s="187"/>
      <c r="H325" s="179">
        <f t="shared" si="9"/>
        <v>2</v>
      </c>
    </row>
    <row r="326" spans="1:8" ht="18" customHeight="1">
      <c r="A326" s="190">
        <v>42063</v>
      </c>
      <c r="B326" s="190" t="s">
        <v>146</v>
      </c>
      <c r="C326" s="188" t="s">
        <v>151</v>
      </c>
      <c r="D326" s="191"/>
      <c r="E326" s="191">
        <v>184000</v>
      </c>
      <c r="F326" s="192">
        <f t="shared" si="8"/>
        <v>92896000</v>
      </c>
      <c r="G326" s="187"/>
      <c r="H326" s="179">
        <f t="shared" si="9"/>
        <v>2</v>
      </c>
    </row>
    <row r="327" spans="1:8" ht="18" customHeight="1">
      <c r="A327" s="190">
        <v>42063</v>
      </c>
      <c r="B327" s="190" t="s">
        <v>184</v>
      </c>
      <c r="C327" s="188" t="s">
        <v>390</v>
      </c>
      <c r="D327" s="191"/>
      <c r="E327" s="191">
        <v>500000</v>
      </c>
      <c r="F327" s="192">
        <f t="shared" si="8"/>
        <v>92396000</v>
      </c>
      <c r="G327" s="187"/>
      <c r="H327" s="179">
        <f t="shared" si="9"/>
        <v>2</v>
      </c>
    </row>
    <row r="328" spans="1:8" ht="18" customHeight="1">
      <c r="A328" s="190">
        <v>42063</v>
      </c>
      <c r="B328" s="190" t="s">
        <v>1159</v>
      </c>
      <c r="C328" s="188" t="s">
        <v>391</v>
      </c>
      <c r="D328" s="191"/>
      <c r="E328" s="191">
        <v>1730000</v>
      </c>
      <c r="F328" s="192">
        <f t="shared" si="8"/>
        <v>90666000</v>
      </c>
      <c r="G328" s="187"/>
      <c r="H328" s="179">
        <f t="shared" si="9"/>
        <v>2</v>
      </c>
    </row>
    <row r="329" spans="1:8" ht="18" customHeight="1">
      <c r="A329" s="190">
        <v>42065</v>
      </c>
      <c r="B329" s="190" t="s">
        <v>50</v>
      </c>
      <c r="C329" s="188" t="s">
        <v>155</v>
      </c>
      <c r="D329" s="191">
        <v>2500000000</v>
      </c>
      <c r="E329" s="191"/>
      <c r="F329" s="192">
        <f t="shared" si="8"/>
        <v>2590666000</v>
      </c>
      <c r="G329" s="187"/>
      <c r="H329" s="179">
        <f t="shared" si="9"/>
        <v>3</v>
      </c>
    </row>
    <row r="330" spans="1:8" ht="18" customHeight="1">
      <c r="A330" s="190">
        <v>42065</v>
      </c>
      <c r="B330" s="190" t="s">
        <v>623</v>
      </c>
      <c r="C330" s="188" t="s">
        <v>329</v>
      </c>
      <c r="D330" s="191"/>
      <c r="E330" s="191">
        <v>1015282000</v>
      </c>
      <c r="F330" s="192">
        <f t="shared" si="8"/>
        <v>1575384000</v>
      </c>
      <c r="G330" s="187"/>
      <c r="H330" s="179">
        <f t="shared" si="9"/>
        <v>3</v>
      </c>
    </row>
    <row r="331" spans="1:8" ht="18" customHeight="1">
      <c r="A331" s="190">
        <v>42065</v>
      </c>
      <c r="B331" s="190" t="s">
        <v>832</v>
      </c>
      <c r="C331" s="188" t="s">
        <v>392</v>
      </c>
      <c r="D331" s="191"/>
      <c r="E331" s="191">
        <v>20000000</v>
      </c>
      <c r="F331" s="192">
        <f t="shared" si="8"/>
        <v>1555384000</v>
      </c>
      <c r="G331" s="187"/>
      <c r="H331" s="179">
        <f t="shared" si="9"/>
        <v>3</v>
      </c>
    </row>
    <row r="332" spans="1:8" ht="18" customHeight="1">
      <c r="A332" s="190">
        <v>42065</v>
      </c>
      <c r="B332" s="190" t="s">
        <v>177</v>
      </c>
      <c r="C332" s="188" t="s">
        <v>178</v>
      </c>
      <c r="D332" s="191"/>
      <c r="E332" s="191">
        <v>6796000</v>
      </c>
      <c r="F332" s="192">
        <f t="shared" si="8"/>
        <v>1548588000</v>
      </c>
      <c r="G332" s="187"/>
      <c r="H332" s="179">
        <f t="shared" si="9"/>
        <v>3</v>
      </c>
    </row>
    <row r="333" spans="1:8" ht="18" customHeight="1">
      <c r="A333" s="190">
        <v>42065</v>
      </c>
      <c r="B333" s="190" t="s">
        <v>204</v>
      </c>
      <c r="C333" s="188" t="s">
        <v>318</v>
      </c>
      <c r="D333" s="191"/>
      <c r="E333" s="191">
        <v>10517000</v>
      </c>
      <c r="F333" s="192">
        <f t="shared" ref="F333:F396" si="10">IF(C333&lt;&gt;"",F332+D333-E333,0)</f>
        <v>1538071000</v>
      </c>
      <c r="G333" s="187"/>
      <c r="H333" s="179">
        <f t="shared" si="9"/>
        <v>3</v>
      </c>
    </row>
    <row r="334" spans="1:8" ht="18" customHeight="1">
      <c r="A334" s="190">
        <v>42066</v>
      </c>
      <c r="B334" s="190" t="s">
        <v>159</v>
      </c>
      <c r="C334" s="188" t="s">
        <v>393</v>
      </c>
      <c r="D334" s="191"/>
      <c r="E334" s="191">
        <v>400000</v>
      </c>
      <c r="F334" s="192">
        <f t="shared" si="10"/>
        <v>1537671000</v>
      </c>
      <c r="G334" s="187"/>
      <c r="H334" s="179">
        <f t="shared" ref="H334:H397" si="11">IF(A334&lt;&gt;"",MONTH(A334),"")</f>
        <v>3</v>
      </c>
    </row>
    <row r="335" spans="1:8" ht="18" customHeight="1">
      <c r="A335" s="190">
        <v>42066</v>
      </c>
      <c r="B335" s="190" t="s">
        <v>1054</v>
      </c>
      <c r="C335" s="188" t="s">
        <v>394</v>
      </c>
      <c r="D335" s="191"/>
      <c r="E335" s="191">
        <v>4968000</v>
      </c>
      <c r="F335" s="192">
        <f t="shared" si="10"/>
        <v>1532703000</v>
      </c>
      <c r="G335" s="187"/>
      <c r="H335" s="179">
        <f t="shared" si="11"/>
        <v>3</v>
      </c>
    </row>
    <row r="336" spans="1:8" ht="18" customHeight="1">
      <c r="A336" s="190">
        <v>42066</v>
      </c>
      <c r="B336" s="190" t="s">
        <v>269</v>
      </c>
      <c r="C336" s="188" t="s">
        <v>395</v>
      </c>
      <c r="D336" s="191"/>
      <c r="E336" s="191">
        <v>16401000</v>
      </c>
      <c r="F336" s="192">
        <f t="shared" si="10"/>
        <v>1516302000</v>
      </c>
      <c r="G336" s="187"/>
      <c r="H336" s="179">
        <f t="shared" si="11"/>
        <v>3</v>
      </c>
    </row>
    <row r="337" spans="1:8" ht="18" customHeight="1">
      <c r="A337" s="190">
        <v>42066</v>
      </c>
      <c r="B337" s="190" t="s">
        <v>148</v>
      </c>
      <c r="C337" s="188" t="s">
        <v>167</v>
      </c>
      <c r="D337" s="191"/>
      <c r="E337" s="191">
        <v>118350000</v>
      </c>
      <c r="F337" s="192">
        <f t="shared" si="10"/>
        <v>1397952000</v>
      </c>
      <c r="G337" s="187" t="s">
        <v>474</v>
      </c>
      <c r="H337" s="179">
        <f t="shared" si="11"/>
        <v>3</v>
      </c>
    </row>
    <row r="338" spans="1:8" ht="18" customHeight="1">
      <c r="A338" s="190">
        <v>42066</v>
      </c>
      <c r="B338" s="190" t="s">
        <v>148</v>
      </c>
      <c r="C338" s="188" t="s">
        <v>183</v>
      </c>
      <c r="D338" s="191"/>
      <c r="E338" s="191">
        <v>119700000</v>
      </c>
      <c r="F338" s="192">
        <f t="shared" si="10"/>
        <v>1278252000</v>
      </c>
      <c r="G338" s="187"/>
      <c r="H338" s="179">
        <f t="shared" si="11"/>
        <v>3</v>
      </c>
    </row>
    <row r="339" spans="1:8" ht="18" customHeight="1">
      <c r="A339" s="190">
        <v>42066</v>
      </c>
      <c r="B339" s="190" t="s">
        <v>148</v>
      </c>
      <c r="C339" s="188" t="s">
        <v>226</v>
      </c>
      <c r="D339" s="191"/>
      <c r="E339" s="191">
        <v>190498000</v>
      </c>
      <c r="F339" s="192">
        <f t="shared" si="10"/>
        <v>1087754000</v>
      </c>
      <c r="G339" s="187"/>
      <c r="H339" s="179">
        <f t="shared" si="11"/>
        <v>3</v>
      </c>
    </row>
    <row r="340" spans="1:8" ht="18" customHeight="1">
      <c r="A340" s="190">
        <v>42066</v>
      </c>
      <c r="B340" s="190" t="s">
        <v>148</v>
      </c>
      <c r="C340" s="188" t="s">
        <v>237</v>
      </c>
      <c r="D340" s="191"/>
      <c r="E340" s="191">
        <v>186987000</v>
      </c>
      <c r="F340" s="192">
        <f t="shared" si="10"/>
        <v>900767000</v>
      </c>
      <c r="G340" s="187"/>
      <c r="H340" s="179">
        <f t="shared" si="11"/>
        <v>3</v>
      </c>
    </row>
    <row r="341" spans="1:8" ht="18" customHeight="1">
      <c r="A341" s="190">
        <v>42066</v>
      </c>
      <c r="B341" s="190" t="s">
        <v>148</v>
      </c>
      <c r="C341" s="188" t="s">
        <v>208</v>
      </c>
      <c r="D341" s="191"/>
      <c r="E341" s="191">
        <v>200000000</v>
      </c>
      <c r="F341" s="192">
        <f t="shared" si="10"/>
        <v>700767000</v>
      </c>
      <c r="G341" s="187"/>
      <c r="H341" s="179">
        <f t="shared" si="11"/>
        <v>3</v>
      </c>
    </row>
    <row r="342" spans="1:8" ht="18" customHeight="1">
      <c r="A342" s="190">
        <v>42066</v>
      </c>
      <c r="B342" s="190" t="s">
        <v>148</v>
      </c>
      <c r="C342" s="188" t="s">
        <v>165</v>
      </c>
      <c r="D342" s="191"/>
      <c r="E342" s="191">
        <v>200000000</v>
      </c>
      <c r="F342" s="192">
        <f t="shared" si="10"/>
        <v>500767000</v>
      </c>
      <c r="G342" s="187"/>
      <c r="H342" s="179">
        <f t="shared" si="11"/>
        <v>3</v>
      </c>
    </row>
    <row r="343" spans="1:8" ht="18" customHeight="1">
      <c r="A343" s="190">
        <v>42067</v>
      </c>
      <c r="B343" s="190" t="s">
        <v>146</v>
      </c>
      <c r="C343" s="188" t="s">
        <v>151</v>
      </c>
      <c r="D343" s="191"/>
      <c r="E343" s="191">
        <v>160000</v>
      </c>
      <c r="F343" s="192">
        <f t="shared" si="10"/>
        <v>500607000</v>
      </c>
      <c r="G343" s="187"/>
      <c r="H343" s="179">
        <f t="shared" si="11"/>
        <v>3</v>
      </c>
    </row>
    <row r="344" spans="1:8" ht="18" customHeight="1">
      <c r="A344" s="190">
        <v>42067</v>
      </c>
      <c r="B344" s="190" t="s">
        <v>1054</v>
      </c>
      <c r="C344" s="188" t="s">
        <v>396</v>
      </c>
      <c r="D344" s="191"/>
      <c r="E344" s="191">
        <v>10155000</v>
      </c>
      <c r="F344" s="192">
        <f t="shared" si="10"/>
        <v>490452000</v>
      </c>
      <c r="G344" s="187"/>
      <c r="H344" s="179">
        <f t="shared" si="11"/>
        <v>3</v>
      </c>
    </row>
    <row r="345" spans="1:8" ht="18" customHeight="1">
      <c r="A345" s="190">
        <v>42067</v>
      </c>
      <c r="B345" s="190" t="s">
        <v>146</v>
      </c>
      <c r="C345" s="188" t="s">
        <v>151</v>
      </c>
      <c r="D345" s="191"/>
      <c r="E345" s="191">
        <v>190000</v>
      </c>
      <c r="F345" s="192">
        <f t="shared" si="10"/>
        <v>490262000</v>
      </c>
      <c r="G345" s="187"/>
      <c r="H345" s="179">
        <f t="shared" si="11"/>
        <v>3</v>
      </c>
    </row>
    <row r="346" spans="1:8" ht="18" customHeight="1">
      <c r="A346" s="190">
        <v>42067</v>
      </c>
      <c r="B346" s="190" t="s">
        <v>204</v>
      </c>
      <c r="C346" s="188" t="s">
        <v>397</v>
      </c>
      <c r="D346" s="191"/>
      <c r="E346" s="191">
        <v>112513000</v>
      </c>
      <c r="F346" s="192">
        <f t="shared" si="10"/>
        <v>377749000</v>
      </c>
      <c r="G346" s="187"/>
      <c r="H346" s="179">
        <f t="shared" si="11"/>
        <v>3</v>
      </c>
    </row>
    <row r="347" spans="1:8" ht="18" customHeight="1">
      <c r="A347" s="190">
        <v>42067</v>
      </c>
      <c r="B347" s="190" t="s">
        <v>146</v>
      </c>
      <c r="C347" s="188" t="s">
        <v>398</v>
      </c>
      <c r="D347" s="191"/>
      <c r="E347" s="191">
        <v>250000</v>
      </c>
      <c r="F347" s="192">
        <f t="shared" si="10"/>
        <v>377499000</v>
      </c>
      <c r="G347" s="187"/>
      <c r="H347" s="179">
        <f t="shared" si="11"/>
        <v>3</v>
      </c>
    </row>
    <row r="348" spans="1:8" ht="18" customHeight="1">
      <c r="A348" s="190">
        <v>42067</v>
      </c>
      <c r="B348" s="190" t="s">
        <v>146</v>
      </c>
      <c r="C348" s="188" t="s">
        <v>399</v>
      </c>
      <c r="D348" s="191"/>
      <c r="E348" s="191">
        <v>4500000</v>
      </c>
      <c r="F348" s="192">
        <f t="shared" si="10"/>
        <v>372999000</v>
      </c>
      <c r="G348" s="187"/>
      <c r="H348" s="179">
        <f t="shared" si="11"/>
        <v>3</v>
      </c>
    </row>
    <row r="349" spans="1:8" ht="18" customHeight="1">
      <c r="A349" s="190">
        <v>42067</v>
      </c>
      <c r="B349" s="190" t="s">
        <v>184</v>
      </c>
      <c r="C349" s="188" t="s">
        <v>400</v>
      </c>
      <c r="D349" s="191"/>
      <c r="E349" s="191">
        <v>2000000</v>
      </c>
      <c r="F349" s="192">
        <f t="shared" si="10"/>
        <v>370999000</v>
      </c>
      <c r="G349" s="187"/>
      <c r="H349" s="179">
        <f t="shared" si="11"/>
        <v>3</v>
      </c>
    </row>
    <row r="350" spans="1:8" ht="18" customHeight="1">
      <c r="A350" s="190">
        <v>42068</v>
      </c>
      <c r="B350" s="190" t="s">
        <v>184</v>
      </c>
      <c r="C350" s="188" t="s">
        <v>401</v>
      </c>
      <c r="D350" s="191"/>
      <c r="E350" s="191">
        <v>11000000</v>
      </c>
      <c r="F350" s="192">
        <f t="shared" si="10"/>
        <v>359999000</v>
      </c>
      <c r="G350" s="187"/>
      <c r="H350" s="179">
        <f t="shared" si="11"/>
        <v>3</v>
      </c>
    </row>
    <row r="351" spans="1:8" ht="18" customHeight="1">
      <c r="A351" s="190">
        <v>42068</v>
      </c>
      <c r="B351" s="190" t="s">
        <v>832</v>
      </c>
      <c r="C351" s="188" t="s">
        <v>202</v>
      </c>
      <c r="D351" s="191"/>
      <c r="E351" s="191">
        <v>5000000</v>
      </c>
      <c r="F351" s="192">
        <f t="shared" si="10"/>
        <v>354999000</v>
      </c>
      <c r="G351" s="187"/>
      <c r="H351" s="179">
        <f t="shared" si="11"/>
        <v>3</v>
      </c>
    </row>
    <row r="352" spans="1:8" ht="18" customHeight="1">
      <c r="A352" s="190">
        <v>42068</v>
      </c>
      <c r="B352" s="190" t="s">
        <v>177</v>
      </c>
      <c r="C352" s="188" t="s">
        <v>224</v>
      </c>
      <c r="D352" s="191"/>
      <c r="E352" s="191">
        <v>3353000</v>
      </c>
      <c r="F352" s="192">
        <f t="shared" si="10"/>
        <v>351646000</v>
      </c>
      <c r="G352" s="187"/>
      <c r="H352" s="179">
        <f t="shared" si="11"/>
        <v>3</v>
      </c>
    </row>
    <row r="353" spans="1:8" ht="18" customHeight="1">
      <c r="A353" s="190">
        <v>42068</v>
      </c>
      <c r="B353" s="190" t="s">
        <v>184</v>
      </c>
      <c r="C353" s="188" t="s">
        <v>402</v>
      </c>
      <c r="D353" s="191">
        <v>500000</v>
      </c>
      <c r="E353" s="191"/>
      <c r="F353" s="192">
        <f t="shared" si="10"/>
        <v>352146000</v>
      </c>
      <c r="G353" s="187"/>
      <c r="H353" s="179">
        <f t="shared" si="11"/>
        <v>3</v>
      </c>
    </row>
    <row r="354" spans="1:8" ht="18" customHeight="1">
      <c r="A354" s="190">
        <v>42068</v>
      </c>
      <c r="B354" s="190" t="s">
        <v>1054</v>
      </c>
      <c r="C354" s="188" t="s">
        <v>403</v>
      </c>
      <c r="D354" s="191"/>
      <c r="E354" s="191">
        <v>270000</v>
      </c>
      <c r="F354" s="192">
        <f t="shared" si="10"/>
        <v>351876000</v>
      </c>
      <c r="G354" s="187"/>
      <c r="H354" s="179">
        <f t="shared" si="11"/>
        <v>3</v>
      </c>
    </row>
    <row r="355" spans="1:8" ht="18" customHeight="1">
      <c r="A355" s="190">
        <v>42068</v>
      </c>
      <c r="B355" s="190" t="s">
        <v>161</v>
      </c>
      <c r="C355" s="188" t="s">
        <v>404</v>
      </c>
      <c r="D355" s="191"/>
      <c r="E355" s="191">
        <v>5610000</v>
      </c>
      <c r="F355" s="192">
        <f t="shared" si="10"/>
        <v>346266000</v>
      </c>
      <c r="G355" s="187"/>
      <c r="H355" s="179">
        <f t="shared" si="11"/>
        <v>3</v>
      </c>
    </row>
    <row r="356" spans="1:8" ht="18" customHeight="1">
      <c r="A356" s="190">
        <v>42068</v>
      </c>
      <c r="B356" s="190" t="s">
        <v>184</v>
      </c>
      <c r="C356" s="188" t="s">
        <v>405</v>
      </c>
      <c r="D356" s="191">
        <v>2000000</v>
      </c>
      <c r="E356" s="191"/>
      <c r="F356" s="192">
        <f t="shared" si="10"/>
        <v>348266000</v>
      </c>
      <c r="G356" s="187"/>
      <c r="H356" s="179">
        <f t="shared" si="11"/>
        <v>3</v>
      </c>
    </row>
    <row r="357" spans="1:8" ht="18" customHeight="1">
      <c r="A357" s="190">
        <v>42068</v>
      </c>
      <c r="B357" s="190" t="s">
        <v>1159</v>
      </c>
      <c r="C357" s="188" t="s">
        <v>406</v>
      </c>
      <c r="D357" s="191"/>
      <c r="E357" s="191">
        <v>860000</v>
      </c>
      <c r="F357" s="192">
        <f t="shared" si="10"/>
        <v>347406000</v>
      </c>
      <c r="G357" s="187"/>
      <c r="H357" s="179">
        <f t="shared" si="11"/>
        <v>3</v>
      </c>
    </row>
    <row r="358" spans="1:8" ht="18" customHeight="1">
      <c r="A358" s="190">
        <v>42068</v>
      </c>
      <c r="B358" s="190" t="s">
        <v>169</v>
      </c>
      <c r="C358" s="188" t="s">
        <v>355</v>
      </c>
      <c r="D358" s="191"/>
      <c r="E358" s="191">
        <v>37200000</v>
      </c>
      <c r="F358" s="192">
        <f t="shared" si="10"/>
        <v>310206000</v>
      </c>
      <c r="G358" s="187"/>
      <c r="H358" s="179">
        <f t="shared" si="11"/>
        <v>3</v>
      </c>
    </row>
    <row r="359" spans="1:8" ht="18" customHeight="1">
      <c r="A359" s="190">
        <v>42068</v>
      </c>
      <c r="B359" s="190" t="s">
        <v>832</v>
      </c>
      <c r="C359" s="188" t="s">
        <v>407</v>
      </c>
      <c r="D359" s="191"/>
      <c r="E359" s="191">
        <v>50000</v>
      </c>
      <c r="F359" s="192">
        <f t="shared" si="10"/>
        <v>310156000</v>
      </c>
      <c r="G359" s="187"/>
      <c r="H359" s="179">
        <f t="shared" si="11"/>
        <v>3</v>
      </c>
    </row>
    <row r="360" spans="1:8" ht="18" customHeight="1">
      <c r="A360" s="190">
        <v>42068</v>
      </c>
      <c r="B360" s="190" t="s">
        <v>146</v>
      </c>
      <c r="C360" s="188" t="s">
        <v>408</v>
      </c>
      <c r="D360" s="191"/>
      <c r="E360" s="191">
        <v>1000000</v>
      </c>
      <c r="F360" s="192">
        <f t="shared" si="10"/>
        <v>309156000</v>
      </c>
      <c r="G360" s="187"/>
      <c r="H360" s="179">
        <f t="shared" si="11"/>
        <v>3</v>
      </c>
    </row>
    <row r="361" spans="1:8" ht="18" customHeight="1">
      <c r="A361" s="190">
        <v>42068</v>
      </c>
      <c r="B361" s="190" t="s">
        <v>161</v>
      </c>
      <c r="C361" s="188" t="s">
        <v>409</v>
      </c>
      <c r="D361" s="191"/>
      <c r="E361" s="191">
        <v>800000</v>
      </c>
      <c r="F361" s="192">
        <f t="shared" si="10"/>
        <v>308356000</v>
      </c>
      <c r="G361" s="187"/>
      <c r="H361" s="179">
        <f t="shared" si="11"/>
        <v>3</v>
      </c>
    </row>
    <row r="362" spans="1:8" ht="18" customHeight="1">
      <c r="A362" s="190">
        <v>42068</v>
      </c>
      <c r="B362" s="190" t="s">
        <v>148</v>
      </c>
      <c r="C362" s="188" t="s">
        <v>207</v>
      </c>
      <c r="D362" s="191"/>
      <c r="E362" s="191">
        <v>200000000</v>
      </c>
      <c r="F362" s="192">
        <f t="shared" si="10"/>
        <v>108356000</v>
      </c>
      <c r="G362" s="187" t="s">
        <v>474</v>
      </c>
      <c r="H362" s="179">
        <f t="shared" si="11"/>
        <v>3</v>
      </c>
    </row>
    <row r="363" spans="1:8" ht="18" customHeight="1">
      <c r="A363" s="190">
        <v>42069</v>
      </c>
      <c r="B363" s="190" t="s">
        <v>184</v>
      </c>
      <c r="C363" s="188" t="s">
        <v>410</v>
      </c>
      <c r="D363" s="191">
        <v>11000000</v>
      </c>
      <c r="E363" s="191"/>
      <c r="F363" s="192">
        <f t="shared" si="10"/>
        <v>119356000</v>
      </c>
      <c r="G363" s="187"/>
      <c r="H363" s="179">
        <f t="shared" si="11"/>
        <v>3</v>
      </c>
    </row>
    <row r="364" spans="1:8" ht="18" customHeight="1">
      <c r="A364" s="190">
        <v>42069</v>
      </c>
      <c r="B364" s="190" t="s">
        <v>1054</v>
      </c>
      <c r="C364" s="188" t="s">
        <v>411</v>
      </c>
      <c r="D364" s="191"/>
      <c r="E364" s="191">
        <v>9487000</v>
      </c>
      <c r="F364" s="192">
        <f t="shared" si="10"/>
        <v>109869000</v>
      </c>
      <c r="G364" s="187"/>
      <c r="H364" s="179">
        <f t="shared" si="11"/>
        <v>3</v>
      </c>
    </row>
    <row r="365" spans="1:8" ht="18" customHeight="1">
      <c r="A365" s="190">
        <v>42069</v>
      </c>
      <c r="B365" s="190" t="s">
        <v>169</v>
      </c>
      <c r="C365" s="188" t="s">
        <v>203</v>
      </c>
      <c r="D365" s="191"/>
      <c r="E365" s="191">
        <v>8600000</v>
      </c>
      <c r="F365" s="192">
        <f t="shared" si="10"/>
        <v>101269000</v>
      </c>
      <c r="G365" s="187"/>
      <c r="H365" s="179">
        <f t="shared" si="11"/>
        <v>3</v>
      </c>
    </row>
    <row r="366" spans="1:8" ht="18" customHeight="1">
      <c r="A366" s="190">
        <v>42069</v>
      </c>
      <c r="B366" s="190" t="s">
        <v>204</v>
      </c>
      <c r="C366" s="188" t="s">
        <v>205</v>
      </c>
      <c r="D366" s="191"/>
      <c r="E366" s="191">
        <v>3000000</v>
      </c>
      <c r="F366" s="192">
        <f t="shared" si="10"/>
        <v>98269000</v>
      </c>
      <c r="G366" s="187"/>
      <c r="H366" s="179">
        <f t="shared" si="11"/>
        <v>3</v>
      </c>
    </row>
    <row r="367" spans="1:8" ht="18" customHeight="1">
      <c r="A367" s="190">
        <v>42069</v>
      </c>
      <c r="B367" s="190" t="s">
        <v>146</v>
      </c>
      <c r="C367" s="188" t="s">
        <v>412</v>
      </c>
      <c r="D367" s="191"/>
      <c r="E367" s="191">
        <v>305000</v>
      </c>
      <c r="F367" s="192">
        <f t="shared" si="10"/>
        <v>97964000</v>
      </c>
      <c r="G367" s="187"/>
      <c r="H367" s="179">
        <f t="shared" si="11"/>
        <v>3</v>
      </c>
    </row>
    <row r="368" spans="1:8" ht="18" customHeight="1">
      <c r="A368" s="190">
        <v>42069</v>
      </c>
      <c r="B368" s="190" t="s">
        <v>146</v>
      </c>
      <c r="C368" s="188" t="s">
        <v>413</v>
      </c>
      <c r="D368" s="191"/>
      <c r="E368" s="191">
        <v>2186000</v>
      </c>
      <c r="F368" s="192">
        <f t="shared" si="10"/>
        <v>95778000</v>
      </c>
      <c r="G368" s="187"/>
      <c r="H368" s="179">
        <f t="shared" si="11"/>
        <v>3</v>
      </c>
    </row>
    <row r="369" spans="1:8" ht="18" customHeight="1">
      <c r="A369" s="190">
        <v>42069</v>
      </c>
      <c r="B369" s="190" t="s">
        <v>159</v>
      </c>
      <c r="C369" s="188" t="s">
        <v>414</v>
      </c>
      <c r="D369" s="191"/>
      <c r="E369" s="191">
        <v>19901000</v>
      </c>
      <c r="F369" s="192">
        <f t="shared" si="10"/>
        <v>75877000</v>
      </c>
      <c r="G369" s="187"/>
      <c r="H369" s="179">
        <f t="shared" si="11"/>
        <v>3</v>
      </c>
    </row>
    <row r="370" spans="1:8" ht="18" customHeight="1">
      <c r="A370" s="190">
        <v>42069</v>
      </c>
      <c r="B370" s="190" t="s">
        <v>1053</v>
      </c>
      <c r="C370" s="188" t="s">
        <v>264</v>
      </c>
      <c r="D370" s="191"/>
      <c r="E370" s="191">
        <v>1000000</v>
      </c>
      <c r="F370" s="192">
        <f t="shared" si="10"/>
        <v>74877000</v>
      </c>
      <c r="G370" s="187"/>
      <c r="H370" s="179">
        <f t="shared" si="11"/>
        <v>3</v>
      </c>
    </row>
    <row r="371" spans="1:8" ht="18" customHeight="1">
      <c r="A371" s="190">
        <v>42069</v>
      </c>
      <c r="B371" s="190" t="s">
        <v>146</v>
      </c>
      <c r="C371" s="188" t="s">
        <v>415</v>
      </c>
      <c r="D371" s="191"/>
      <c r="E371" s="191">
        <v>10000000</v>
      </c>
      <c r="F371" s="192">
        <f t="shared" si="10"/>
        <v>64877000</v>
      </c>
      <c r="G371" s="187"/>
      <c r="H371" s="179">
        <f t="shared" si="11"/>
        <v>3</v>
      </c>
    </row>
    <row r="372" spans="1:8" ht="18" customHeight="1">
      <c r="A372" s="190">
        <v>42070</v>
      </c>
      <c r="B372" s="190" t="s">
        <v>832</v>
      </c>
      <c r="C372" s="188" t="s">
        <v>416</v>
      </c>
      <c r="D372" s="191"/>
      <c r="E372" s="191">
        <v>500000</v>
      </c>
      <c r="F372" s="192">
        <f t="shared" si="10"/>
        <v>64377000</v>
      </c>
      <c r="G372" s="187"/>
      <c r="H372" s="179">
        <f t="shared" si="11"/>
        <v>3</v>
      </c>
    </row>
    <row r="373" spans="1:8" ht="18" customHeight="1">
      <c r="A373" s="190">
        <v>42070</v>
      </c>
      <c r="B373" s="190" t="s">
        <v>204</v>
      </c>
      <c r="C373" s="188" t="s">
        <v>239</v>
      </c>
      <c r="D373" s="191"/>
      <c r="E373" s="191">
        <v>49500000</v>
      </c>
      <c r="F373" s="192">
        <f t="shared" si="10"/>
        <v>14877000</v>
      </c>
      <c r="G373" s="187"/>
      <c r="H373" s="179">
        <f t="shared" si="11"/>
        <v>3</v>
      </c>
    </row>
    <row r="374" spans="1:8" ht="18" customHeight="1">
      <c r="A374" s="190">
        <v>42070</v>
      </c>
      <c r="B374" s="190" t="s">
        <v>146</v>
      </c>
      <c r="C374" s="188" t="s">
        <v>398</v>
      </c>
      <c r="D374" s="191"/>
      <c r="E374" s="191">
        <v>850000</v>
      </c>
      <c r="F374" s="192">
        <f t="shared" si="10"/>
        <v>14027000</v>
      </c>
      <c r="G374" s="187"/>
      <c r="H374" s="179">
        <f t="shared" si="11"/>
        <v>3</v>
      </c>
    </row>
    <row r="375" spans="1:8" ht="18" customHeight="1">
      <c r="A375" s="190">
        <v>42070</v>
      </c>
      <c r="B375" s="190" t="s">
        <v>179</v>
      </c>
      <c r="C375" s="188" t="s">
        <v>417</v>
      </c>
      <c r="D375" s="191"/>
      <c r="E375" s="191">
        <v>634000</v>
      </c>
      <c r="F375" s="192">
        <f t="shared" si="10"/>
        <v>13393000</v>
      </c>
      <c r="G375" s="187"/>
      <c r="H375" s="179">
        <f t="shared" si="11"/>
        <v>3</v>
      </c>
    </row>
    <row r="376" spans="1:8" ht="18" customHeight="1">
      <c r="A376" s="190">
        <v>42070</v>
      </c>
      <c r="B376" s="190" t="s">
        <v>146</v>
      </c>
      <c r="C376" s="188" t="s">
        <v>418</v>
      </c>
      <c r="D376" s="191"/>
      <c r="E376" s="191">
        <v>300000</v>
      </c>
      <c r="F376" s="192">
        <f t="shared" si="10"/>
        <v>13093000</v>
      </c>
      <c r="G376" s="187"/>
      <c r="H376" s="179">
        <f t="shared" si="11"/>
        <v>3</v>
      </c>
    </row>
    <row r="377" spans="1:8" ht="18" customHeight="1">
      <c r="A377" s="190">
        <v>42070</v>
      </c>
      <c r="B377" s="190" t="s">
        <v>832</v>
      </c>
      <c r="C377" s="188" t="s">
        <v>419</v>
      </c>
      <c r="D377" s="191"/>
      <c r="E377" s="191">
        <v>2000000</v>
      </c>
      <c r="F377" s="192">
        <f t="shared" si="10"/>
        <v>11093000</v>
      </c>
      <c r="G377" s="187"/>
      <c r="H377" s="179">
        <f t="shared" si="11"/>
        <v>3</v>
      </c>
    </row>
    <row r="378" spans="1:8" ht="18" customHeight="1">
      <c r="A378" s="190">
        <v>42070</v>
      </c>
      <c r="B378" s="190" t="s">
        <v>161</v>
      </c>
      <c r="C378" s="188" t="s">
        <v>420</v>
      </c>
      <c r="D378" s="191"/>
      <c r="E378" s="191">
        <v>150000</v>
      </c>
      <c r="F378" s="192">
        <f t="shared" si="10"/>
        <v>10943000</v>
      </c>
      <c r="G378" s="187"/>
      <c r="H378" s="179">
        <f t="shared" si="11"/>
        <v>3</v>
      </c>
    </row>
    <row r="379" spans="1:8" ht="18" customHeight="1">
      <c r="A379" s="190">
        <v>42070</v>
      </c>
      <c r="B379" s="190" t="s">
        <v>146</v>
      </c>
      <c r="C379" s="188" t="s">
        <v>197</v>
      </c>
      <c r="D379" s="191"/>
      <c r="E379" s="191">
        <v>195000</v>
      </c>
      <c r="F379" s="192">
        <f t="shared" si="10"/>
        <v>10748000</v>
      </c>
      <c r="G379" s="187"/>
      <c r="H379" s="179">
        <f t="shared" si="11"/>
        <v>3</v>
      </c>
    </row>
    <row r="380" spans="1:8" ht="18" customHeight="1">
      <c r="A380" s="190">
        <v>42074</v>
      </c>
      <c r="B380" s="190" t="s">
        <v>50</v>
      </c>
      <c r="C380" s="188" t="s">
        <v>155</v>
      </c>
      <c r="D380" s="191">
        <v>1000000000</v>
      </c>
      <c r="E380" s="191"/>
      <c r="F380" s="192">
        <f t="shared" si="10"/>
        <v>1010748000</v>
      </c>
      <c r="G380" s="187"/>
      <c r="H380" s="179">
        <f t="shared" si="11"/>
        <v>3</v>
      </c>
    </row>
    <row r="381" spans="1:8" ht="18" customHeight="1">
      <c r="A381" s="190">
        <v>42074</v>
      </c>
      <c r="B381" s="190" t="s">
        <v>198</v>
      </c>
      <c r="C381" s="188" t="s">
        <v>421</v>
      </c>
      <c r="D381" s="191"/>
      <c r="E381" s="191">
        <v>5800000</v>
      </c>
      <c r="F381" s="192">
        <f t="shared" si="10"/>
        <v>1004948000</v>
      </c>
      <c r="G381" s="187"/>
      <c r="H381" s="179">
        <f t="shared" si="11"/>
        <v>3</v>
      </c>
    </row>
    <row r="382" spans="1:8" ht="18" customHeight="1">
      <c r="A382" s="190">
        <v>42074</v>
      </c>
      <c r="B382" s="190" t="s">
        <v>159</v>
      </c>
      <c r="C382" s="188" t="s">
        <v>422</v>
      </c>
      <c r="D382" s="191"/>
      <c r="E382" s="191">
        <v>200000</v>
      </c>
      <c r="F382" s="192">
        <f t="shared" si="10"/>
        <v>1004748000</v>
      </c>
      <c r="G382" s="187"/>
      <c r="H382" s="179">
        <f t="shared" si="11"/>
        <v>3</v>
      </c>
    </row>
    <row r="383" spans="1:8" ht="18" customHeight="1">
      <c r="A383" s="190">
        <v>42074</v>
      </c>
      <c r="B383" s="190" t="s">
        <v>161</v>
      </c>
      <c r="C383" s="188" t="s">
        <v>261</v>
      </c>
      <c r="D383" s="191"/>
      <c r="E383" s="191">
        <v>1942000</v>
      </c>
      <c r="F383" s="192">
        <f t="shared" si="10"/>
        <v>1002806000</v>
      </c>
      <c r="G383" s="187"/>
      <c r="H383" s="179">
        <f t="shared" si="11"/>
        <v>3</v>
      </c>
    </row>
    <row r="384" spans="1:8" ht="18" customHeight="1">
      <c r="A384" s="190">
        <v>42074</v>
      </c>
      <c r="B384" s="190" t="s">
        <v>161</v>
      </c>
      <c r="C384" s="188" t="s">
        <v>423</v>
      </c>
      <c r="D384" s="191"/>
      <c r="E384" s="191">
        <v>2112000</v>
      </c>
      <c r="F384" s="192">
        <f t="shared" si="10"/>
        <v>1000694000</v>
      </c>
      <c r="G384" s="187"/>
      <c r="H384" s="179">
        <f t="shared" si="11"/>
        <v>3</v>
      </c>
    </row>
    <row r="385" spans="1:8" ht="18" customHeight="1">
      <c r="A385" s="190">
        <v>42074</v>
      </c>
      <c r="B385" s="190" t="s">
        <v>1053</v>
      </c>
      <c r="C385" s="188" t="s">
        <v>424</v>
      </c>
      <c r="D385" s="191"/>
      <c r="E385" s="191">
        <v>55000</v>
      </c>
      <c r="F385" s="192">
        <f t="shared" si="10"/>
        <v>1000639000</v>
      </c>
      <c r="G385" s="187"/>
      <c r="H385" s="179">
        <f t="shared" si="11"/>
        <v>3</v>
      </c>
    </row>
    <row r="386" spans="1:8" ht="18" customHeight="1">
      <c r="A386" s="190">
        <v>42074</v>
      </c>
      <c r="B386" s="190" t="s">
        <v>184</v>
      </c>
      <c r="C386" s="188" t="s">
        <v>425</v>
      </c>
      <c r="D386" s="191">
        <v>1500000</v>
      </c>
      <c r="E386" s="191"/>
      <c r="F386" s="192">
        <f t="shared" si="10"/>
        <v>1002139000</v>
      </c>
      <c r="G386" s="187"/>
      <c r="H386" s="179">
        <f t="shared" si="11"/>
        <v>3</v>
      </c>
    </row>
    <row r="387" spans="1:8" ht="18" customHeight="1">
      <c r="A387" s="190">
        <v>42074</v>
      </c>
      <c r="B387" s="190" t="s">
        <v>152</v>
      </c>
      <c r="C387" s="188" t="s">
        <v>426</v>
      </c>
      <c r="D387" s="191"/>
      <c r="E387" s="191">
        <v>1601000</v>
      </c>
      <c r="F387" s="192">
        <f t="shared" si="10"/>
        <v>1000538000</v>
      </c>
      <c r="G387" s="187"/>
      <c r="H387" s="179">
        <f t="shared" si="11"/>
        <v>3</v>
      </c>
    </row>
    <row r="388" spans="1:8" ht="18" customHeight="1">
      <c r="A388" s="190">
        <v>42074</v>
      </c>
      <c r="B388" s="190" t="s">
        <v>184</v>
      </c>
      <c r="C388" s="188" t="s">
        <v>427</v>
      </c>
      <c r="D388" s="191"/>
      <c r="E388" s="191">
        <v>2000000</v>
      </c>
      <c r="F388" s="192">
        <f t="shared" si="10"/>
        <v>998538000</v>
      </c>
      <c r="G388" s="187"/>
      <c r="H388" s="179">
        <f t="shared" si="11"/>
        <v>3</v>
      </c>
    </row>
    <row r="389" spans="1:8" ht="18" customHeight="1">
      <c r="A389" s="190">
        <v>42074</v>
      </c>
      <c r="B389" s="190" t="s">
        <v>148</v>
      </c>
      <c r="C389" s="188" t="s">
        <v>206</v>
      </c>
      <c r="D389" s="191"/>
      <c r="E389" s="191">
        <v>400000000</v>
      </c>
      <c r="F389" s="192">
        <f t="shared" si="10"/>
        <v>598538000</v>
      </c>
      <c r="G389" s="187" t="s">
        <v>474</v>
      </c>
      <c r="H389" s="179">
        <f t="shared" si="11"/>
        <v>3</v>
      </c>
    </row>
    <row r="390" spans="1:8" ht="18" customHeight="1">
      <c r="A390" s="190">
        <v>42074</v>
      </c>
      <c r="B390" s="190" t="s">
        <v>148</v>
      </c>
      <c r="C390" s="188" t="s">
        <v>207</v>
      </c>
      <c r="D390" s="191"/>
      <c r="E390" s="191">
        <v>300000000</v>
      </c>
      <c r="F390" s="192">
        <f t="shared" si="10"/>
        <v>298538000</v>
      </c>
      <c r="G390" s="187" t="s">
        <v>474</v>
      </c>
      <c r="H390" s="179">
        <f t="shared" si="11"/>
        <v>3</v>
      </c>
    </row>
    <row r="391" spans="1:8" ht="18" customHeight="1">
      <c r="A391" s="190">
        <v>42074</v>
      </c>
      <c r="B391" s="190" t="s">
        <v>148</v>
      </c>
      <c r="C391" s="188" t="s">
        <v>166</v>
      </c>
      <c r="D391" s="191"/>
      <c r="E391" s="191">
        <v>100000000</v>
      </c>
      <c r="F391" s="192">
        <f t="shared" si="10"/>
        <v>198538000</v>
      </c>
      <c r="G391" s="187" t="s">
        <v>474</v>
      </c>
      <c r="H391" s="179">
        <f t="shared" si="11"/>
        <v>3</v>
      </c>
    </row>
    <row r="392" spans="1:8" ht="18" customHeight="1">
      <c r="A392" s="190">
        <v>42074</v>
      </c>
      <c r="B392" s="190" t="s">
        <v>148</v>
      </c>
      <c r="C392" s="188" t="s">
        <v>238</v>
      </c>
      <c r="D392" s="191"/>
      <c r="E392" s="191">
        <v>100000000</v>
      </c>
      <c r="F392" s="192">
        <f t="shared" si="10"/>
        <v>98538000</v>
      </c>
      <c r="G392" s="187" t="s">
        <v>474</v>
      </c>
      <c r="H392" s="179">
        <f t="shared" si="11"/>
        <v>3</v>
      </c>
    </row>
    <row r="393" spans="1:8" ht="18" customHeight="1">
      <c r="A393" s="190">
        <v>42075</v>
      </c>
      <c r="B393" s="190" t="s">
        <v>308</v>
      </c>
      <c r="C393" s="188" t="s">
        <v>428</v>
      </c>
      <c r="D393" s="191"/>
      <c r="E393" s="191">
        <v>3465000</v>
      </c>
      <c r="F393" s="192">
        <f t="shared" si="10"/>
        <v>95073000</v>
      </c>
      <c r="G393" s="187"/>
      <c r="H393" s="179">
        <f t="shared" si="11"/>
        <v>3</v>
      </c>
    </row>
    <row r="394" spans="1:8" ht="18" customHeight="1">
      <c r="A394" s="190">
        <v>42075</v>
      </c>
      <c r="B394" s="190" t="s">
        <v>1053</v>
      </c>
      <c r="C394" s="188" t="s">
        <v>429</v>
      </c>
      <c r="D394" s="191"/>
      <c r="E394" s="191">
        <v>840000</v>
      </c>
      <c r="F394" s="192">
        <f t="shared" si="10"/>
        <v>94233000</v>
      </c>
      <c r="G394" s="187"/>
      <c r="H394" s="179">
        <f t="shared" si="11"/>
        <v>3</v>
      </c>
    </row>
    <row r="395" spans="1:8" ht="18" customHeight="1">
      <c r="A395" s="190">
        <v>42075</v>
      </c>
      <c r="B395" s="190" t="s">
        <v>161</v>
      </c>
      <c r="C395" s="188" t="s">
        <v>430</v>
      </c>
      <c r="D395" s="191"/>
      <c r="E395" s="191">
        <v>726000</v>
      </c>
      <c r="F395" s="192">
        <f t="shared" si="10"/>
        <v>93507000</v>
      </c>
      <c r="G395" s="187"/>
      <c r="H395" s="179">
        <f t="shared" si="11"/>
        <v>3</v>
      </c>
    </row>
    <row r="396" spans="1:8" ht="18" customHeight="1">
      <c r="A396" s="190">
        <v>42075</v>
      </c>
      <c r="B396" s="190" t="s">
        <v>177</v>
      </c>
      <c r="C396" s="188" t="s">
        <v>431</v>
      </c>
      <c r="D396" s="191"/>
      <c r="E396" s="191">
        <v>2766000</v>
      </c>
      <c r="F396" s="192">
        <f t="shared" si="10"/>
        <v>90741000</v>
      </c>
      <c r="G396" s="187"/>
      <c r="H396" s="179">
        <f t="shared" si="11"/>
        <v>3</v>
      </c>
    </row>
    <row r="397" spans="1:8" ht="18" customHeight="1">
      <c r="A397" s="190">
        <v>42075</v>
      </c>
      <c r="B397" s="190" t="s">
        <v>146</v>
      </c>
      <c r="C397" s="188" t="s">
        <v>432</v>
      </c>
      <c r="D397" s="191"/>
      <c r="E397" s="191">
        <v>100000</v>
      </c>
      <c r="F397" s="192">
        <f t="shared" ref="F397:F460" si="12">IF(C397&lt;&gt;"",F396+D397-E397,0)</f>
        <v>90641000</v>
      </c>
      <c r="G397" s="187"/>
      <c r="H397" s="179">
        <f t="shared" si="11"/>
        <v>3</v>
      </c>
    </row>
    <row r="398" spans="1:8" ht="18" customHeight="1">
      <c r="A398" s="190">
        <v>42076</v>
      </c>
      <c r="B398" s="190" t="s">
        <v>50</v>
      </c>
      <c r="C398" s="188" t="s">
        <v>155</v>
      </c>
      <c r="D398" s="191">
        <v>1050000000</v>
      </c>
      <c r="E398" s="191"/>
      <c r="F398" s="192">
        <f t="shared" si="12"/>
        <v>1140641000</v>
      </c>
      <c r="G398" s="187"/>
      <c r="H398" s="179">
        <f t="shared" ref="H398:H461" si="13">IF(A398&lt;&gt;"",MONTH(A398),"")</f>
        <v>3</v>
      </c>
    </row>
    <row r="399" spans="1:8" ht="18" customHeight="1">
      <c r="A399" s="190">
        <v>42076</v>
      </c>
      <c r="B399" s="190" t="s">
        <v>175</v>
      </c>
      <c r="C399" s="188" t="s">
        <v>433</v>
      </c>
      <c r="D399" s="191"/>
      <c r="E399" s="191">
        <v>33000000</v>
      </c>
      <c r="F399" s="192">
        <f t="shared" si="12"/>
        <v>1107641000</v>
      </c>
      <c r="G399" s="187"/>
      <c r="H399" s="179">
        <f t="shared" si="13"/>
        <v>3</v>
      </c>
    </row>
    <row r="400" spans="1:8" ht="18" customHeight="1">
      <c r="A400" s="190">
        <v>42076</v>
      </c>
      <c r="B400" s="190" t="s">
        <v>169</v>
      </c>
      <c r="C400" s="188" t="s">
        <v>355</v>
      </c>
      <c r="D400" s="191"/>
      <c r="E400" s="191">
        <v>37400000</v>
      </c>
      <c r="F400" s="192">
        <f t="shared" si="12"/>
        <v>1070241000</v>
      </c>
      <c r="G400" s="187"/>
      <c r="H400" s="179">
        <f t="shared" si="13"/>
        <v>3</v>
      </c>
    </row>
    <row r="401" spans="1:8" ht="18" customHeight="1">
      <c r="A401" s="190">
        <v>42076</v>
      </c>
      <c r="B401" s="190" t="s">
        <v>169</v>
      </c>
      <c r="C401" s="188" t="s">
        <v>171</v>
      </c>
      <c r="D401" s="191"/>
      <c r="E401" s="191">
        <v>75700000</v>
      </c>
      <c r="F401" s="192">
        <f t="shared" si="12"/>
        <v>994541000</v>
      </c>
      <c r="G401" s="187"/>
      <c r="H401" s="179">
        <f t="shared" si="13"/>
        <v>3</v>
      </c>
    </row>
    <row r="402" spans="1:8" ht="18" customHeight="1">
      <c r="A402" s="190">
        <v>42076</v>
      </c>
      <c r="B402" s="190" t="s">
        <v>159</v>
      </c>
      <c r="C402" s="188" t="s">
        <v>434</v>
      </c>
      <c r="D402" s="191"/>
      <c r="E402" s="191">
        <v>266007000</v>
      </c>
      <c r="F402" s="192">
        <f t="shared" si="12"/>
        <v>728534000</v>
      </c>
      <c r="G402" s="187"/>
      <c r="H402" s="179">
        <f t="shared" si="13"/>
        <v>3</v>
      </c>
    </row>
    <row r="403" spans="1:8" ht="18" customHeight="1">
      <c r="A403" s="190">
        <v>42076</v>
      </c>
      <c r="B403" s="190" t="s">
        <v>179</v>
      </c>
      <c r="C403" s="188" t="s">
        <v>248</v>
      </c>
      <c r="D403" s="191"/>
      <c r="E403" s="191">
        <v>2063000</v>
      </c>
      <c r="F403" s="192">
        <f t="shared" si="12"/>
        <v>726471000</v>
      </c>
      <c r="G403" s="187"/>
      <c r="H403" s="179">
        <f t="shared" si="13"/>
        <v>3</v>
      </c>
    </row>
    <row r="404" spans="1:8" ht="18" customHeight="1">
      <c r="A404" s="190">
        <v>42076</v>
      </c>
      <c r="B404" s="190" t="s">
        <v>146</v>
      </c>
      <c r="C404" s="188" t="s">
        <v>435</v>
      </c>
      <c r="D404" s="191">
        <v>5000000</v>
      </c>
      <c r="E404" s="191"/>
      <c r="F404" s="192">
        <f t="shared" si="12"/>
        <v>731471000</v>
      </c>
      <c r="G404" s="187"/>
      <c r="H404" s="179">
        <f t="shared" si="13"/>
        <v>3</v>
      </c>
    </row>
    <row r="405" spans="1:8" ht="18" customHeight="1">
      <c r="A405" s="190">
        <v>42076</v>
      </c>
      <c r="B405" s="190" t="s">
        <v>320</v>
      </c>
      <c r="C405" s="188" t="s">
        <v>436</v>
      </c>
      <c r="D405" s="191">
        <v>111000</v>
      </c>
      <c r="E405" s="191"/>
      <c r="F405" s="192">
        <f t="shared" si="12"/>
        <v>731582000</v>
      </c>
      <c r="G405" s="187"/>
      <c r="H405" s="179">
        <f t="shared" si="13"/>
        <v>3</v>
      </c>
    </row>
    <row r="406" spans="1:8" ht="18" customHeight="1">
      <c r="A406" s="190">
        <v>42076</v>
      </c>
      <c r="B406" s="190" t="s">
        <v>159</v>
      </c>
      <c r="C406" s="188" t="s">
        <v>437</v>
      </c>
      <c r="D406" s="191"/>
      <c r="E406" s="191">
        <v>2000000</v>
      </c>
      <c r="F406" s="192">
        <f t="shared" si="12"/>
        <v>729582000</v>
      </c>
      <c r="G406" s="187"/>
      <c r="H406" s="179">
        <f t="shared" si="13"/>
        <v>3</v>
      </c>
    </row>
    <row r="407" spans="1:8" ht="18" customHeight="1">
      <c r="A407" s="190">
        <v>42077</v>
      </c>
      <c r="B407" s="190" t="s">
        <v>179</v>
      </c>
      <c r="C407" s="188" t="s">
        <v>438</v>
      </c>
      <c r="D407" s="191"/>
      <c r="E407" s="191">
        <v>211000</v>
      </c>
      <c r="F407" s="192">
        <f t="shared" si="12"/>
        <v>729371000</v>
      </c>
      <c r="G407" s="187"/>
      <c r="H407" s="179">
        <f t="shared" si="13"/>
        <v>3</v>
      </c>
    </row>
    <row r="408" spans="1:8" ht="18" customHeight="1">
      <c r="A408" s="190">
        <v>42077</v>
      </c>
      <c r="B408" s="190" t="s">
        <v>159</v>
      </c>
      <c r="C408" s="188" t="s">
        <v>439</v>
      </c>
      <c r="D408" s="191"/>
      <c r="E408" s="191">
        <v>1240000</v>
      </c>
      <c r="F408" s="192">
        <f t="shared" si="12"/>
        <v>728131000</v>
      </c>
      <c r="G408" s="187"/>
      <c r="H408" s="179">
        <f t="shared" si="13"/>
        <v>3</v>
      </c>
    </row>
    <row r="409" spans="1:8" ht="18" customHeight="1">
      <c r="A409" s="190">
        <v>42077</v>
      </c>
      <c r="B409" s="190" t="s">
        <v>320</v>
      </c>
      <c r="C409" s="188" t="s">
        <v>436</v>
      </c>
      <c r="D409" s="191">
        <v>1040000</v>
      </c>
      <c r="E409" s="191"/>
      <c r="F409" s="192">
        <f t="shared" si="12"/>
        <v>729171000</v>
      </c>
      <c r="G409" s="187"/>
      <c r="H409" s="179">
        <f t="shared" si="13"/>
        <v>3</v>
      </c>
    </row>
    <row r="410" spans="1:8" ht="18" customHeight="1">
      <c r="A410" s="190">
        <v>42077</v>
      </c>
      <c r="B410" s="190" t="s">
        <v>146</v>
      </c>
      <c r="C410" s="188" t="s">
        <v>440</v>
      </c>
      <c r="D410" s="191"/>
      <c r="E410" s="191">
        <v>330000</v>
      </c>
      <c r="F410" s="192">
        <f t="shared" si="12"/>
        <v>728841000</v>
      </c>
      <c r="G410" s="187"/>
      <c r="H410" s="179">
        <f t="shared" si="13"/>
        <v>3</v>
      </c>
    </row>
    <row r="411" spans="1:8" ht="18" customHeight="1">
      <c r="A411" s="190">
        <v>42079</v>
      </c>
      <c r="B411" s="190" t="s">
        <v>146</v>
      </c>
      <c r="C411" s="188" t="s">
        <v>441</v>
      </c>
      <c r="D411" s="191">
        <v>120000000</v>
      </c>
      <c r="E411" s="191"/>
      <c r="F411" s="192">
        <f t="shared" si="12"/>
        <v>848841000</v>
      </c>
      <c r="G411" s="187"/>
      <c r="H411" s="179">
        <f t="shared" si="13"/>
        <v>3</v>
      </c>
    </row>
    <row r="412" spans="1:8" ht="18" customHeight="1">
      <c r="A412" s="190">
        <v>42079</v>
      </c>
      <c r="B412" s="190" t="s">
        <v>623</v>
      </c>
      <c r="C412" s="188" t="s">
        <v>228</v>
      </c>
      <c r="D412" s="191"/>
      <c r="E412" s="191">
        <v>818500000</v>
      </c>
      <c r="F412" s="192">
        <f t="shared" si="12"/>
        <v>30341000</v>
      </c>
      <c r="G412" s="187"/>
      <c r="H412" s="179">
        <f t="shared" si="13"/>
        <v>3</v>
      </c>
    </row>
    <row r="413" spans="1:8" ht="18" customHeight="1">
      <c r="A413" s="190">
        <v>42079</v>
      </c>
      <c r="B413" s="190" t="s">
        <v>146</v>
      </c>
      <c r="C413" s="188" t="s">
        <v>211</v>
      </c>
      <c r="D413" s="191"/>
      <c r="E413" s="191">
        <v>15840000</v>
      </c>
      <c r="F413" s="192">
        <f t="shared" si="12"/>
        <v>14501000</v>
      </c>
      <c r="G413" s="187"/>
      <c r="H413" s="179">
        <f t="shared" si="13"/>
        <v>3</v>
      </c>
    </row>
    <row r="414" spans="1:8" ht="18" customHeight="1">
      <c r="A414" s="190">
        <v>42080</v>
      </c>
      <c r="B414" s="190" t="s">
        <v>159</v>
      </c>
      <c r="C414" s="188" t="s">
        <v>442</v>
      </c>
      <c r="D414" s="191"/>
      <c r="E414" s="191">
        <v>200000</v>
      </c>
      <c r="F414" s="192">
        <f t="shared" si="12"/>
        <v>14301000</v>
      </c>
      <c r="G414" s="187"/>
      <c r="H414" s="179">
        <f t="shared" si="13"/>
        <v>3</v>
      </c>
    </row>
    <row r="415" spans="1:8" ht="18" customHeight="1">
      <c r="A415" s="190">
        <v>42080</v>
      </c>
      <c r="B415" s="190" t="s">
        <v>198</v>
      </c>
      <c r="C415" s="188" t="s">
        <v>443</v>
      </c>
      <c r="D415" s="191"/>
      <c r="E415" s="191">
        <v>5000000</v>
      </c>
      <c r="F415" s="192">
        <f t="shared" si="12"/>
        <v>9301000</v>
      </c>
      <c r="G415" s="187"/>
      <c r="H415" s="179">
        <f t="shared" si="13"/>
        <v>3</v>
      </c>
    </row>
    <row r="416" spans="1:8" ht="18" customHeight="1">
      <c r="A416" s="190">
        <v>42080</v>
      </c>
      <c r="B416" s="190" t="s">
        <v>832</v>
      </c>
      <c r="C416" s="188" t="s">
        <v>444</v>
      </c>
      <c r="D416" s="191"/>
      <c r="E416" s="191">
        <v>1805000</v>
      </c>
      <c r="F416" s="192">
        <f t="shared" si="12"/>
        <v>7496000</v>
      </c>
      <c r="G416" s="187"/>
      <c r="H416" s="179">
        <f t="shared" si="13"/>
        <v>3</v>
      </c>
    </row>
    <row r="417" spans="1:8" ht="18" customHeight="1">
      <c r="A417" s="190">
        <v>42080</v>
      </c>
      <c r="B417" s="190" t="s">
        <v>146</v>
      </c>
      <c r="C417" s="188" t="s">
        <v>445</v>
      </c>
      <c r="D417" s="191"/>
      <c r="E417" s="191">
        <v>300000</v>
      </c>
      <c r="F417" s="192">
        <f t="shared" si="12"/>
        <v>7196000</v>
      </c>
      <c r="G417" s="187"/>
      <c r="H417" s="179">
        <f t="shared" si="13"/>
        <v>3</v>
      </c>
    </row>
    <row r="418" spans="1:8" ht="18" customHeight="1">
      <c r="A418" s="190">
        <v>42080</v>
      </c>
      <c r="B418" s="190" t="s">
        <v>152</v>
      </c>
      <c r="C418" s="188" t="s">
        <v>446</v>
      </c>
      <c r="D418" s="191"/>
      <c r="E418" s="191">
        <v>455000</v>
      </c>
      <c r="F418" s="192">
        <f t="shared" si="12"/>
        <v>6741000</v>
      </c>
      <c r="G418" s="187"/>
      <c r="H418" s="179">
        <f t="shared" si="13"/>
        <v>3</v>
      </c>
    </row>
    <row r="419" spans="1:8" ht="18" customHeight="1">
      <c r="A419" s="190">
        <v>42080</v>
      </c>
      <c r="B419" s="190" t="s">
        <v>146</v>
      </c>
      <c r="C419" s="188" t="s">
        <v>447</v>
      </c>
      <c r="D419" s="191"/>
      <c r="E419" s="191">
        <v>120000</v>
      </c>
      <c r="F419" s="192">
        <f t="shared" si="12"/>
        <v>6621000</v>
      </c>
      <c r="G419" s="187"/>
      <c r="H419" s="179">
        <f t="shared" si="13"/>
        <v>3</v>
      </c>
    </row>
    <row r="420" spans="1:8" ht="18" customHeight="1">
      <c r="A420" s="190">
        <v>42080</v>
      </c>
      <c r="B420" s="190" t="s">
        <v>146</v>
      </c>
      <c r="C420" s="188" t="s">
        <v>448</v>
      </c>
      <c r="D420" s="191"/>
      <c r="E420" s="191">
        <v>300000</v>
      </c>
      <c r="F420" s="192">
        <f t="shared" si="12"/>
        <v>6321000</v>
      </c>
      <c r="G420" s="187"/>
      <c r="H420" s="179">
        <f t="shared" si="13"/>
        <v>3</v>
      </c>
    </row>
    <row r="421" spans="1:8" ht="18" customHeight="1">
      <c r="A421" s="190">
        <v>42080</v>
      </c>
      <c r="B421" s="190" t="s">
        <v>146</v>
      </c>
      <c r="C421" s="188" t="s">
        <v>449</v>
      </c>
      <c r="D421" s="191"/>
      <c r="E421" s="191">
        <v>150000</v>
      </c>
      <c r="F421" s="192">
        <f t="shared" si="12"/>
        <v>6171000</v>
      </c>
      <c r="G421" s="187"/>
      <c r="H421" s="179">
        <f t="shared" si="13"/>
        <v>3</v>
      </c>
    </row>
    <row r="422" spans="1:8" ht="18" customHeight="1">
      <c r="A422" s="190">
        <v>42082</v>
      </c>
      <c r="B422" s="190" t="s">
        <v>146</v>
      </c>
      <c r="C422" s="188" t="s">
        <v>151</v>
      </c>
      <c r="D422" s="191"/>
      <c r="E422" s="191">
        <v>326000</v>
      </c>
      <c r="F422" s="192">
        <f t="shared" si="12"/>
        <v>5845000</v>
      </c>
      <c r="G422" s="187"/>
      <c r="H422" s="179">
        <f t="shared" si="13"/>
        <v>3</v>
      </c>
    </row>
    <row r="423" spans="1:8" ht="18" customHeight="1">
      <c r="A423" s="190">
        <v>42082</v>
      </c>
      <c r="B423" s="190" t="s">
        <v>832</v>
      </c>
      <c r="C423" s="188" t="s">
        <v>450</v>
      </c>
      <c r="D423" s="191"/>
      <c r="E423" s="191">
        <v>300000</v>
      </c>
      <c r="F423" s="192">
        <f t="shared" si="12"/>
        <v>5545000</v>
      </c>
      <c r="G423" s="187"/>
      <c r="H423" s="179">
        <f t="shared" si="13"/>
        <v>3</v>
      </c>
    </row>
    <row r="424" spans="1:8" ht="18" customHeight="1">
      <c r="A424" s="190">
        <v>42082</v>
      </c>
      <c r="B424" s="190" t="s">
        <v>146</v>
      </c>
      <c r="C424" s="188" t="s">
        <v>447</v>
      </c>
      <c r="D424" s="191"/>
      <c r="E424" s="191">
        <v>100000</v>
      </c>
      <c r="F424" s="192">
        <f t="shared" si="12"/>
        <v>5445000</v>
      </c>
      <c r="G424" s="187"/>
      <c r="H424" s="179">
        <f t="shared" si="13"/>
        <v>3</v>
      </c>
    </row>
    <row r="425" spans="1:8" ht="18" customHeight="1">
      <c r="A425" s="190">
        <v>42083</v>
      </c>
      <c r="B425" s="190" t="s">
        <v>198</v>
      </c>
      <c r="C425" s="188" t="s">
        <v>443</v>
      </c>
      <c r="D425" s="191"/>
      <c r="E425" s="191">
        <v>5000000</v>
      </c>
      <c r="F425" s="192">
        <f t="shared" si="12"/>
        <v>445000</v>
      </c>
      <c r="G425" s="187"/>
      <c r="H425" s="179">
        <f t="shared" si="13"/>
        <v>3</v>
      </c>
    </row>
    <row r="426" spans="1:8" ht="18" customHeight="1">
      <c r="A426" s="190">
        <v>42083</v>
      </c>
      <c r="B426" s="190" t="s">
        <v>308</v>
      </c>
      <c r="C426" s="188" t="s">
        <v>451</v>
      </c>
      <c r="D426" s="191"/>
      <c r="E426" s="191">
        <v>500000</v>
      </c>
      <c r="F426" s="192">
        <f t="shared" si="12"/>
        <v>-55000</v>
      </c>
      <c r="G426" s="187"/>
      <c r="H426" s="179">
        <f t="shared" si="13"/>
        <v>3</v>
      </c>
    </row>
    <row r="427" spans="1:8" ht="18" customHeight="1">
      <c r="A427" s="190">
        <v>42084</v>
      </c>
      <c r="B427" s="190" t="s">
        <v>50</v>
      </c>
      <c r="C427" s="188" t="s">
        <v>155</v>
      </c>
      <c r="D427" s="191">
        <v>400000000</v>
      </c>
      <c r="E427" s="191"/>
      <c r="F427" s="192">
        <f t="shared" si="12"/>
        <v>399945000</v>
      </c>
      <c r="G427" s="187"/>
      <c r="H427" s="179">
        <f t="shared" si="13"/>
        <v>3</v>
      </c>
    </row>
    <row r="428" spans="1:8" ht="18" customHeight="1">
      <c r="A428" s="190">
        <v>42084</v>
      </c>
      <c r="B428" s="190" t="s">
        <v>148</v>
      </c>
      <c r="C428" s="188" t="s">
        <v>166</v>
      </c>
      <c r="D428" s="191"/>
      <c r="E428" s="191">
        <v>200000000</v>
      </c>
      <c r="F428" s="192">
        <f t="shared" si="12"/>
        <v>199945000</v>
      </c>
      <c r="G428" s="187" t="s">
        <v>474</v>
      </c>
      <c r="H428" s="179">
        <f t="shared" si="13"/>
        <v>3</v>
      </c>
    </row>
    <row r="429" spans="1:8" ht="18" customHeight="1">
      <c r="A429" s="190">
        <v>42084</v>
      </c>
      <c r="B429" s="190" t="s">
        <v>169</v>
      </c>
      <c r="C429" s="188" t="s">
        <v>171</v>
      </c>
      <c r="D429" s="191"/>
      <c r="E429" s="191">
        <v>46700000</v>
      </c>
      <c r="F429" s="192">
        <f t="shared" si="12"/>
        <v>153245000</v>
      </c>
      <c r="G429" s="187"/>
      <c r="H429" s="179">
        <f t="shared" si="13"/>
        <v>3</v>
      </c>
    </row>
    <row r="430" spans="1:8" ht="18" customHeight="1">
      <c r="A430" s="190">
        <v>42084</v>
      </c>
      <c r="B430" s="190" t="s">
        <v>169</v>
      </c>
      <c r="C430" s="188" t="s">
        <v>355</v>
      </c>
      <c r="D430" s="191"/>
      <c r="E430" s="191">
        <v>37700000</v>
      </c>
      <c r="F430" s="192">
        <f t="shared" si="12"/>
        <v>115545000</v>
      </c>
      <c r="G430" s="187"/>
      <c r="H430" s="179">
        <f t="shared" si="13"/>
        <v>3</v>
      </c>
    </row>
    <row r="431" spans="1:8" ht="18" customHeight="1">
      <c r="A431" s="190">
        <v>42084</v>
      </c>
      <c r="B431" s="190" t="s">
        <v>184</v>
      </c>
      <c r="C431" s="188" t="s">
        <v>452</v>
      </c>
      <c r="D431" s="191"/>
      <c r="E431" s="191">
        <v>500000</v>
      </c>
      <c r="F431" s="192">
        <f t="shared" si="12"/>
        <v>115045000</v>
      </c>
      <c r="G431" s="187"/>
      <c r="H431" s="179">
        <f t="shared" si="13"/>
        <v>3</v>
      </c>
    </row>
    <row r="432" spans="1:8" ht="18" customHeight="1">
      <c r="A432" s="190">
        <v>42084</v>
      </c>
      <c r="B432" s="190" t="s">
        <v>169</v>
      </c>
      <c r="C432" s="188" t="s">
        <v>170</v>
      </c>
      <c r="D432" s="191"/>
      <c r="E432" s="191">
        <v>100000000</v>
      </c>
      <c r="F432" s="192">
        <f t="shared" si="12"/>
        <v>15045000</v>
      </c>
      <c r="G432" s="187"/>
      <c r="H432" s="179">
        <f t="shared" si="13"/>
        <v>3</v>
      </c>
    </row>
    <row r="433" spans="1:8" ht="18" customHeight="1">
      <c r="A433" s="190">
        <v>42084</v>
      </c>
      <c r="B433" s="190" t="s">
        <v>146</v>
      </c>
      <c r="C433" s="188" t="s">
        <v>151</v>
      </c>
      <c r="D433" s="191"/>
      <c r="E433" s="191">
        <v>355000</v>
      </c>
      <c r="F433" s="192">
        <f t="shared" si="12"/>
        <v>14690000</v>
      </c>
      <c r="G433" s="187"/>
      <c r="H433" s="179">
        <f t="shared" si="13"/>
        <v>3</v>
      </c>
    </row>
    <row r="434" spans="1:8" ht="18" customHeight="1">
      <c r="A434" s="190">
        <v>42084</v>
      </c>
      <c r="B434" s="190" t="s">
        <v>832</v>
      </c>
      <c r="C434" s="188" t="s">
        <v>453</v>
      </c>
      <c r="D434" s="191"/>
      <c r="E434" s="191">
        <v>3113000</v>
      </c>
      <c r="F434" s="192">
        <f t="shared" si="12"/>
        <v>11577000</v>
      </c>
      <c r="G434" s="187"/>
      <c r="H434" s="179">
        <f t="shared" si="13"/>
        <v>3</v>
      </c>
    </row>
    <row r="435" spans="1:8" ht="18" customHeight="1">
      <c r="A435" s="190">
        <v>42084</v>
      </c>
      <c r="B435" s="190" t="s">
        <v>832</v>
      </c>
      <c r="C435" s="188" t="s">
        <v>454</v>
      </c>
      <c r="D435" s="191"/>
      <c r="E435" s="191">
        <v>934000</v>
      </c>
      <c r="F435" s="192">
        <f t="shared" si="12"/>
        <v>10643000</v>
      </c>
      <c r="G435" s="187"/>
      <c r="H435" s="179">
        <f t="shared" si="13"/>
        <v>3</v>
      </c>
    </row>
    <row r="436" spans="1:8" ht="18" customHeight="1">
      <c r="A436" s="190">
        <v>42084</v>
      </c>
      <c r="B436" s="190" t="s">
        <v>1159</v>
      </c>
      <c r="C436" s="188" t="s">
        <v>455</v>
      </c>
      <c r="D436" s="191"/>
      <c r="E436" s="191">
        <v>2200000</v>
      </c>
      <c r="F436" s="192">
        <f t="shared" si="12"/>
        <v>8443000</v>
      </c>
      <c r="G436" s="187"/>
      <c r="H436" s="179">
        <f t="shared" si="13"/>
        <v>3</v>
      </c>
    </row>
    <row r="437" spans="1:8" ht="18" customHeight="1">
      <c r="A437" s="190">
        <v>42086</v>
      </c>
      <c r="B437" s="190" t="s">
        <v>1159</v>
      </c>
      <c r="C437" s="188" t="s">
        <v>456</v>
      </c>
      <c r="D437" s="191"/>
      <c r="E437" s="191">
        <v>1715000</v>
      </c>
      <c r="F437" s="192">
        <f t="shared" si="12"/>
        <v>6728000</v>
      </c>
      <c r="G437" s="187"/>
      <c r="H437" s="179">
        <f t="shared" si="13"/>
        <v>3</v>
      </c>
    </row>
    <row r="438" spans="1:8" ht="18" customHeight="1">
      <c r="A438" s="190">
        <v>42086</v>
      </c>
      <c r="B438" s="190" t="s">
        <v>184</v>
      </c>
      <c r="C438" s="188" t="s">
        <v>457</v>
      </c>
      <c r="D438" s="191">
        <v>500000</v>
      </c>
      <c r="E438" s="191"/>
      <c r="F438" s="192">
        <f t="shared" si="12"/>
        <v>7228000</v>
      </c>
      <c r="G438" s="187"/>
      <c r="H438" s="179">
        <f t="shared" si="13"/>
        <v>3</v>
      </c>
    </row>
    <row r="439" spans="1:8" ht="18" customHeight="1">
      <c r="A439" s="190">
        <v>42086</v>
      </c>
      <c r="B439" s="190" t="s">
        <v>1054</v>
      </c>
      <c r="C439" s="188" t="s">
        <v>458</v>
      </c>
      <c r="D439" s="191"/>
      <c r="E439" s="191">
        <v>195000</v>
      </c>
      <c r="F439" s="192">
        <f t="shared" si="12"/>
        <v>7033000</v>
      </c>
      <c r="G439" s="187"/>
      <c r="H439" s="179">
        <f t="shared" si="13"/>
        <v>3</v>
      </c>
    </row>
    <row r="440" spans="1:8" ht="18" customHeight="1">
      <c r="A440" s="190">
        <v>42087</v>
      </c>
      <c r="B440" s="190" t="s">
        <v>146</v>
      </c>
      <c r="C440" s="188" t="s">
        <v>459</v>
      </c>
      <c r="D440" s="191"/>
      <c r="E440" s="191">
        <v>400000</v>
      </c>
      <c r="F440" s="192">
        <f t="shared" si="12"/>
        <v>6633000</v>
      </c>
      <c r="G440" s="187"/>
      <c r="H440" s="179">
        <f t="shared" si="13"/>
        <v>3</v>
      </c>
    </row>
    <row r="441" spans="1:8" ht="18" customHeight="1">
      <c r="A441" s="190">
        <v>42087</v>
      </c>
      <c r="B441" s="190" t="s">
        <v>1053</v>
      </c>
      <c r="C441" s="188" t="s">
        <v>460</v>
      </c>
      <c r="D441" s="191"/>
      <c r="E441" s="191">
        <v>900000</v>
      </c>
      <c r="F441" s="192">
        <f t="shared" si="12"/>
        <v>5733000</v>
      </c>
      <c r="G441" s="187"/>
      <c r="H441" s="179">
        <f t="shared" si="13"/>
        <v>3</v>
      </c>
    </row>
    <row r="442" spans="1:8" ht="18" customHeight="1">
      <c r="A442" s="190">
        <v>42087</v>
      </c>
      <c r="B442" s="190" t="s">
        <v>50</v>
      </c>
      <c r="C442" s="188" t="s">
        <v>155</v>
      </c>
      <c r="D442" s="191">
        <v>768000000</v>
      </c>
      <c r="E442" s="191"/>
      <c r="F442" s="192">
        <f t="shared" si="12"/>
        <v>773733000</v>
      </c>
      <c r="G442" s="187"/>
      <c r="H442" s="179">
        <f t="shared" si="13"/>
        <v>3</v>
      </c>
    </row>
    <row r="443" spans="1:8" ht="18" customHeight="1">
      <c r="A443" s="190">
        <v>42087</v>
      </c>
      <c r="B443" s="190" t="s">
        <v>1159</v>
      </c>
      <c r="C443" s="188" t="s">
        <v>461</v>
      </c>
      <c r="D443" s="191"/>
      <c r="E443" s="191">
        <v>9000000</v>
      </c>
      <c r="F443" s="192">
        <f t="shared" si="12"/>
        <v>764733000</v>
      </c>
      <c r="G443" s="187"/>
      <c r="H443" s="179">
        <f t="shared" si="13"/>
        <v>3</v>
      </c>
    </row>
    <row r="444" spans="1:8" ht="18" customHeight="1">
      <c r="A444" s="190">
        <v>42087</v>
      </c>
      <c r="B444" s="190" t="s">
        <v>1053</v>
      </c>
      <c r="C444" s="188" t="s">
        <v>462</v>
      </c>
      <c r="D444" s="191"/>
      <c r="E444" s="191">
        <v>1600000</v>
      </c>
      <c r="F444" s="192">
        <f t="shared" si="12"/>
        <v>763133000</v>
      </c>
      <c r="G444" s="187"/>
      <c r="H444" s="179">
        <f t="shared" si="13"/>
        <v>3</v>
      </c>
    </row>
    <row r="445" spans="1:8" ht="18" customHeight="1">
      <c r="A445" s="190">
        <v>42087</v>
      </c>
      <c r="B445" s="190" t="s">
        <v>148</v>
      </c>
      <c r="C445" s="188" t="s">
        <v>207</v>
      </c>
      <c r="D445" s="191"/>
      <c r="E445" s="191">
        <v>200000000</v>
      </c>
      <c r="F445" s="192">
        <f t="shared" si="12"/>
        <v>563133000</v>
      </c>
      <c r="G445" s="187" t="s">
        <v>474</v>
      </c>
      <c r="H445" s="179">
        <f t="shared" si="13"/>
        <v>3</v>
      </c>
    </row>
    <row r="446" spans="1:8" ht="18" customHeight="1">
      <c r="A446" s="190">
        <v>42087</v>
      </c>
      <c r="B446" s="190" t="s">
        <v>148</v>
      </c>
      <c r="C446" s="188" t="s">
        <v>166</v>
      </c>
      <c r="D446" s="191"/>
      <c r="E446" s="191">
        <v>150000000</v>
      </c>
      <c r="F446" s="192">
        <f t="shared" si="12"/>
        <v>413133000</v>
      </c>
      <c r="G446" s="187" t="s">
        <v>474</v>
      </c>
      <c r="H446" s="179">
        <f t="shared" si="13"/>
        <v>3</v>
      </c>
    </row>
    <row r="447" spans="1:8" ht="18" customHeight="1">
      <c r="A447" s="190">
        <v>42087</v>
      </c>
      <c r="B447" s="190" t="s">
        <v>148</v>
      </c>
      <c r="C447" s="188" t="s">
        <v>165</v>
      </c>
      <c r="D447" s="191"/>
      <c r="E447" s="191">
        <v>202000000</v>
      </c>
      <c r="F447" s="192">
        <f t="shared" si="12"/>
        <v>211133000</v>
      </c>
      <c r="G447" s="187"/>
      <c r="H447" s="179">
        <f t="shared" si="13"/>
        <v>3</v>
      </c>
    </row>
    <row r="448" spans="1:8" ht="18" customHeight="1">
      <c r="A448" s="190">
        <v>42087</v>
      </c>
      <c r="B448" s="190" t="s">
        <v>159</v>
      </c>
      <c r="C448" s="188" t="s">
        <v>463</v>
      </c>
      <c r="D448" s="191"/>
      <c r="E448" s="191">
        <v>17699000</v>
      </c>
      <c r="F448" s="192">
        <f t="shared" si="12"/>
        <v>193434000</v>
      </c>
      <c r="G448" s="187"/>
      <c r="H448" s="179">
        <f t="shared" si="13"/>
        <v>3</v>
      </c>
    </row>
    <row r="449" spans="1:8" ht="18" customHeight="1">
      <c r="A449" s="190">
        <v>42087</v>
      </c>
      <c r="B449" s="190" t="s">
        <v>269</v>
      </c>
      <c r="C449" s="188" t="s">
        <v>464</v>
      </c>
      <c r="D449" s="191"/>
      <c r="E449" s="191">
        <v>17780000</v>
      </c>
      <c r="F449" s="192">
        <f t="shared" si="12"/>
        <v>175654000</v>
      </c>
      <c r="G449" s="187"/>
      <c r="H449" s="179">
        <f t="shared" si="13"/>
        <v>3</v>
      </c>
    </row>
    <row r="450" spans="1:8" ht="18" customHeight="1">
      <c r="A450" s="190">
        <v>42087</v>
      </c>
      <c r="B450" s="190" t="s">
        <v>146</v>
      </c>
      <c r="C450" s="188" t="s">
        <v>465</v>
      </c>
      <c r="D450" s="191"/>
      <c r="E450" s="191">
        <v>20024000</v>
      </c>
      <c r="F450" s="192">
        <f t="shared" si="12"/>
        <v>155630000</v>
      </c>
      <c r="G450" s="187"/>
      <c r="H450" s="179">
        <f t="shared" si="13"/>
        <v>3</v>
      </c>
    </row>
    <row r="451" spans="1:8" ht="18" customHeight="1">
      <c r="A451" s="190">
        <v>42087</v>
      </c>
      <c r="B451" s="190" t="s">
        <v>146</v>
      </c>
      <c r="C451" s="188" t="s">
        <v>466</v>
      </c>
      <c r="D451" s="191"/>
      <c r="E451" s="191">
        <v>620000</v>
      </c>
      <c r="F451" s="192">
        <f t="shared" si="12"/>
        <v>155010000</v>
      </c>
      <c r="G451" s="187"/>
      <c r="H451" s="179">
        <f t="shared" si="13"/>
        <v>3</v>
      </c>
    </row>
    <row r="452" spans="1:8" ht="18" customHeight="1">
      <c r="A452" s="190">
        <v>42087</v>
      </c>
      <c r="B452" s="190" t="s">
        <v>177</v>
      </c>
      <c r="C452" s="188" t="s">
        <v>224</v>
      </c>
      <c r="D452" s="191"/>
      <c r="E452" s="191">
        <v>4416000</v>
      </c>
      <c r="F452" s="192">
        <f t="shared" si="12"/>
        <v>150594000</v>
      </c>
      <c r="G452" s="187"/>
      <c r="H452" s="179">
        <f t="shared" si="13"/>
        <v>3</v>
      </c>
    </row>
    <row r="453" spans="1:8" ht="18" customHeight="1">
      <c r="A453" s="190">
        <v>42087</v>
      </c>
      <c r="B453" s="190" t="s">
        <v>832</v>
      </c>
      <c r="C453" s="188" t="s">
        <v>467</v>
      </c>
      <c r="D453" s="191"/>
      <c r="E453" s="191">
        <v>10000000</v>
      </c>
      <c r="F453" s="192">
        <f t="shared" si="12"/>
        <v>140594000</v>
      </c>
      <c r="G453" s="187"/>
      <c r="H453" s="179">
        <f t="shared" si="13"/>
        <v>3</v>
      </c>
    </row>
    <row r="454" spans="1:8" ht="18" customHeight="1">
      <c r="A454" s="190">
        <v>42087</v>
      </c>
      <c r="B454" s="190" t="s">
        <v>177</v>
      </c>
      <c r="C454" s="188" t="s">
        <v>178</v>
      </c>
      <c r="D454" s="191"/>
      <c r="E454" s="191">
        <v>3040000</v>
      </c>
      <c r="F454" s="192">
        <f t="shared" si="12"/>
        <v>137554000</v>
      </c>
      <c r="G454" s="187"/>
      <c r="H454" s="179">
        <f t="shared" si="13"/>
        <v>3</v>
      </c>
    </row>
    <row r="455" spans="1:8" ht="18" customHeight="1">
      <c r="A455" s="190">
        <v>42087</v>
      </c>
      <c r="B455" s="190" t="s">
        <v>184</v>
      </c>
      <c r="C455" s="188" t="s">
        <v>468</v>
      </c>
      <c r="D455" s="191">
        <v>9000000</v>
      </c>
      <c r="E455" s="191"/>
      <c r="F455" s="192">
        <f t="shared" si="12"/>
        <v>146554000</v>
      </c>
      <c r="G455" s="187"/>
      <c r="H455" s="179">
        <f t="shared" si="13"/>
        <v>3</v>
      </c>
    </row>
    <row r="456" spans="1:8" ht="18" customHeight="1">
      <c r="A456" s="190">
        <v>42087</v>
      </c>
      <c r="B456" s="190" t="s">
        <v>1159</v>
      </c>
      <c r="C456" s="188" t="s">
        <v>469</v>
      </c>
      <c r="D456" s="191"/>
      <c r="E456" s="191">
        <v>6520000</v>
      </c>
      <c r="F456" s="192">
        <f t="shared" si="12"/>
        <v>140034000</v>
      </c>
      <c r="G456" s="187"/>
      <c r="H456" s="179">
        <f t="shared" si="13"/>
        <v>3</v>
      </c>
    </row>
    <row r="457" spans="1:8" ht="18" customHeight="1">
      <c r="A457" s="190">
        <v>42087</v>
      </c>
      <c r="B457" s="190" t="s">
        <v>159</v>
      </c>
      <c r="C457" s="188" t="s">
        <v>470</v>
      </c>
      <c r="D457" s="191"/>
      <c r="E457" s="191">
        <v>200000</v>
      </c>
      <c r="F457" s="192">
        <f t="shared" si="12"/>
        <v>139834000</v>
      </c>
      <c r="G457" s="187"/>
      <c r="H457" s="179">
        <f t="shared" si="13"/>
        <v>3</v>
      </c>
    </row>
    <row r="458" spans="1:8" ht="18" customHeight="1">
      <c r="A458" s="190">
        <v>42087</v>
      </c>
      <c r="B458" s="190" t="s">
        <v>152</v>
      </c>
      <c r="C458" s="188" t="s">
        <v>471</v>
      </c>
      <c r="D458" s="191"/>
      <c r="E458" s="191">
        <v>2780000</v>
      </c>
      <c r="F458" s="192">
        <f t="shared" si="12"/>
        <v>137054000</v>
      </c>
      <c r="G458" s="187"/>
      <c r="H458" s="179">
        <f t="shared" si="13"/>
        <v>3</v>
      </c>
    </row>
    <row r="459" spans="1:8" ht="18" customHeight="1">
      <c r="A459" s="190">
        <v>42087</v>
      </c>
      <c r="B459" s="190" t="s">
        <v>184</v>
      </c>
      <c r="C459" s="188" t="s">
        <v>521</v>
      </c>
      <c r="D459" s="191">
        <v>2000000</v>
      </c>
      <c r="E459" s="191"/>
      <c r="F459" s="192">
        <f t="shared" si="12"/>
        <v>139054000</v>
      </c>
      <c r="G459" s="187"/>
      <c r="H459" s="179">
        <f t="shared" si="13"/>
        <v>3</v>
      </c>
    </row>
    <row r="460" spans="1:8" ht="18" customHeight="1">
      <c r="A460" s="190">
        <v>42087</v>
      </c>
      <c r="B460" s="190" t="s">
        <v>161</v>
      </c>
      <c r="C460" s="188" t="s">
        <v>522</v>
      </c>
      <c r="D460" s="191"/>
      <c r="E460" s="191">
        <v>1800000</v>
      </c>
      <c r="F460" s="192">
        <f t="shared" si="12"/>
        <v>137254000</v>
      </c>
      <c r="G460" s="187"/>
      <c r="H460" s="179">
        <f t="shared" si="13"/>
        <v>3</v>
      </c>
    </row>
    <row r="461" spans="1:8" ht="18" customHeight="1">
      <c r="A461" s="190">
        <v>42089</v>
      </c>
      <c r="B461" s="190" t="s">
        <v>184</v>
      </c>
      <c r="C461" s="188" t="s">
        <v>401</v>
      </c>
      <c r="D461" s="191"/>
      <c r="E461" s="191">
        <v>5000000</v>
      </c>
      <c r="F461" s="192">
        <f t="shared" ref="F461:F524" si="14">IF(C461&lt;&gt;"",F460+D461-E461,0)</f>
        <v>132254000</v>
      </c>
      <c r="G461" s="187"/>
      <c r="H461" s="179">
        <f t="shared" si="13"/>
        <v>3</v>
      </c>
    </row>
    <row r="462" spans="1:8" ht="18" customHeight="1">
      <c r="A462" s="190">
        <v>42089</v>
      </c>
      <c r="B462" s="190" t="s">
        <v>832</v>
      </c>
      <c r="C462" s="188" t="s">
        <v>523</v>
      </c>
      <c r="D462" s="191"/>
      <c r="E462" s="191">
        <v>5802000</v>
      </c>
      <c r="F462" s="192">
        <f t="shared" si="14"/>
        <v>126452000</v>
      </c>
      <c r="G462" s="187"/>
      <c r="H462" s="179">
        <f t="shared" ref="H462:H525" si="15">IF(A462&lt;&gt;"",MONTH(A462),"")</f>
        <v>3</v>
      </c>
    </row>
    <row r="463" spans="1:8" ht="18" customHeight="1">
      <c r="A463" s="190">
        <v>42089</v>
      </c>
      <c r="B463" s="190" t="s">
        <v>269</v>
      </c>
      <c r="C463" s="188" t="s">
        <v>524</v>
      </c>
      <c r="D463" s="191"/>
      <c r="E463" s="191">
        <v>4300000</v>
      </c>
      <c r="F463" s="192">
        <f t="shared" si="14"/>
        <v>122152000</v>
      </c>
      <c r="G463" s="187"/>
      <c r="H463" s="179">
        <f t="shared" si="15"/>
        <v>3</v>
      </c>
    </row>
    <row r="464" spans="1:8" ht="18" customHeight="1">
      <c r="A464" s="190">
        <v>42090</v>
      </c>
      <c r="B464" s="190" t="s">
        <v>198</v>
      </c>
      <c r="C464" s="188" t="s">
        <v>443</v>
      </c>
      <c r="D464" s="191"/>
      <c r="E464" s="191">
        <v>5000000</v>
      </c>
      <c r="F464" s="192">
        <f t="shared" si="14"/>
        <v>117152000</v>
      </c>
      <c r="G464" s="187"/>
      <c r="H464" s="179">
        <f t="shared" si="15"/>
        <v>3</v>
      </c>
    </row>
    <row r="465" spans="1:8" ht="18" customHeight="1">
      <c r="A465" s="190">
        <v>42090</v>
      </c>
      <c r="B465" s="190" t="s">
        <v>184</v>
      </c>
      <c r="C465" s="188" t="s">
        <v>525</v>
      </c>
      <c r="D465" s="191"/>
      <c r="E465" s="191">
        <v>500000</v>
      </c>
      <c r="F465" s="192">
        <f t="shared" si="14"/>
        <v>116652000</v>
      </c>
      <c r="G465" s="187"/>
      <c r="H465" s="179">
        <f t="shared" si="15"/>
        <v>3</v>
      </c>
    </row>
    <row r="466" spans="1:8" ht="18" customHeight="1">
      <c r="A466" s="190">
        <v>42090</v>
      </c>
      <c r="B466" s="190" t="s">
        <v>184</v>
      </c>
      <c r="C466" s="188" t="s">
        <v>526</v>
      </c>
      <c r="D466" s="191">
        <v>6600000</v>
      </c>
      <c r="E466" s="191"/>
      <c r="F466" s="192">
        <f t="shared" si="14"/>
        <v>123252000</v>
      </c>
      <c r="G466" s="187"/>
      <c r="H466" s="179">
        <f t="shared" si="15"/>
        <v>3</v>
      </c>
    </row>
    <row r="467" spans="1:8" ht="18" customHeight="1">
      <c r="A467" s="190">
        <v>42090</v>
      </c>
      <c r="B467" s="190" t="s">
        <v>1054</v>
      </c>
      <c r="C467" s="188" t="s">
        <v>527</v>
      </c>
      <c r="D467" s="191"/>
      <c r="E467" s="191">
        <v>6443000</v>
      </c>
      <c r="F467" s="192">
        <f t="shared" si="14"/>
        <v>116809000</v>
      </c>
      <c r="G467" s="187"/>
      <c r="H467" s="179">
        <f t="shared" si="15"/>
        <v>3</v>
      </c>
    </row>
    <row r="468" spans="1:8" ht="18" customHeight="1">
      <c r="A468" s="190">
        <v>42091</v>
      </c>
      <c r="B468" s="190" t="s">
        <v>50</v>
      </c>
      <c r="C468" s="188" t="s">
        <v>155</v>
      </c>
      <c r="D468" s="191">
        <v>450000000</v>
      </c>
      <c r="E468" s="191"/>
      <c r="F468" s="192">
        <f t="shared" si="14"/>
        <v>566809000</v>
      </c>
      <c r="G468" s="187"/>
      <c r="H468" s="179">
        <f t="shared" si="15"/>
        <v>3</v>
      </c>
    </row>
    <row r="469" spans="1:8" ht="18" customHeight="1">
      <c r="A469" s="190">
        <v>42091</v>
      </c>
      <c r="B469" s="190" t="s">
        <v>148</v>
      </c>
      <c r="C469" s="188" t="s">
        <v>206</v>
      </c>
      <c r="D469" s="191"/>
      <c r="E469" s="191">
        <v>300000000</v>
      </c>
      <c r="F469" s="192">
        <f t="shared" si="14"/>
        <v>266809000</v>
      </c>
      <c r="G469" s="187" t="s">
        <v>474</v>
      </c>
      <c r="H469" s="179">
        <f t="shared" si="15"/>
        <v>3</v>
      </c>
    </row>
    <row r="470" spans="1:8" ht="18" customHeight="1">
      <c r="A470" s="190">
        <v>42091</v>
      </c>
      <c r="B470" s="190" t="s">
        <v>148</v>
      </c>
      <c r="C470" s="188" t="s">
        <v>361</v>
      </c>
      <c r="D470" s="191"/>
      <c r="E470" s="191">
        <v>150000000</v>
      </c>
      <c r="F470" s="192">
        <f t="shared" si="14"/>
        <v>116809000</v>
      </c>
      <c r="G470" s="187" t="s">
        <v>474</v>
      </c>
      <c r="H470" s="179">
        <f t="shared" si="15"/>
        <v>3</v>
      </c>
    </row>
    <row r="471" spans="1:8" ht="18" customHeight="1">
      <c r="A471" s="190">
        <v>42091</v>
      </c>
      <c r="B471" s="190" t="s">
        <v>198</v>
      </c>
      <c r="C471" s="188" t="s">
        <v>546</v>
      </c>
      <c r="D471" s="191"/>
      <c r="E471" s="191">
        <v>3200000</v>
      </c>
      <c r="F471" s="192">
        <f t="shared" si="14"/>
        <v>113609000</v>
      </c>
      <c r="G471" s="187"/>
      <c r="H471" s="179">
        <f t="shared" si="15"/>
        <v>3</v>
      </c>
    </row>
    <row r="472" spans="1:8" ht="18" customHeight="1">
      <c r="A472" s="190">
        <v>42091</v>
      </c>
      <c r="B472" s="190" t="s">
        <v>169</v>
      </c>
      <c r="C472" s="188" t="s">
        <v>355</v>
      </c>
      <c r="D472" s="191"/>
      <c r="E472" s="191">
        <v>38100000</v>
      </c>
      <c r="F472" s="192">
        <f t="shared" si="14"/>
        <v>75509000</v>
      </c>
      <c r="G472" s="187"/>
      <c r="H472" s="179">
        <f t="shared" si="15"/>
        <v>3</v>
      </c>
    </row>
    <row r="473" spans="1:8" ht="18" customHeight="1">
      <c r="A473" s="190">
        <v>42091</v>
      </c>
      <c r="B473" s="190" t="s">
        <v>832</v>
      </c>
      <c r="C473" s="188" t="s">
        <v>202</v>
      </c>
      <c r="D473" s="191"/>
      <c r="E473" s="191">
        <v>5000000</v>
      </c>
      <c r="F473" s="192">
        <f t="shared" si="14"/>
        <v>70509000</v>
      </c>
      <c r="G473" s="187"/>
      <c r="H473" s="179">
        <f t="shared" si="15"/>
        <v>3</v>
      </c>
    </row>
    <row r="474" spans="1:8" ht="18" customHeight="1">
      <c r="A474" s="190">
        <v>42091</v>
      </c>
      <c r="B474" s="190" t="s">
        <v>175</v>
      </c>
      <c r="C474" s="188" t="s">
        <v>528</v>
      </c>
      <c r="D474" s="191"/>
      <c r="E474" s="191">
        <v>48500000</v>
      </c>
      <c r="F474" s="192">
        <f t="shared" si="14"/>
        <v>22009000</v>
      </c>
      <c r="G474" s="187"/>
      <c r="H474" s="179">
        <f t="shared" si="15"/>
        <v>3</v>
      </c>
    </row>
    <row r="475" spans="1:8" ht="18" customHeight="1">
      <c r="A475" s="190">
        <v>42091</v>
      </c>
      <c r="B475" s="190" t="s">
        <v>198</v>
      </c>
      <c r="C475" s="188" t="s">
        <v>375</v>
      </c>
      <c r="D475" s="191"/>
      <c r="E475" s="191">
        <v>5000000</v>
      </c>
      <c r="F475" s="192">
        <f t="shared" si="14"/>
        <v>17009000</v>
      </c>
      <c r="G475" s="187"/>
      <c r="H475" s="179">
        <f t="shared" si="15"/>
        <v>3</v>
      </c>
    </row>
    <row r="476" spans="1:8" ht="18" customHeight="1">
      <c r="A476" s="190">
        <v>42091</v>
      </c>
      <c r="B476" s="190" t="s">
        <v>146</v>
      </c>
      <c r="C476" s="188" t="s">
        <v>529</v>
      </c>
      <c r="D476" s="191"/>
      <c r="E476" s="191">
        <v>2000000</v>
      </c>
      <c r="F476" s="192">
        <f t="shared" si="14"/>
        <v>15009000</v>
      </c>
      <c r="G476" s="187"/>
      <c r="H476" s="179">
        <f t="shared" si="15"/>
        <v>3</v>
      </c>
    </row>
    <row r="477" spans="1:8" ht="18" customHeight="1">
      <c r="A477" s="190">
        <v>42091</v>
      </c>
      <c r="B477" s="190" t="s">
        <v>146</v>
      </c>
      <c r="C477" s="188" t="s">
        <v>530</v>
      </c>
      <c r="D477" s="191"/>
      <c r="E477" s="191">
        <v>275000</v>
      </c>
      <c r="F477" s="192">
        <f t="shared" si="14"/>
        <v>14734000</v>
      </c>
      <c r="G477" s="187"/>
      <c r="H477" s="179">
        <f t="shared" si="15"/>
        <v>3</v>
      </c>
    </row>
    <row r="478" spans="1:8" ht="18" customHeight="1">
      <c r="A478" s="190">
        <v>42091</v>
      </c>
      <c r="B478" s="190" t="s">
        <v>146</v>
      </c>
      <c r="C478" s="188" t="s">
        <v>531</v>
      </c>
      <c r="D478" s="191"/>
      <c r="E478" s="191">
        <v>170000</v>
      </c>
      <c r="F478" s="192">
        <f t="shared" si="14"/>
        <v>14564000</v>
      </c>
      <c r="G478" s="187"/>
      <c r="H478" s="179">
        <f t="shared" si="15"/>
        <v>3</v>
      </c>
    </row>
    <row r="479" spans="1:8" ht="18" customHeight="1">
      <c r="A479" s="190">
        <v>42091</v>
      </c>
      <c r="B479" s="190" t="s">
        <v>184</v>
      </c>
      <c r="C479" s="188" t="s">
        <v>532</v>
      </c>
      <c r="D479" s="191"/>
      <c r="E479" s="191">
        <v>10000000</v>
      </c>
      <c r="F479" s="192">
        <f t="shared" si="14"/>
        <v>4564000</v>
      </c>
      <c r="G479" s="187"/>
      <c r="H479" s="179">
        <f t="shared" si="15"/>
        <v>3</v>
      </c>
    </row>
    <row r="480" spans="1:8" ht="18" customHeight="1">
      <c r="A480" s="190">
        <v>42095</v>
      </c>
      <c r="B480" s="190" t="s">
        <v>1053</v>
      </c>
      <c r="C480" s="188" t="s">
        <v>533</v>
      </c>
      <c r="D480" s="191"/>
      <c r="E480" s="191">
        <v>400000</v>
      </c>
      <c r="F480" s="192">
        <f t="shared" si="14"/>
        <v>4164000</v>
      </c>
      <c r="G480" s="187"/>
      <c r="H480" s="179">
        <f t="shared" si="15"/>
        <v>4</v>
      </c>
    </row>
    <row r="481" spans="1:8" ht="18" customHeight="1">
      <c r="A481" s="190">
        <v>42095</v>
      </c>
      <c r="B481" s="190" t="s">
        <v>1159</v>
      </c>
      <c r="C481" s="188" t="s">
        <v>391</v>
      </c>
      <c r="D481" s="191"/>
      <c r="E481" s="191">
        <v>2505000</v>
      </c>
      <c r="F481" s="192">
        <f t="shared" si="14"/>
        <v>1659000</v>
      </c>
      <c r="G481" s="187"/>
      <c r="H481" s="179">
        <f t="shared" si="15"/>
        <v>4</v>
      </c>
    </row>
    <row r="482" spans="1:8" ht="18" customHeight="1">
      <c r="A482" s="190">
        <v>42095</v>
      </c>
      <c r="B482" s="190" t="s">
        <v>146</v>
      </c>
      <c r="C482" s="188" t="s">
        <v>534</v>
      </c>
      <c r="D482" s="191"/>
      <c r="E482" s="191">
        <v>300000</v>
      </c>
      <c r="F482" s="192">
        <f t="shared" si="14"/>
        <v>1359000</v>
      </c>
      <c r="G482" s="187"/>
      <c r="H482" s="179">
        <f t="shared" si="15"/>
        <v>4</v>
      </c>
    </row>
    <row r="483" spans="1:8" ht="18" customHeight="1">
      <c r="A483" s="190">
        <v>42095</v>
      </c>
      <c r="B483" s="190" t="s">
        <v>146</v>
      </c>
      <c r="C483" s="188" t="s">
        <v>151</v>
      </c>
      <c r="D483" s="191"/>
      <c r="E483" s="191">
        <v>245000</v>
      </c>
      <c r="F483" s="192">
        <f t="shared" si="14"/>
        <v>1114000</v>
      </c>
      <c r="G483" s="187"/>
      <c r="H483" s="179">
        <f t="shared" si="15"/>
        <v>4</v>
      </c>
    </row>
    <row r="484" spans="1:8" ht="18" customHeight="1">
      <c r="A484" s="190">
        <v>42095</v>
      </c>
      <c r="B484" s="190" t="s">
        <v>146</v>
      </c>
      <c r="C484" s="188" t="s">
        <v>535</v>
      </c>
      <c r="D484" s="191"/>
      <c r="E484" s="191">
        <v>727000</v>
      </c>
      <c r="F484" s="192">
        <f t="shared" si="14"/>
        <v>387000</v>
      </c>
      <c r="G484" s="187"/>
      <c r="H484" s="179">
        <f t="shared" si="15"/>
        <v>4</v>
      </c>
    </row>
    <row r="485" spans="1:8" ht="18" customHeight="1">
      <c r="A485" s="190">
        <v>42095</v>
      </c>
      <c r="B485" s="190" t="s">
        <v>146</v>
      </c>
      <c r="C485" s="188" t="s">
        <v>536</v>
      </c>
      <c r="D485" s="191"/>
      <c r="E485" s="191">
        <v>60000</v>
      </c>
      <c r="F485" s="192">
        <f t="shared" si="14"/>
        <v>327000</v>
      </c>
      <c r="G485" s="187"/>
      <c r="H485" s="179">
        <f t="shared" si="15"/>
        <v>4</v>
      </c>
    </row>
    <row r="486" spans="1:8" ht="18" customHeight="1">
      <c r="A486" s="190">
        <v>42098</v>
      </c>
      <c r="B486" s="190" t="s">
        <v>50</v>
      </c>
      <c r="C486" s="188" t="s">
        <v>155</v>
      </c>
      <c r="D486" s="191">
        <v>1700000000</v>
      </c>
      <c r="E486" s="191"/>
      <c r="F486" s="192">
        <f t="shared" si="14"/>
        <v>1700327000</v>
      </c>
      <c r="G486" s="187"/>
      <c r="H486" s="179">
        <f t="shared" si="15"/>
        <v>4</v>
      </c>
    </row>
    <row r="487" spans="1:8" ht="18" customHeight="1">
      <c r="A487" s="190">
        <v>42098</v>
      </c>
      <c r="B487" s="190" t="s">
        <v>832</v>
      </c>
      <c r="C487" s="188" t="s">
        <v>392</v>
      </c>
      <c r="D487" s="191"/>
      <c r="E487" s="191">
        <v>17500000</v>
      </c>
      <c r="F487" s="192">
        <f t="shared" si="14"/>
        <v>1682827000</v>
      </c>
      <c r="G487" s="187"/>
      <c r="H487" s="179">
        <f t="shared" si="15"/>
        <v>4</v>
      </c>
    </row>
    <row r="488" spans="1:8" ht="18" customHeight="1">
      <c r="A488" s="190">
        <v>42098</v>
      </c>
      <c r="B488" s="190" t="s">
        <v>184</v>
      </c>
      <c r="C488" s="188" t="s">
        <v>537</v>
      </c>
      <c r="D488" s="191"/>
      <c r="E488" s="191">
        <v>16000000</v>
      </c>
      <c r="F488" s="192">
        <f t="shared" si="14"/>
        <v>1666827000</v>
      </c>
      <c r="G488" s="187"/>
      <c r="H488" s="179">
        <f t="shared" si="15"/>
        <v>4</v>
      </c>
    </row>
    <row r="489" spans="1:8" ht="18" customHeight="1">
      <c r="A489" s="190">
        <v>42098</v>
      </c>
      <c r="B489" s="190" t="s">
        <v>148</v>
      </c>
      <c r="C489" s="188" t="s">
        <v>361</v>
      </c>
      <c r="D489" s="191"/>
      <c r="E489" s="191">
        <v>100000000</v>
      </c>
      <c r="F489" s="192">
        <f t="shared" si="14"/>
        <v>1566827000</v>
      </c>
      <c r="G489" s="187" t="s">
        <v>474</v>
      </c>
      <c r="H489" s="179">
        <f t="shared" si="15"/>
        <v>4</v>
      </c>
    </row>
    <row r="490" spans="1:8" ht="18" customHeight="1">
      <c r="A490" s="190">
        <v>42098</v>
      </c>
      <c r="B490" s="190" t="s">
        <v>148</v>
      </c>
      <c r="C490" s="188" t="s">
        <v>538</v>
      </c>
      <c r="D490" s="191"/>
      <c r="E490" s="191">
        <v>150000000</v>
      </c>
      <c r="F490" s="192">
        <f t="shared" si="14"/>
        <v>1416827000</v>
      </c>
      <c r="G490" s="187"/>
      <c r="H490" s="179">
        <f t="shared" si="15"/>
        <v>4</v>
      </c>
    </row>
    <row r="491" spans="1:8" ht="18" customHeight="1">
      <c r="A491" s="190">
        <v>42098</v>
      </c>
      <c r="B491" s="190" t="s">
        <v>148</v>
      </c>
      <c r="C491" s="188" t="s">
        <v>208</v>
      </c>
      <c r="D491" s="191"/>
      <c r="E491" s="191">
        <v>200000000</v>
      </c>
      <c r="F491" s="192">
        <f t="shared" si="14"/>
        <v>1216827000</v>
      </c>
      <c r="G491" s="187"/>
      <c r="H491" s="179">
        <f t="shared" si="15"/>
        <v>4</v>
      </c>
    </row>
    <row r="492" spans="1:8" ht="18" customHeight="1">
      <c r="A492" s="190">
        <v>42098</v>
      </c>
      <c r="B492" s="190" t="s">
        <v>148</v>
      </c>
      <c r="C492" s="188" t="s">
        <v>365</v>
      </c>
      <c r="D492" s="191"/>
      <c r="E492" s="191">
        <v>212965000</v>
      </c>
      <c r="F492" s="192">
        <f t="shared" si="14"/>
        <v>1003862000</v>
      </c>
      <c r="G492" s="187"/>
      <c r="H492" s="179">
        <f t="shared" si="15"/>
        <v>4</v>
      </c>
    </row>
    <row r="493" spans="1:8" ht="18" customHeight="1">
      <c r="A493" s="190">
        <v>42098</v>
      </c>
      <c r="B493" s="190" t="s">
        <v>148</v>
      </c>
      <c r="C493" s="188" t="s">
        <v>206</v>
      </c>
      <c r="D493" s="191"/>
      <c r="E493" s="191">
        <v>300000000</v>
      </c>
      <c r="F493" s="192">
        <f t="shared" si="14"/>
        <v>703862000</v>
      </c>
      <c r="G493" s="187" t="s">
        <v>474</v>
      </c>
      <c r="H493" s="179">
        <f t="shared" si="15"/>
        <v>4</v>
      </c>
    </row>
    <row r="494" spans="1:8" ht="18" customHeight="1">
      <c r="A494" s="190">
        <v>42098</v>
      </c>
      <c r="B494" s="190" t="s">
        <v>204</v>
      </c>
      <c r="C494" s="188" t="s">
        <v>318</v>
      </c>
      <c r="D494" s="191"/>
      <c r="E494" s="191">
        <v>10517000</v>
      </c>
      <c r="F494" s="192">
        <f t="shared" si="14"/>
        <v>693345000</v>
      </c>
      <c r="G494" s="187"/>
      <c r="H494" s="179">
        <f t="shared" si="15"/>
        <v>4</v>
      </c>
    </row>
    <row r="495" spans="1:8" ht="18" customHeight="1">
      <c r="A495" s="190">
        <v>42098</v>
      </c>
      <c r="B495" s="190" t="s">
        <v>152</v>
      </c>
      <c r="C495" s="188" t="s">
        <v>539</v>
      </c>
      <c r="D495" s="191"/>
      <c r="E495" s="191">
        <v>17484000</v>
      </c>
      <c r="F495" s="192">
        <f t="shared" si="14"/>
        <v>675861000</v>
      </c>
      <c r="G495" s="187"/>
      <c r="H495" s="179">
        <f t="shared" si="15"/>
        <v>4</v>
      </c>
    </row>
    <row r="496" spans="1:8" ht="18" customHeight="1">
      <c r="A496" s="190">
        <v>42098</v>
      </c>
      <c r="B496" s="190" t="s">
        <v>161</v>
      </c>
      <c r="C496" s="188" t="s">
        <v>261</v>
      </c>
      <c r="D496" s="191"/>
      <c r="E496" s="191">
        <v>1942000</v>
      </c>
      <c r="F496" s="192">
        <f t="shared" si="14"/>
        <v>673919000</v>
      </c>
      <c r="G496" s="187"/>
      <c r="H496" s="179">
        <f t="shared" si="15"/>
        <v>4</v>
      </c>
    </row>
    <row r="497" spans="1:8" ht="18" customHeight="1">
      <c r="A497" s="190">
        <v>42098</v>
      </c>
      <c r="B497" s="190" t="s">
        <v>146</v>
      </c>
      <c r="C497" s="188" t="s">
        <v>542</v>
      </c>
      <c r="D497" s="191"/>
      <c r="E497" s="191">
        <v>5891000</v>
      </c>
      <c r="F497" s="192">
        <f t="shared" si="14"/>
        <v>668028000</v>
      </c>
      <c r="G497" s="187"/>
      <c r="H497" s="179">
        <f t="shared" si="15"/>
        <v>4</v>
      </c>
    </row>
    <row r="498" spans="1:8" ht="18" customHeight="1">
      <c r="A498" s="190">
        <v>42098</v>
      </c>
      <c r="B498" s="190" t="s">
        <v>161</v>
      </c>
      <c r="C498" s="188" t="s">
        <v>543</v>
      </c>
      <c r="D498" s="191"/>
      <c r="E498" s="191">
        <v>365000</v>
      </c>
      <c r="F498" s="192">
        <f t="shared" si="14"/>
        <v>667663000</v>
      </c>
      <c r="G498" s="187"/>
      <c r="H498" s="179">
        <f t="shared" si="15"/>
        <v>4</v>
      </c>
    </row>
    <row r="499" spans="1:8" ht="18" customHeight="1">
      <c r="A499" s="190">
        <v>42098</v>
      </c>
      <c r="B499" s="190" t="s">
        <v>146</v>
      </c>
      <c r="C499" s="188" t="s">
        <v>151</v>
      </c>
      <c r="D499" s="191"/>
      <c r="E499" s="191">
        <v>295000</v>
      </c>
      <c r="F499" s="192">
        <f t="shared" si="14"/>
        <v>667368000</v>
      </c>
      <c r="G499" s="187"/>
      <c r="H499" s="179">
        <f t="shared" si="15"/>
        <v>4</v>
      </c>
    </row>
    <row r="500" spans="1:8" ht="18" customHeight="1">
      <c r="A500" s="190">
        <v>42098</v>
      </c>
      <c r="B500" s="190" t="s">
        <v>159</v>
      </c>
      <c r="C500" s="188" t="s">
        <v>544</v>
      </c>
      <c r="D500" s="191"/>
      <c r="E500" s="191">
        <v>135630000</v>
      </c>
      <c r="F500" s="192">
        <f t="shared" si="14"/>
        <v>531738000</v>
      </c>
      <c r="G500" s="187"/>
      <c r="H500" s="179">
        <f t="shared" si="15"/>
        <v>4</v>
      </c>
    </row>
    <row r="501" spans="1:8" ht="18" customHeight="1">
      <c r="A501" s="190">
        <v>42098</v>
      </c>
      <c r="B501" s="190" t="s">
        <v>169</v>
      </c>
      <c r="C501" s="188" t="s">
        <v>203</v>
      </c>
      <c r="D501" s="191"/>
      <c r="E501" s="191">
        <v>8600000</v>
      </c>
      <c r="F501" s="192">
        <f t="shared" si="14"/>
        <v>523138000</v>
      </c>
      <c r="G501" s="187"/>
      <c r="H501" s="179">
        <f t="shared" si="15"/>
        <v>4</v>
      </c>
    </row>
    <row r="502" spans="1:8" ht="18" customHeight="1">
      <c r="A502" s="190">
        <v>42098</v>
      </c>
      <c r="B502" s="190" t="s">
        <v>169</v>
      </c>
      <c r="C502" s="188" t="s">
        <v>355</v>
      </c>
      <c r="D502" s="191"/>
      <c r="E502" s="191">
        <v>38100000</v>
      </c>
      <c r="F502" s="192">
        <f t="shared" si="14"/>
        <v>485038000</v>
      </c>
      <c r="G502" s="187"/>
      <c r="H502" s="179">
        <f t="shared" si="15"/>
        <v>4</v>
      </c>
    </row>
    <row r="503" spans="1:8" ht="18" customHeight="1">
      <c r="A503" s="190">
        <v>42098</v>
      </c>
      <c r="B503" s="190" t="s">
        <v>177</v>
      </c>
      <c r="C503" s="188" t="s">
        <v>178</v>
      </c>
      <c r="D503" s="191"/>
      <c r="E503" s="191">
        <v>2566000</v>
      </c>
      <c r="F503" s="192">
        <f t="shared" si="14"/>
        <v>482472000</v>
      </c>
      <c r="G503" s="187"/>
      <c r="H503" s="179">
        <f t="shared" si="15"/>
        <v>4</v>
      </c>
    </row>
    <row r="504" spans="1:8" ht="18" customHeight="1">
      <c r="A504" s="190">
        <v>42098</v>
      </c>
      <c r="B504" s="190" t="s">
        <v>148</v>
      </c>
      <c r="C504" s="188" t="s">
        <v>207</v>
      </c>
      <c r="D504" s="191"/>
      <c r="E504" s="191">
        <v>200000000</v>
      </c>
      <c r="F504" s="192">
        <f t="shared" si="14"/>
        <v>282472000</v>
      </c>
      <c r="G504" s="187" t="s">
        <v>474</v>
      </c>
      <c r="H504" s="179">
        <f t="shared" si="15"/>
        <v>4</v>
      </c>
    </row>
    <row r="505" spans="1:8" ht="18" customHeight="1">
      <c r="A505" s="190">
        <v>42098</v>
      </c>
      <c r="B505" s="190" t="s">
        <v>169</v>
      </c>
      <c r="C505" s="188" t="s">
        <v>171</v>
      </c>
      <c r="D505" s="191"/>
      <c r="E505" s="191">
        <v>126700000</v>
      </c>
      <c r="F505" s="192">
        <f t="shared" si="14"/>
        <v>155772000</v>
      </c>
      <c r="G505" s="187"/>
      <c r="H505" s="179">
        <f t="shared" si="15"/>
        <v>4</v>
      </c>
    </row>
    <row r="506" spans="1:8" ht="18" customHeight="1">
      <c r="A506" s="190">
        <v>42100</v>
      </c>
      <c r="B506" s="190" t="s">
        <v>204</v>
      </c>
      <c r="C506" s="188" t="s">
        <v>205</v>
      </c>
      <c r="D506" s="191"/>
      <c r="E506" s="191">
        <v>3000000</v>
      </c>
      <c r="F506" s="192">
        <f t="shared" si="14"/>
        <v>152772000</v>
      </c>
      <c r="G506" s="187"/>
      <c r="H506" s="179">
        <f t="shared" si="15"/>
        <v>4</v>
      </c>
    </row>
    <row r="507" spans="1:8" ht="18" customHeight="1">
      <c r="A507" s="190">
        <v>42100</v>
      </c>
      <c r="B507" s="190" t="s">
        <v>832</v>
      </c>
      <c r="C507" s="188" t="s">
        <v>545</v>
      </c>
      <c r="D507" s="191"/>
      <c r="E507" s="191">
        <v>1356000</v>
      </c>
      <c r="F507" s="192">
        <f t="shared" si="14"/>
        <v>151416000</v>
      </c>
      <c r="G507" s="187"/>
      <c r="H507" s="179">
        <f t="shared" si="15"/>
        <v>4</v>
      </c>
    </row>
    <row r="508" spans="1:8" ht="18" customHeight="1">
      <c r="A508" s="190">
        <v>42100</v>
      </c>
      <c r="B508" s="190" t="s">
        <v>198</v>
      </c>
      <c r="C508" s="188" t="s">
        <v>546</v>
      </c>
      <c r="D508" s="191"/>
      <c r="E508" s="191">
        <v>6400000</v>
      </c>
      <c r="F508" s="192">
        <f t="shared" si="14"/>
        <v>145016000</v>
      </c>
      <c r="G508" s="187"/>
      <c r="H508" s="179">
        <f t="shared" si="15"/>
        <v>4</v>
      </c>
    </row>
    <row r="509" spans="1:8" ht="18" customHeight="1">
      <c r="A509" s="190">
        <v>42100</v>
      </c>
      <c r="B509" s="190" t="s">
        <v>198</v>
      </c>
      <c r="C509" s="188" t="s">
        <v>547</v>
      </c>
      <c r="D509" s="191"/>
      <c r="E509" s="191">
        <v>5000000</v>
      </c>
      <c r="F509" s="192">
        <f t="shared" si="14"/>
        <v>140016000</v>
      </c>
      <c r="G509" s="187"/>
      <c r="H509" s="179">
        <f t="shared" si="15"/>
        <v>4</v>
      </c>
    </row>
    <row r="510" spans="1:8" ht="18" customHeight="1">
      <c r="A510" s="190">
        <v>42100</v>
      </c>
      <c r="B510" s="190" t="s">
        <v>184</v>
      </c>
      <c r="C510" s="188" t="s">
        <v>548</v>
      </c>
      <c r="D510" s="191">
        <v>16000000</v>
      </c>
      <c r="E510" s="191"/>
      <c r="F510" s="192">
        <f t="shared" si="14"/>
        <v>156016000</v>
      </c>
      <c r="G510" s="187"/>
      <c r="H510" s="179">
        <f t="shared" si="15"/>
        <v>4</v>
      </c>
    </row>
    <row r="511" spans="1:8" ht="18" customHeight="1">
      <c r="A511" s="190">
        <v>42100</v>
      </c>
      <c r="B511" s="190" t="s">
        <v>152</v>
      </c>
      <c r="C511" s="188" t="s">
        <v>537</v>
      </c>
      <c r="D511" s="191"/>
      <c r="E511" s="191">
        <v>18595000</v>
      </c>
      <c r="F511" s="192">
        <f t="shared" si="14"/>
        <v>137421000</v>
      </c>
      <c r="G511" s="187"/>
      <c r="H511" s="179">
        <f t="shared" si="15"/>
        <v>4</v>
      </c>
    </row>
    <row r="512" spans="1:8" ht="18" customHeight="1">
      <c r="A512" s="190">
        <v>42100</v>
      </c>
      <c r="B512" s="190" t="s">
        <v>269</v>
      </c>
      <c r="C512" s="188" t="s">
        <v>395</v>
      </c>
      <c r="D512" s="191"/>
      <c r="E512" s="191">
        <v>9361000</v>
      </c>
      <c r="F512" s="192">
        <f t="shared" si="14"/>
        <v>128060000</v>
      </c>
      <c r="G512" s="187"/>
      <c r="H512" s="179">
        <f t="shared" si="15"/>
        <v>4</v>
      </c>
    </row>
    <row r="513" spans="1:8" ht="18" customHeight="1">
      <c r="A513" s="190">
        <v>42101</v>
      </c>
      <c r="B513" s="190" t="s">
        <v>152</v>
      </c>
      <c r="C513" s="188" t="s">
        <v>549</v>
      </c>
      <c r="D513" s="191"/>
      <c r="E513" s="191">
        <v>30526000</v>
      </c>
      <c r="F513" s="192">
        <f t="shared" si="14"/>
        <v>97534000</v>
      </c>
      <c r="G513" s="187"/>
      <c r="H513" s="179">
        <f t="shared" si="15"/>
        <v>4</v>
      </c>
    </row>
    <row r="514" spans="1:8" ht="18" customHeight="1">
      <c r="A514" s="190">
        <v>42101</v>
      </c>
      <c r="B514" s="190" t="s">
        <v>1053</v>
      </c>
      <c r="C514" s="188" t="s">
        <v>550</v>
      </c>
      <c r="D514" s="191"/>
      <c r="E514" s="191">
        <v>300000</v>
      </c>
      <c r="F514" s="192">
        <f t="shared" si="14"/>
        <v>97234000</v>
      </c>
      <c r="G514" s="187"/>
      <c r="H514" s="179">
        <f t="shared" si="15"/>
        <v>4</v>
      </c>
    </row>
    <row r="515" spans="1:8" ht="18" customHeight="1">
      <c r="A515" s="190">
        <v>42101</v>
      </c>
      <c r="B515" s="190" t="s">
        <v>146</v>
      </c>
      <c r="C515" s="188" t="s">
        <v>551</v>
      </c>
      <c r="D515" s="191"/>
      <c r="E515" s="191">
        <v>1480000</v>
      </c>
      <c r="F515" s="192">
        <f t="shared" si="14"/>
        <v>95754000</v>
      </c>
      <c r="G515" s="187"/>
      <c r="H515" s="179">
        <f t="shared" si="15"/>
        <v>4</v>
      </c>
    </row>
    <row r="516" spans="1:8" ht="18" customHeight="1">
      <c r="A516" s="190">
        <v>42101</v>
      </c>
      <c r="B516" s="190" t="s">
        <v>1053</v>
      </c>
      <c r="C516" s="188" t="s">
        <v>552</v>
      </c>
      <c r="D516" s="191"/>
      <c r="E516" s="191">
        <v>3555000</v>
      </c>
      <c r="F516" s="192">
        <f t="shared" si="14"/>
        <v>92199000</v>
      </c>
      <c r="G516" s="187"/>
      <c r="H516" s="179">
        <f t="shared" si="15"/>
        <v>4</v>
      </c>
    </row>
    <row r="517" spans="1:8" ht="18" customHeight="1">
      <c r="A517" s="190">
        <v>42101</v>
      </c>
      <c r="B517" s="190" t="s">
        <v>146</v>
      </c>
      <c r="C517" s="188" t="s">
        <v>247</v>
      </c>
      <c r="D517" s="191"/>
      <c r="E517" s="191">
        <v>1280000</v>
      </c>
      <c r="F517" s="192">
        <f t="shared" si="14"/>
        <v>90919000</v>
      </c>
      <c r="G517" s="187"/>
      <c r="H517" s="179">
        <f t="shared" si="15"/>
        <v>4</v>
      </c>
    </row>
    <row r="518" spans="1:8" ht="18" customHeight="1">
      <c r="A518" s="190">
        <v>42101</v>
      </c>
      <c r="B518" s="190" t="s">
        <v>146</v>
      </c>
      <c r="C518" s="188" t="s">
        <v>553</v>
      </c>
      <c r="D518" s="191"/>
      <c r="E518" s="191">
        <v>100000</v>
      </c>
      <c r="F518" s="192">
        <f t="shared" si="14"/>
        <v>90819000</v>
      </c>
      <c r="G518" s="187"/>
      <c r="H518" s="179">
        <f t="shared" si="15"/>
        <v>4</v>
      </c>
    </row>
    <row r="519" spans="1:8" ht="18" customHeight="1">
      <c r="A519" s="190">
        <v>42101</v>
      </c>
      <c r="B519" s="190" t="s">
        <v>198</v>
      </c>
      <c r="C519" s="188" t="s">
        <v>554</v>
      </c>
      <c r="D519" s="191"/>
      <c r="E519" s="191">
        <v>4100000</v>
      </c>
      <c r="F519" s="192">
        <f t="shared" si="14"/>
        <v>86719000</v>
      </c>
      <c r="G519" s="187"/>
      <c r="H519" s="179">
        <f t="shared" si="15"/>
        <v>4</v>
      </c>
    </row>
    <row r="520" spans="1:8" ht="18" customHeight="1">
      <c r="A520" s="190">
        <v>42101</v>
      </c>
      <c r="B520" s="190" t="s">
        <v>146</v>
      </c>
      <c r="C520" s="188" t="s">
        <v>555</v>
      </c>
      <c r="D520" s="191"/>
      <c r="E520" s="191">
        <v>300000</v>
      </c>
      <c r="F520" s="192">
        <f t="shared" si="14"/>
        <v>86419000</v>
      </c>
      <c r="G520" s="187"/>
      <c r="H520" s="179">
        <f t="shared" si="15"/>
        <v>4</v>
      </c>
    </row>
    <row r="521" spans="1:8" ht="18" customHeight="1">
      <c r="A521" s="190">
        <v>42101</v>
      </c>
      <c r="B521" s="190" t="s">
        <v>146</v>
      </c>
      <c r="C521" s="188" t="s">
        <v>556</v>
      </c>
      <c r="D521" s="191"/>
      <c r="E521" s="191">
        <v>8000000</v>
      </c>
      <c r="F521" s="192">
        <f t="shared" si="14"/>
        <v>78419000</v>
      </c>
      <c r="G521" s="187"/>
      <c r="H521" s="179">
        <f t="shared" si="15"/>
        <v>4</v>
      </c>
    </row>
    <row r="522" spans="1:8" ht="18" customHeight="1">
      <c r="A522" s="190">
        <v>42102</v>
      </c>
      <c r="B522" s="190" t="s">
        <v>184</v>
      </c>
      <c r="C522" s="188" t="s">
        <v>557</v>
      </c>
      <c r="D522" s="191"/>
      <c r="E522" s="191">
        <v>1000000</v>
      </c>
      <c r="F522" s="192">
        <f t="shared" si="14"/>
        <v>77419000</v>
      </c>
      <c r="G522" s="187"/>
      <c r="H522" s="179">
        <f t="shared" si="15"/>
        <v>4</v>
      </c>
    </row>
    <row r="523" spans="1:8" ht="18" customHeight="1">
      <c r="A523" s="190">
        <v>42102</v>
      </c>
      <c r="B523" s="190" t="s">
        <v>1053</v>
      </c>
      <c r="C523" s="188" t="s">
        <v>558</v>
      </c>
      <c r="D523" s="191"/>
      <c r="E523" s="191">
        <v>500000</v>
      </c>
      <c r="F523" s="192">
        <f t="shared" si="14"/>
        <v>76919000</v>
      </c>
      <c r="G523" s="187"/>
      <c r="H523" s="179">
        <f t="shared" si="15"/>
        <v>4</v>
      </c>
    </row>
    <row r="524" spans="1:8" ht="18" customHeight="1">
      <c r="A524" s="190">
        <v>42102</v>
      </c>
      <c r="B524" s="190" t="s">
        <v>179</v>
      </c>
      <c r="C524" s="188" t="s">
        <v>559</v>
      </c>
      <c r="D524" s="191"/>
      <c r="E524" s="191">
        <v>427000</v>
      </c>
      <c r="F524" s="192">
        <f t="shared" si="14"/>
        <v>76492000</v>
      </c>
      <c r="G524" s="187"/>
      <c r="H524" s="179">
        <f t="shared" si="15"/>
        <v>4</v>
      </c>
    </row>
    <row r="525" spans="1:8" ht="18" customHeight="1">
      <c r="A525" s="190">
        <v>42102</v>
      </c>
      <c r="B525" s="190" t="s">
        <v>198</v>
      </c>
      <c r="C525" s="188" t="s">
        <v>546</v>
      </c>
      <c r="D525" s="191"/>
      <c r="E525" s="191">
        <v>5000000</v>
      </c>
      <c r="F525" s="192">
        <f t="shared" ref="F525:F588" si="16">IF(C525&lt;&gt;"",F524+D525-E525,0)</f>
        <v>71492000</v>
      </c>
      <c r="G525" s="187"/>
      <c r="H525" s="179">
        <f t="shared" si="15"/>
        <v>4</v>
      </c>
    </row>
    <row r="526" spans="1:8" ht="18" customHeight="1">
      <c r="A526" s="190">
        <v>42102</v>
      </c>
      <c r="B526" s="190" t="s">
        <v>832</v>
      </c>
      <c r="C526" s="188" t="s">
        <v>234</v>
      </c>
      <c r="D526" s="191"/>
      <c r="E526" s="191">
        <v>110000</v>
      </c>
      <c r="F526" s="192">
        <f t="shared" si="16"/>
        <v>71382000</v>
      </c>
      <c r="G526" s="187"/>
      <c r="H526" s="179">
        <f t="shared" ref="H526:H589" si="17">IF(A526&lt;&gt;"",MONTH(A526),"")</f>
        <v>4</v>
      </c>
    </row>
    <row r="527" spans="1:8" ht="18" customHeight="1">
      <c r="A527" s="190">
        <v>42104</v>
      </c>
      <c r="B527" s="190"/>
      <c r="C527" s="188" t="s">
        <v>560</v>
      </c>
      <c r="D527" s="191">
        <v>584280000</v>
      </c>
      <c r="E527" s="191"/>
      <c r="F527" s="192">
        <f t="shared" si="16"/>
        <v>655662000</v>
      </c>
      <c r="G527" s="187"/>
      <c r="H527" s="179">
        <f t="shared" si="17"/>
        <v>4</v>
      </c>
    </row>
    <row r="528" spans="1:8" ht="18" customHeight="1">
      <c r="A528" s="190">
        <v>42104</v>
      </c>
      <c r="B528" s="190" t="s">
        <v>184</v>
      </c>
      <c r="C528" s="188" t="s">
        <v>561</v>
      </c>
      <c r="D528" s="191"/>
      <c r="E528" s="191">
        <v>500000</v>
      </c>
      <c r="F528" s="192">
        <f t="shared" si="16"/>
        <v>655162000</v>
      </c>
      <c r="G528" s="187"/>
      <c r="H528" s="179">
        <f t="shared" si="17"/>
        <v>4</v>
      </c>
    </row>
    <row r="529" spans="1:8" ht="18" customHeight="1">
      <c r="A529" s="190">
        <v>42104</v>
      </c>
      <c r="B529" s="190" t="s">
        <v>146</v>
      </c>
      <c r="C529" s="188" t="s">
        <v>362</v>
      </c>
      <c r="D529" s="191"/>
      <c r="E529" s="191">
        <v>85000</v>
      </c>
      <c r="F529" s="192">
        <f t="shared" si="16"/>
        <v>655077000</v>
      </c>
      <c r="G529" s="187"/>
      <c r="H529" s="179">
        <f t="shared" si="17"/>
        <v>4</v>
      </c>
    </row>
    <row r="530" spans="1:8" ht="18" customHeight="1">
      <c r="A530" s="190">
        <v>42104</v>
      </c>
      <c r="B530" s="190" t="s">
        <v>159</v>
      </c>
      <c r="C530" s="188" t="s">
        <v>562</v>
      </c>
      <c r="D530" s="191"/>
      <c r="E530" s="191">
        <v>228966000</v>
      </c>
      <c r="F530" s="192">
        <f t="shared" si="16"/>
        <v>426111000</v>
      </c>
      <c r="G530" s="187"/>
      <c r="H530" s="179">
        <f t="shared" si="17"/>
        <v>4</v>
      </c>
    </row>
    <row r="531" spans="1:8" ht="18" customHeight="1">
      <c r="A531" s="190">
        <v>42104</v>
      </c>
      <c r="B531" s="190" t="s">
        <v>159</v>
      </c>
      <c r="C531" s="188" t="s">
        <v>563</v>
      </c>
      <c r="D531" s="191">
        <v>960000</v>
      </c>
      <c r="E531" s="191"/>
      <c r="F531" s="192">
        <f t="shared" si="16"/>
        <v>427071000</v>
      </c>
      <c r="G531" s="187"/>
      <c r="H531" s="179">
        <f t="shared" si="17"/>
        <v>4</v>
      </c>
    </row>
    <row r="532" spans="1:8" ht="18" customHeight="1">
      <c r="A532" s="190">
        <v>42104</v>
      </c>
      <c r="B532" s="190" t="s">
        <v>198</v>
      </c>
      <c r="C532" s="188" t="s">
        <v>564</v>
      </c>
      <c r="D532" s="191"/>
      <c r="E532" s="191">
        <v>5000000</v>
      </c>
      <c r="F532" s="192">
        <f t="shared" si="16"/>
        <v>422071000</v>
      </c>
      <c r="G532" s="187"/>
      <c r="H532" s="179">
        <f t="shared" si="17"/>
        <v>4</v>
      </c>
    </row>
    <row r="533" spans="1:8" ht="18" customHeight="1">
      <c r="A533" s="190">
        <v>42104</v>
      </c>
      <c r="B533" s="190" t="s">
        <v>146</v>
      </c>
      <c r="C533" s="188" t="s">
        <v>565</v>
      </c>
      <c r="D533" s="191"/>
      <c r="E533" s="191">
        <v>330000</v>
      </c>
      <c r="F533" s="192">
        <f t="shared" si="16"/>
        <v>421741000</v>
      </c>
      <c r="G533" s="187"/>
      <c r="H533" s="179">
        <f t="shared" si="17"/>
        <v>4</v>
      </c>
    </row>
    <row r="534" spans="1:8" ht="18" customHeight="1">
      <c r="A534" s="190">
        <v>42107</v>
      </c>
      <c r="B534" s="190" t="s">
        <v>152</v>
      </c>
      <c r="C534" s="188" t="s">
        <v>248</v>
      </c>
      <c r="D534" s="191"/>
      <c r="E534" s="191">
        <v>2162000</v>
      </c>
      <c r="F534" s="192">
        <f t="shared" si="16"/>
        <v>419579000</v>
      </c>
      <c r="G534" s="187"/>
      <c r="H534" s="179">
        <f t="shared" si="17"/>
        <v>4</v>
      </c>
    </row>
    <row r="535" spans="1:8" ht="18" customHeight="1">
      <c r="A535" s="190">
        <v>42107</v>
      </c>
      <c r="B535" s="190" t="s">
        <v>148</v>
      </c>
      <c r="C535" s="188" t="s">
        <v>361</v>
      </c>
      <c r="D535" s="191"/>
      <c r="E535" s="191">
        <v>50000000</v>
      </c>
      <c r="F535" s="192">
        <f t="shared" si="16"/>
        <v>369579000</v>
      </c>
      <c r="G535" s="187" t="s">
        <v>474</v>
      </c>
      <c r="H535" s="179">
        <f t="shared" si="17"/>
        <v>4</v>
      </c>
    </row>
    <row r="536" spans="1:8" ht="18" customHeight="1">
      <c r="A536" s="190">
        <v>42107</v>
      </c>
      <c r="B536" s="190" t="s">
        <v>184</v>
      </c>
      <c r="C536" s="188" t="s">
        <v>566</v>
      </c>
      <c r="D536" s="191"/>
      <c r="E536" s="191">
        <v>500000</v>
      </c>
      <c r="F536" s="192">
        <f t="shared" si="16"/>
        <v>369079000</v>
      </c>
      <c r="G536" s="187"/>
      <c r="H536" s="179">
        <f t="shared" si="17"/>
        <v>4</v>
      </c>
    </row>
    <row r="537" spans="1:8" ht="18" customHeight="1">
      <c r="A537" s="190">
        <v>42107</v>
      </c>
      <c r="B537" s="190" t="s">
        <v>184</v>
      </c>
      <c r="C537" s="188" t="s">
        <v>567</v>
      </c>
      <c r="D537" s="191">
        <v>1000000</v>
      </c>
      <c r="E537" s="191"/>
      <c r="F537" s="192">
        <f t="shared" si="16"/>
        <v>370079000</v>
      </c>
      <c r="G537" s="187"/>
      <c r="H537" s="179">
        <f t="shared" si="17"/>
        <v>4</v>
      </c>
    </row>
    <row r="538" spans="1:8" ht="18" customHeight="1">
      <c r="A538" s="190">
        <v>42107</v>
      </c>
      <c r="B538" s="190" t="s">
        <v>146</v>
      </c>
      <c r="C538" s="188" t="s">
        <v>568</v>
      </c>
      <c r="D538" s="191"/>
      <c r="E538" s="191">
        <v>925000</v>
      </c>
      <c r="F538" s="192">
        <f t="shared" si="16"/>
        <v>369154000</v>
      </c>
      <c r="G538" s="187"/>
      <c r="H538" s="179">
        <f t="shared" si="17"/>
        <v>4</v>
      </c>
    </row>
    <row r="539" spans="1:8" ht="18" customHeight="1">
      <c r="A539" s="190">
        <v>42107</v>
      </c>
      <c r="B539" s="190" t="s">
        <v>184</v>
      </c>
      <c r="C539" s="188" t="s">
        <v>569</v>
      </c>
      <c r="D539" s="191">
        <v>500000</v>
      </c>
      <c r="E539" s="191"/>
      <c r="F539" s="192">
        <f t="shared" si="16"/>
        <v>369654000</v>
      </c>
      <c r="G539" s="187"/>
      <c r="H539" s="179">
        <f t="shared" si="17"/>
        <v>4</v>
      </c>
    </row>
    <row r="540" spans="1:8" ht="18" customHeight="1">
      <c r="A540" s="190">
        <v>42107</v>
      </c>
      <c r="B540" s="190" t="s">
        <v>1054</v>
      </c>
      <c r="C540" s="188" t="s">
        <v>390</v>
      </c>
      <c r="D540" s="191"/>
      <c r="E540" s="191">
        <v>210000</v>
      </c>
      <c r="F540" s="192">
        <f t="shared" si="16"/>
        <v>369444000</v>
      </c>
      <c r="G540" s="187"/>
      <c r="H540" s="179">
        <f t="shared" si="17"/>
        <v>4</v>
      </c>
    </row>
    <row r="541" spans="1:8" ht="18" customHeight="1">
      <c r="A541" s="190">
        <v>42107</v>
      </c>
      <c r="B541" s="190" t="s">
        <v>146</v>
      </c>
      <c r="C541" s="188" t="s">
        <v>197</v>
      </c>
      <c r="D541" s="191"/>
      <c r="E541" s="191">
        <v>288000</v>
      </c>
      <c r="F541" s="192">
        <f t="shared" si="16"/>
        <v>369156000</v>
      </c>
      <c r="G541" s="187"/>
      <c r="H541" s="179">
        <f t="shared" si="17"/>
        <v>4</v>
      </c>
    </row>
    <row r="542" spans="1:8" ht="18" customHeight="1">
      <c r="A542" s="190">
        <v>42107</v>
      </c>
      <c r="B542" s="190" t="s">
        <v>177</v>
      </c>
      <c r="C542" s="188" t="s">
        <v>224</v>
      </c>
      <c r="D542" s="191"/>
      <c r="E542" s="191">
        <v>2460000</v>
      </c>
      <c r="F542" s="192">
        <f t="shared" si="16"/>
        <v>366696000</v>
      </c>
      <c r="G542" s="187"/>
      <c r="H542" s="179">
        <f t="shared" si="17"/>
        <v>4</v>
      </c>
    </row>
    <row r="543" spans="1:8" ht="18" customHeight="1">
      <c r="A543" s="190">
        <v>42107</v>
      </c>
      <c r="B543" s="190" t="s">
        <v>269</v>
      </c>
      <c r="C543" s="188" t="s">
        <v>524</v>
      </c>
      <c r="D543" s="191"/>
      <c r="E543" s="191">
        <v>2700000</v>
      </c>
      <c r="F543" s="192">
        <f t="shared" si="16"/>
        <v>363996000</v>
      </c>
      <c r="G543" s="187"/>
      <c r="H543" s="179">
        <f t="shared" si="17"/>
        <v>4</v>
      </c>
    </row>
    <row r="544" spans="1:8" ht="18" customHeight="1">
      <c r="A544" s="190">
        <v>42108</v>
      </c>
      <c r="B544" s="190" t="s">
        <v>175</v>
      </c>
      <c r="C544" s="188" t="s">
        <v>570</v>
      </c>
      <c r="D544" s="191"/>
      <c r="E544" s="191">
        <v>53517000</v>
      </c>
      <c r="F544" s="192">
        <f t="shared" si="16"/>
        <v>310479000</v>
      </c>
      <c r="G544" s="187"/>
      <c r="H544" s="179">
        <f t="shared" si="17"/>
        <v>4</v>
      </c>
    </row>
    <row r="545" spans="1:8" ht="18" customHeight="1">
      <c r="A545" s="190">
        <v>42108</v>
      </c>
      <c r="B545" s="190" t="s">
        <v>177</v>
      </c>
      <c r="C545" s="188" t="s">
        <v>178</v>
      </c>
      <c r="D545" s="191"/>
      <c r="E545" s="191">
        <v>2968000</v>
      </c>
      <c r="F545" s="192">
        <f t="shared" si="16"/>
        <v>307511000</v>
      </c>
      <c r="G545" s="187"/>
      <c r="H545" s="179">
        <f t="shared" si="17"/>
        <v>4</v>
      </c>
    </row>
    <row r="546" spans="1:8" ht="18" customHeight="1">
      <c r="A546" s="190">
        <v>42108</v>
      </c>
      <c r="B546" s="190" t="s">
        <v>832</v>
      </c>
      <c r="C546" s="188" t="s">
        <v>571</v>
      </c>
      <c r="D546" s="191"/>
      <c r="E546" s="191">
        <v>5000000</v>
      </c>
      <c r="F546" s="192">
        <f t="shared" si="16"/>
        <v>302511000</v>
      </c>
      <c r="G546" s="187"/>
      <c r="H546" s="179">
        <f t="shared" si="17"/>
        <v>4</v>
      </c>
    </row>
    <row r="547" spans="1:8" ht="18" customHeight="1">
      <c r="A547" s="190">
        <v>42108</v>
      </c>
      <c r="B547" s="190" t="s">
        <v>198</v>
      </c>
      <c r="C547" s="188" t="s">
        <v>547</v>
      </c>
      <c r="D547" s="191"/>
      <c r="E547" s="191">
        <v>41490000</v>
      </c>
      <c r="F547" s="192">
        <f t="shared" si="16"/>
        <v>261021000</v>
      </c>
      <c r="G547" s="187"/>
      <c r="H547" s="179">
        <f t="shared" si="17"/>
        <v>4</v>
      </c>
    </row>
    <row r="548" spans="1:8" ht="18" customHeight="1">
      <c r="A548" s="190">
        <v>42108</v>
      </c>
      <c r="B548" s="190" t="s">
        <v>146</v>
      </c>
      <c r="C548" s="188" t="s">
        <v>572</v>
      </c>
      <c r="D548" s="191"/>
      <c r="E548" s="191">
        <v>148000</v>
      </c>
      <c r="F548" s="192">
        <f t="shared" si="16"/>
        <v>260873000</v>
      </c>
      <c r="G548" s="187"/>
      <c r="H548" s="179">
        <f t="shared" si="17"/>
        <v>4</v>
      </c>
    </row>
    <row r="549" spans="1:8" ht="18" customHeight="1">
      <c r="A549" s="190">
        <v>42109</v>
      </c>
      <c r="B549" s="190" t="s">
        <v>184</v>
      </c>
      <c r="C549" s="188" t="s">
        <v>573</v>
      </c>
      <c r="D549" s="191"/>
      <c r="E549" s="191">
        <v>7000000</v>
      </c>
      <c r="F549" s="192">
        <f t="shared" si="16"/>
        <v>253873000</v>
      </c>
      <c r="G549" s="187"/>
      <c r="H549" s="179">
        <f t="shared" si="17"/>
        <v>4</v>
      </c>
    </row>
    <row r="550" spans="1:8" ht="18" customHeight="1">
      <c r="A550" s="190">
        <v>42109</v>
      </c>
      <c r="B550" s="190" t="s">
        <v>1053</v>
      </c>
      <c r="C550" s="188" t="s">
        <v>574</v>
      </c>
      <c r="D550" s="191"/>
      <c r="E550" s="191">
        <v>400000</v>
      </c>
      <c r="F550" s="192">
        <f t="shared" si="16"/>
        <v>253473000</v>
      </c>
      <c r="G550" s="187"/>
      <c r="H550" s="179">
        <f t="shared" si="17"/>
        <v>4</v>
      </c>
    </row>
    <row r="551" spans="1:8" ht="18" customHeight="1">
      <c r="A551" s="190">
        <v>42109</v>
      </c>
      <c r="B551" s="190" t="s">
        <v>204</v>
      </c>
      <c r="C551" s="188" t="s">
        <v>219</v>
      </c>
      <c r="D551" s="191"/>
      <c r="E551" s="191">
        <v>16000000</v>
      </c>
      <c r="F551" s="192">
        <f t="shared" si="16"/>
        <v>237473000</v>
      </c>
      <c r="G551" s="187"/>
      <c r="H551" s="179">
        <f t="shared" si="17"/>
        <v>4</v>
      </c>
    </row>
    <row r="552" spans="1:8" ht="18" customHeight="1">
      <c r="A552" s="190">
        <v>42109</v>
      </c>
      <c r="B552" s="190" t="s">
        <v>184</v>
      </c>
      <c r="C552" s="188" t="s">
        <v>575</v>
      </c>
      <c r="D552" s="191"/>
      <c r="E552" s="191">
        <v>5000000</v>
      </c>
      <c r="F552" s="192">
        <f t="shared" si="16"/>
        <v>232473000</v>
      </c>
      <c r="G552" s="187"/>
      <c r="H552" s="179">
        <f t="shared" si="17"/>
        <v>4</v>
      </c>
    </row>
    <row r="553" spans="1:8" ht="18" customHeight="1">
      <c r="A553" s="190">
        <v>42109</v>
      </c>
      <c r="B553" s="190" t="s">
        <v>184</v>
      </c>
      <c r="C553" s="188" t="s">
        <v>537</v>
      </c>
      <c r="D553" s="191"/>
      <c r="E553" s="191">
        <v>18000000</v>
      </c>
      <c r="F553" s="192">
        <f t="shared" si="16"/>
        <v>214473000</v>
      </c>
      <c r="G553" s="187"/>
      <c r="H553" s="179">
        <f t="shared" si="17"/>
        <v>4</v>
      </c>
    </row>
    <row r="554" spans="1:8" ht="18" customHeight="1">
      <c r="A554" s="190">
        <v>42109</v>
      </c>
      <c r="B554" s="190" t="s">
        <v>308</v>
      </c>
      <c r="C554" s="188" t="s">
        <v>576</v>
      </c>
      <c r="D554" s="191"/>
      <c r="E554" s="191">
        <v>2000000</v>
      </c>
      <c r="F554" s="192">
        <f t="shared" si="16"/>
        <v>212473000</v>
      </c>
      <c r="G554" s="187"/>
      <c r="H554" s="179">
        <f t="shared" si="17"/>
        <v>4</v>
      </c>
    </row>
    <row r="555" spans="1:8" ht="18" customHeight="1">
      <c r="A555" s="190">
        <v>42110</v>
      </c>
      <c r="B555" s="190" t="s">
        <v>184</v>
      </c>
      <c r="C555" s="188" t="s">
        <v>577</v>
      </c>
      <c r="D555" s="191">
        <v>5000000</v>
      </c>
      <c r="E555" s="191"/>
      <c r="F555" s="192">
        <f t="shared" si="16"/>
        <v>217473000</v>
      </c>
      <c r="G555" s="187"/>
      <c r="H555" s="179">
        <f t="shared" si="17"/>
        <v>4</v>
      </c>
    </row>
    <row r="556" spans="1:8" ht="18" customHeight="1">
      <c r="A556" s="190">
        <v>42110</v>
      </c>
      <c r="B556" s="190" t="s">
        <v>1054</v>
      </c>
      <c r="C556" s="188" t="s">
        <v>575</v>
      </c>
      <c r="D556" s="191"/>
      <c r="E556" s="191">
        <v>4297000</v>
      </c>
      <c r="F556" s="192">
        <f t="shared" si="16"/>
        <v>213176000</v>
      </c>
      <c r="G556" s="187"/>
      <c r="H556" s="179">
        <f t="shared" si="17"/>
        <v>4</v>
      </c>
    </row>
    <row r="557" spans="1:8" ht="18" customHeight="1">
      <c r="A557" s="190">
        <v>42110</v>
      </c>
      <c r="B557" s="190" t="s">
        <v>152</v>
      </c>
      <c r="C557" s="188" t="s">
        <v>578</v>
      </c>
      <c r="D557" s="191"/>
      <c r="E557" s="191">
        <v>15840000</v>
      </c>
      <c r="F557" s="192">
        <f t="shared" si="16"/>
        <v>197336000</v>
      </c>
      <c r="G557" s="187"/>
      <c r="H557" s="179">
        <f t="shared" si="17"/>
        <v>4</v>
      </c>
    </row>
    <row r="558" spans="1:8" ht="18" customHeight="1">
      <c r="A558" s="190">
        <v>42110</v>
      </c>
      <c r="B558" s="190" t="s">
        <v>184</v>
      </c>
      <c r="C558" s="188" t="s">
        <v>579</v>
      </c>
      <c r="D558" s="191">
        <v>300000</v>
      </c>
      <c r="E558" s="191"/>
      <c r="F558" s="192">
        <f t="shared" si="16"/>
        <v>197636000</v>
      </c>
      <c r="G558" s="187"/>
      <c r="H558" s="179">
        <f t="shared" si="17"/>
        <v>4</v>
      </c>
    </row>
    <row r="559" spans="1:8" ht="18" customHeight="1">
      <c r="A559" s="190">
        <v>42110</v>
      </c>
      <c r="B559" s="190" t="s">
        <v>1053</v>
      </c>
      <c r="C559" s="188" t="s">
        <v>580</v>
      </c>
      <c r="D559" s="191"/>
      <c r="E559" s="191">
        <v>304000</v>
      </c>
      <c r="F559" s="192">
        <f t="shared" si="16"/>
        <v>197332000</v>
      </c>
      <c r="G559" s="187"/>
      <c r="H559" s="179">
        <f t="shared" si="17"/>
        <v>4</v>
      </c>
    </row>
    <row r="560" spans="1:8" ht="18" customHeight="1">
      <c r="A560" s="190">
        <v>42111</v>
      </c>
      <c r="B560" s="190" t="s">
        <v>146</v>
      </c>
      <c r="C560" s="188" t="s">
        <v>581</v>
      </c>
      <c r="D560" s="191">
        <v>20000000</v>
      </c>
      <c r="E560" s="191"/>
      <c r="F560" s="192">
        <f t="shared" si="16"/>
        <v>217332000</v>
      </c>
      <c r="G560" s="187"/>
      <c r="H560" s="179">
        <f t="shared" si="17"/>
        <v>4</v>
      </c>
    </row>
    <row r="561" spans="1:8" ht="18" customHeight="1">
      <c r="A561" s="190">
        <v>42111</v>
      </c>
      <c r="B561" s="190" t="s">
        <v>198</v>
      </c>
      <c r="C561" s="188" t="s">
        <v>582</v>
      </c>
      <c r="D561" s="191"/>
      <c r="E561" s="191">
        <v>10000000</v>
      </c>
      <c r="F561" s="192">
        <f t="shared" si="16"/>
        <v>207332000</v>
      </c>
      <c r="G561" s="187"/>
      <c r="H561" s="179">
        <f t="shared" si="17"/>
        <v>4</v>
      </c>
    </row>
    <row r="562" spans="1:8" ht="18" customHeight="1">
      <c r="A562" s="190">
        <v>42111</v>
      </c>
      <c r="B562" s="190" t="s">
        <v>832</v>
      </c>
      <c r="C562" s="188" t="s">
        <v>202</v>
      </c>
      <c r="D562" s="191"/>
      <c r="E562" s="191">
        <v>2350000</v>
      </c>
      <c r="F562" s="192">
        <f t="shared" si="16"/>
        <v>204982000</v>
      </c>
      <c r="G562" s="187"/>
      <c r="H562" s="179">
        <f t="shared" si="17"/>
        <v>4</v>
      </c>
    </row>
    <row r="563" spans="1:8" ht="18" customHeight="1">
      <c r="A563" s="190">
        <v>42111</v>
      </c>
      <c r="B563" s="190" t="s">
        <v>198</v>
      </c>
      <c r="C563" s="188" t="s">
        <v>546</v>
      </c>
      <c r="D563" s="191"/>
      <c r="E563" s="191">
        <v>7650000</v>
      </c>
      <c r="F563" s="192">
        <f t="shared" si="16"/>
        <v>197332000</v>
      </c>
      <c r="G563" s="187"/>
      <c r="H563" s="179">
        <f t="shared" si="17"/>
        <v>4</v>
      </c>
    </row>
    <row r="564" spans="1:8" ht="18" customHeight="1">
      <c r="A564" s="190">
        <v>42111</v>
      </c>
      <c r="B564" s="190" t="s">
        <v>184</v>
      </c>
      <c r="C564" s="188" t="s">
        <v>583</v>
      </c>
      <c r="D564" s="191">
        <v>18000000</v>
      </c>
      <c r="E564" s="191"/>
      <c r="F564" s="192">
        <f t="shared" si="16"/>
        <v>215332000</v>
      </c>
      <c r="G564" s="187"/>
      <c r="H564" s="179">
        <f t="shared" si="17"/>
        <v>4</v>
      </c>
    </row>
    <row r="565" spans="1:8" ht="18" customHeight="1">
      <c r="A565" s="190">
        <v>42111</v>
      </c>
      <c r="B565" s="190" t="s">
        <v>152</v>
      </c>
      <c r="C565" s="188" t="s">
        <v>537</v>
      </c>
      <c r="D565" s="191"/>
      <c r="E565" s="191">
        <v>20555000</v>
      </c>
      <c r="F565" s="192">
        <f t="shared" si="16"/>
        <v>194777000</v>
      </c>
      <c r="G565" s="187"/>
      <c r="H565" s="179">
        <f t="shared" si="17"/>
        <v>4</v>
      </c>
    </row>
    <row r="566" spans="1:8" ht="18" customHeight="1">
      <c r="A566" s="190">
        <v>42111</v>
      </c>
      <c r="B566" s="190" t="s">
        <v>184</v>
      </c>
      <c r="C566" s="188" t="s">
        <v>584</v>
      </c>
      <c r="D566" s="191">
        <v>500000</v>
      </c>
      <c r="E566" s="191"/>
      <c r="F566" s="192">
        <f t="shared" si="16"/>
        <v>195277000</v>
      </c>
      <c r="G566" s="187"/>
      <c r="H566" s="179">
        <f t="shared" si="17"/>
        <v>4</v>
      </c>
    </row>
    <row r="567" spans="1:8" ht="18" customHeight="1">
      <c r="A567" s="190">
        <v>42111</v>
      </c>
      <c r="B567" s="190" t="s">
        <v>152</v>
      </c>
      <c r="C567" s="188" t="s">
        <v>585</v>
      </c>
      <c r="D567" s="191"/>
      <c r="E567" s="191">
        <v>1036000</v>
      </c>
      <c r="F567" s="192">
        <f t="shared" si="16"/>
        <v>194241000</v>
      </c>
      <c r="G567" s="187"/>
      <c r="H567" s="179">
        <f t="shared" si="17"/>
        <v>4</v>
      </c>
    </row>
    <row r="568" spans="1:8" ht="18" customHeight="1">
      <c r="A568" s="190">
        <v>42111</v>
      </c>
      <c r="B568" s="190" t="s">
        <v>146</v>
      </c>
      <c r="C568" s="188" t="s">
        <v>362</v>
      </c>
      <c r="D568" s="191"/>
      <c r="E568" s="191">
        <v>110000</v>
      </c>
      <c r="F568" s="192">
        <f t="shared" si="16"/>
        <v>194131000</v>
      </c>
      <c r="G568" s="187"/>
      <c r="H568" s="179">
        <f t="shared" si="17"/>
        <v>4</v>
      </c>
    </row>
    <row r="569" spans="1:8" ht="18" customHeight="1">
      <c r="A569" s="190">
        <v>42111</v>
      </c>
      <c r="B569" s="190" t="s">
        <v>152</v>
      </c>
      <c r="C569" s="188" t="s">
        <v>586</v>
      </c>
      <c r="D569" s="191"/>
      <c r="E569" s="191">
        <v>860000</v>
      </c>
      <c r="F569" s="192">
        <f t="shared" si="16"/>
        <v>193271000</v>
      </c>
      <c r="G569" s="187"/>
      <c r="H569" s="179">
        <f t="shared" si="17"/>
        <v>4</v>
      </c>
    </row>
    <row r="570" spans="1:8" ht="18" customHeight="1">
      <c r="A570" s="190">
        <v>42112</v>
      </c>
      <c r="B570" s="190" t="s">
        <v>146</v>
      </c>
      <c r="C570" s="188" t="s">
        <v>151</v>
      </c>
      <c r="D570" s="191"/>
      <c r="E570" s="191">
        <v>312000</v>
      </c>
      <c r="F570" s="192">
        <f t="shared" si="16"/>
        <v>192959000</v>
      </c>
      <c r="G570" s="187"/>
      <c r="H570" s="179">
        <f t="shared" si="17"/>
        <v>4</v>
      </c>
    </row>
    <row r="571" spans="1:8" ht="18" customHeight="1">
      <c r="A571" s="190">
        <v>42112</v>
      </c>
      <c r="B571" s="190" t="s">
        <v>198</v>
      </c>
      <c r="C571" s="188" t="s">
        <v>547</v>
      </c>
      <c r="D571" s="191"/>
      <c r="E571" s="191">
        <v>5000000</v>
      </c>
      <c r="F571" s="192">
        <f t="shared" si="16"/>
        <v>187959000</v>
      </c>
      <c r="G571" s="187"/>
      <c r="H571" s="179">
        <f t="shared" si="17"/>
        <v>4</v>
      </c>
    </row>
    <row r="572" spans="1:8" ht="18" customHeight="1">
      <c r="A572" s="190">
        <v>42112</v>
      </c>
      <c r="B572" s="190" t="s">
        <v>184</v>
      </c>
      <c r="C572" s="188" t="s">
        <v>587</v>
      </c>
      <c r="D572" s="191"/>
      <c r="E572" s="191">
        <v>3000000</v>
      </c>
      <c r="F572" s="192">
        <f t="shared" si="16"/>
        <v>184959000</v>
      </c>
      <c r="G572" s="187"/>
      <c r="H572" s="179">
        <f t="shared" si="17"/>
        <v>4</v>
      </c>
    </row>
    <row r="573" spans="1:8" ht="18" customHeight="1">
      <c r="A573" s="190">
        <v>42112</v>
      </c>
      <c r="B573" s="190" t="s">
        <v>50</v>
      </c>
      <c r="C573" s="188" t="s">
        <v>588</v>
      </c>
      <c r="D573" s="191"/>
      <c r="E573" s="191">
        <v>170000000</v>
      </c>
      <c r="F573" s="192">
        <f t="shared" si="16"/>
        <v>14959000</v>
      </c>
      <c r="G573" s="187"/>
      <c r="H573" s="179">
        <f t="shared" si="17"/>
        <v>4</v>
      </c>
    </row>
    <row r="574" spans="1:8" ht="18" customHeight="1">
      <c r="A574" s="190">
        <v>42112</v>
      </c>
      <c r="B574" s="190" t="s">
        <v>159</v>
      </c>
      <c r="C574" s="188" t="s">
        <v>589</v>
      </c>
      <c r="D574" s="191"/>
      <c r="E574" s="191">
        <v>200000</v>
      </c>
      <c r="F574" s="192">
        <f t="shared" si="16"/>
        <v>14759000</v>
      </c>
      <c r="G574" s="187"/>
      <c r="H574" s="179">
        <f t="shared" si="17"/>
        <v>4</v>
      </c>
    </row>
    <row r="575" spans="1:8" ht="18" customHeight="1">
      <c r="A575" s="190">
        <v>42112</v>
      </c>
      <c r="B575" s="190" t="s">
        <v>832</v>
      </c>
      <c r="C575" s="188" t="s">
        <v>248</v>
      </c>
      <c r="D575" s="191"/>
      <c r="E575" s="191">
        <v>934000</v>
      </c>
      <c r="F575" s="192">
        <f t="shared" si="16"/>
        <v>13825000</v>
      </c>
      <c r="G575" s="187"/>
      <c r="H575" s="179">
        <f t="shared" si="17"/>
        <v>4</v>
      </c>
    </row>
    <row r="576" spans="1:8" ht="18" customHeight="1">
      <c r="A576" s="190">
        <v>42112</v>
      </c>
      <c r="B576" s="190" t="s">
        <v>146</v>
      </c>
      <c r="C576" s="188" t="s">
        <v>590</v>
      </c>
      <c r="D576" s="191"/>
      <c r="E576" s="191">
        <v>3000000</v>
      </c>
      <c r="F576" s="192">
        <f t="shared" si="16"/>
        <v>10825000</v>
      </c>
      <c r="G576" s="187"/>
      <c r="H576" s="179">
        <f t="shared" si="17"/>
        <v>4</v>
      </c>
    </row>
    <row r="577" spans="1:8" ht="18" customHeight="1">
      <c r="A577" s="190">
        <v>42112</v>
      </c>
      <c r="B577" s="190" t="s">
        <v>146</v>
      </c>
      <c r="C577" s="188" t="s">
        <v>151</v>
      </c>
      <c r="D577" s="191"/>
      <c r="E577" s="191">
        <v>280000</v>
      </c>
      <c r="F577" s="192">
        <f t="shared" si="16"/>
        <v>10545000</v>
      </c>
      <c r="G577" s="187"/>
      <c r="H577" s="179">
        <f t="shared" si="17"/>
        <v>4</v>
      </c>
    </row>
    <row r="578" spans="1:8" ht="18" customHeight="1">
      <c r="A578" s="190">
        <v>42116</v>
      </c>
      <c r="B578" s="190" t="s">
        <v>832</v>
      </c>
      <c r="C578" s="188" t="s">
        <v>450</v>
      </c>
      <c r="D578" s="191"/>
      <c r="E578" s="191">
        <v>300000</v>
      </c>
      <c r="F578" s="192">
        <f t="shared" si="16"/>
        <v>10245000</v>
      </c>
      <c r="G578" s="187"/>
      <c r="H578" s="179">
        <f t="shared" si="17"/>
        <v>4</v>
      </c>
    </row>
    <row r="579" spans="1:8" ht="18" customHeight="1">
      <c r="A579" s="190">
        <v>42116</v>
      </c>
      <c r="B579" s="190" t="s">
        <v>161</v>
      </c>
      <c r="C579" s="188" t="s">
        <v>591</v>
      </c>
      <c r="D579" s="191"/>
      <c r="E579" s="191">
        <v>373000</v>
      </c>
      <c r="F579" s="192">
        <f t="shared" si="16"/>
        <v>9872000</v>
      </c>
      <c r="G579" s="187"/>
      <c r="H579" s="179">
        <f t="shared" si="17"/>
        <v>4</v>
      </c>
    </row>
    <row r="580" spans="1:8" ht="18" customHeight="1">
      <c r="A580" s="190">
        <v>42116</v>
      </c>
      <c r="B580" s="190" t="s">
        <v>269</v>
      </c>
      <c r="C580" s="188" t="s">
        <v>524</v>
      </c>
      <c r="D580" s="191"/>
      <c r="E580" s="191">
        <v>2500000</v>
      </c>
      <c r="F580" s="192">
        <f t="shared" si="16"/>
        <v>7372000</v>
      </c>
      <c r="G580" s="187"/>
      <c r="H580" s="179">
        <f t="shared" si="17"/>
        <v>4</v>
      </c>
    </row>
    <row r="581" spans="1:8" ht="18" customHeight="1">
      <c r="A581" s="190">
        <v>42116</v>
      </c>
      <c r="B581" s="190" t="s">
        <v>184</v>
      </c>
      <c r="C581" s="188" t="s">
        <v>592</v>
      </c>
      <c r="D581" s="191">
        <v>7000000</v>
      </c>
      <c r="E581" s="191"/>
      <c r="F581" s="192">
        <f t="shared" si="16"/>
        <v>14372000</v>
      </c>
      <c r="G581" s="187"/>
      <c r="H581" s="179">
        <f t="shared" si="17"/>
        <v>4</v>
      </c>
    </row>
    <row r="582" spans="1:8" ht="18" customHeight="1">
      <c r="A582" s="190">
        <v>42116</v>
      </c>
      <c r="B582" s="190" t="s">
        <v>1159</v>
      </c>
      <c r="C582" s="188" t="s">
        <v>573</v>
      </c>
      <c r="D582" s="191"/>
      <c r="E582" s="191">
        <v>4937000</v>
      </c>
      <c r="F582" s="192">
        <f t="shared" si="16"/>
        <v>9435000</v>
      </c>
      <c r="G582" s="187"/>
      <c r="H582" s="179">
        <f t="shared" si="17"/>
        <v>4</v>
      </c>
    </row>
    <row r="583" spans="1:8" ht="18" customHeight="1">
      <c r="A583" s="190">
        <v>42116</v>
      </c>
      <c r="B583" s="190" t="s">
        <v>179</v>
      </c>
      <c r="C583" s="188" t="s">
        <v>453</v>
      </c>
      <c r="D583" s="191"/>
      <c r="E583" s="191">
        <v>1742000</v>
      </c>
      <c r="F583" s="192">
        <f t="shared" si="16"/>
        <v>7693000</v>
      </c>
      <c r="G583" s="187"/>
      <c r="H583" s="179">
        <f t="shared" si="17"/>
        <v>4</v>
      </c>
    </row>
    <row r="584" spans="1:8" ht="18" customHeight="1">
      <c r="A584" s="190">
        <v>42117</v>
      </c>
      <c r="B584" s="190" t="s">
        <v>623</v>
      </c>
      <c r="C584" s="188" t="s">
        <v>593</v>
      </c>
      <c r="D584" s="191">
        <v>200000000</v>
      </c>
      <c r="E584" s="191"/>
      <c r="F584" s="192">
        <f t="shared" si="16"/>
        <v>207693000</v>
      </c>
      <c r="G584" s="187"/>
      <c r="H584" s="179">
        <f t="shared" si="17"/>
        <v>4</v>
      </c>
    </row>
    <row r="585" spans="1:8" ht="18" customHeight="1">
      <c r="A585" s="190">
        <v>42117</v>
      </c>
      <c r="B585" s="190" t="s">
        <v>148</v>
      </c>
      <c r="C585" s="188" t="s">
        <v>594</v>
      </c>
      <c r="D585" s="191"/>
      <c r="E585" s="191">
        <v>100000000</v>
      </c>
      <c r="F585" s="192">
        <f t="shared" si="16"/>
        <v>107693000</v>
      </c>
      <c r="G585" s="187"/>
      <c r="H585" s="179">
        <f t="shared" si="17"/>
        <v>4</v>
      </c>
    </row>
    <row r="586" spans="1:8" ht="18" customHeight="1">
      <c r="A586" s="190">
        <v>42118</v>
      </c>
      <c r="B586" s="190" t="s">
        <v>169</v>
      </c>
      <c r="C586" s="188" t="s">
        <v>355</v>
      </c>
      <c r="D586" s="191">
        <v>340080000</v>
      </c>
      <c r="E586" s="191"/>
      <c r="F586" s="192">
        <f t="shared" si="16"/>
        <v>447773000</v>
      </c>
      <c r="G586" s="187"/>
      <c r="H586" s="179">
        <f t="shared" si="17"/>
        <v>4</v>
      </c>
    </row>
    <row r="587" spans="1:8" ht="18" customHeight="1">
      <c r="A587" s="190">
        <v>42118</v>
      </c>
      <c r="B587" s="190" t="s">
        <v>148</v>
      </c>
      <c r="C587" s="188" t="s">
        <v>206</v>
      </c>
      <c r="D587" s="191"/>
      <c r="E587" s="191">
        <v>200000000</v>
      </c>
      <c r="F587" s="192">
        <f t="shared" si="16"/>
        <v>247773000</v>
      </c>
      <c r="G587" s="187" t="s">
        <v>474</v>
      </c>
      <c r="H587" s="179">
        <f t="shared" si="17"/>
        <v>4</v>
      </c>
    </row>
    <row r="588" spans="1:8" ht="18" customHeight="1">
      <c r="A588" s="190">
        <v>42118</v>
      </c>
      <c r="B588" s="190" t="s">
        <v>148</v>
      </c>
      <c r="C588" s="188" t="s">
        <v>361</v>
      </c>
      <c r="D588" s="191"/>
      <c r="E588" s="191">
        <v>45000000</v>
      </c>
      <c r="F588" s="192">
        <f t="shared" si="16"/>
        <v>202773000</v>
      </c>
      <c r="G588" s="187" t="s">
        <v>474</v>
      </c>
      <c r="H588" s="179">
        <f t="shared" si="17"/>
        <v>4</v>
      </c>
    </row>
    <row r="589" spans="1:8" ht="18" customHeight="1">
      <c r="A589" s="190">
        <v>42118</v>
      </c>
      <c r="B589" s="190" t="s">
        <v>148</v>
      </c>
      <c r="C589" s="188" t="s">
        <v>538</v>
      </c>
      <c r="D589" s="191"/>
      <c r="E589" s="191">
        <v>60000000</v>
      </c>
      <c r="F589" s="192">
        <f t="shared" ref="F589:F653" si="18">IF(C589&lt;&gt;"",F588+D589-E589,0)</f>
        <v>142773000</v>
      </c>
      <c r="G589" s="187"/>
      <c r="H589" s="179">
        <f t="shared" si="17"/>
        <v>4</v>
      </c>
    </row>
    <row r="590" spans="1:8" ht="18" customHeight="1">
      <c r="A590" s="190">
        <v>42118</v>
      </c>
      <c r="B590" s="190" t="s">
        <v>148</v>
      </c>
      <c r="C590" s="188" t="s">
        <v>595</v>
      </c>
      <c r="D590" s="191"/>
      <c r="E590" s="191">
        <v>50000000</v>
      </c>
      <c r="F590" s="192">
        <f t="shared" si="18"/>
        <v>92773000</v>
      </c>
      <c r="G590" s="187" t="s">
        <v>474</v>
      </c>
      <c r="H590" s="179">
        <f t="shared" ref="H590:H654" si="19">IF(A590&lt;&gt;"",MONTH(A590),"")</f>
        <v>4</v>
      </c>
    </row>
    <row r="591" spans="1:8" ht="18" customHeight="1">
      <c r="A591" s="190">
        <v>42118</v>
      </c>
      <c r="B591" s="190" t="s">
        <v>1054</v>
      </c>
      <c r="C591" s="188" t="s">
        <v>158</v>
      </c>
      <c r="D591" s="191"/>
      <c r="E591" s="191">
        <v>50000</v>
      </c>
      <c r="F591" s="192">
        <f t="shared" si="18"/>
        <v>92723000</v>
      </c>
      <c r="G591" s="187"/>
      <c r="H591" s="179">
        <f t="shared" si="19"/>
        <v>4</v>
      </c>
    </row>
    <row r="592" spans="1:8" ht="18" customHeight="1">
      <c r="A592" s="190">
        <v>42118</v>
      </c>
      <c r="B592" s="190" t="s">
        <v>152</v>
      </c>
      <c r="C592" s="188" t="s">
        <v>382</v>
      </c>
      <c r="D592" s="191"/>
      <c r="E592" s="191">
        <v>18778000</v>
      </c>
      <c r="F592" s="192">
        <f t="shared" si="18"/>
        <v>73945000</v>
      </c>
      <c r="G592" s="187"/>
      <c r="H592" s="179">
        <f t="shared" si="19"/>
        <v>4</v>
      </c>
    </row>
    <row r="593" spans="1:8" ht="18" customHeight="1">
      <c r="A593" s="190">
        <v>42119</v>
      </c>
      <c r="B593" s="190" t="s">
        <v>832</v>
      </c>
      <c r="C593" s="188" t="s">
        <v>263</v>
      </c>
      <c r="D593" s="191"/>
      <c r="E593" s="191">
        <v>4595000</v>
      </c>
      <c r="F593" s="192">
        <f t="shared" si="18"/>
        <v>69350000</v>
      </c>
      <c r="G593" s="187"/>
      <c r="H593" s="179">
        <f t="shared" si="19"/>
        <v>4</v>
      </c>
    </row>
    <row r="594" spans="1:8" ht="18" customHeight="1">
      <c r="A594" s="190">
        <v>42122</v>
      </c>
      <c r="B594" s="190" t="s">
        <v>184</v>
      </c>
      <c r="C594" s="188" t="s">
        <v>596</v>
      </c>
      <c r="D594" s="191">
        <v>3000000</v>
      </c>
      <c r="E594" s="191"/>
      <c r="F594" s="192">
        <f t="shared" si="18"/>
        <v>72350000</v>
      </c>
      <c r="G594" s="187"/>
      <c r="H594" s="179">
        <f t="shared" si="19"/>
        <v>4</v>
      </c>
    </row>
    <row r="595" spans="1:8" ht="18" customHeight="1">
      <c r="A595" s="190">
        <v>42122</v>
      </c>
      <c r="B595" s="190" t="s">
        <v>152</v>
      </c>
      <c r="C595" s="188" t="s">
        <v>597</v>
      </c>
      <c r="D595" s="191"/>
      <c r="E595" s="191">
        <v>1930000</v>
      </c>
      <c r="F595" s="192">
        <f t="shared" si="18"/>
        <v>70420000</v>
      </c>
      <c r="G595" s="187"/>
      <c r="H595" s="179">
        <f t="shared" si="19"/>
        <v>4</v>
      </c>
    </row>
    <row r="596" spans="1:8" ht="18" customHeight="1">
      <c r="A596" s="190">
        <v>42122</v>
      </c>
      <c r="B596" s="190" t="s">
        <v>152</v>
      </c>
      <c r="C596" s="188" t="s">
        <v>598</v>
      </c>
      <c r="D596" s="191"/>
      <c r="E596" s="191">
        <v>2138000</v>
      </c>
      <c r="F596" s="192">
        <f t="shared" si="18"/>
        <v>68282000</v>
      </c>
      <c r="G596" s="187"/>
      <c r="H596" s="179">
        <f t="shared" si="19"/>
        <v>4</v>
      </c>
    </row>
    <row r="597" spans="1:8" ht="18" customHeight="1">
      <c r="A597" s="190">
        <v>42122</v>
      </c>
      <c r="B597" s="190" t="s">
        <v>152</v>
      </c>
      <c r="C597" s="188" t="s">
        <v>599</v>
      </c>
      <c r="D597" s="191"/>
      <c r="E597" s="191">
        <v>850000</v>
      </c>
      <c r="F597" s="192">
        <f t="shared" si="18"/>
        <v>67432000</v>
      </c>
      <c r="G597" s="187"/>
      <c r="H597" s="179">
        <f t="shared" si="19"/>
        <v>4</v>
      </c>
    </row>
    <row r="598" spans="1:8" ht="18" customHeight="1">
      <c r="A598" s="190">
        <v>42122</v>
      </c>
      <c r="B598" s="190" t="s">
        <v>1053</v>
      </c>
      <c r="C598" s="188" t="s">
        <v>580</v>
      </c>
      <c r="D598" s="191"/>
      <c r="E598" s="191">
        <v>100000</v>
      </c>
      <c r="F598" s="192">
        <f t="shared" si="18"/>
        <v>67332000</v>
      </c>
      <c r="G598" s="187"/>
      <c r="H598" s="179">
        <f t="shared" si="19"/>
        <v>4</v>
      </c>
    </row>
    <row r="599" spans="1:8" ht="18" customHeight="1">
      <c r="A599" s="190">
        <v>42122</v>
      </c>
      <c r="B599" s="190"/>
      <c r="C599" s="188" t="s">
        <v>560</v>
      </c>
      <c r="D599" s="191">
        <v>216500000</v>
      </c>
      <c r="E599" s="191"/>
      <c r="F599" s="192">
        <f t="shared" si="18"/>
        <v>283832000</v>
      </c>
      <c r="G599" s="187"/>
      <c r="H599" s="179">
        <f t="shared" si="19"/>
        <v>4</v>
      </c>
    </row>
    <row r="600" spans="1:8" ht="18" customHeight="1">
      <c r="A600" s="190">
        <v>42122</v>
      </c>
      <c r="B600" s="190" t="s">
        <v>198</v>
      </c>
      <c r="C600" s="188" t="s">
        <v>375</v>
      </c>
      <c r="D600" s="191"/>
      <c r="E600" s="191">
        <v>20000000</v>
      </c>
      <c r="F600" s="192">
        <f t="shared" si="18"/>
        <v>263832000</v>
      </c>
      <c r="G600" s="187"/>
      <c r="H600" s="179">
        <f t="shared" si="19"/>
        <v>4</v>
      </c>
    </row>
    <row r="601" spans="1:8" ht="18" customHeight="1">
      <c r="A601" s="190">
        <v>42122</v>
      </c>
      <c r="B601" s="190" t="s">
        <v>198</v>
      </c>
      <c r="C601" s="188" t="s">
        <v>880</v>
      </c>
      <c r="D601" s="191"/>
      <c r="E601" s="191">
        <v>4805000</v>
      </c>
      <c r="F601" s="192">
        <f t="shared" si="18"/>
        <v>259027000</v>
      </c>
      <c r="G601" s="187"/>
      <c r="H601" s="179">
        <f t="shared" ref="H601" si="20">IF(A601&lt;&gt;"",MONTH(A601),"")</f>
        <v>4</v>
      </c>
    </row>
    <row r="602" spans="1:8" ht="18" customHeight="1">
      <c r="A602" s="190">
        <v>42122</v>
      </c>
      <c r="B602" s="190" t="s">
        <v>146</v>
      </c>
      <c r="C602" s="188" t="s">
        <v>600</v>
      </c>
      <c r="D602" s="191"/>
      <c r="E602" s="191">
        <v>6000000</v>
      </c>
      <c r="F602" s="192">
        <f t="shared" si="18"/>
        <v>253027000</v>
      </c>
      <c r="G602" s="187"/>
      <c r="H602" s="179">
        <f t="shared" si="19"/>
        <v>4</v>
      </c>
    </row>
    <row r="603" spans="1:8" ht="18" customHeight="1">
      <c r="A603" s="190">
        <v>42122</v>
      </c>
      <c r="B603" s="190" t="s">
        <v>159</v>
      </c>
      <c r="C603" s="188" t="s">
        <v>601</v>
      </c>
      <c r="D603" s="191"/>
      <c r="E603" s="191">
        <v>106392000</v>
      </c>
      <c r="F603" s="192">
        <f t="shared" si="18"/>
        <v>146635000</v>
      </c>
      <c r="G603" s="187"/>
      <c r="H603" s="179">
        <f t="shared" si="19"/>
        <v>4</v>
      </c>
    </row>
    <row r="604" spans="1:8" ht="18" customHeight="1">
      <c r="A604" s="190">
        <v>42122</v>
      </c>
      <c r="B604" s="190" t="s">
        <v>146</v>
      </c>
      <c r="C604" s="188" t="s">
        <v>602</v>
      </c>
      <c r="D604" s="191"/>
      <c r="E604" s="191">
        <v>180000</v>
      </c>
      <c r="F604" s="192">
        <f t="shared" si="18"/>
        <v>146455000</v>
      </c>
      <c r="G604" s="187"/>
      <c r="H604" s="179">
        <f t="shared" si="19"/>
        <v>4</v>
      </c>
    </row>
    <row r="605" spans="1:8" ht="18" customHeight="1">
      <c r="A605" s="190">
        <v>42122</v>
      </c>
      <c r="B605" s="190" t="s">
        <v>269</v>
      </c>
      <c r="C605" s="188" t="s">
        <v>524</v>
      </c>
      <c r="D605" s="191"/>
      <c r="E605" s="191">
        <v>5400000</v>
      </c>
      <c r="F605" s="192">
        <f t="shared" si="18"/>
        <v>141055000</v>
      </c>
      <c r="G605" s="187"/>
      <c r="H605" s="179">
        <f t="shared" si="19"/>
        <v>4</v>
      </c>
    </row>
    <row r="606" spans="1:8" ht="18" customHeight="1">
      <c r="A606" s="190">
        <v>42128</v>
      </c>
      <c r="B606" s="190"/>
      <c r="C606" s="188" t="s">
        <v>560</v>
      </c>
      <c r="D606" s="191">
        <v>216500000</v>
      </c>
      <c r="E606" s="191"/>
      <c r="F606" s="192">
        <f t="shared" si="18"/>
        <v>357555000</v>
      </c>
      <c r="G606" s="187"/>
      <c r="H606" s="179">
        <f t="shared" si="19"/>
        <v>5</v>
      </c>
    </row>
    <row r="607" spans="1:8" ht="18" customHeight="1">
      <c r="A607" s="190">
        <v>42128</v>
      </c>
      <c r="B607" s="190" t="s">
        <v>623</v>
      </c>
      <c r="C607" s="188" t="s">
        <v>329</v>
      </c>
      <c r="D607" s="191">
        <v>500000000</v>
      </c>
      <c r="E607" s="191"/>
      <c r="F607" s="192">
        <f t="shared" si="18"/>
        <v>857555000</v>
      </c>
      <c r="G607" s="187"/>
      <c r="H607" s="179">
        <f t="shared" si="19"/>
        <v>5</v>
      </c>
    </row>
    <row r="608" spans="1:8" ht="18" customHeight="1">
      <c r="A608" s="190">
        <v>42128</v>
      </c>
      <c r="B608" s="190" t="s">
        <v>832</v>
      </c>
      <c r="C608" s="188" t="s">
        <v>603</v>
      </c>
      <c r="D608" s="191">
        <v>2000000</v>
      </c>
      <c r="E608" s="191"/>
      <c r="F608" s="192">
        <f t="shared" si="18"/>
        <v>859555000</v>
      </c>
      <c r="G608" s="187"/>
      <c r="H608" s="179">
        <f t="shared" si="19"/>
        <v>5</v>
      </c>
    </row>
    <row r="609" spans="1:8" ht="18" customHeight="1">
      <c r="A609" s="190">
        <v>42128</v>
      </c>
      <c r="B609" s="190" t="s">
        <v>148</v>
      </c>
      <c r="C609" s="188" t="s">
        <v>594</v>
      </c>
      <c r="D609" s="191"/>
      <c r="E609" s="191">
        <v>200000000</v>
      </c>
      <c r="F609" s="192">
        <f t="shared" si="18"/>
        <v>659555000</v>
      </c>
      <c r="G609" s="187"/>
      <c r="H609" s="179">
        <f t="shared" si="19"/>
        <v>5</v>
      </c>
    </row>
    <row r="610" spans="1:8" ht="18" customHeight="1">
      <c r="A610" s="190">
        <v>42128</v>
      </c>
      <c r="B610" s="190" t="s">
        <v>148</v>
      </c>
      <c r="C610" s="188" t="s">
        <v>538</v>
      </c>
      <c r="D610" s="191"/>
      <c r="E610" s="191">
        <v>72000000</v>
      </c>
      <c r="F610" s="192">
        <f t="shared" si="18"/>
        <v>587555000</v>
      </c>
      <c r="G610" s="187"/>
      <c r="H610" s="179">
        <f t="shared" si="19"/>
        <v>5</v>
      </c>
    </row>
    <row r="611" spans="1:8" ht="18" customHeight="1">
      <c r="A611" s="190">
        <v>42128</v>
      </c>
      <c r="B611" s="190" t="s">
        <v>148</v>
      </c>
      <c r="C611" s="188" t="s">
        <v>361</v>
      </c>
      <c r="D611" s="191"/>
      <c r="E611" s="191">
        <v>50000000</v>
      </c>
      <c r="F611" s="192">
        <f t="shared" si="18"/>
        <v>537555000</v>
      </c>
      <c r="G611" s="187" t="s">
        <v>474</v>
      </c>
      <c r="H611" s="179">
        <f t="shared" si="19"/>
        <v>5</v>
      </c>
    </row>
    <row r="612" spans="1:8" ht="18" customHeight="1">
      <c r="A612" s="190">
        <v>42128</v>
      </c>
      <c r="B612" s="190" t="s">
        <v>148</v>
      </c>
      <c r="C612" s="188" t="s">
        <v>604</v>
      </c>
      <c r="D612" s="191"/>
      <c r="E612" s="191">
        <v>72765000</v>
      </c>
      <c r="F612" s="192">
        <f t="shared" si="18"/>
        <v>464790000</v>
      </c>
      <c r="G612" s="187"/>
      <c r="H612" s="179">
        <f t="shared" si="19"/>
        <v>5</v>
      </c>
    </row>
    <row r="613" spans="1:8" ht="18" customHeight="1">
      <c r="A613" s="190">
        <v>42128</v>
      </c>
      <c r="B613" s="190" t="s">
        <v>204</v>
      </c>
      <c r="C613" s="188" t="s">
        <v>876</v>
      </c>
      <c r="D613" s="191"/>
      <c r="E613" s="191">
        <v>13233000</v>
      </c>
      <c r="F613" s="192">
        <f t="shared" si="18"/>
        <v>451557000</v>
      </c>
      <c r="G613" s="187"/>
      <c r="H613" s="179">
        <f t="shared" si="19"/>
        <v>5</v>
      </c>
    </row>
    <row r="614" spans="1:8" ht="18" customHeight="1">
      <c r="A614" s="190">
        <v>42128</v>
      </c>
      <c r="B614" s="190" t="s">
        <v>204</v>
      </c>
      <c r="C614" s="188" t="s">
        <v>318</v>
      </c>
      <c r="D614" s="191"/>
      <c r="E614" s="191">
        <v>14017000</v>
      </c>
      <c r="F614" s="192">
        <f t="shared" si="18"/>
        <v>437540000</v>
      </c>
      <c r="G614" s="187"/>
      <c r="H614" s="179">
        <f t="shared" si="19"/>
        <v>5</v>
      </c>
    </row>
    <row r="615" spans="1:8" ht="18" customHeight="1">
      <c r="A615" s="190">
        <v>42128</v>
      </c>
      <c r="B615" s="190" t="s">
        <v>184</v>
      </c>
      <c r="C615" s="188" t="s">
        <v>605</v>
      </c>
      <c r="D615" s="191"/>
      <c r="E615" s="191">
        <v>1000000</v>
      </c>
      <c r="F615" s="192">
        <f t="shared" si="18"/>
        <v>436540000</v>
      </c>
      <c r="G615" s="187"/>
      <c r="H615" s="179">
        <f t="shared" si="19"/>
        <v>5</v>
      </c>
    </row>
    <row r="616" spans="1:8" ht="18" customHeight="1">
      <c r="A616" s="190">
        <v>42128</v>
      </c>
      <c r="B616" s="190" t="s">
        <v>146</v>
      </c>
      <c r="C616" s="188" t="s">
        <v>151</v>
      </c>
      <c r="D616" s="191"/>
      <c r="E616" s="191">
        <v>548000</v>
      </c>
      <c r="F616" s="192">
        <f t="shared" si="18"/>
        <v>435992000</v>
      </c>
      <c r="G616" s="187"/>
      <c r="H616" s="179">
        <f t="shared" si="19"/>
        <v>5</v>
      </c>
    </row>
    <row r="617" spans="1:8" ht="18" customHeight="1">
      <c r="A617" s="190">
        <v>42128</v>
      </c>
      <c r="B617" s="190" t="s">
        <v>152</v>
      </c>
      <c r="C617" s="188" t="s">
        <v>606</v>
      </c>
      <c r="D617" s="191"/>
      <c r="E617" s="191">
        <v>18860000</v>
      </c>
      <c r="F617" s="192">
        <f t="shared" si="18"/>
        <v>417132000</v>
      </c>
      <c r="G617" s="187"/>
      <c r="H617" s="179">
        <f t="shared" si="19"/>
        <v>5</v>
      </c>
    </row>
    <row r="618" spans="1:8" ht="18" customHeight="1">
      <c r="A618" s="190">
        <v>42128</v>
      </c>
      <c r="B618" s="190" t="s">
        <v>1159</v>
      </c>
      <c r="C618" s="188" t="s">
        <v>607</v>
      </c>
      <c r="D618" s="191"/>
      <c r="E618" s="191">
        <v>1510000</v>
      </c>
      <c r="F618" s="192">
        <f t="shared" si="18"/>
        <v>415622000</v>
      </c>
      <c r="G618" s="187"/>
      <c r="H618" s="179">
        <f t="shared" si="19"/>
        <v>5</v>
      </c>
    </row>
    <row r="619" spans="1:8" ht="18" customHeight="1">
      <c r="A619" s="190">
        <v>42128</v>
      </c>
      <c r="B619" s="190" t="s">
        <v>148</v>
      </c>
      <c r="C619" s="188" t="s">
        <v>149</v>
      </c>
      <c r="D619" s="191"/>
      <c r="E619" s="191">
        <v>13800000</v>
      </c>
      <c r="F619" s="192">
        <f t="shared" si="18"/>
        <v>401822000</v>
      </c>
      <c r="G619" s="187"/>
      <c r="H619" s="179">
        <f t="shared" si="19"/>
        <v>5</v>
      </c>
    </row>
    <row r="620" spans="1:8" ht="18" customHeight="1">
      <c r="A620" s="190">
        <v>42129</v>
      </c>
      <c r="B620" s="190" t="s">
        <v>169</v>
      </c>
      <c r="C620" s="188" t="s">
        <v>171</v>
      </c>
      <c r="D620" s="191">
        <v>20060000</v>
      </c>
      <c r="E620" s="191"/>
      <c r="F620" s="192">
        <f t="shared" si="18"/>
        <v>421882000</v>
      </c>
      <c r="G620" s="187"/>
      <c r="H620" s="179">
        <f t="shared" si="19"/>
        <v>5</v>
      </c>
    </row>
    <row r="621" spans="1:8" ht="18" customHeight="1">
      <c r="A621" s="190">
        <v>42129</v>
      </c>
      <c r="B621" s="190" t="s">
        <v>832</v>
      </c>
      <c r="C621" s="188" t="s">
        <v>608</v>
      </c>
      <c r="D621" s="191"/>
      <c r="E621" s="191">
        <v>45000000</v>
      </c>
      <c r="F621" s="192">
        <f t="shared" si="18"/>
        <v>376882000</v>
      </c>
      <c r="G621" s="187"/>
      <c r="H621" s="179">
        <f t="shared" si="19"/>
        <v>5</v>
      </c>
    </row>
    <row r="622" spans="1:8" ht="18" customHeight="1">
      <c r="A622" s="190">
        <v>42129</v>
      </c>
      <c r="B622" s="190" t="s">
        <v>177</v>
      </c>
      <c r="C622" s="188" t="s">
        <v>178</v>
      </c>
      <c r="D622" s="191"/>
      <c r="E622" s="191">
        <v>6347000</v>
      </c>
      <c r="F622" s="192">
        <f t="shared" si="18"/>
        <v>370535000</v>
      </c>
      <c r="G622" s="187"/>
      <c r="H622" s="179">
        <f t="shared" si="19"/>
        <v>5</v>
      </c>
    </row>
    <row r="623" spans="1:8" ht="18" customHeight="1">
      <c r="A623" s="190">
        <v>42129</v>
      </c>
      <c r="B623" s="190" t="s">
        <v>152</v>
      </c>
      <c r="C623" s="188" t="s">
        <v>418</v>
      </c>
      <c r="D623" s="191"/>
      <c r="E623" s="191">
        <v>371000</v>
      </c>
      <c r="F623" s="192">
        <f t="shared" si="18"/>
        <v>370164000</v>
      </c>
      <c r="G623" s="187"/>
      <c r="H623" s="179">
        <f t="shared" si="19"/>
        <v>5</v>
      </c>
    </row>
    <row r="624" spans="1:8" ht="18" customHeight="1">
      <c r="A624" s="190">
        <v>42129</v>
      </c>
      <c r="B624" s="190" t="s">
        <v>161</v>
      </c>
      <c r="C624" s="188" t="s">
        <v>372</v>
      </c>
      <c r="D624" s="191"/>
      <c r="E624" s="191">
        <v>2450000</v>
      </c>
      <c r="F624" s="192">
        <f t="shared" si="18"/>
        <v>367714000</v>
      </c>
      <c r="G624" s="187"/>
      <c r="H624" s="179">
        <f t="shared" si="19"/>
        <v>5</v>
      </c>
    </row>
    <row r="625" spans="1:8" ht="18" customHeight="1">
      <c r="A625" s="190">
        <v>42129</v>
      </c>
      <c r="B625" s="190" t="s">
        <v>1159</v>
      </c>
      <c r="C625" s="188" t="s">
        <v>609</v>
      </c>
      <c r="D625" s="191"/>
      <c r="E625" s="191">
        <v>100000</v>
      </c>
      <c r="F625" s="192">
        <f t="shared" si="18"/>
        <v>367614000</v>
      </c>
      <c r="G625" s="187"/>
      <c r="H625" s="179">
        <f t="shared" si="19"/>
        <v>5</v>
      </c>
    </row>
    <row r="626" spans="1:8" ht="18" customHeight="1">
      <c r="A626" s="190">
        <v>42129</v>
      </c>
      <c r="B626" s="190" t="s">
        <v>832</v>
      </c>
      <c r="C626" s="188" t="s">
        <v>545</v>
      </c>
      <c r="D626" s="191"/>
      <c r="E626" s="191">
        <v>910000</v>
      </c>
      <c r="F626" s="192">
        <f t="shared" si="18"/>
        <v>366704000</v>
      </c>
      <c r="G626" s="187"/>
      <c r="H626" s="179">
        <f t="shared" si="19"/>
        <v>5</v>
      </c>
    </row>
    <row r="627" spans="1:8" ht="18" customHeight="1">
      <c r="A627" s="190">
        <v>42129</v>
      </c>
      <c r="B627" s="190" t="s">
        <v>198</v>
      </c>
      <c r="C627" s="188" t="s">
        <v>610</v>
      </c>
      <c r="D627" s="191"/>
      <c r="E627" s="191">
        <v>50000000</v>
      </c>
      <c r="F627" s="192">
        <f t="shared" si="18"/>
        <v>316704000</v>
      </c>
      <c r="G627" s="187"/>
      <c r="H627" s="179">
        <f t="shared" si="19"/>
        <v>5</v>
      </c>
    </row>
    <row r="628" spans="1:8" ht="18" customHeight="1">
      <c r="A628" s="190">
        <v>42129</v>
      </c>
      <c r="B628" s="190" t="s">
        <v>1053</v>
      </c>
      <c r="C628" s="188" t="s">
        <v>611</v>
      </c>
      <c r="D628" s="191"/>
      <c r="E628" s="191">
        <v>286000</v>
      </c>
      <c r="F628" s="192">
        <f t="shared" si="18"/>
        <v>316418000</v>
      </c>
      <c r="G628" s="187"/>
      <c r="H628" s="179">
        <f t="shared" si="19"/>
        <v>5</v>
      </c>
    </row>
    <row r="629" spans="1:8" ht="18" customHeight="1">
      <c r="A629" s="190">
        <v>42132</v>
      </c>
      <c r="B629" s="190" t="s">
        <v>50</v>
      </c>
      <c r="C629" s="188" t="s">
        <v>588</v>
      </c>
      <c r="D629" s="191"/>
      <c r="E629" s="191">
        <v>39000000</v>
      </c>
      <c r="F629" s="192">
        <f t="shared" si="18"/>
        <v>277418000</v>
      </c>
      <c r="G629" s="187"/>
      <c r="H629" s="179">
        <f t="shared" si="19"/>
        <v>5</v>
      </c>
    </row>
    <row r="630" spans="1:8" ht="18" customHeight="1">
      <c r="A630" s="190">
        <v>42132</v>
      </c>
      <c r="B630" s="190" t="s">
        <v>169</v>
      </c>
      <c r="C630" s="188" t="s">
        <v>355</v>
      </c>
      <c r="D630" s="191"/>
      <c r="E630" s="191">
        <v>57900000</v>
      </c>
      <c r="F630" s="192">
        <f t="shared" si="18"/>
        <v>219518000</v>
      </c>
      <c r="G630" s="187"/>
      <c r="H630" s="179">
        <f t="shared" si="19"/>
        <v>5</v>
      </c>
    </row>
    <row r="631" spans="1:8" ht="18" customHeight="1">
      <c r="A631" s="190">
        <v>42132</v>
      </c>
      <c r="B631" s="190" t="s">
        <v>179</v>
      </c>
      <c r="C631" s="188" t="s">
        <v>612</v>
      </c>
      <c r="D631" s="191"/>
      <c r="E631" s="191">
        <v>747000</v>
      </c>
      <c r="F631" s="192">
        <f t="shared" si="18"/>
        <v>218771000</v>
      </c>
      <c r="G631" s="187"/>
      <c r="H631" s="179">
        <f t="shared" si="19"/>
        <v>5</v>
      </c>
    </row>
    <row r="632" spans="1:8" ht="18" customHeight="1">
      <c r="A632" s="190">
        <v>42132</v>
      </c>
      <c r="B632" s="190" t="s">
        <v>1053</v>
      </c>
      <c r="C632" s="188" t="s">
        <v>558</v>
      </c>
      <c r="D632" s="191"/>
      <c r="E632" s="191">
        <v>1511000</v>
      </c>
      <c r="F632" s="192">
        <f t="shared" si="18"/>
        <v>217260000</v>
      </c>
      <c r="G632" s="187"/>
      <c r="H632" s="179">
        <f t="shared" si="19"/>
        <v>5</v>
      </c>
    </row>
    <row r="633" spans="1:8" ht="18" customHeight="1">
      <c r="A633" s="190">
        <v>42132</v>
      </c>
      <c r="B633" s="190" t="s">
        <v>1054</v>
      </c>
      <c r="C633" s="188" t="s">
        <v>613</v>
      </c>
      <c r="D633" s="191"/>
      <c r="E633" s="191">
        <v>400000</v>
      </c>
      <c r="F633" s="192">
        <f t="shared" si="18"/>
        <v>216860000</v>
      </c>
      <c r="G633" s="187"/>
      <c r="H633" s="179">
        <f t="shared" si="19"/>
        <v>5</v>
      </c>
    </row>
    <row r="634" spans="1:8" ht="18" customHeight="1">
      <c r="A634" s="190">
        <v>42135</v>
      </c>
      <c r="B634" s="190" t="s">
        <v>1054</v>
      </c>
      <c r="C634" s="188" t="s">
        <v>614</v>
      </c>
      <c r="D634" s="191"/>
      <c r="E634" s="191">
        <v>150000</v>
      </c>
      <c r="F634" s="192">
        <f t="shared" si="18"/>
        <v>216710000</v>
      </c>
      <c r="G634" s="187"/>
      <c r="H634" s="179">
        <f t="shared" si="19"/>
        <v>5</v>
      </c>
    </row>
    <row r="635" spans="1:8" ht="18" customHeight="1">
      <c r="A635" s="190">
        <v>42135</v>
      </c>
      <c r="B635" s="190" t="s">
        <v>179</v>
      </c>
      <c r="C635" s="188" t="s">
        <v>615</v>
      </c>
      <c r="D635" s="191"/>
      <c r="E635" s="191">
        <v>250000</v>
      </c>
      <c r="F635" s="192">
        <f t="shared" si="18"/>
        <v>216460000</v>
      </c>
      <c r="G635" s="187"/>
      <c r="H635" s="179">
        <f t="shared" si="19"/>
        <v>5</v>
      </c>
    </row>
    <row r="636" spans="1:8" ht="18" customHeight="1">
      <c r="A636" s="190">
        <v>42135</v>
      </c>
      <c r="B636" s="190" t="s">
        <v>832</v>
      </c>
      <c r="C636" s="188" t="s">
        <v>392</v>
      </c>
      <c r="D636" s="191"/>
      <c r="E636" s="191">
        <v>20000000</v>
      </c>
      <c r="F636" s="192">
        <f t="shared" si="18"/>
        <v>196460000</v>
      </c>
      <c r="G636" s="187"/>
      <c r="H636" s="179">
        <f t="shared" si="19"/>
        <v>5</v>
      </c>
    </row>
    <row r="637" spans="1:8" ht="18" customHeight="1">
      <c r="A637" s="190">
        <v>42135</v>
      </c>
      <c r="B637" s="190" t="s">
        <v>146</v>
      </c>
      <c r="C637" s="188" t="s">
        <v>616</v>
      </c>
      <c r="D637" s="191"/>
      <c r="E637" s="191">
        <v>60000</v>
      </c>
      <c r="F637" s="192">
        <f t="shared" si="18"/>
        <v>196400000</v>
      </c>
      <c r="G637" s="187"/>
      <c r="H637" s="179">
        <f t="shared" si="19"/>
        <v>5</v>
      </c>
    </row>
    <row r="638" spans="1:8" ht="18" customHeight="1">
      <c r="A638" s="190">
        <v>42135</v>
      </c>
      <c r="B638" s="190" t="s">
        <v>832</v>
      </c>
      <c r="C638" s="188" t="s">
        <v>234</v>
      </c>
      <c r="D638" s="191"/>
      <c r="E638" s="191">
        <v>110000</v>
      </c>
      <c r="F638" s="192">
        <f t="shared" si="18"/>
        <v>196290000</v>
      </c>
      <c r="G638" s="187"/>
      <c r="H638" s="179">
        <f t="shared" si="19"/>
        <v>5</v>
      </c>
    </row>
    <row r="639" spans="1:8" ht="18" customHeight="1">
      <c r="A639" s="190">
        <v>42135</v>
      </c>
      <c r="B639" s="190" t="s">
        <v>169</v>
      </c>
      <c r="C639" s="188" t="s">
        <v>171</v>
      </c>
      <c r="D639" s="191">
        <v>238220000</v>
      </c>
      <c r="E639" s="191"/>
      <c r="F639" s="192">
        <f t="shared" si="18"/>
        <v>434510000</v>
      </c>
      <c r="G639" s="187"/>
      <c r="H639" s="179">
        <f t="shared" si="19"/>
        <v>5</v>
      </c>
    </row>
    <row r="640" spans="1:8" ht="18" customHeight="1">
      <c r="A640" s="190">
        <v>42136</v>
      </c>
      <c r="B640" s="190" t="s">
        <v>50</v>
      </c>
      <c r="C640" s="188" t="s">
        <v>619</v>
      </c>
      <c r="D640" s="191"/>
      <c r="E640" s="191">
        <v>25000000</v>
      </c>
      <c r="F640" s="192">
        <f t="shared" si="18"/>
        <v>409510000</v>
      </c>
      <c r="G640" s="187"/>
      <c r="H640" s="179">
        <f t="shared" si="19"/>
        <v>5</v>
      </c>
    </row>
    <row r="641" spans="1:8" ht="18" customHeight="1">
      <c r="A641" s="190">
        <v>42136</v>
      </c>
      <c r="B641" s="190" t="s">
        <v>198</v>
      </c>
      <c r="C641" s="188" t="s">
        <v>620</v>
      </c>
      <c r="D641" s="191"/>
      <c r="E641" s="191">
        <v>2000000</v>
      </c>
      <c r="F641" s="192">
        <f t="shared" si="18"/>
        <v>407510000</v>
      </c>
      <c r="G641" s="187"/>
      <c r="H641" s="179">
        <f t="shared" si="19"/>
        <v>5</v>
      </c>
    </row>
    <row r="642" spans="1:8" ht="18" customHeight="1">
      <c r="A642" s="190">
        <v>42136</v>
      </c>
      <c r="B642" s="190" t="s">
        <v>148</v>
      </c>
      <c r="C642" s="188" t="s">
        <v>594</v>
      </c>
      <c r="D642" s="191"/>
      <c r="E642" s="191">
        <v>100000000</v>
      </c>
      <c r="F642" s="192">
        <f t="shared" si="18"/>
        <v>307510000</v>
      </c>
      <c r="G642" s="187"/>
      <c r="H642" s="179">
        <f t="shared" si="19"/>
        <v>5</v>
      </c>
    </row>
    <row r="643" spans="1:8" ht="18" customHeight="1">
      <c r="A643" s="190">
        <v>42136</v>
      </c>
      <c r="B643" s="190" t="s">
        <v>148</v>
      </c>
      <c r="C643" s="188" t="s">
        <v>361</v>
      </c>
      <c r="D643" s="191"/>
      <c r="E643" s="191">
        <v>50000000</v>
      </c>
      <c r="F643" s="192">
        <f t="shared" si="18"/>
        <v>257510000</v>
      </c>
      <c r="G643" s="187" t="s">
        <v>474</v>
      </c>
      <c r="H643" s="179">
        <f t="shared" si="19"/>
        <v>5</v>
      </c>
    </row>
    <row r="644" spans="1:8" ht="18" customHeight="1">
      <c r="A644" s="190">
        <v>42136</v>
      </c>
      <c r="B644" s="190" t="s">
        <v>146</v>
      </c>
      <c r="C644" s="188" t="s">
        <v>188</v>
      </c>
      <c r="D644" s="191"/>
      <c r="E644" s="191">
        <v>100000</v>
      </c>
      <c r="F644" s="192">
        <f t="shared" si="18"/>
        <v>257410000</v>
      </c>
      <c r="G644" s="187"/>
      <c r="H644" s="179">
        <f t="shared" si="19"/>
        <v>5</v>
      </c>
    </row>
    <row r="645" spans="1:8" ht="18" customHeight="1">
      <c r="A645" s="190">
        <v>42136</v>
      </c>
      <c r="B645" s="190" t="s">
        <v>146</v>
      </c>
      <c r="C645" s="188" t="s">
        <v>418</v>
      </c>
      <c r="D645" s="191"/>
      <c r="E645" s="191">
        <v>500000</v>
      </c>
      <c r="F645" s="192">
        <f t="shared" si="18"/>
        <v>256910000</v>
      </c>
      <c r="G645" s="187"/>
      <c r="H645" s="179">
        <f t="shared" si="19"/>
        <v>5</v>
      </c>
    </row>
    <row r="646" spans="1:8" ht="18" customHeight="1">
      <c r="A646" s="190">
        <v>42136</v>
      </c>
      <c r="B646" s="190" t="s">
        <v>152</v>
      </c>
      <c r="C646" s="188" t="s">
        <v>248</v>
      </c>
      <c r="D646" s="191"/>
      <c r="E646" s="191">
        <v>2187000</v>
      </c>
      <c r="F646" s="192">
        <f t="shared" si="18"/>
        <v>254723000</v>
      </c>
      <c r="G646" s="187"/>
      <c r="H646" s="179">
        <f t="shared" si="19"/>
        <v>5</v>
      </c>
    </row>
    <row r="647" spans="1:8" ht="18" customHeight="1">
      <c r="A647" s="190">
        <v>42136</v>
      </c>
      <c r="B647" s="190" t="s">
        <v>169</v>
      </c>
      <c r="C647" s="188" t="s">
        <v>203</v>
      </c>
      <c r="D647" s="191"/>
      <c r="E647" s="191">
        <v>8600000</v>
      </c>
      <c r="F647" s="192">
        <f t="shared" si="18"/>
        <v>246123000</v>
      </c>
      <c r="G647" s="187"/>
      <c r="H647" s="179">
        <f t="shared" si="19"/>
        <v>5</v>
      </c>
    </row>
    <row r="648" spans="1:8" ht="18" customHeight="1">
      <c r="A648" s="190">
        <v>42136</v>
      </c>
      <c r="B648" s="190" t="s">
        <v>184</v>
      </c>
      <c r="C648" s="188" t="s">
        <v>621</v>
      </c>
      <c r="D648" s="191">
        <v>5000000</v>
      </c>
      <c r="E648" s="191"/>
      <c r="F648" s="192">
        <f t="shared" si="18"/>
        <v>251123000</v>
      </c>
      <c r="G648" s="187"/>
      <c r="H648" s="179">
        <f t="shared" si="19"/>
        <v>5</v>
      </c>
    </row>
    <row r="649" spans="1:8" ht="18" customHeight="1">
      <c r="A649" s="190">
        <v>42136</v>
      </c>
      <c r="B649" s="190" t="s">
        <v>1054</v>
      </c>
      <c r="C649" s="188" t="s">
        <v>622</v>
      </c>
      <c r="D649" s="191"/>
      <c r="E649" s="191">
        <v>5750000</v>
      </c>
      <c r="F649" s="192">
        <f t="shared" si="18"/>
        <v>245373000</v>
      </c>
      <c r="G649" s="187"/>
      <c r="H649" s="179">
        <f t="shared" si="19"/>
        <v>5</v>
      </c>
    </row>
    <row r="650" spans="1:8" ht="18" customHeight="1">
      <c r="A650" s="190">
        <v>42137</v>
      </c>
      <c r="B650" s="190" t="s">
        <v>623</v>
      </c>
      <c r="C650" s="188" t="s">
        <v>593</v>
      </c>
      <c r="D650" s="191">
        <v>100000000</v>
      </c>
      <c r="E650" s="191"/>
      <c r="F650" s="192">
        <f t="shared" si="18"/>
        <v>345373000</v>
      </c>
      <c r="G650" s="187"/>
      <c r="H650" s="179">
        <f t="shared" si="19"/>
        <v>5</v>
      </c>
    </row>
    <row r="651" spans="1:8" ht="18" customHeight="1">
      <c r="A651" s="190">
        <v>42137</v>
      </c>
      <c r="B651" s="190" t="s">
        <v>184</v>
      </c>
      <c r="C651" s="188" t="s">
        <v>624</v>
      </c>
      <c r="D651" s="191"/>
      <c r="E651" s="191">
        <v>2000000</v>
      </c>
      <c r="F651" s="192">
        <f t="shared" si="18"/>
        <v>343373000</v>
      </c>
      <c r="G651" s="187"/>
      <c r="H651" s="179">
        <f t="shared" si="19"/>
        <v>5</v>
      </c>
    </row>
    <row r="652" spans="1:8" ht="18" customHeight="1">
      <c r="A652" s="190">
        <v>42137</v>
      </c>
      <c r="B652" s="190" t="s">
        <v>159</v>
      </c>
      <c r="C652" s="188" t="s">
        <v>625</v>
      </c>
      <c r="D652" s="191"/>
      <c r="E652" s="191">
        <v>288253000</v>
      </c>
      <c r="F652" s="192">
        <f t="shared" si="18"/>
        <v>55120000</v>
      </c>
      <c r="G652" s="187"/>
      <c r="H652" s="179">
        <f t="shared" si="19"/>
        <v>5</v>
      </c>
    </row>
    <row r="653" spans="1:8" ht="18" customHeight="1">
      <c r="A653" s="190">
        <v>42137</v>
      </c>
      <c r="B653" s="190" t="s">
        <v>159</v>
      </c>
      <c r="C653" s="188" t="s">
        <v>626</v>
      </c>
      <c r="D653" s="191">
        <v>2686000</v>
      </c>
      <c r="E653" s="191"/>
      <c r="F653" s="192">
        <f t="shared" si="18"/>
        <v>57806000</v>
      </c>
      <c r="G653" s="187"/>
      <c r="H653" s="179">
        <f t="shared" si="19"/>
        <v>5</v>
      </c>
    </row>
    <row r="654" spans="1:8" ht="18" customHeight="1">
      <c r="A654" s="190">
        <v>42138</v>
      </c>
      <c r="B654" s="190" t="s">
        <v>204</v>
      </c>
      <c r="C654" s="188" t="s">
        <v>205</v>
      </c>
      <c r="D654" s="191"/>
      <c r="E654" s="191">
        <v>3000000</v>
      </c>
      <c r="F654" s="192">
        <f t="shared" ref="F654:F718" si="21">IF(C654&lt;&gt;"",F653+D654-E654,0)</f>
        <v>54806000</v>
      </c>
      <c r="G654" s="187"/>
      <c r="H654" s="179">
        <f t="shared" si="19"/>
        <v>5</v>
      </c>
    </row>
    <row r="655" spans="1:8" ht="18" customHeight="1">
      <c r="A655" s="190">
        <v>42138</v>
      </c>
      <c r="B655" s="190"/>
      <c r="C655" s="188" t="s">
        <v>627</v>
      </c>
      <c r="D655" s="191">
        <v>435200000</v>
      </c>
      <c r="E655" s="191"/>
      <c r="F655" s="192">
        <f t="shared" si="21"/>
        <v>490006000</v>
      </c>
      <c r="G655" s="187"/>
      <c r="H655" s="179">
        <f t="shared" ref="H655:H718" si="22">IF(A655&lt;&gt;"",MONTH(A655),"")</f>
        <v>5</v>
      </c>
    </row>
    <row r="656" spans="1:8" ht="18" customHeight="1">
      <c r="A656" s="190">
        <v>42138</v>
      </c>
      <c r="B656" s="190" t="s">
        <v>832</v>
      </c>
      <c r="C656" s="188" t="s">
        <v>628</v>
      </c>
      <c r="D656" s="191"/>
      <c r="E656" s="191">
        <v>7861000</v>
      </c>
      <c r="F656" s="192">
        <f t="shared" si="21"/>
        <v>482145000</v>
      </c>
      <c r="G656" s="187"/>
      <c r="H656" s="179">
        <f t="shared" si="22"/>
        <v>5</v>
      </c>
    </row>
    <row r="657" spans="1:8" ht="18" customHeight="1">
      <c r="A657" s="190">
        <v>42138</v>
      </c>
      <c r="B657" s="190" t="s">
        <v>184</v>
      </c>
      <c r="C657" s="188" t="s">
        <v>629</v>
      </c>
      <c r="D657" s="191">
        <v>2000000</v>
      </c>
      <c r="E657" s="191"/>
      <c r="F657" s="192">
        <f t="shared" si="21"/>
        <v>484145000</v>
      </c>
      <c r="G657" s="187"/>
      <c r="H657" s="179">
        <f t="shared" si="22"/>
        <v>5</v>
      </c>
    </row>
    <row r="658" spans="1:8" ht="18" customHeight="1">
      <c r="A658" s="190">
        <v>42138</v>
      </c>
      <c r="B658" s="190" t="s">
        <v>1159</v>
      </c>
      <c r="C658" s="188" t="s">
        <v>624</v>
      </c>
      <c r="D658" s="191"/>
      <c r="E658" s="191">
        <v>5160000</v>
      </c>
      <c r="F658" s="192">
        <f t="shared" si="21"/>
        <v>478985000</v>
      </c>
      <c r="G658" s="187"/>
      <c r="H658" s="179">
        <f t="shared" si="22"/>
        <v>5</v>
      </c>
    </row>
    <row r="659" spans="1:8" ht="18" customHeight="1">
      <c r="A659" s="190">
        <v>42139</v>
      </c>
      <c r="B659" s="190" t="s">
        <v>148</v>
      </c>
      <c r="C659" s="188" t="s">
        <v>207</v>
      </c>
      <c r="D659" s="191"/>
      <c r="E659" s="191">
        <v>150000000</v>
      </c>
      <c r="F659" s="192">
        <f t="shared" si="21"/>
        <v>328985000</v>
      </c>
      <c r="G659" s="187" t="s">
        <v>474</v>
      </c>
      <c r="H659" s="179">
        <f t="shared" si="22"/>
        <v>5</v>
      </c>
    </row>
    <row r="660" spans="1:8" ht="18" customHeight="1">
      <c r="A660" s="190">
        <v>42139</v>
      </c>
      <c r="B660" s="190" t="s">
        <v>148</v>
      </c>
      <c r="C660" s="188" t="s">
        <v>206</v>
      </c>
      <c r="D660" s="191"/>
      <c r="E660" s="191">
        <v>200000000</v>
      </c>
      <c r="F660" s="192">
        <f t="shared" si="21"/>
        <v>128985000</v>
      </c>
      <c r="G660" s="187" t="s">
        <v>474</v>
      </c>
      <c r="H660" s="179">
        <f t="shared" si="22"/>
        <v>5</v>
      </c>
    </row>
    <row r="661" spans="1:8" ht="18" customHeight="1">
      <c r="A661" s="190">
        <v>42139</v>
      </c>
      <c r="B661" s="190" t="s">
        <v>184</v>
      </c>
      <c r="C661" s="188" t="s">
        <v>630</v>
      </c>
      <c r="D661" s="191">
        <v>1000000</v>
      </c>
      <c r="E661" s="191"/>
      <c r="F661" s="192">
        <f t="shared" si="21"/>
        <v>129985000</v>
      </c>
      <c r="G661" s="187"/>
      <c r="H661" s="179">
        <f t="shared" si="22"/>
        <v>5</v>
      </c>
    </row>
    <row r="662" spans="1:8" ht="18" customHeight="1">
      <c r="A662" s="190">
        <v>42139</v>
      </c>
      <c r="B662" s="190" t="s">
        <v>152</v>
      </c>
      <c r="C662" s="188" t="s">
        <v>631</v>
      </c>
      <c r="D662" s="191"/>
      <c r="E662" s="191">
        <v>1510000</v>
      </c>
      <c r="F662" s="192">
        <f t="shared" si="21"/>
        <v>128475000</v>
      </c>
      <c r="G662" s="187"/>
      <c r="H662" s="179">
        <f t="shared" si="22"/>
        <v>5</v>
      </c>
    </row>
    <row r="663" spans="1:8" ht="18" customHeight="1">
      <c r="A663" s="190">
        <v>42139</v>
      </c>
      <c r="B663" s="190" t="s">
        <v>146</v>
      </c>
      <c r="C663" s="188" t="s">
        <v>632</v>
      </c>
      <c r="D663" s="191"/>
      <c r="E663" s="191">
        <v>1360000</v>
      </c>
      <c r="F663" s="192">
        <f t="shared" si="21"/>
        <v>127115000</v>
      </c>
      <c r="G663" s="187"/>
      <c r="H663" s="179">
        <f t="shared" si="22"/>
        <v>5</v>
      </c>
    </row>
    <row r="664" spans="1:8" ht="18" customHeight="1">
      <c r="A664" s="190">
        <v>42139</v>
      </c>
      <c r="B664" s="190" t="s">
        <v>152</v>
      </c>
      <c r="C664" s="188" t="s">
        <v>633</v>
      </c>
      <c r="D664" s="191"/>
      <c r="E664" s="191">
        <v>10000000</v>
      </c>
      <c r="F664" s="192">
        <f t="shared" si="21"/>
        <v>117115000</v>
      </c>
      <c r="G664" s="187"/>
      <c r="H664" s="179">
        <f t="shared" si="22"/>
        <v>5</v>
      </c>
    </row>
    <row r="665" spans="1:8" ht="18" customHeight="1">
      <c r="A665" s="190">
        <v>42139</v>
      </c>
      <c r="B665" s="190" t="s">
        <v>152</v>
      </c>
      <c r="C665" s="188" t="s">
        <v>634</v>
      </c>
      <c r="D665" s="191"/>
      <c r="E665" s="191">
        <v>2043000</v>
      </c>
      <c r="F665" s="192">
        <f t="shared" si="21"/>
        <v>115072000</v>
      </c>
      <c r="G665" s="187"/>
      <c r="H665" s="179">
        <f t="shared" si="22"/>
        <v>5</v>
      </c>
    </row>
    <row r="666" spans="1:8" ht="18" customHeight="1">
      <c r="A666" s="190">
        <v>42140</v>
      </c>
      <c r="B666" s="190" t="s">
        <v>1053</v>
      </c>
      <c r="C666" s="188" t="s">
        <v>635</v>
      </c>
      <c r="D666" s="191"/>
      <c r="E666" s="191">
        <v>2450000</v>
      </c>
      <c r="F666" s="192">
        <f t="shared" si="21"/>
        <v>112622000</v>
      </c>
      <c r="G666" s="187"/>
      <c r="H666" s="179">
        <f t="shared" si="22"/>
        <v>5</v>
      </c>
    </row>
    <row r="667" spans="1:8" ht="18" customHeight="1">
      <c r="A667" s="190">
        <v>42140</v>
      </c>
      <c r="B667" s="190" t="s">
        <v>146</v>
      </c>
      <c r="C667" s="188" t="s">
        <v>151</v>
      </c>
      <c r="D667" s="191"/>
      <c r="E667" s="191">
        <v>250000</v>
      </c>
      <c r="F667" s="192">
        <f t="shared" si="21"/>
        <v>112372000</v>
      </c>
      <c r="G667" s="187"/>
      <c r="H667" s="179">
        <f t="shared" si="22"/>
        <v>5</v>
      </c>
    </row>
    <row r="668" spans="1:8" ht="18" customHeight="1">
      <c r="A668" s="190">
        <v>42140</v>
      </c>
      <c r="B668" s="190" t="s">
        <v>50</v>
      </c>
      <c r="C668" s="188" t="s">
        <v>636</v>
      </c>
      <c r="D668" s="191"/>
      <c r="E668" s="191">
        <v>103000000</v>
      </c>
      <c r="F668" s="192">
        <f t="shared" si="21"/>
        <v>9372000</v>
      </c>
      <c r="G668" s="187"/>
      <c r="H668" s="179">
        <f t="shared" si="22"/>
        <v>5</v>
      </c>
    </row>
    <row r="669" spans="1:8" ht="18" customHeight="1">
      <c r="A669" s="190">
        <v>42140</v>
      </c>
      <c r="B669" s="190" t="s">
        <v>146</v>
      </c>
      <c r="C669" s="188" t="s">
        <v>151</v>
      </c>
      <c r="D669" s="191"/>
      <c r="E669" s="191">
        <v>258000</v>
      </c>
      <c r="F669" s="192">
        <f t="shared" si="21"/>
        <v>9114000</v>
      </c>
      <c r="G669" s="187"/>
      <c r="H669" s="179">
        <f t="shared" si="22"/>
        <v>5</v>
      </c>
    </row>
    <row r="670" spans="1:8" ht="18" customHeight="1">
      <c r="A670" s="190">
        <v>42140</v>
      </c>
      <c r="B670" s="190" t="s">
        <v>146</v>
      </c>
      <c r="C670" s="188" t="s">
        <v>637</v>
      </c>
      <c r="D670" s="191"/>
      <c r="E670" s="191">
        <v>1200000</v>
      </c>
      <c r="F670" s="192">
        <f t="shared" si="21"/>
        <v>7914000</v>
      </c>
      <c r="G670" s="187"/>
      <c r="H670" s="179">
        <f t="shared" si="22"/>
        <v>5</v>
      </c>
    </row>
    <row r="671" spans="1:8" ht="18" customHeight="1">
      <c r="A671" s="190">
        <v>42140</v>
      </c>
      <c r="B671" s="190" t="s">
        <v>146</v>
      </c>
      <c r="C671" s="188" t="s">
        <v>638</v>
      </c>
      <c r="D671" s="191"/>
      <c r="E671" s="191">
        <v>320000</v>
      </c>
      <c r="F671" s="192">
        <f t="shared" si="21"/>
        <v>7594000</v>
      </c>
      <c r="G671" s="187"/>
      <c r="H671" s="179">
        <f t="shared" si="22"/>
        <v>5</v>
      </c>
    </row>
    <row r="672" spans="1:8" ht="18" customHeight="1">
      <c r="A672" s="190">
        <v>42144</v>
      </c>
      <c r="B672" s="190"/>
      <c r="C672" s="188" t="s">
        <v>639</v>
      </c>
      <c r="D672" s="191">
        <v>480000000</v>
      </c>
      <c r="E672" s="191"/>
      <c r="F672" s="192">
        <f t="shared" si="21"/>
        <v>487594000</v>
      </c>
      <c r="G672" s="187"/>
      <c r="H672" s="179">
        <f t="shared" si="22"/>
        <v>5</v>
      </c>
    </row>
    <row r="673" spans="1:8" ht="18" customHeight="1">
      <c r="A673" s="190">
        <v>42144</v>
      </c>
      <c r="B673" s="190" t="s">
        <v>1054</v>
      </c>
      <c r="C673" s="188" t="s">
        <v>640</v>
      </c>
      <c r="D673" s="191"/>
      <c r="E673" s="191">
        <v>177000</v>
      </c>
      <c r="F673" s="192">
        <f t="shared" si="21"/>
        <v>487417000</v>
      </c>
      <c r="G673" s="187"/>
      <c r="H673" s="179">
        <f t="shared" si="22"/>
        <v>5</v>
      </c>
    </row>
    <row r="674" spans="1:8" ht="18" customHeight="1">
      <c r="A674" s="190">
        <v>42144</v>
      </c>
      <c r="B674" s="190" t="s">
        <v>146</v>
      </c>
      <c r="C674" s="188" t="s">
        <v>641</v>
      </c>
      <c r="D674" s="191"/>
      <c r="E674" s="191">
        <v>120000</v>
      </c>
      <c r="F674" s="192">
        <f t="shared" si="21"/>
        <v>487297000</v>
      </c>
      <c r="G674" s="187"/>
      <c r="H674" s="179">
        <f t="shared" si="22"/>
        <v>5</v>
      </c>
    </row>
    <row r="675" spans="1:8" ht="18" customHeight="1">
      <c r="A675" s="190">
        <v>42145</v>
      </c>
      <c r="B675" s="190" t="s">
        <v>50</v>
      </c>
      <c r="C675" s="188" t="s">
        <v>156</v>
      </c>
      <c r="D675" s="191"/>
      <c r="E675" s="191">
        <v>470000000</v>
      </c>
      <c r="F675" s="192">
        <f t="shared" si="21"/>
        <v>17297000</v>
      </c>
      <c r="G675" s="187"/>
      <c r="H675" s="179">
        <f t="shared" si="22"/>
        <v>5</v>
      </c>
    </row>
    <row r="676" spans="1:8" ht="18" customHeight="1">
      <c r="A676" s="190">
        <v>42145</v>
      </c>
      <c r="B676" s="190" t="s">
        <v>198</v>
      </c>
      <c r="C676" s="188" t="s">
        <v>582</v>
      </c>
      <c r="D676" s="191"/>
      <c r="E676" s="191">
        <v>10000000</v>
      </c>
      <c r="F676" s="192">
        <f t="shared" si="21"/>
        <v>7297000</v>
      </c>
      <c r="G676" s="187"/>
      <c r="H676" s="179">
        <f t="shared" si="22"/>
        <v>5</v>
      </c>
    </row>
    <row r="677" spans="1:8" ht="18" customHeight="1">
      <c r="A677" s="190">
        <v>42145</v>
      </c>
      <c r="B677" s="190" t="s">
        <v>50</v>
      </c>
      <c r="C677" s="188" t="s">
        <v>643</v>
      </c>
      <c r="D677" s="191">
        <v>1350000000</v>
      </c>
      <c r="E677" s="191"/>
      <c r="F677" s="192">
        <f t="shared" si="21"/>
        <v>1357297000</v>
      </c>
      <c r="G677" s="187"/>
      <c r="H677" s="179">
        <f t="shared" si="22"/>
        <v>5</v>
      </c>
    </row>
    <row r="678" spans="1:8" ht="18" customHeight="1">
      <c r="A678" s="190">
        <v>42145</v>
      </c>
      <c r="B678" s="190" t="s">
        <v>146</v>
      </c>
      <c r="C678" s="188" t="s">
        <v>642</v>
      </c>
      <c r="D678" s="191"/>
      <c r="E678" s="191">
        <v>1000000</v>
      </c>
      <c r="F678" s="192">
        <f t="shared" si="21"/>
        <v>1356297000</v>
      </c>
      <c r="G678" s="187"/>
      <c r="H678" s="179">
        <f t="shared" si="22"/>
        <v>5</v>
      </c>
    </row>
    <row r="679" spans="1:8" ht="18" customHeight="1">
      <c r="A679" s="190">
        <v>42145</v>
      </c>
      <c r="B679" s="190" t="s">
        <v>50</v>
      </c>
      <c r="C679" s="188" t="s">
        <v>619</v>
      </c>
      <c r="D679" s="191"/>
      <c r="E679" s="191">
        <v>330000000</v>
      </c>
      <c r="F679" s="192">
        <f t="shared" si="21"/>
        <v>1026297000</v>
      </c>
      <c r="G679" s="187"/>
      <c r="H679" s="179">
        <f t="shared" si="22"/>
        <v>5</v>
      </c>
    </row>
    <row r="680" spans="1:8" ht="18" customHeight="1">
      <c r="A680" s="190">
        <v>42145</v>
      </c>
      <c r="B680" s="190" t="s">
        <v>832</v>
      </c>
      <c r="C680" s="188" t="s">
        <v>644</v>
      </c>
      <c r="D680" s="191"/>
      <c r="E680" s="191">
        <v>20000000</v>
      </c>
      <c r="F680" s="192">
        <f t="shared" si="21"/>
        <v>1006297000</v>
      </c>
      <c r="G680" s="187"/>
      <c r="H680" s="179">
        <f t="shared" si="22"/>
        <v>5</v>
      </c>
    </row>
    <row r="681" spans="1:8" ht="18" customHeight="1">
      <c r="A681" s="190">
        <v>42145</v>
      </c>
      <c r="B681" s="190" t="s">
        <v>177</v>
      </c>
      <c r="C681" s="188" t="s">
        <v>178</v>
      </c>
      <c r="D681" s="191"/>
      <c r="E681" s="191">
        <v>4381000</v>
      </c>
      <c r="F681" s="192">
        <f t="shared" si="21"/>
        <v>1001916000</v>
      </c>
      <c r="G681" s="187"/>
      <c r="H681" s="179">
        <f t="shared" si="22"/>
        <v>5</v>
      </c>
    </row>
    <row r="682" spans="1:8" ht="18" customHeight="1">
      <c r="A682" s="190">
        <v>42146</v>
      </c>
      <c r="B682" s="190" t="s">
        <v>148</v>
      </c>
      <c r="C682" s="188" t="s">
        <v>206</v>
      </c>
      <c r="D682" s="191"/>
      <c r="E682" s="191">
        <v>250000000</v>
      </c>
      <c r="F682" s="192">
        <f t="shared" si="21"/>
        <v>751916000</v>
      </c>
      <c r="G682" s="187" t="s">
        <v>474</v>
      </c>
      <c r="H682" s="179">
        <f t="shared" si="22"/>
        <v>5</v>
      </c>
    </row>
    <row r="683" spans="1:8" ht="18" customHeight="1">
      <c r="A683" s="190">
        <v>42146</v>
      </c>
      <c r="B683" s="190" t="s">
        <v>148</v>
      </c>
      <c r="C683" s="188" t="s">
        <v>344</v>
      </c>
      <c r="D683" s="191"/>
      <c r="E683" s="191">
        <v>100000000</v>
      </c>
      <c r="F683" s="192">
        <f t="shared" si="21"/>
        <v>651916000</v>
      </c>
      <c r="G683" s="187" t="s">
        <v>474</v>
      </c>
      <c r="H683" s="179">
        <f t="shared" si="22"/>
        <v>5</v>
      </c>
    </row>
    <row r="684" spans="1:8" ht="18" customHeight="1">
      <c r="A684" s="190">
        <v>42146</v>
      </c>
      <c r="B684" s="190" t="s">
        <v>148</v>
      </c>
      <c r="C684" s="188" t="s">
        <v>207</v>
      </c>
      <c r="D684" s="191"/>
      <c r="E684" s="191">
        <v>150000000</v>
      </c>
      <c r="F684" s="192">
        <f t="shared" si="21"/>
        <v>501916000</v>
      </c>
      <c r="G684" s="187" t="s">
        <v>474</v>
      </c>
      <c r="H684" s="179">
        <f t="shared" si="22"/>
        <v>5</v>
      </c>
    </row>
    <row r="685" spans="1:8" ht="18" customHeight="1">
      <c r="A685" s="190">
        <v>42146</v>
      </c>
      <c r="B685" s="190" t="s">
        <v>148</v>
      </c>
      <c r="C685" s="188" t="s">
        <v>361</v>
      </c>
      <c r="D685" s="191"/>
      <c r="E685" s="191">
        <v>90000000</v>
      </c>
      <c r="F685" s="192">
        <f t="shared" si="21"/>
        <v>411916000</v>
      </c>
      <c r="G685" s="187" t="s">
        <v>474</v>
      </c>
      <c r="H685" s="179">
        <f t="shared" si="22"/>
        <v>5</v>
      </c>
    </row>
    <row r="686" spans="1:8" ht="18" customHeight="1">
      <c r="A686" s="190">
        <v>42146</v>
      </c>
      <c r="B686" s="190" t="s">
        <v>152</v>
      </c>
      <c r="C686" s="188" t="s">
        <v>645</v>
      </c>
      <c r="D686" s="191"/>
      <c r="E686" s="191">
        <v>55160000</v>
      </c>
      <c r="F686" s="192">
        <f t="shared" si="21"/>
        <v>356756000</v>
      </c>
      <c r="G686" s="187"/>
      <c r="H686" s="179">
        <f t="shared" si="22"/>
        <v>5</v>
      </c>
    </row>
    <row r="687" spans="1:8" ht="18" customHeight="1">
      <c r="A687" s="190">
        <v>42146</v>
      </c>
      <c r="B687" s="190" t="s">
        <v>148</v>
      </c>
      <c r="C687" s="188" t="s">
        <v>238</v>
      </c>
      <c r="D687" s="191"/>
      <c r="E687" s="191">
        <v>100000000</v>
      </c>
      <c r="F687" s="192">
        <f t="shared" si="21"/>
        <v>256756000</v>
      </c>
      <c r="G687" s="187" t="s">
        <v>474</v>
      </c>
      <c r="H687" s="179">
        <f t="shared" si="22"/>
        <v>5</v>
      </c>
    </row>
    <row r="688" spans="1:8" ht="18" customHeight="1">
      <c r="A688" s="190">
        <v>42146</v>
      </c>
      <c r="B688" s="190" t="s">
        <v>148</v>
      </c>
      <c r="C688" s="188" t="s">
        <v>594</v>
      </c>
      <c r="D688" s="191"/>
      <c r="E688" s="191">
        <v>200000000</v>
      </c>
      <c r="F688" s="192">
        <f t="shared" si="21"/>
        <v>56756000</v>
      </c>
      <c r="G688" s="187"/>
      <c r="H688" s="179">
        <f t="shared" si="22"/>
        <v>5</v>
      </c>
    </row>
    <row r="689" spans="1:8" ht="18" customHeight="1">
      <c r="A689" s="190">
        <v>42146</v>
      </c>
      <c r="B689" s="190" t="s">
        <v>146</v>
      </c>
      <c r="C689" s="188" t="s">
        <v>646</v>
      </c>
      <c r="D689" s="191"/>
      <c r="E689" s="191">
        <v>10000000</v>
      </c>
      <c r="F689" s="192">
        <f t="shared" si="21"/>
        <v>46756000</v>
      </c>
      <c r="G689" s="187"/>
      <c r="H689" s="179">
        <f t="shared" si="22"/>
        <v>5</v>
      </c>
    </row>
    <row r="690" spans="1:8" ht="18" customHeight="1">
      <c r="A690" s="190">
        <v>42146</v>
      </c>
      <c r="B690" s="190" t="s">
        <v>148</v>
      </c>
      <c r="C690" s="188" t="s">
        <v>595</v>
      </c>
      <c r="D690" s="191"/>
      <c r="E690" s="191">
        <v>46340000</v>
      </c>
      <c r="F690" s="192">
        <f t="shared" si="21"/>
        <v>416000</v>
      </c>
      <c r="G690" s="187" t="s">
        <v>474</v>
      </c>
      <c r="H690" s="179">
        <f t="shared" si="22"/>
        <v>5</v>
      </c>
    </row>
    <row r="691" spans="1:8" ht="18" customHeight="1">
      <c r="A691" s="190">
        <v>42146</v>
      </c>
      <c r="B691" s="190" t="s">
        <v>146</v>
      </c>
      <c r="C691" s="188" t="s">
        <v>647</v>
      </c>
      <c r="D691" s="191"/>
      <c r="E691" s="191">
        <v>110000</v>
      </c>
      <c r="F691" s="192">
        <f t="shared" si="21"/>
        <v>306000</v>
      </c>
      <c r="G691" s="187"/>
      <c r="H691" s="179">
        <f t="shared" si="22"/>
        <v>5</v>
      </c>
    </row>
    <row r="692" spans="1:8" ht="18" customHeight="1">
      <c r="A692" s="190">
        <v>42146</v>
      </c>
      <c r="B692" s="190" t="s">
        <v>146</v>
      </c>
      <c r="C692" s="188" t="s">
        <v>648</v>
      </c>
      <c r="D692" s="191">
        <v>35000000</v>
      </c>
      <c r="E692" s="191"/>
      <c r="F692" s="192">
        <f t="shared" si="21"/>
        <v>35306000</v>
      </c>
      <c r="G692" s="187"/>
      <c r="H692" s="179">
        <f t="shared" si="22"/>
        <v>5</v>
      </c>
    </row>
    <row r="693" spans="1:8" ht="18" customHeight="1">
      <c r="A693" s="190">
        <v>42146</v>
      </c>
      <c r="B693" s="190" t="s">
        <v>198</v>
      </c>
      <c r="C693" s="188" t="s">
        <v>649</v>
      </c>
      <c r="D693" s="191"/>
      <c r="E693" s="191">
        <v>14521000</v>
      </c>
      <c r="F693" s="192">
        <f t="shared" si="21"/>
        <v>20785000</v>
      </c>
      <c r="G693" s="187"/>
      <c r="H693" s="179">
        <f t="shared" si="22"/>
        <v>5</v>
      </c>
    </row>
    <row r="694" spans="1:8" ht="18" customHeight="1">
      <c r="A694" s="190">
        <v>42146</v>
      </c>
      <c r="B694" s="190" t="s">
        <v>152</v>
      </c>
      <c r="C694" s="188" t="s">
        <v>335</v>
      </c>
      <c r="D694" s="191"/>
      <c r="E694" s="191">
        <v>15840000</v>
      </c>
      <c r="F694" s="192">
        <f t="shared" si="21"/>
        <v>4945000</v>
      </c>
      <c r="G694" s="187"/>
      <c r="H694" s="179">
        <f t="shared" si="22"/>
        <v>5</v>
      </c>
    </row>
    <row r="695" spans="1:8" ht="18" customHeight="1">
      <c r="A695" s="190">
        <v>42146</v>
      </c>
      <c r="B695" s="190" t="s">
        <v>152</v>
      </c>
      <c r="C695" s="188" t="s">
        <v>650</v>
      </c>
      <c r="D695" s="191"/>
      <c r="E695" s="191">
        <v>4000000</v>
      </c>
      <c r="F695" s="192">
        <f t="shared" si="21"/>
        <v>945000</v>
      </c>
      <c r="G695" s="187"/>
      <c r="H695" s="179">
        <f t="shared" si="22"/>
        <v>5</v>
      </c>
    </row>
    <row r="696" spans="1:8" ht="18" customHeight="1">
      <c r="A696" s="190">
        <v>42149</v>
      </c>
      <c r="B696" s="190" t="s">
        <v>146</v>
      </c>
      <c r="C696" s="188" t="s">
        <v>188</v>
      </c>
      <c r="D696" s="191"/>
      <c r="E696" s="191">
        <v>120000</v>
      </c>
      <c r="F696" s="192">
        <f t="shared" si="21"/>
        <v>825000</v>
      </c>
      <c r="G696" s="187"/>
      <c r="H696" s="179">
        <f t="shared" si="22"/>
        <v>5</v>
      </c>
    </row>
    <row r="697" spans="1:8" ht="18" customHeight="1">
      <c r="A697" s="190">
        <v>42149</v>
      </c>
      <c r="B697" s="190" t="s">
        <v>1054</v>
      </c>
      <c r="C697" s="188" t="s">
        <v>158</v>
      </c>
      <c r="D697" s="191"/>
      <c r="E697" s="191">
        <v>200000</v>
      </c>
      <c r="F697" s="192">
        <f t="shared" si="21"/>
        <v>625000</v>
      </c>
      <c r="G697" s="187"/>
      <c r="H697" s="179">
        <f t="shared" si="22"/>
        <v>5</v>
      </c>
    </row>
    <row r="698" spans="1:8" ht="18" customHeight="1">
      <c r="A698" s="190">
        <v>42150</v>
      </c>
      <c r="B698" s="190" t="s">
        <v>623</v>
      </c>
      <c r="C698" s="188" t="s">
        <v>329</v>
      </c>
      <c r="D698" s="191">
        <v>400000000</v>
      </c>
      <c r="E698" s="191"/>
      <c r="F698" s="192">
        <f t="shared" si="21"/>
        <v>400625000</v>
      </c>
      <c r="G698" s="187"/>
      <c r="H698" s="179">
        <f t="shared" si="22"/>
        <v>5</v>
      </c>
    </row>
    <row r="699" spans="1:8" ht="18" customHeight="1">
      <c r="A699" s="190">
        <v>42150</v>
      </c>
      <c r="B699" s="190" t="s">
        <v>623</v>
      </c>
      <c r="C699" s="188" t="s">
        <v>651</v>
      </c>
      <c r="D699" s="191">
        <v>250000000</v>
      </c>
      <c r="E699" s="191"/>
      <c r="F699" s="192">
        <f t="shared" si="21"/>
        <v>650625000</v>
      </c>
      <c r="G699" s="187"/>
      <c r="H699" s="179">
        <f t="shared" si="22"/>
        <v>5</v>
      </c>
    </row>
    <row r="700" spans="1:8" ht="18" customHeight="1">
      <c r="A700" s="190">
        <v>42150</v>
      </c>
      <c r="B700" s="190" t="s">
        <v>50</v>
      </c>
      <c r="C700" s="188" t="s">
        <v>156</v>
      </c>
      <c r="D700" s="191"/>
      <c r="E700" s="191">
        <v>650000000</v>
      </c>
      <c r="F700" s="192">
        <f t="shared" si="21"/>
        <v>625000</v>
      </c>
      <c r="G700" s="187"/>
      <c r="H700" s="179">
        <f t="shared" si="22"/>
        <v>5</v>
      </c>
    </row>
    <row r="701" spans="1:8" ht="18" customHeight="1">
      <c r="A701" s="190">
        <v>42150</v>
      </c>
      <c r="B701" s="190" t="s">
        <v>50</v>
      </c>
      <c r="C701" s="188" t="s">
        <v>155</v>
      </c>
      <c r="D701" s="191">
        <v>1700000000</v>
      </c>
      <c r="E701" s="191"/>
      <c r="F701" s="192">
        <f t="shared" si="21"/>
        <v>1700625000</v>
      </c>
      <c r="G701" s="187"/>
      <c r="H701" s="179">
        <f t="shared" si="22"/>
        <v>5</v>
      </c>
    </row>
    <row r="702" spans="1:8" ht="18" customHeight="1">
      <c r="A702" s="190">
        <v>42150</v>
      </c>
      <c r="B702" s="190" t="s">
        <v>623</v>
      </c>
      <c r="C702" s="188" t="s">
        <v>329</v>
      </c>
      <c r="D702" s="191"/>
      <c r="E702" s="191">
        <v>400500000</v>
      </c>
      <c r="F702" s="192">
        <f t="shared" si="21"/>
        <v>1300125000</v>
      </c>
      <c r="G702" s="187"/>
      <c r="H702" s="179">
        <f t="shared" si="22"/>
        <v>5</v>
      </c>
    </row>
    <row r="703" spans="1:8" ht="18" customHeight="1">
      <c r="A703" s="190">
        <v>42150</v>
      </c>
      <c r="B703" s="190" t="s">
        <v>623</v>
      </c>
      <c r="C703" s="188" t="s">
        <v>593</v>
      </c>
      <c r="D703" s="191"/>
      <c r="E703" s="191">
        <v>300000000</v>
      </c>
      <c r="F703" s="192">
        <f t="shared" si="21"/>
        <v>1000125000</v>
      </c>
      <c r="G703" s="187"/>
      <c r="H703" s="179">
        <f t="shared" si="22"/>
        <v>5</v>
      </c>
    </row>
    <row r="704" spans="1:8" ht="18" customHeight="1">
      <c r="A704" s="190">
        <v>42150</v>
      </c>
      <c r="B704" s="190" t="s">
        <v>169</v>
      </c>
      <c r="C704" s="188" t="s">
        <v>652</v>
      </c>
      <c r="D704" s="191"/>
      <c r="E704" s="191">
        <v>72800000</v>
      </c>
      <c r="F704" s="192">
        <f t="shared" si="21"/>
        <v>927325000</v>
      </c>
      <c r="G704" s="187"/>
      <c r="H704" s="179">
        <f t="shared" si="22"/>
        <v>5</v>
      </c>
    </row>
    <row r="705" spans="1:8" ht="18" customHeight="1">
      <c r="A705" s="190">
        <v>42150</v>
      </c>
      <c r="B705" s="190" t="s">
        <v>169</v>
      </c>
      <c r="C705" s="188" t="s">
        <v>355</v>
      </c>
      <c r="D705" s="191"/>
      <c r="E705" s="191">
        <v>117000000</v>
      </c>
      <c r="F705" s="192">
        <f t="shared" si="21"/>
        <v>810325000</v>
      </c>
      <c r="G705" s="187"/>
      <c r="H705" s="179">
        <f t="shared" si="22"/>
        <v>5</v>
      </c>
    </row>
    <row r="706" spans="1:8" ht="18" customHeight="1">
      <c r="A706" s="190">
        <v>42150</v>
      </c>
      <c r="B706" s="190" t="s">
        <v>198</v>
      </c>
      <c r="C706" s="188" t="s">
        <v>582</v>
      </c>
      <c r="D706" s="191"/>
      <c r="E706" s="191">
        <v>4000000</v>
      </c>
      <c r="F706" s="192">
        <f t="shared" si="21"/>
        <v>806325000</v>
      </c>
      <c r="G706" s="187"/>
      <c r="H706" s="179">
        <f t="shared" si="22"/>
        <v>5</v>
      </c>
    </row>
    <row r="707" spans="1:8" ht="18" customHeight="1">
      <c r="A707" s="190">
        <v>42152</v>
      </c>
      <c r="B707" s="190" t="s">
        <v>148</v>
      </c>
      <c r="C707" s="188" t="s">
        <v>206</v>
      </c>
      <c r="D707" s="191"/>
      <c r="E707" s="191">
        <v>300000000</v>
      </c>
      <c r="F707" s="192">
        <f t="shared" si="21"/>
        <v>506325000</v>
      </c>
      <c r="G707" s="187" t="s">
        <v>474</v>
      </c>
      <c r="H707" s="179">
        <f t="shared" si="22"/>
        <v>5</v>
      </c>
    </row>
    <row r="708" spans="1:8" ht="18" customHeight="1">
      <c r="A708" s="190">
        <v>42152</v>
      </c>
      <c r="B708" s="190" t="s">
        <v>148</v>
      </c>
      <c r="C708" s="188" t="s">
        <v>207</v>
      </c>
      <c r="D708" s="191"/>
      <c r="E708" s="191">
        <v>200000000</v>
      </c>
      <c r="F708" s="192">
        <f t="shared" si="21"/>
        <v>306325000</v>
      </c>
      <c r="G708" s="187" t="s">
        <v>474</v>
      </c>
      <c r="H708" s="179">
        <f t="shared" si="22"/>
        <v>5</v>
      </c>
    </row>
    <row r="709" spans="1:8" ht="18" customHeight="1">
      <c r="A709" s="190">
        <v>42152</v>
      </c>
      <c r="B709" s="190" t="s">
        <v>148</v>
      </c>
      <c r="C709" s="188" t="s">
        <v>167</v>
      </c>
      <c r="D709" s="191"/>
      <c r="E709" s="191">
        <v>200000000</v>
      </c>
      <c r="F709" s="192">
        <f t="shared" si="21"/>
        <v>106325000</v>
      </c>
      <c r="G709" s="187" t="s">
        <v>474</v>
      </c>
      <c r="H709" s="179">
        <f t="shared" si="22"/>
        <v>5</v>
      </c>
    </row>
    <row r="710" spans="1:8" ht="18" customHeight="1">
      <c r="A710" s="190">
        <v>42152</v>
      </c>
      <c r="B710" s="190" t="s">
        <v>148</v>
      </c>
      <c r="C710" s="188" t="s">
        <v>653</v>
      </c>
      <c r="D710" s="191"/>
      <c r="E710" s="191">
        <v>32517000</v>
      </c>
      <c r="F710" s="192">
        <f t="shared" si="21"/>
        <v>73808000</v>
      </c>
      <c r="G710" s="187" t="s">
        <v>474</v>
      </c>
      <c r="H710" s="179">
        <f t="shared" si="22"/>
        <v>5</v>
      </c>
    </row>
    <row r="711" spans="1:8" ht="18" customHeight="1">
      <c r="A711" s="190">
        <v>42152</v>
      </c>
      <c r="B711" s="190" t="s">
        <v>177</v>
      </c>
      <c r="C711" s="188" t="s">
        <v>224</v>
      </c>
      <c r="D711" s="191"/>
      <c r="E711" s="191">
        <v>10115000</v>
      </c>
      <c r="F711" s="192">
        <f t="shared" si="21"/>
        <v>63693000</v>
      </c>
      <c r="G711" s="187"/>
      <c r="H711" s="179">
        <f t="shared" si="22"/>
        <v>5</v>
      </c>
    </row>
    <row r="712" spans="1:8" ht="18" customHeight="1">
      <c r="A712" s="190">
        <v>42152</v>
      </c>
      <c r="B712" s="190" t="s">
        <v>832</v>
      </c>
      <c r="C712" s="188" t="s">
        <v>654</v>
      </c>
      <c r="D712" s="191"/>
      <c r="E712" s="191">
        <v>5116000</v>
      </c>
      <c r="F712" s="192">
        <f t="shared" si="21"/>
        <v>58577000</v>
      </c>
      <c r="G712" s="187"/>
      <c r="H712" s="179">
        <f t="shared" si="22"/>
        <v>5</v>
      </c>
    </row>
    <row r="713" spans="1:8" ht="18" customHeight="1">
      <c r="A713" s="190">
        <v>42152</v>
      </c>
      <c r="B713" s="190" t="s">
        <v>198</v>
      </c>
      <c r="C713" s="188" t="s">
        <v>375</v>
      </c>
      <c r="D713" s="191"/>
      <c r="E713" s="191">
        <v>14011000</v>
      </c>
      <c r="F713" s="192">
        <f t="shared" si="21"/>
        <v>44566000</v>
      </c>
      <c r="G713" s="187"/>
      <c r="H713" s="179">
        <f t="shared" si="22"/>
        <v>5</v>
      </c>
    </row>
    <row r="714" spans="1:8" ht="18" customHeight="1">
      <c r="A714" s="190">
        <v>42152</v>
      </c>
      <c r="B714" s="190" t="s">
        <v>184</v>
      </c>
      <c r="C714" s="188" t="s">
        <v>655</v>
      </c>
      <c r="D714" s="191"/>
      <c r="E714" s="191">
        <v>1000000</v>
      </c>
      <c r="F714" s="192">
        <f t="shared" si="21"/>
        <v>43566000</v>
      </c>
      <c r="G714" s="187"/>
      <c r="H714" s="179">
        <f t="shared" si="22"/>
        <v>5</v>
      </c>
    </row>
    <row r="715" spans="1:8" ht="18" customHeight="1">
      <c r="A715" s="190">
        <v>42152</v>
      </c>
      <c r="B715" s="190" t="s">
        <v>198</v>
      </c>
      <c r="C715" s="188" t="s">
        <v>656</v>
      </c>
      <c r="D715" s="191"/>
      <c r="E715" s="191">
        <v>4000000</v>
      </c>
      <c r="F715" s="192">
        <f t="shared" si="21"/>
        <v>39566000</v>
      </c>
      <c r="G715" s="187"/>
      <c r="H715" s="179">
        <f t="shared" si="22"/>
        <v>5</v>
      </c>
    </row>
    <row r="716" spans="1:8" ht="18" customHeight="1">
      <c r="A716" s="190">
        <v>42152</v>
      </c>
      <c r="B716" s="190" t="s">
        <v>1053</v>
      </c>
      <c r="C716" s="188" t="s">
        <v>657</v>
      </c>
      <c r="D716" s="191"/>
      <c r="E716" s="191">
        <v>1000000</v>
      </c>
      <c r="F716" s="192">
        <f t="shared" si="21"/>
        <v>38566000</v>
      </c>
      <c r="G716" s="187"/>
      <c r="H716" s="179">
        <f t="shared" si="22"/>
        <v>5</v>
      </c>
    </row>
    <row r="717" spans="1:8" ht="18" customHeight="1">
      <c r="A717" s="190">
        <v>42152</v>
      </c>
      <c r="B717" s="190" t="s">
        <v>146</v>
      </c>
      <c r="C717" s="188" t="s">
        <v>658</v>
      </c>
      <c r="D717" s="191"/>
      <c r="E717" s="191">
        <v>850000</v>
      </c>
      <c r="F717" s="192">
        <f t="shared" si="21"/>
        <v>37716000</v>
      </c>
      <c r="G717" s="187"/>
      <c r="H717" s="179">
        <f t="shared" si="22"/>
        <v>5</v>
      </c>
    </row>
    <row r="718" spans="1:8" ht="18" customHeight="1">
      <c r="A718" s="190">
        <v>42152</v>
      </c>
      <c r="B718" s="190" t="s">
        <v>146</v>
      </c>
      <c r="C718" s="188" t="s">
        <v>659</v>
      </c>
      <c r="D718" s="191"/>
      <c r="E718" s="191">
        <v>10000000</v>
      </c>
      <c r="F718" s="192">
        <f t="shared" si="21"/>
        <v>27716000</v>
      </c>
      <c r="G718" s="187"/>
      <c r="H718" s="179">
        <f t="shared" si="22"/>
        <v>5</v>
      </c>
    </row>
    <row r="719" spans="1:8" ht="18" customHeight="1">
      <c r="A719" s="190">
        <v>42153</v>
      </c>
      <c r="B719" s="190" t="s">
        <v>623</v>
      </c>
      <c r="C719" s="188" t="s">
        <v>593</v>
      </c>
      <c r="D719" s="191">
        <v>116260000</v>
      </c>
      <c r="E719" s="191"/>
      <c r="F719" s="192">
        <f t="shared" ref="F719:F782" si="23">IF(C719&lt;&gt;"",F718+D719-E719,0)</f>
        <v>143976000</v>
      </c>
      <c r="G719" s="187"/>
      <c r="H719" s="179">
        <f t="shared" ref="H719:H782" si="24">IF(A719&lt;&gt;"",MONTH(A719),"")</f>
        <v>5</v>
      </c>
    </row>
    <row r="720" spans="1:8" ht="18" customHeight="1">
      <c r="A720" s="190">
        <v>42153</v>
      </c>
      <c r="B720" s="190" t="s">
        <v>148</v>
      </c>
      <c r="C720" s="188" t="s">
        <v>594</v>
      </c>
      <c r="D720" s="191"/>
      <c r="E720" s="191">
        <v>116260000</v>
      </c>
      <c r="F720" s="192">
        <f t="shared" si="23"/>
        <v>27716000</v>
      </c>
      <c r="G720" s="187"/>
      <c r="H720" s="179">
        <f t="shared" si="24"/>
        <v>5</v>
      </c>
    </row>
    <row r="721" spans="1:8" ht="18" customHeight="1">
      <c r="A721" s="190">
        <v>42153</v>
      </c>
      <c r="B721" s="190" t="s">
        <v>152</v>
      </c>
      <c r="C721" s="188" t="s">
        <v>660</v>
      </c>
      <c r="D721" s="191"/>
      <c r="E721" s="191">
        <v>1101000</v>
      </c>
      <c r="F721" s="192">
        <f t="shared" si="23"/>
        <v>26615000</v>
      </c>
      <c r="G721" s="187"/>
      <c r="H721" s="179">
        <f t="shared" si="24"/>
        <v>5</v>
      </c>
    </row>
    <row r="722" spans="1:8" ht="18" customHeight="1">
      <c r="A722" s="190">
        <v>42153</v>
      </c>
      <c r="B722" s="190" t="s">
        <v>146</v>
      </c>
      <c r="C722" s="188" t="s">
        <v>661</v>
      </c>
      <c r="D722" s="191"/>
      <c r="E722" s="191">
        <v>400000</v>
      </c>
      <c r="F722" s="192">
        <f t="shared" si="23"/>
        <v>26215000</v>
      </c>
      <c r="G722" s="187"/>
      <c r="H722" s="179">
        <f t="shared" si="24"/>
        <v>5</v>
      </c>
    </row>
    <row r="723" spans="1:8" ht="18" customHeight="1">
      <c r="A723" s="190">
        <v>42153</v>
      </c>
      <c r="B723" s="190" t="s">
        <v>832</v>
      </c>
      <c r="C723" s="188" t="s">
        <v>453</v>
      </c>
      <c r="D723" s="191"/>
      <c r="E723" s="191">
        <v>2136000</v>
      </c>
      <c r="F723" s="192">
        <f t="shared" si="23"/>
        <v>24079000</v>
      </c>
      <c r="G723" s="187"/>
      <c r="H723" s="179">
        <f t="shared" si="24"/>
        <v>5</v>
      </c>
    </row>
    <row r="724" spans="1:8" ht="18" customHeight="1">
      <c r="A724" s="190">
        <v>42153</v>
      </c>
      <c r="B724" s="190" t="s">
        <v>308</v>
      </c>
      <c r="C724" s="188" t="s">
        <v>662</v>
      </c>
      <c r="D724" s="191"/>
      <c r="E724" s="191">
        <v>3035000</v>
      </c>
      <c r="F724" s="192">
        <f t="shared" si="23"/>
        <v>21044000</v>
      </c>
      <c r="G724" s="187"/>
      <c r="H724" s="179">
        <f t="shared" si="24"/>
        <v>5</v>
      </c>
    </row>
    <row r="725" spans="1:8" ht="18" customHeight="1">
      <c r="A725" s="190">
        <v>42154</v>
      </c>
      <c r="B725" s="190" t="s">
        <v>50</v>
      </c>
      <c r="C725" s="188" t="s">
        <v>155</v>
      </c>
      <c r="D725" s="191">
        <v>220000000</v>
      </c>
      <c r="E725" s="191"/>
      <c r="F725" s="192">
        <f t="shared" si="23"/>
        <v>241044000</v>
      </c>
      <c r="G725" s="187"/>
      <c r="H725" s="179">
        <f t="shared" si="24"/>
        <v>5</v>
      </c>
    </row>
    <row r="726" spans="1:8" ht="18" customHeight="1">
      <c r="A726" s="190">
        <v>42154</v>
      </c>
      <c r="B726" s="190" t="s">
        <v>148</v>
      </c>
      <c r="C726" s="188" t="s">
        <v>361</v>
      </c>
      <c r="D726" s="191"/>
      <c r="E726" s="191">
        <v>90000000</v>
      </c>
      <c r="F726" s="192">
        <f t="shared" si="23"/>
        <v>151044000</v>
      </c>
      <c r="G726" s="187" t="s">
        <v>474</v>
      </c>
      <c r="H726" s="179">
        <f t="shared" si="24"/>
        <v>5</v>
      </c>
    </row>
    <row r="727" spans="1:8" ht="18" customHeight="1">
      <c r="A727" s="190">
        <v>42154</v>
      </c>
      <c r="B727" s="190" t="s">
        <v>148</v>
      </c>
      <c r="C727" s="188" t="s">
        <v>663</v>
      </c>
      <c r="D727" s="191"/>
      <c r="E727" s="191">
        <v>37200000</v>
      </c>
      <c r="F727" s="192">
        <f t="shared" si="23"/>
        <v>113844000</v>
      </c>
      <c r="G727" s="187"/>
      <c r="H727" s="179">
        <f t="shared" si="24"/>
        <v>5</v>
      </c>
    </row>
    <row r="728" spans="1:8" ht="18" customHeight="1">
      <c r="A728" s="190">
        <v>42154</v>
      </c>
      <c r="B728" s="190" t="s">
        <v>159</v>
      </c>
      <c r="C728" s="188" t="s">
        <v>664</v>
      </c>
      <c r="D728" s="191"/>
      <c r="E728" s="191">
        <v>96000000</v>
      </c>
      <c r="F728" s="192">
        <f t="shared" si="23"/>
        <v>17844000</v>
      </c>
      <c r="G728" s="187"/>
      <c r="H728" s="179">
        <f t="shared" si="24"/>
        <v>5</v>
      </c>
    </row>
    <row r="729" spans="1:8" ht="18" customHeight="1">
      <c r="A729" s="190">
        <v>42154</v>
      </c>
      <c r="B729" s="190" t="s">
        <v>832</v>
      </c>
      <c r="C729" s="188" t="s">
        <v>665</v>
      </c>
      <c r="D729" s="191"/>
      <c r="E729" s="191">
        <v>5000000</v>
      </c>
      <c r="F729" s="192">
        <f t="shared" si="23"/>
        <v>12844000</v>
      </c>
      <c r="G729" s="187"/>
      <c r="H729" s="179">
        <f t="shared" si="24"/>
        <v>5</v>
      </c>
    </row>
    <row r="730" spans="1:8" ht="18" customHeight="1">
      <c r="A730" s="190">
        <v>42156</v>
      </c>
      <c r="B730" s="190" t="s">
        <v>832</v>
      </c>
      <c r="C730" s="188" t="s">
        <v>450</v>
      </c>
      <c r="D730" s="191"/>
      <c r="E730" s="191">
        <v>290000</v>
      </c>
      <c r="F730" s="192">
        <f t="shared" si="23"/>
        <v>12554000</v>
      </c>
      <c r="G730" s="187"/>
      <c r="H730" s="179">
        <f t="shared" si="24"/>
        <v>6</v>
      </c>
    </row>
    <row r="731" spans="1:8" ht="18" customHeight="1">
      <c r="A731" s="190">
        <v>42156</v>
      </c>
      <c r="B731" s="190" t="s">
        <v>146</v>
      </c>
      <c r="C731" s="188" t="s">
        <v>151</v>
      </c>
      <c r="D731" s="191"/>
      <c r="E731" s="191">
        <v>192000</v>
      </c>
      <c r="F731" s="192">
        <f t="shared" si="23"/>
        <v>12362000</v>
      </c>
      <c r="G731" s="187"/>
      <c r="H731" s="179">
        <f t="shared" si="24"/>
        <v>6</v>
      </c>
    </row>
    <row r="732" spans="1:8" ht="18" customHeight="1">
      <c r="A732" s="190">
        <v>42156</v>
      </c>
      <c r="B732" s="190" t="s">
        <v>146</v>
      </c>
      <c r="C732" s="188" t="s">
        <v>666</v>
      </c>
      <c r="D732" s="191"/>
      <c r="E732" s="191">
        <v>2000000</v>
      </c>
      <c r="F732" s="192">
        <f t="shared" si="23"/>
        <v>10362000</v>
      </c>
      <c r="G732" s="187"/>
      <c r="H732" s="179">
        <f t="shared" si="24"/>
        <v>6</v>
      </c>
    </row>
    <row r="733" spans="1:8" ht="18" customHeight="1">
      <c r="A733" s="190">
        <v>42156</v>
      </c>
      <c r="B733" s="190" t="s">
        <v>184</v>
      </c>
      <c r="C733" s="188" t="s">
        <v>667</v>
      </c>
      <c r="D733" s="191"/>
      <c r="E733" s="191">
        <v>5000000</v>
      </c>
      <c r="F733" s="192">
        <f t="shared" si="23"/>
        <v>5362000</v>
      </c>
      <c r="G733" s="187"/>
      <c r="H733" s="179">
        <f t="shared" si="24"/>
        <v>6</v>
      </c>
    </row>
    <row r="734" spans="1:8" ht="18" customHeight="1">
      <c r="A734" s="190">
        <v>42156</v>
      </c>
      <c r="B734" s="190" t="s">
        <v>50</v>
      </c>
      <c r="C734" s="188" t="s">
        <v>155</v>
      </c>
      <c r="D734" s="191">
        <v>1950000000</v>
      </c>
      <c r="E734" s="191"/>
      <c r="F734" s="192">
        <f t="shared" si="23"/>
        <v>1955362000</v>
      </c>
      <c r="G734" s="187"/>
      <c r="H734" s="179">
        <f t="shared" si="24"/>
        <v>6</v>
      </c>
    </row>
    <row r="735" spans="1:8" ht="18" customHeight="1">
      <c r="A735" s="190">
        <v>42156</v>
      </c>
      <c r="B735" s="190" t="s">
        <v>50</v>
      </c>
      <c r="C735" s="188" t="s">
        <v>157</v>
      </c>
      <c r="D735" s="191"/>
      <c r="E735" s="191">
        <v>1950000000</v>
      </c>
      <c r="F735" s="192">
        <f t="shared" si="23"/>
        <v>5362000</v>
      </c>
      <c r="G735" s="187"/>
      <c r="H735" s="179">
        <f t="shared" si="24"/>
        <v>6</v>
      </c>
    </row>
    <row r="736" spans="1:8" ht="18" customHeight="1">
      <c r="A736" s="190">
        <v>42157</v>
      </c>
      <c r="B736" s="190" t="s">
        <v>198</v>
      </c>
      <c r="C736" s="188" t="s">
        <v>546</v>
      </c>
      <c r="D736" s="191"/>
      <c r="E736" s="191">
        <v>4500000</v>
      </c>
      <c r="F736" s="192">
        <f t="shared" si="23"/>
        <v>862000</v>
      </c>
      <c r="G736" s="187"/>
      <c r="H736" s="179">
        <f t="shared" si="24"/>
        <v>6</v>
      </c>
    </row>
    <row r="737" spans="1:8" ht="18" customHeight="1">
      <c r="A737" s="190">
        <v>42157</v>
      </c>
      <c r="B737" s="190" t="s">
        <v>146</v>
      </c>
      <c r="C737" s="188" t="s">
        <v>151</v>
      </c>
      <c r="D737" s="191"/>
      <c r="E737" s="191">
        <v>301000</v>
      </c>
      <c r="F737" s="192">
        <f t="shared" si="23"/>
        <v>561000</v>
      </c>
      <c r="G737" s="187"/>
      <c r="H737" s="179">
        <f t="shared" si="24"/>
        <v>6</v>
      </c>
    </row>
    <row r="738" spans="1:8" ht="18" customHeight="1">
      <c r="A738" s="190">
        <v>42158</v>
      </c>
      <c r="B738" s="190" t="s">
        <v>623</v>
      </c>
      <c r="C738" s="188" t="s">
        <v>651</v>
      </c>
      <c r="D738" s="191">
        <v>200000000</v>
      </c>
      <c r="E738" s="191"/>
      <c r="F738" s="192">
        <f t="shared" si="23"/>
        <v>200561000</v>
      </c>
      <c r="G738" s="187"/>
      <c r="H738" s="179">
        <f t="shared" si="24"/>
        <v>6</v>
      </c>
    </row>
    <row r="739" spans="1:8" ht="18" customHeight="1">
      <c r="A739" s="190">
        <v>42158</v>
      </c>
      <c r="B739" s="190" t="s">
        <v>50</v>
      </c>
      <c r="C739" s="188" t="s">
        <v>157</v>
      </c>
      <c r="D739" s="191"/>
      <c r="E739" s="191">
        <v>60000000</v>
      </c>
      <c r="F739" s="192">
        <f t="shared" si="23"/>
        <v>140561000</v>
      </c>
      <c r="G739" s="187"/>
      <c r="H739" s="179">
        <f t="shared" si="24"/>
        <v>6</v>
      </c>
    </row>
    <row r="740" spans="1:8" ht="18" customHeight="1">
      <c r="A740" s="190">
        <v>42158</v>
      </c>
      <c r="B740" s="190" t="s">
        <v>148</v>
      </c>
      <c r="C740" s="188" t="s">
        <v>707</v>
      </c>
      <c r="D740" s="191"/>
      <c r="E740" s="191">
        <v>140000000</v>
      </c>
      <c r="F740" s="192">
        <f t="shared" si="23"/>
        <v>561000</v>
      </c>
      <c r="G740" s="187" t="s">
        <v>474</v>
      </c>
      <c r="H740" s="179">
        <f t="shared" si="24"/>
        <v>6</v>
      </c>
    </row>
    <row r="741" spans="1:8" ht="18" customHeight="1">
      <c r="A741" s="190">
        <v>42158</v>
      </c>
      <c r="B741" s="190" t="s">
        <v>50</v>
      </c>
      <c r="C741" s="188" t="s">
        <v>155</v>
      </c>
      <c r="D741" s="191">
        <v>2070000000</v>
      </c>
      <c r="E741" s="191"/>
      <c r="F741" s="192">
        <f t="shared" si="23"/>
        <v>2070561000</v>
      </c>
      <c r="G741" s="187"/>
      <c r="H741" s="179">
        <f t="shared" si="24"/>
        <v>6</v>
      </c>
    </row>
    <row r="742" spans="1:8" ht="18" customHeight="1">
      <c r="A742" s="190">
        <v>42158</v>
      </c>
      <c r="B742" s="190" t="s">
        <v>50</v>
      </c>
      <c r="C742" s="188" t="s">
        <v>156</v>
      </c>
      <c r="D742" s="191"/>
      <c r="E742" s="191">
        <v>270000000</v>
      </c>
      <c r="F742" s="192">
        <f t="shared" si="23"/>
        <v>1800561000</v>
      </c>
      <c r="G742" s="187"/>
      <c r="H742" s="179">
        <f t="shared" si="24"/>
        <v>6</v>
      </c>
    </row>
    <row r="743" spans="1:8" ht="18" customHeight="1">
      <c r="A743" s="190">
        <v>42159</v>
      </c>
      <c r="B743" s="190" t="s">
        <v>832</v>
      </c>
      <c r="C743" s="188" t="s">
        <v>668</v>
      </c>
      <c r="D743" s="191"/>
      <c r="E743" s="191">
        <v>25000000</v>
      </c>
      <c r="F743" s="192">
        <f t="shared" si="23"/>
        <v>1775561000</v>
      </c>
      <c r="G743" s="187"/>
      <c r="H743" s="179">
        <f t="shared" si="24"/>
        <v>6</v>
      </c>
    </row>
    <row r="744" spans="1:8" ht="18" customHeight="1">
      <c r="A744" s="190">
        <v>42159</v>
      </c>
      <c r="B744" s="190" t="s">
        <v>148</v>
      </c>
      <c r="C744" s="188" t="s">
        <v>166</v>
      </c>
      <c r="D744" s="191"/>
      <c r="E744" s="191">
        <v>200000000</v>
      </c>
      <c r="F744" s="192">
        <f t="shared" si="23"/>
        <v>1575561000</v>
      </c>
      <c r="G744" s="187" t="s">
        <v>474</v>
      </c>
      <c r="H744" s="179">
        <f t="shared" si="24"/>
        <v>6</v>
      </c>
    </row>
    <row r="745" spans="1:8" ht="18" customHeight="1">
      <c r="A745" s="190">
        <v>42159</v>
      </c>
      <c r="B745" s="190" t="s">
        <v>148</v>
      </c>
      <c r="C745" s="188" t="s">
        <v>208</v>
      </c>
      <c r="D745" s="191"/>
      <c r="E745" s="191">
        <v>213290000</v>
      </c>
      <c r="F745" s="192">
        <f t="shared" si="23"/>
        <v>1362271000</v>
      </c>
      <c r="G745" s="187"/>
      <c r="H745" s="179">
        <f t="shared" si="24"/>
        <v>6</v>
      </c>
    </row>
    <row r="746" spans="1:8" ht="18" customHeight="1">
      <c r="A746" s="190">
        <v>42159</v>
      </c>
      <c r="B746" s="190" t="s">
        <v>204</v>
      </c>
      <c r="C746" s="188" t="s">
        <v>318</v>
      </c>
      <c r="D746" s="191"/>
      <c r="E746" s="191">
        <v>10517000</v>
      </c>
      <c r="F746" s="192">
        <f t="shared" si="23"/>
        <v>1351754000</v>
      </c>
      <c r="G746" s="187"/>
      <c r="H746" s="179">
        <f t="shared" si="24"/>
        <v>6</v>
      </c>
    </row>
    <row r="747" spans="1:8" ht="18" customHeight="1">
      <c r="A747" s="190">
        <v>42159</v>
      </c>
      <c r="B747" s="190" t="s">
        <v>198</v>
      </c>
      <c r="C747" s="188" t="s">
        <v>582</v>
      </c>
      <c r="D747" s="191"/>
      <c r="E747" s="191">
        <v>20000000</v>
      </c>
      <c r="F747" s="192">
        <f t="shared" si="23"/>
        <v>1331754000</v>
      </c>
      <c r="G747" s="187"/>
      <c r="H747" s="179">
        <f t="shared" si="24"/>
        <v>6</v>
      </c>
    </row>
    <row r="748" spans="1:8" ht="18" customHeight="1">
      <c r="A748" s="190">
        <v>42159</v>
      </c>
      <c r="B748" s="190" t="s">
        <v>175</v>
      </c>
      <c r="C748" s="188" t="s">
        <v>669</v>
      </c>
      <c r="D748" s="191"/>
      <c r="E748" s="191">
        <v>8000000</v>
      </c>
      <c r="F748" s="192">
        <f t="shared" si="23"/>
        <v>1323754000</v>
      </c>
      <c r="G748" s="187"/>
      <c r="H748" s="179">
        <f t="shared" si="24"/>
        <v>6</v>
      </c>
    </row>
    <row r="749" spans="1:8" ht="18" customHeight="1">
      <c r="A749" s="190">
        <v>42159</v>
      </c>
      <c r="B749" s="190" t="s">
        <v>169</v>
      </c>
      <c r="C749" s="188" t="s">
        <v>171</v>
      </c>
      <c r="D749" s="191"/>
      <c r="E749" s="191">
        <v>100000000</v>
      </c>
      <c r="F749" s="192">
        <f t="shared" si="23"/>
        <v>1223754000</v>
      </c>
      <c r="G749" s="187"/>
      <c r="H749" s="179">
        <f t="shared" si="24"/>
        <v>6</v>
      </c>
    </row>
    <row r="750" spans="1:8" ht="18" customHeight="1">
      <c r="A750" s="190">
        <v>42159</v>
      </c>
      <c r="B750" s="190" t="s">
        <v>152</v>
      </c>
      <c r="C750" s="188" t="s">
        <v>670</v>
      </c>
      <c r="D750" s="191"/>
      <c r="E750" s="191">
        <v>22587000</v>
      </c>
      <c r="F750" s="192">
        <f t="shared" si="23"/>
        <v>1201167000</v>
      </c>
      <c r="G750" s="187"/>
      <c r="H750" s="179">
        <f t="shared" si="24"/>
        <v>6</v>
      </c>
    </row>
    <row r="751" spans="1:8" ht="18" customHeight="1">
      <c r="A751" s="190">
        <v>42159</v>
      </c>
      <c r="B751" s="190" t="s">
        <v>1159</v>
      </c>
      <c r="C751" s="188" t="s">
        <v>391</v>
      </c>
      <c r="D751" s="191"/>
      <c r="E751" s="191">
        <v>1615000</v>
      </c>
      <c r="F751" s="192">
        <f t="shared" si="23"/>
        <v>1199552000</v>
      </c>
      <c r="G751" s="187"/>
      <c r="H751" s="179">
        <f t="shared" si="24"/>
        <v>6</v>
      </c>
    </row>
    <row r="752" spans="1:8" ht="18" customHeight="1">
      <c r="A752" s="190">
        <v>42159</v>
      </c>
      <c r="B752" s="190" t="s">
        <v>269</v>
      </c>
      <c r="C752" s="188" t="s">
        <v>395</v>
      </c>
      <c r="D752" s="191"/>
      <c r="E752" s="191">
        <v>7722000</v>
      </c>
      <c r="F752" s="192">
        <f t="shared" si="23"/>
        <v>1191830000</v>
      </c>
      <c r="G752" s="187"/>
      <c r="H752" s="179">
        <f t="shared" si="24"/>
        <v>6</v>
      </c>
    </row>
    <row r="753" spans="1:8" ht="18" customHeight="1">
      <c r="A753" s="190">
        <v>42159</v>
      </c>
      <c r="B753" s="190" t="s">
        <v>152</v>
      </c>
      <c r="C753" s="188" t="s">
        <v>671</v>
      </c>
      <c r="D753" s="191"/>
      <c r="E753" s="191">
        <v>67230000</v>
      </c>
      <c r="F753" s="192">
        <f t="shared" si="23"/>
        <v>1124600000</v>
      </c>
      <c r="G753" s="187"/>
      <c r="H753" s="179">
        <f t="shared" si="24"/>
        <v>6</v>
      </c>
    </row>
    <row r="754" spans="1:8" ht="18" customHeight="1">
      <c r="A754" s="190">
        <v>42160</v>
      </c>
      <c r="B754" s="190" t="s">
        <v>146</v>
      </c>
      <c r="C754" s="188" t="s">
        <v>672</v>
      </c>
      <c r="D754" s="191"/>
      <c r="E754" s="191">
        <v>3658000</v>
      </c>
      <c r="F754" s="192">
        <f t="shared" si="23"/>
        <v>1120942000</v>
      </c>
      <c r="G754" s="187"/>
      <c r="H754" s="179">
        <f t="shared" si="24"/>
        <v>6</v>
      </c>
    </row>
    <row r="755" spans="1:8" ht="18" customHeight="1">
      <c r="A755" s="190">
        <v>42160</v>
      </c>
      <c r="B755" s="190" t="s">
        <v>269</v>
      </c>
      <c r="C755" s="188" t="s">
        <v>673</v>
      </c>
      <c r="D755" s="191"/>
      <c r="E755" s="191">
        <v>37075000</v>
      </c>
      <c r="F755" s="192">
        <f t="shared" si="23"/>
        <v>1083867000</v>
      </c>
      <c r="G755" s="187"/>
      <c r="H755" s="179">
        <f t="shared" si="24"/>
        <v>6</v>
      </c>
    </row>
    <row r="756" spans="1:8" ht="18" customHeight="1">
      <c r="A756" s="190">
        <v>42160</v>
      </c>
      <c r="B756" s="190" t="s">
        <v>177</v>
      </c>
      <c r="C756" s="188" t="s">
        <v>178</v>
      </c>
      <c r="D756" s="191"/>
      <c r="E756" s="191">
        <v>4995000</v>
      </c>
      <c r="F756" s="192">
        <f t="shared" si="23"/>
        <v>1078872000</v>
      </c>
      <c r="G756" s="187"/>
      <c r="H756" s="179">
        <f t="shared" si="24"/>
        <v>6</v>
      </c>
    </row>
    <row r="757" spans="1:8" ht="18" customHeight="1">
      <c r="A757" s="190">
        <v>42160</v>
      </c>
      <c r="B757" s="190" t="s">
        <v>832</v>
      </c>
      <c r="C757" s="188" t="s">
        <v>234</v>
      </c>
      <c r="D757" s="191"/>
      <c r="E757" s="191">
        <v>110000</v>
      </c>
      <c r="F757" s="192">
        <f t="shared" si="23"/>
        <v>1078762000</v>
      </c>
      <c r="G757" s="187"/>
      <c r="H757" s="179">
        <f t="shared" si="24"/>
        <v>6</v>
      </c>
    </row>
    <row r="758" spans="1:8" ht="18" customHeight="1">
      <c r="A758" s="190">
        <v>42160</v>
      </c>
      <c r="B758" s="190" t="s">
        <v>169</v>
      </c>
      <c r="C758" s="188" t="s">
        <v>319</v>
      </c>
      <c r="D758" s="191">
        <v>98200000</v>
      </c>
      <c r="E758" s="191"/>
      <c r="F758" s="192">
        <f t="shared" si="23"/>
        <v>1176962000</v>
      </c>
      <c r="G758" s="187"/>
      <c r="H758" s="179">
        <f t="shared" si="24"/>
        <v>6</v>
      </c>
    </row>
    <row r="759" spans="1:8" ht="18" customHeight="1">
      <c r="A759" s="190">
        <v>42160</v>
      </c>
      <c r="B759" s="190" t="s">
        <v>198</v>
      </c>
      <c r="C759" s="188" t="s">
        <v>674</v>
      </c>
      <c r="D759" s="191"/>
      <c r="E759" s="191">
        <v>31260000</v>
      </c>
      <c r="F759" s="192">
        <f t="shared" si="23"/>
        <v>1145702000</v>
      </c>
      <c r="G759" s="187"/>
      <c r="H759" s="179">
        <f t="shared" si="24"/>
        <v>6</v>
      </c>
    </row>
    <row r="760" spans="1:8" ht="18" customHeight="1">
      <c r="A760" s="190">
        <v>42160</v>
      </c>
      <c r="B760" s="190" t="s">
        <v>1159</v>
      </c>
      <c r="C760" s="188" t="s">
        <v>189</v>
      </c>
      <c r="D760" s="191"/>
      <c r="E760" s="191">
        <v>3680000</v>
      </c>
      <c r="F760" s="192">
        <f t="shared" si="23"/>
        <v>1142022000</v>
      </c>
      <c r="G760" s="187"/>
      <c r="H760" s="179">
        <f t="shared" si="24"/>
        <v>6</v>
      </c>
    </row>
    <row r="761" spans="1:8" ht="18" customHeight="1">
      <c r="A761" s="190">
        <v>42160</v>
      </c>
      <c r="B761" s="190" t="s">
        <v>159</v>
      </c>
      <c r="C761" s="188" t="s">
        <v>414</v>
      </c>
      <c r="D761" s="191"/>
      <c r="E761" s="191">
        <v>6315000</v>
      </c>
      <c r="F761" s="192">
        <f t="shared" si="23"/>
        <v>1135707000</v>
      </c>
      <c r="G761" s="187"/>
      <c r="H761" s="179">
        <f t="shared" si="24"/>
        <v>6</v>
      </c>
    </row>
    <row r="762" spans="1:8" ht="18" customHeight="1">
      <c r="A762" s="190">
        <v>42160</v>
      </c>
      <c r="B762" s="190" t="s">
        <v>146</v>
      </c>
      <c r="C762" s="188" t="s">
        <v>675</v>
      </c>
      <c r="D762" s="191"/>
      <c r="E762" s="191">
        <v>35000000</v>
      </c>
      <c r="F762" s="192">
        <f t="shared" si="23"/>
        <v>1100707000</v>
      </c>
      <c r="G762" s="187"/>
      <c r="H762" s="179">
        <f t="shared" si="24"/>
        <v>6</v>
      </c>
    </row>
    <row r="763" spans="1:8" ht="18" customHeight="1">
      <c r="A763" s="190">
        <v>42161</v>
      </c>
      <c r="B763" s="190" t="s">
        <v>184</v>
      </c>
      <c r="C763" s="188" t="s">
        <v>622</v>
      </c>
      <c r="D763" s="191"/>
      <c r="E763" s="191">
        <v>5000000</v>
      </c>
      <c r="F763" s="192">
        <f t="shared" si="23"/>
        <v>1095707000</v>
      </c>
      <c r="G763" s="187"/>
      <c r="H763" s="179">
        <f t="shared" si="24"/>
        <v>6</v>
      </c>
    </row>
    <row r="764" spans="1:8" ht="18" customHeight="1">
      <c r="A764" s="190">
        <v>42161</v>
      </c>
      <c r="B764" s="190" t="s">
        <v>146</v>
      </c>
      <c r="C764" s="188" t="s">
        <v>676</v>
      </c>
      <c r="D764" s="191"/>
      <c r="E764" s="191">
        <v>450000</v>
      </c>
      <c r="F764" s="192">
        <f t="shared" si="23"/>
        <v>1095257000</v>
      </c>
      <c r="G764" s="187"/>
      <c r="H764" s="179">
        <f t="shared" si="24"/>
        <v>6</v>
      </c>
    </row>
    <row r="765" spans="1:8" ht="18" customHeight="1">
      <c r="A765" s="190">
        <v>42161</v>
      </c>
      <c r="B765" s="190" t="s">
        <v>204</v>
      </c>
      <c r="C765" s="188" t="s">
        <v>205</v>
      </c>
      <c r="D765" s="191"/>
      <c r="E765" s="191">
        <v>3000000</v>
      </c>
      <c r="F765" s="192">
        <f t="shared" si="23"/>
        <v>1092257000</v>
      </c>
      <c r="G765" s="187"/>
      <c r="H765" s="179">
        <f t="shared" si="24"/>
        <v>6</v>
      </c>
    </row>
    <row r="766" spans="1:8" ht="18" customHeight="1">
      <c r="A766" s="190">
        <v>42161</v>
      </c>
      <c r="B766" s="190" t="s">
        <v>832</v>
      </c>
      <c r="C766" s="188" t="s">
        <v>545</v>
      </c>
      <c r="D766" s="191"/>
      <c r="E766" s="191">
        <v>520000</v>
      </c>
      <c r="F766" s="192">
        <f t="shared" si="23"/>
        <v>1091737000</v>
      </c>
      <c r="G766" s="187"/>
      <c r="H766" s="179">
        <f t="shared" si="24"/>
        <v>6</v>
      </c>
    </row>
    <row r="767" spans="1:8" ht="18" customHeight="1">
      <c r="A767" s="190">
        <v>42161</v>
      </c>
      <c r="B767" s="190" t="s">
        <v>1053</v>
      </c>
      <c r="C767" s="188" t="s">
        <v>677</v>
      </c>
      <c r="D767" s="191"/>
      <c r="E767" s="191">
        <v>500000</v>
      </c>
      <c r="F767" s="192">
        <f t="shared" si="23"/>
        <v>1091237000</v>
      </c>
      <c r="G767" s="187"/>
      <c r="H767" s="179">
        <f t="shared" si="24"/>
        <v>6</v>
      </c>
    </row>
    <row r="768" spans="1:8" ht="18" customHeight="1">
      <c r="A768" s="190">
        <v>42163</v>
      </c>
      <c r="B768" s="190" t="s">
        <v>1053</v>
      </c>
      <c r="C768" s="188" t="s">
        <v>678</v>
      </c>
      <c r="D768" s="191"/>
      <c r="E768" s="191">
        <v>500000</v>
      </c>
      <c r="F768" s="192">
        <f t="shared" si="23"/>
        <v>1090737000</v>
      </c>
      <c r="G768" s="187"/>
      <c r="H768" s="179">
        <f t="shared" si="24"/>
        <v>6</v>
      </c>
    </row>
    <row r="769" spans="1:8" ht="18" customHeight="1">
      <c r="A769" s="190">
        <v>42163</v>
      </c>
      <c r="B769" s="190" t="s">
        <v>148</v>
      </c>
      <c r="C769" s="188" t="s">
        <v>653</v>
      </c>
      <c r="D769" s="191"/>
      <c r="E769" s="191">
        <v>34172000</v>
      </c>
      <c r="F769" s="192">
        <f t="shared" si="23"/>
        <v>1056565000</v>
      </c>
      <c r="G769" s="187" t="s">
        <v>474</v>
      </c>
      <c r="H769" s="179">
        <f t="shared" si="24"/>
        <v>6</v>
      </c>
    </row>
    <row r="770" spans="1:8" ht="18" customHeight="1">
      <c r="A770" s="190">
        <v>42163</v>
      </c>
      <c r="B770" s="190" t="s">
        <v>148</v>
      </c>
      <c r="C770" s="188" t="s">
        <v>846</v>
      </c>
      <c r="D770" s="191"/>
      <c r="E770" s="191">
        <v>16000000</v>
      </c>
      <c r="F770" s="192">
        <f t="shared" si="23"/>
        <v>1040565000</v>
      </c>
      <c r="G770" s="187" t="s">
        <v>474</v>
      </c>
      <c r="H770" s="179">
        <f t="shared" si="24"/>
        <v>6</v>
      </c>
    </row>
    <row r="771" spans="1:8" ht="18" customHeight="1">
      <c r="A771" s="190">
        <v>42163</v>
      </c>
      <c r="B771" s="190" t="s">
        <v>146</v>
      </c>
      <c r="C771" s="188" t="s">
        <v>679</v>
      </c>
      <c r="D771" s="191"/>
      <c r="E771" s="191">
        <v>1500000</v>
      </c>
      <c r="F771" s="192">
        <f t="shared" si="23"/>
        <v>1039065000</v>
      </c>
      <c r="G771" s="187"/>
      <c r="H771" s="179">
        <f t="shared" si="24"/>
        <v>6</v>
      </c>
    </row>
    <row r="772" spans="1:8" ht="18" customHeight="1">
      <c r="A772" s="190">
        <v>42163</v>
      </c>
      <c r="B772" s="190" t="s">
        <v>177</v>
      </c>
      <c r="C772" s="188" t="s">
        <v>224</v>
      </c>
      <c r="D772" s="191"/>
      <c r="E772" s="191">
        <v>4308000</v>
      </c>
      <c r="F772" s="192">
        <f t="shared" si="23"/>
        <v>1034757000</v>
      </c>
      <c r="G772" s="187"/>
      <c r="H772" s="179">
        <f t="shared" si="24"/>
        <v>6</v>
      </c>
    </row>
    <row r="773" spans="1:8" ht="18" customHeight="1">
      <c r="A773" s="190">
        <v>42163</v>
      </c>
      <c r="B773" s="190" t="s">
        <v>198</v>
      </c>
      <c r="C773" s="188" t="s">
        <v>680</v>
      </c>
      <c r="D773" s="191"/>
      <c r="E773" s="191">
        <v>3120000</v>
      </c>
      <c r="F773" s="192">
        <f t="shared" si="23"/>
        <v>1031637000</v>
      </c>
      <c r="G773" s="187"/>
      <c r="H773" s="179">
        <f t="shared" si="24"/>
        <v>6</v>
      </c>
    </row>
    <row r="774" spans="1:8" ht="18" customHeight="1">
      <c r="A774" s="190">
        <v>42164</v>
      </c>
      <c r="B774" s="190" t="s">
        <v>184</v>
      </c>
      <c r="C774" s="188" t="s">
        <v>681</v>
      </c>
      <c r="D774" s="191">
        <v>5000000</v>
      </c>
      <c r="E774" s="191"/>
      <c r="F774" s="192">
        <f t="shared" si="23"/>
        <v>1036637000</v>
      </c>
      <c r="G774" s="187"/>
      <c r="H774" s="179">
        <f t="shared" si="24"/>
        <v>6</v>
      </c>
    </row>
    <row r="775" spans="1:8" ht="18" customHeight="1">
      <c r="A775" s="190">
        <v>42164</v>
      </c>
      <c r="B775" s="190" t="s">
        <v>152</v>
      </c>
      <c r="C775" s="188" t="s">
        <v>667</v>
      </c>
      <c r="D775" s="191"/>
      <c r="E775" s="191">
        <v>5570000</v>
      </c>
      <c r="F775" s="192">
        <f t="shared" si="23"/>
        <v>1031067000</v>
      </c>
      <c r="G775" s="187"/>
      <c r="H775" s="179">
        <f t="shared" si="24"/>
        <v>6</v>
      </c>
    </row>
    <row r="776" spans="1:8" ht="18" customHeight="1">
      <c r="A776" s="190">
        <v>42164</v>
      </c>
      <c r="B776" s="190" t="s">
        <v>184</v>
      </c>
      <c r="C776" s="188" t="s">
        <v>682</v>
      </c>
      <c r="D776" s="191"/>
      <c r="E776" s="191">
        <v>4000000</v>
      </c>
      <c r="F776" s="192">
        <f t="shared" si="23"/>
        <v>1027067000</v>
      </c>
      <c r="G776" s="187"/>
      <c r="H776" s="179">
        <f t="shared" si="24"/>
        <v>6</v>
      </c>
    </row>
    <row r="777" spans="1:8" ht="18" customHeight="1">
      <c r="A777" s="190">
        <v>42164</v>
      </c>
      <c r="B777" s="190" t="s">
        <v>1053</v>
      </c>
      <c r="C777" s="188" t="s">
        <v>683</v>
      </c>
      <c r="D777" s="191"/>
      <c r="E777" s="191">
        <v>200000</v>
      </c>
      <c r="F777" s="192">
        <f t="shared" si="23"/>
        <v>1026867000</v>
      </c>
      <c r="G777" s="187"/>
      <c r="H777" s="179">
        <f t="shared" si="24"/>
        <v>6</v>
      </c>
    </row>
    <row r="778" spans="1:8" ht="18" customHeight="1">
      <c r="A778" s="190">
        <v>42164</v>
      </c>
      <c r="B778" s="190" t="s">
        <v>179</v>
      </c>
      <c r="C778" s="188" t="s">
        <v>684</v>
      </c>
      <c r="D778" s="191"/>
      <c r="E778" s="191">
        <v>210000</v>
      </c>
      <c r="F778" s="192">
        <f t="shared" si="23"/>
        <v>1026657000</v>
      </c>
      <c r="G778" s="187"/>
      <c r="H778" s="179">
        <f t="shared" si="24"/>
        <v>6</v>
      </c>
    </row>
    <row r="779" spans="1:8" ht="18" customHeight="1">
      <c r="A779" s="190">
        <v>42164</v>
      </c>
      <c r="B779" s="190" t="s">
        <v>152</v>
      </c>
      <c r="C779" s="188" t="s">
        <v>685</v>
      </c>
      <c r="D779" s="191"/>
      <c r="E779" s="191">
        <v>300000</v>
      </c>
      <c r="F779" s="192">
        <f t="shared" si="23"/>
        <v>1026357000</v>
      </c>
      <c r="G779" s="187"/>
      <c r="H779" s="179">
        <f t="shared" si="24"/>
        <v>6</v>
      </c>
    </row>
    <row r="780" spans="1:8" ht="18" customHeight="1">
      <c r="A780" s="190">
        <v>42164</v>
      </c>
      <c r="B780" s="190" t="s">
        <v>184</v>
      </c>
      <c r="C780" s="188" t="s">
        <v>686</v>
      </c>
      <c r="D780" s="191"/>
      <c r="E780" s="191">
        <v>1500000</v>
      </c>
      <c r="F780" s="192">
        <f t="shared" si="23"/>
        <v>1024857000</v>
      </c>
      <c r="G780" s="187"/>
      <c r="H780" s="179">
        <f t="shared" si="24"/>
        <v>6</v>
      </c>
    </row>
    <row r="781" spans="1:8" ht="18" customHeight="1">
      <c r="A781" s="190">
        <v>42165</v>
      </c>
      <c r="B781" s="190" t="s">
        <v>623</v>
      </c>
      <c r="C781" s="188" t="s">
        <v>1203</v>
      </c>
      <c r="D781" s="191">
        <v>300000000</v>
      </c>
      <c r="E781" s="191"/>
      <c r="F781" s="192">
        <f t="shared" si="23"/>
        <v>1324857000</v>
      </c>
      <c r="G781" s="187"/>
      <c r="H781" s="179">
        <f t="shared" si="24"/>
        <v>6</v>
      </c>
    </row>
    <row r="782" spans="1:8" ht="18" customHeight="1">
      <c r="A782" s="190">
        <v>42165</v>
      </c>
      <c r="B782" s="190" t="s">
        <v>146</v>
      </c>
      <c r="C782" s="188" t="s">
        <v>687</v>
      </c>
      <c r="D782" s="191"/>
      <c r="E782" s="191">
        <v>2167000</v>
      </c>
      <c r="F782" s="192">
        <f t="shared" si="23"/>
        <v>1322690000</v>
      </c>
      <c r="G782" s="187"/>
      <c r="H782" s="179">
        <f t="shared" si="24"/>
        <v>6</v>
      </c>
    </row>
    <row r="783" spans="1:8" ht="18" customHeight="1">
      <c r="A783" s="190">
        <v>42165</v>
      </c>
      <c r="B783" s="190" t="s">
        <v>148</v>
      </c>
      <c r="C783" s="188" t="s">
        <v>206</v>
      </c>
      <c r="D783" s="191"/>
      <c r="E783" s="191">
        <v>250000000</v>
      </c>
      <c r="F783" s="192">
        <f t="shared" ref="F783:F845" si="25">IF(C783&lt;&gt;"",F782+D783-E783,0)</f>
        <v>1072690000</v>
      </c>
      <c r="G783" s="187" t="s">
        <v>474</v>
      </c>
      <c r="H783" s="179">
        <f t="shared" ref="H783:H846" si="26">IF(A783&lt;&gt;"",MONTH(A783),"")</f>
        <v>6</v>
      </c>
    </row>
    <row r="784" spans="1:8" ht="18" customHeight="1">
      <c r="A784" s="190">
        <v>42165</v>
      </c>
      <c r="B784" s="190" t="s">
        <v>148</v>
      </c>
      <c r="C784" s="188" t="s">
        <v>207</v>
      </c>
      <c r="D784" s="191"/>
      <c r="E784" s="191">
        <v>200000000</v>
      </c>
      <c r="F784" s="192">
        <f t="shared" si="25"/>
        <v>872690000</v>
      </c>
      <c r="G784" s="187" t="s">
        <v>474</v>
      </c>
      <c r="H784" s="179">
        <f t="shared" si="26"/>
        <v>6</v>
      </c>
    </row>
    <row r="785" spans="1:8" ht="18" customHeight="1">
      <c r="A785" s="190">
        <v>42165</v>
      </c>
      <c r="B785" s="190" t="s">
        <v>148</v>
      </c>
      <c r="C785" s="188" t="s">
        <v>595</v>
      </c>
      <c r="D785" s="191"/>
      <c r="E785" s="191">
        <v>50000000</v>
      </c>
      <c r="F785" s="192">
        <f t="shared" si="25"/>
        <v>822690000</v>
      </c>
      <c r="G785" s="187" t="s">
        <v>474</v>
      </c>
      <c r="H785" s="179">
        <f t="shared" si="26"/>
        <v>6</v>
      </c>
    </row>
    <row r="786" spans="1:8" ht="18" customHeight="1">
      <c r="A786" s="190">
        <v>42165</v>
      </c>
      <c r="B786" s="190" t="s">
        <v>146</v>
      </c>
      <c r="C786" s="188" t="s">
        <v>688</v>
      </c>
      <c r="D786" s="191"/>
      <c r="E786" s="191">
        <v>360000</v>
      </c>
      <c r="F786" s="192">
        <f t="shared" si="25"/>
        <v>822330000</v>
      </c>
      <c r="G786" s="187"/>
      <c r="H786" s="179">
        <f t="shared" si="26"/>
        <v>6</v>
      </c>
    </row>
    <row r="787" spans="1:8" ht="18" customHeight="1">
      <c r="A787" s="190">
        <v>42165</v>
      </c>
      <c r="B787" s="190" t="s">
        <v>148</v>
      </c>
      <c r="C787" s="188" t="s">
        <v>361</v>
      </c>
      <c r="D787" s="191"/>
      <c r="E787" s="191">
        <v>60000000</v>
      </c>
      <c r="F787" s="192">
        <f t="shared" si="25"/>
        <v>762330000</v>
      </c>
      <c r="G787" s="187" t="s">
        <v>474</v>
      </c>
      <c r="H787" s="179">
        <f t="shared" si="26"/>
        <v>6</v>
      </c>
    </row>
    <row r="788" spans="1:8" ht="18" customHeight="1">
      <c r="A788" s="190">
        <v>42165</v>
      </c>
      <c r="B788" s="190" t="s">
        <v>152</v>
      </c>
      <c r="C788" s="188" t="s">
        <v>689</v>
      </c>
      <c r="D788" s="191"/>
      <c r="E788" s="191">
        <v>15840000</v>
      </c>
      <c r="F788" s="192">
        <f t="shared" si="25"/>
        <v>746490000</v>
      </c>
      <c r="G788" s="187"/>
      <c r="H788" s="179">
        <f t="shared" si="26"/>
        <v>6</v>
      </c>
    </row>
    <row r="789" spans="1:8" ht="18" customHeight="1">
      <c r="A789" s="190">
        <v>42167</v>
      </c>
      <c r="B789" s="190" t="s">
        <v>1053</v>
      </c>
      <c r="C789" s="188" t="s">
        <v>690</v>
      </c>
      <c r="D789" s="191"/>
      <c r="E789" s="191">
        <v>215000</v>
      </c>
      <c r="F789" s="192">
        <f t="shared" si="25"/>
        <v>746275000</v>
      </c>
      <c r="G789" s="187"/>
      <c r="H789" s="179">
        <f t="shared" si="26"/>
        <v>6</v>
      </c>
    </row>
    <row r="790" spans="1:8" ht="18" customHeight="1">
      <c r="A790" s="190">
        <v>42167</v>
      </c>
      <c r="B790" s="190" t="s">
        <v>184</v>
      </c>
      <c r="C790" s="188" t="s">
        <v>691</v>
      </c>
      <c r="D790" s="191">
        <v>1500000</v>
      </c>
      <c r="E790" s="191"/>
      <c r="F790" s="192">
        <f t="shared" si="25"/>
        <v>747775000</v>
      </c>
      <c r="G790" s="187"/>
      <c r="H790" s="179">
        <f t="shared" si="26"/>
        <v>6</v>
      </c>
    </row>
    <row r="791" spans="1:8" ht="18" customHeight="1">
      <c r="A791" s="190">
        <v>42167</v>
      </c>
      <c r="B791" s="190" t="s">
        <v>1053</v>
      </c>
      <c r="C791" s="188" t="s">
        <v>686</v>
      </c>
      <c r="D791" s="191"/>
      <c r="E791" s="191">
        <v>760000</v>
      </c>
      <c r="F791" s="192">
        <f t="shared" si="25"/>
        <v>747015000</v>
      </c>
      <c r="G791" s="187"/>
      <c r="H791" s="179">
        <f t="shared" si="26"/>
        <v>6</v>
      </c>
    </row>
    <row r="792" spans="1:8" ht="18" customHeight="1">
      <c r="A792" s="190">
        <v>42167</v>
      </c>
      <c r="B792" s="190" t="s">
        <v>152</v>
      </c>
      <c r="C792" s="188" t="s">
        <v>692</v>
      </c>
      <c r="D792" s="191"/>
      <c r="E792" s="191">
        <v>2151000</v>
      </c>
      <c r="F792" s="192">
        <f t="shared" si="25"/>
        <v>744864000</v>
      </c>
      <c r="G792" s="187"/>
      <c r="H792" s="179">
        <f t="shared" si="26"/>
        <v>6</v>
      </c>
    </row>
    <row r="793" spans="1:8" ht="18" customHeight="1">
      <c r="A793" s="190">
        <v>42167</v>
      </c>
      <c r="B793" s="190" t="s">
        <v>148</v>
      </c>
      <c r="C793" s="188" t="s">
        <v>361</v>
      </c>
      <c r="D793" s="191"/>
      <c r="E793" s="191">
        <v>20000000</v>
      </c>
      <c r="F793" s="192">
        <f t="shared" si="25"/>
        <v>724864000</v>
      </c>
      <c r="G793" s="187" t="s">
        <v>474</v>
      </c>
      <c r="H793" s="179">
        <f t="shared" si="26"/>
        <v>6</v>
      </c>
    </row>
    <row r="794" spans="1:8" ht="18" customHeight="1">
      <c r="A794" s="190">
        <v>42168</v>
      </c>
      <c r="B794" s="190" t="s">
        <v>184</v>
      </c>
      <c r="C794" s="188" t="s">
        <v>693</v>
      </c>
      <c r="D794" s="191"/>
      <c r="E794" s="191">
        <v>6000000</v>
      </c>
      <c r="F794" s="192">
        <f t="shared" si="25"/>
        <v>718864000</v>
      </c>
      <c r="G794" s="187"/>
      <c r="H794" s="179">
        <f t="shared" si="26"/>
        <v>6</v>
      </c>
    </row>
    <row r="795" spans="1:8" ht="18" customHeight="1">
      <c r="A795" s="190">
        <v>42168</v>
      </c>
      <c r="B795" s="190" t="s">
        <v>198</v>
      </c>
      <c r="C795" s="188" t="s">
        <v>582</v>
      </c>
      <c r="D795" s="191"/>
      <c r="E795" s="191">
        <v>10000000</v>
      </c>
      <c r="F795" s="192">
        <f t="shared" si="25"/>
        <v>708864000</v>
      </c>
      <c r="G795" s="187"/>
      <c r="H795" s="179">
        <f t="shared" si="26"/>
        <v>6</v>
      </c>
    </row>
    <row r="796" spans="1:8" ht="18" customHeight="1">
      <c r="A796" s="190">
        <v>42168</v>
      </c>
      <c r="B796" s="190" t="s">
        <v>832</v>
      </c>
      <c r="C796" s="188" t="s">
        <v>698</v>
      </c>
      <c r="D796" s="191"/>
      <c r="E796" s="191">
        <v>20000000</v>
      </c>
      <c r="F796" s="192">
        <f t="shared" si="25"/>
        <v>688864000</v>
      </c>
      <c r="G796" s="187"/>
      <c r="H796" s="179">
        <f t="shared" si="26"/>
        <v>6</v>
      </c>
    </row>
    <row r="797" spans="1:8" ht="18" customHeight="1">
      <c r="A797" s="190">
        <v>42168</v>
      </c>
      <c r="B797" s="190" t="s">
        <v>159</v>
      </c>
      <c r="C797" s="188" t="s">
        <v>699</v>
      </c>
      <c r="D797" s="191"/>
      <c r="E797" s="191">
        <v>352013000</v>
      </c>
      <c r="F797" s="192">
        <f t="shared" si="25"/>
        <v>336851000</v>
      </c>
      <c r="G797" s="187"/>
      <c r="H797" s="179">
        <f t="shared" si="26"/>
        <v>6</v>
      </c>
    </row>
    <row r="798" spans="1:8" ht="18" customHeight="1">
      <c r="A798" s="190">
        <v>42170</v>
      </c>
      <c r="B798" s="190" t="s">
        <v>269</v>
      </c>
      <c r="C798" s="188" t="s">
        <v>524</v>
      </c>
      <c r="D798" s="191"/>
      <c r="E798" s="191">
        <v>10600000</v>
      </c>
      <c r="F798" s="192">
        <f t="shared" si="25"/>
        <v>326251000</v>
      </c>
      <c r="G798" s="187"/>
      <c r="H798" s="179">
        <f t="shared" si="26"/>
        <v>6</v>
      </c>
    </row>
    <row r="799" spans="1:8" ht="18" customHeight="1">
      <c r="A799" s="190">
        <v>42170</v>
      </c>
      <c r="B799" s="190" t="s">
        <v>204</v>
      </c>
      <c r="C799" s="188" t="s">
        <v>876</v>
      </c>
      <c r="D799" s="191"/>
      <c r="E799" s="191">
        <v>20017000</v>
      </c>
      <c r="F799" s="192">
        <f t="shared" si="25"/>
        <v>306234000</v>
      </c>
      <c r="G799" s="187"/>
      <c r="H799" s="179">
        <f t="shared" si="26"/>
        <v>6</v>
      </c>
    </row>
    <row r="800" spans="1:8" ht="18" customHeight="1">
      <c r="A800" s="190">
        <v>42170</v>
      </c>
      <c r="B800" s="190" t="s">
        <v>623</v>
      </c>
      <c r="C800" s="188" t="s">
        <v>593</v>
      </c>
      <c r="D800" s="191"/>
      <c r="E800" s="191">
        <v>200100000</v>
      </c>
      <c r="F800" s="192">
        <f t="shared" si="25"/>
        <v>106134000</v>
      </c>
      <c r="G800" s="187"/>
      <c r="H800" s="179">
        <f t="shared" si="26"/>
        <v>6</v>
      </c>
    </row>
    <row r="801" spans="1:8" ht="18" customHeight="1">
      <c r="A801" s="190">
        <v>42170</v>
      </c>
      <c r="B801" s="190" t="s">
        <v>204</v>
      </c>
      <c r="C801" s="188" t="s">
        <v>219</v>
      </c>
      <c r="D801" s="191"/>
      <c r="E801" s="191">
        <v>16000000</v>
      </c>
      <c r="F801" s="192">
        <f t="shared" si="25"/>
        <v>90134000</v>
      </c>
      <c r="G801" s="187"/>
      <c r="H801" s="179">
        <f t="shared" si="26"/>
        <v>6</v>
      </c>
    </row>
    <row r="802" spans="1:8" ht="18" customHeight="1">
      <c r="A802" s="190">
        <v>42170</v>
      </c>
      <c r="B802" s="190" t="s">
        <v>146</v>
      </c>
      <c r="C802" s="188" t="s">
        <v>151</v>
      </c>
      <c r="D802" s="191"/>
      <c r="E802" s="191">
        <v>180000</v>
      </c>
      <c r="F802" s="192">
        <f t="shared" si="25"/>
        <v>89954000</v>
      </c>
      <c r="G802" s="187"/>
      <c r="H802" s="179">
        <f t="shared" si="26"/>
        <v>6</v>
      </c>
    </row>
    <row r="803" spans="1:8" ht="18" customHeight="1">
      <c r="A803" s="190">
        <v>42171</v>
      </c>
      <c r="B803" s="190" t="s">
        <v>50</v>
      </c>
      <c r="C803" s="188" t="s">
        <v>155</v>
      </c>
      <c r="D803" s="191">
        <v>290000000</v>
      </c>
      <c r="E803" s="191"/>
      <c r="F803" s="192">
        <f t="shared" si="25"/>
        <v>379954000</v>
      </c>
      <c r="G803" s="187"/>
      <c r="H803" s="179">
        <f t="shared" si="26"/>
        <v>6</v>
      </c>
    </row>
    <row r="804" spans="1:8" ht="18" customHeight="1">
      <c r="A804" s="190">
        <v>42171</v>
      </c>
      <c r="B804" s="190" t="s">
        <v>204</v>
      </c>
      <c r="C804" s="188" t="s">
        <v>374</v>
      </c>
      <c r="D804" s="191"/>
      <c r="E804" s="191">
        <v>246663000</v>
      </c>
      <c r="F804" s="192">
        <f t="shared" si="25"/>
        <v>133291000</v>
      </c>
      <c r="G804" s="187"/>
      <c r="H804" s="179">
        <f t="shared" si="26"/>
        <v>6</v>
      </c>
    </row>
    <row r="805" spans="1:8" ht="18" customHeight="1">
      <c r="A805" s="190">
        <v>42171</v>
      </c>
      <c r="B805" s="190" t="s">
        <v>184</v>
      </c>
      <c r="C805" s="188" t="s">
        <v>561</v>
      </c>
      <c r="D805" s="191"/>
      <c r="E805" s="191">
        <v>500000</v>
      </c>
      <c r="F805" s="192">
        <f t="shared" si="25"/>
        <v>132791000</v>
      </c>
      <c r="G805" s="187"/>
      <c r="H805" s="179">
        <f t="shared" si="26"/>
        <v>6</v>
      </c>
    </row>
    <row r="806" spans="1:8" ht="18" customHeight="1">
      <c r="A806" s="190">
        <v>42171</v>
      </c>
      <c r="B806" s="190" t="s">
        <v>184</v>
      </c>
      <c r="C806" s="188" t="s">
        <v>700</v>
      </c>
      <c r="D806" s="191"/>
      <c r="E806" s="191">
        <v>500000</v>
      </c>
      <c r="F806" s="192">
        <f t="shared" si="25"/>
        <v>132291000</v>
      </c>
      <c r="G806" s="187"/>
      <c r="H806" s="179">
        <f t="shared" si="26"/>
        <v>6</v>
      </c>
    </row>
    <row r="807" spans="1:8" ht="18" customHeight="1">
      <c r="A807" s="190">
        <v>42171</v>
      </c>
      <c r="B807" s="190" t="s">
        <v>184</v>
      </c>
      <c r="C807" s="188" t="s">
        <v>701</v>
      </c>
      <c r="D807" s="191">
        <v>4000000</v>
      </c>
      <c r="E807" s="191"/>
      <c r="F807" s="192">
        <f t="shared" si="25"/>
        <v>136291000</v>
      </c>
      <c r="G807" s="187"/>
      <c r="H807" s="179">
        <f t="shared" si="26"/>
        <v>6</v>
      </c>
    </row>
    <row r="808" spans="1:8" ht="18" customHeight="1">
      <c r="A808" s="190">
        <v>42171</v>
      </c>
      <c r="B808" s="190" t="s">
        <v>152</v>
      </c>
      <c r="C808" s="188" t="s">
        <v>682</v>
      </c>
      <c r="D808" s="191"/>
      <c r="E808" s="191">
        <v>6682000</v>
      </c>
      <c r="F808" s="192">
        <f t="shared" si="25"/>
        <v>129609000</v>
      </c>
      <c r="G808" s="187"/>
      <c r="H808" s="179">
        <f t="shared" si="26"/>
        <v>6</v>
      </c>
    </row>
    <row r="809" spans="1:8" ht="18" customHeight="1">
      <c r="A809" s="190">
        <v>42171</v>
      </c>
      <c r="B809" s="190" t="s">
        <v>161</v>
      </c>
      <c r="C809" s="188" t="s">
        <v>702</v>
      </c>
      <c r="D809" s="191"/>
      <c r="E809" s="191">
        <v>660000</v>
      </c>
      <c r="F809" s="192">
        <f t="shared" si="25"/>
        <v>128949000</v>
      </c>
      <c r="G809" s="187"/>
      <c r="H809" s="179">
        <f t="shared" si="26"/>
        <v>6</v>
      </c>
    </row>
    <row r="810" spans="1:8" ht="18" customHeight="1">
      <c r="A810" s="190">
        <v>42172</v>
      </c>
      <c r="B810" s="190" t="s">
        <v>184</v>
      </c>
      <c r="C810" s="188" t="s">
        <v>703</v>
      </c>
      <c r="D810" s="191">
        <v>500000</v>
      </c>
      <c r="E810" s="191"/>
      <c r="F810" s="192">
        <f t="shared" si="25"/>
        <v>129449000</v>
      </c>
      <c r="G810" s="187"/>
      <c r="H810" s="179">
        <f t="shared" si="26"/>
        <v>6</v>
      </c>
    </row>
    <row r="811" spans="1:8" ht="18" customHeight="1">
      <c r="A811" s="190">
        <v>42172</v>
      </c>
      <c r="B811" s="190" t="s">
        <v>1054</v>
      </c>
      <c r="C811" s="188" t="s">
        <v>704</v>
      </c>
      <c r="D811" s="191"/>
      <c r="E811" s="191">
        <v>740000</v>
      </c>
      <c r="F811" s="192">
        <f t="shared" si="25"/>
        <v>128709000</v>
      </c>
      <c r="G811" s="187"/>
      <c r="H811" s="179">
        <f t="shared" si="26"/>
        <v>6</v>
      </c>
    </row>
    <row r="812" spans="1:8" ht="18" customHeight="1">
      <c r="A812" s="190">
        <v>42172</v>
      </c>
      <c r="B812" s="190" t="s">
        <v>146</v>
      </c>
      <c r="C812" s="188" t="s">
        <v>151</v>
      </c>
      <c r="D812" s="191"/>
      <c r="E812" s="191">
        <v>280000</v>
      </c>
      <c r="F812" s="192">
        <f t="shared" si="25"/>
        <v>128429000</v>
      </c>
      <c r="G812" s="187"/>
      <c r="H812" s="179">
        <f t="shared" si="26"/>
        <v>6</v>
      </c>
    </row>
    <row r="813" spans="1:8" ht="18" customHeight="1">
      <c r="A813" s="190">
        <v>42172</v>
      </c>
      <c r="B813" s="190" t="s">
        <v>269</v>
      </c>
      <c r="C813" s="188" t="s">
        <v>524</v>
      </c>
      <c r="D813" s="191"/>
      <c r="E813" s="191">
        <v>2500000</v>
      </c>
      <c r="F813" s="192">
        <f t="shared" si="25"/>
        <v>125929000</v>
      </c>
      <c r="G813" s="187"/>
      <c r="H813" s="179">
        <f t="shared" si="26"/>
        <v>6</v>
      </c>
    </row>
    <row r="814" spans="1:8" ht="18" customHeight="1">
      <c r="A814" s="190">
        <v>42173</v>
      </c>
      <c r="B814" s="190" t="s">
        <v>169</v>
      </c>
      <c r="C814" s="188" t="s">
        <v>171</v>
      </c>
      <c r="D814" s="191">
        <v>25970000</v>
      </c>
      <c r="E814" s="191"/>
      <c r="F814" s="192">
        <f t="shared" si="25"/>
        <v>151899000</v>
      </c>
      <c r="G814" s="187"/>
      <c r="H814" s="179">
        <f t="shared" si="26"/>
        <v>6</v>
      </c>
    </row>
    <row r="815" spans="1:8" ht="18" customHeight="1">
      <c r="A815" s="190">
        <v>42173</v>
      </c>
      <c r="B815" s="190" t="s">
        <v>169</v>
      </c>
      <c r="C815" s="188" t="s">
        <v>355</v>
      </c>
      <c r="D815" s="191">
        <v>386800000</v>
      </c>
      <c r="E815" s="191"/>
      <c r="F815" s="192">
        <f t="shared" si="25"/>
        <v>538699000</v>
      </c>
      <c r="G815" s="187"/>
      <c r="H815" s="179">
        <f t="shared" si="26"/>
        <v>6</v>
      </c>
    </row>
    <row r="816" spans="1:8" ht="18" customHeight="1">
      <c r="A816" s="190">
        <v>42173</v>
      </c>
      <c r="B816" s="190" t="s">
        <v>148</v>
      </c>
      <c r="C816" s="188" t="s">
        <v>705</v>
      </c>
      <c r="D816" s="191"/>
      <c r="E816" s="191">
        <v>100000000</v>
      </c>
      <c r="F816" s="192">
        <f t="shared" si="25"/>
        <v>438699000</v>
      </c>
      <c r="G816" s="187" t="s">
        <v>474</v>
      </c>
      <c r="H816" s="179">
        <f t="shared" si="26"/>
        <v>6</v>
      </c>
    </row>
    <row r="817" spans="1:8" ht="18" customHeight="1">
      <c r="A817" s="190">
        <v>42173</v>
      </c>
      <c r="B817" s="190" t="s">
        <v>148</v>
      </c>
      <c r="C817" s="188" t="s">
        <v>706</v>
      </c>
      <c r="D817" s="191"/>
      <c r="E817" s="191">
        <v>54685000</v>
      </c>
      <c r="F817" s="192">
        <f t="shared" si="25"/>
        <v>384014000</v>
      </c>
      <c r="G817" s="187"/>
      <c r="H817" s="179">
        <f t="shared" si="26"/>
        <v>6</v>
      </c>
    </row>
    <row r="818" spans="1:8" ht="18" customHeight="1">
      <c r="A818" s="190">
        <v>42173</v>
      </c>
      <c r="B818" s="190" t="s">
        <v>177</v>
      </c>
      <c r="C818" s="188" t="s">
        <v>178</v>
      </c>
      <c r="D818" s="191"/>
      <c r="E818" s="191">
        <v>5606000</v>
      </c>
      <c r="F818" s="192">
        <f t="shared" si="25"/>
        <v>378408000</v>
      </c>
      <c r="G818" s="187"/>
      <c r="H818" s="179">
        <f t="shared" si="26"/>
        <v>6</v>
      </c>
    </row>
    <row r="819" spans="1:8" ht="18" customHeight="1">
      <c r="A819" s="190">
        <v>42173</v>
      </c>
      <c r="B819" s="190" t="s">
        <v>146</v>
      </c>
      <c r="C819" s="188" t="s">
        <v>197</v>
      </c>
      <c r="D819" s="191"/>
      <c r="E819" s="191">
        <v>100000</v>
      </c>
      <c r="F819" s="192">
        <f t="shared" si="25"/>
        <v>378308000</v>
      </c>
      <c r="G819" s="187"/>
      <c r="H819" s="179">
        <f t="shared" si="26"/>
        <v>6</v>
      </c>
    </row>
    <row r="820" spans="1:8" ht="18" customHeight="1">
      <c r="A820" s="190">
        <v>42173</v>
      </c>
      <c r="B820" s="190" t="s">
        <v>152</v>
      </c>
      <c r="C820" s="188" t="s">
        <v>382</v>
      </c>
      <c r="D820" s="191"/>
      <c r="E820" s="191">
        <v>17578000</v>
      </c>
      <c r="F820" s="192">
        <f t="shared" si="25"/>
        <v>360730000</v>
      </c>
      <c r="G820" s="187"/>
      <c r="H820" s="179">
        <f t="shared" si="26"/>
        <v>6</v>
      </c>
    </row>
    <row r="821" spans="1:8" ht="18" customHeight="1">
      <c r="A821" s="190">
        <v>42173</v>
      </c>
      <c r="B821" s="190" t="s">
        <v>148</v>
      </c>
      <c r="C821" s="188" t="s">
        <v>707</v>
      </c>
      <c r="D821" s="191"/>
      <c r="E821" s="191">
        <v>160048000</v>
      </c>
      <c r="F821" s="192">
        <f t="shared" si="25"/>
        <v>200682000</v>
      </c>
      <c r="G821" s="187" t="s">
        <v>474</v>
      </c>
      <c r="H821" s="179">
        <f t="shared" si="26"/>
        <v>6</v>
      </c>
    </row>
    <row r="822" spans="1:8" ht="18" customHeight="1">
      <c r="A822" s="190">
        <v>42173</v>
      </c>
      <c r="B822" s="190" t="s">
        <v>1054</v>
      </c>
      <c r="C822" s="188" t="s">
        <v>225</v>
      </c>
      <c r="D822" s="191"/>
      <c r="E822" s="191">
        <v>100000</v>
      </c>
      <c r="F822" s="192">
        <f t="shared" si="25"/>
        <v>200582000</v>
      </c>
      <c r="G822" s="187"/>
      <c r="H822" s="179">
        <f t="shared" si="26"/>
        <v>6</v>
      </c>
    </row>
    <row r="823" spans="1:8" ht="18" customHeight="1">
      <c r="A823" s="190">
        <v>42174</v>
      </c>
      <c r="B823" s="190" t="s">
        <v>148</v>
      </c>
      <c r="C823" s="188" t="s">
        <v>207</v>
      </c>
      <c r="D823" s="191"/>
      <c r="E823" s="191">
        <v>100000000</v>
      </c>
      <c r="F823" s="192">
        <f t="shared" si="25"/>
        <v>100582000</v>
      </c>
      <c r="G823" s="187" t="s">
        <v>474</v>
      </c>
      <c r="H823" s="179">
        <f t="shared" si="26"/>
        <v>6</v>
      </c>
    </row>
    <row r="824" spans="1:8" ht="18" customHeight="1">
      <c r="A824" s="190">
        <v>42174</v>
      </c>
      <c r="B824" s="190" t="s">
        <v>148</v>
      </c>
      <c r="C824" s="188" t="s">
        <v>361</v>
      </c>
      <c r="D824" s="191"/>
      <c r="E824" s="191">
        <v>30017000</v>
      </c>
      <c r="F824" s="192">
        <f t="shared" si="25"/>
        <v>70565000</v>
      </c>
      <c r="G824" s="187" t="s">
        <v>474</v>
      </c>
      <c r="H824" s="179">
        <f t="shared" si="26"/>
        <v>6</v>
      </c>
    </row>
    <row r="825" spans="1:8" ht="18" customHeight="1">
      <c r="A825" s="190">
        <v>42174</v>
      </c>
      <c r="B825" s="190" t="s">
        <v>184</v>
      </c>
      <c r="C825" s="188" t="s">
        <v>708</v>
      </c>
      <c r="D825" s="191">
        <v>6500000</v>
      </c>
      <c r="E825" s="191"/>
      <c r="F825" s="192">
        <f t="shared" si="25"/>
        <v>77065000</v>
      </c>
      <c r="G825" s="187"/>
      <c r="H825" s="179">
        <f t="shared" si="26"/>
        <v>6</v>
      </c>
    </row>
    <row r="826" spans="1:8" ht="18" customHeight="1">
      <c r="A826" s="190">
        <v>42174</v>
      </c>
      <c r="B826" s="190" t="s">
        <v>152</v>
      </c>
      <c r="C826" s="188" t="s">
        <v>709</v>
      </c>
      <c r="D826" s="191"/>
      <c r="E826" s="191">
        <v>8911000</v>
      </c>
      <c r="F826" s="192">
        <f t="shared" si="25"/>
        <v>68154000</v>
      </c>
      <c r="G826" s="187"/>
      <c r="H826" s="179">
        <f t="shared" si="26"/>
        <v>6</v>
      </c>
    </row>
    <row r="827" spans="1:8" ht="18" customHeight="1">
      <c r="A827" s="190">
        <v>42174</v>
      </c>
      <c r="B827" s="190" t="s">
        <v>152</v>
      </c>
      <c r="C827" s="188" t="s">
        <v>597</v>
      </c>
      <c r="D827" s="191"/>
      <c r="E827" s="191">
        <v>617000</v>
      </c>
      <c r="F827" s="192">
        <f t="shared" si="25"/>
        <v>67537000</v>
      </c>
      <c r="G827" s="187"/>
      <c r="H827" s="179">
        <f t="shared" si="26"/>
        <v>6</v>
      </c>
    </row>
    <row r="828" spans="1:8" ht="18" customHeight="1">
      <c r="A828" s="190">
        <v>42174</v>
      </c>
      <c r="B828" s="190" t="s">
        <v>146</v>
      </c>
      <c r="C828" s="188" t="s">
        <v>151</v>
      </c>
      <c r="D828" s="191"/>
      <c r="E828" s="191">
        <v>947000</v>
      </c>
      <c r="F828" s="192">
        <f t="shared" si="25"/>
        <v>66590000</v>
      </c>
      <c r="G828" s="187"/>
      <c r="H828" s="179">
        <f t="shared" si="26"/>
        <v>6</v>
      </c>
    </row>
    <row r="829" spans="1:8" ht="18" customHeight="1">
      <c r="A829" s="190">
        <v>42174</v>
      </c>
      <c r="B829" s="190" t="s">
        <v>184</v>
      </c>
      <c r="C829" s="188" t="s">
        <v>700</v>
      </c>
      <c r="D829" s="191"/>
      <c r="E829" s="191">
        <v>7000000</v>
      </c>
      <c r="F829" s="192">
        <f t="shared" si="25"/>
        <v>59590000</v>
      </c>
      <c r="G829" s="187"/>
      <c r="H829" s="179">
        <f t="shared" si="26"/>
        <v>6</v>
      </c>
    </row>
    <row r="830" spans="1:8" ht="18" customHeight="1">
      <c r="A830" s="190">
        <v>42174</v>
      </c>
      <c r="B830" s="190" t="s">
        <v>1053</v>
      </c>
      <c r="C830" s="188" t="s">
        <v>710</v>
      </c>
      <c r="D830" s="191"/>
      <c r="E830" s="191">
        <v>715000</v>
      </c>
      <c r="F830" s="192">
        <f t="shared" si="25"/>
        <v>58875000</v>
      </c>
      <c r="G830" s="187"/>
      <c r="H830" s="179">
        <f t="shared" si="26"/>
        <v>6</v>
      </c>
    </row>
    <row r="831" spans="1:8" ht="18" customHeight="1">
      <c r="A831" s="190">
        <v>42174</v>
      </c>
      <c r="B831" s="190" t="s">
        <v>1054</v>
      </c>
      <c r="C831" s="188" t="s">
        <v>711</v>
      </c>
      <c r="D831" s="191"/>
      <c r="E831" s="191">
        <v>50000</v>
      </c>
      <c r="F831" s="192">
        <f t="shared" si="25"/>
        <v>58825000</v>
      </c>
      <c r="G831" s="187"/>
      <c r="H831" s="179">
        <f t="shared" si="26"/>
        <v>6</v>
      </c>
    </row>
    <row r="832" spans="1:8" ht="18" customHeight="1">
      <c r="A832" s="190">
        <v>42174</v>
      </c>
      <c r="B832" s="190" t="s">
        <v>184</v>
      </c>
      <c r="C832" s="188" t="s">
        <v>712</v>
      </c>
      <c r="D832" s="191"/>
      <c r="E832" s="191">
        <v>4000000</v>
      </c>
      <c r="F832" s="192">
        <f t="shared" si="25"/>
        <v>54825000</v>
      </c>
      <c r="G832" s="187"/>
      <c r="H832" s="179">
        <f t="shared" si="26"/>
        <v>6</v>
      </c>
    </row>
    <row r="833" spans="1:8" ht="18" customHeight="1">
      <c r="A833" s="190">
        <v>42177</v>
      </c>
      <c r="B833" s="190" t="s">
        <v>184</v>
      </c>
      <c r="C833" s="188" t="s">
        <v>714</v>
      </c>
      <c r="D833" s="191">
        <v>4000000</v>
      </c>
      <c r="E833" s="191"/>
      <c r="F833" s="192">
        <f t="shared" si="25"/>
        <v>58825000</v>
      </c>
      <c r="G833" s="187"/>
      <c r="H833" s="179">
        <f t="shared" si="26"/>
        <v>6</v>
      </c>
    </row>
    <row r="834" spans="1:8" ht="18" customHeight="1">
      <c r="A834" s="190">
        <v>42177</v>
      </c>
      <c r="B834" s="190" t="s">
        <v>161</v>
      </c>
      <c r="C834" s="188" t="s">
        <v>712</v>
      </c>
      <c r="D834" s="191"/>
      <c r="E834" s="191">
        <v>3500000</v>
      </c>
      <c r="F834" s="192">
        <f t="shared" si="25"/>
        <v>55325000</v>
      </c>
      <c r="G834" s="187"/>
      <c r="H834" s="179">
        <f t="shared" si="26"/>
        <v>6</v>
      </c>
    </row>
    <row r="835" spans="1:8" ht="18" customHeight="1">
      <c r="A835" s="190">
        <v>42177</v>
      </c>
      <c r="B835" s="190" t="s">
        <v>832</v>
      </c>
      <c r="C835" s="188" t="s">
        <v>248</v>
      </c>
      <c r="D835" s="191"/>
      <c r="E835" s="191">
        <v>27000</v>
      </c>
      <c r="F835" s="192">
        <f t="shared" si="25"/>
        <v>55298000</v>
      </c>
      <c r="G835" s="187"/>
      <c r="H835" s="179">
        <f t="shared" si="26"/>
        <v>6</v>
      </c>
    </row>
    <row r="836" spans="1:8" ht="18" customHeight="1">
      <c r="A836" s="190">
        <v>42177</v>
      </c>
      <c r="B836" s="190" t="s">
        <v>184</v>
      </c>
      <c r="C836" s="188" t="s">
        <v>715</v>
      </c>
      <c r="D836" s="191"/>
      <c r="E836" s="191">
        <v>5000000</v>
      </c>
      <c r="F836" s="192">
        <f t="shared" si="25"/>
        <v>50298000</v>
      </c>
      <c r="G836" s="187"/>
      <c r="H836" s="179">
        <f t="shared" si="26"/>
        <v>6</v>
      </c>
    </row>
    <row r="837" spans="1:8" ht="18" customHeight="1">
      <c r="A837" s="190">
        <v>42178</v>
      </c>
      <c r="B837" s="190" t="s">
        <v>184</v>
      </c>
      <c r="C837" s="188" t="s">
        <v>713</v>
      </c>
      <c r="D837" s="191">
        <v>5000000</v>
      </c>
      <c r="E837" s="191"/>
      <c r="F837" s="192">
        <f t="shared" si="25"/>
        <v>55298000</v>
      </c>
      <c r="G837" s="187"/>
      <c r="H837" s="179">
        <f t="shared" si="26"/>
        <v>6</v>
      </c>
    </row>
    <row r="838" spans="1:8" ht="18" customHeight="1">
      <c r="A838" s="190">
        <v>42178</v>
      </c>
      <c r="B838" s="190" t="s">
        <v>184</v>
      </c>
      <c r="C838" s="188" t="s">
        <v>716</v>
      </c>
      <c r="D838" s="191"/>
      <c r="E838" s="191">
        <v>7500000</v>
      </c>
      <c r="F838" s="192">
        <f t="shared" si="25"/>
        <v>47798000</v>
      </c>
      <c r="G838" s="187"/>
      <c r="H838" s="179">
        <f t="shared" si="26"/>
        <v>6</v>
      </c>
    </row>
    <row r="839" spans="1:8" ht="18" customHeight="1">
      <c r="A839" s="190">
        <v>42178</v>
      </c>
      <c r="B839" s="190" t="s">
        <v>146</v>
      </c>
      <c r="C839" s="188" t="s">
        <v>717</v>
      </c>
      <c r="D839" s="191"/>
      <c r="E839" s="191">
        <v>5000000</v>
      </c>
      <c r="F839" s="192">
        <f t="shared" si="25"/>
        <v>42798000</v>
      </c>
      <c r="G839" s="187"/>
      <c r="H839" s="179">
        <f t="shared" si="26"/>
        <v>6</v>
      </c>
    </row>
    <row r="840" spans="1:8" ht="18" customHeight="1">
      <c r="A840" s="190">
        <v>42178</v>
      </c>
      <c r="B840" s="190" t="s">
        <v>152</v>
      </c>
      <c r="C840" s="188" t="s">
        <v>718</v>
      </c>
      <c r="D840" s="191"/>
      <c r="E840" s="191">
        <v>5681000</v>
      </c>
      <c r="F840" s="192">
        <f t="shared" si="25"/>
        <v>37117000</v>
      </c>
      <c r="G840" s="187"/>
      <c r="H840" s="179">
        <f t="shared" si="26"/>
        <v>6</v>
      </c>
    </row>
    <row r="841" spans="1:8" ht="18" customHeight="1">
      <c r="A841" s="190">
        <v>42178</v>
      </c>
      <c r="B841" s="190" t="s">
        <v>184</v>
      </c>
      <c r="C841" s="188" t="s">
        <v>719</v>
      </c>
      <c r="D841" s="191">
        <v>2000000</v>
      </c>
      <c r="E841" s="191"/>
      <c r="F841" s="192">
        <f t="shared" si="25"/>
        <v>39117000</v>
      </c>
      <c r="G841" s="187"/>
      <c r="H841" s="179">
        <f t="shared" si="26"/>
        <v>6</v>
      </c>
    </row>
    <row r="842" spans="1:8" ht="18" customHeight="1">
      <c r="A842" s="190">
        <v>42178</v>
      </c>
      <c r="B842" s="190" t="s">
        <v>161</v>
      </c>
      <c r="C842" s="188" t="s">
        <v>720</v>
      </c>
      <c r="D842" s="191"/>
      <c r="E842" s="191">
        <v>20925000</v>
      </c>
      <c r="F842" s="192">
        <f t="shared" si="25"/>
        <v>18192000</v>
      </c>
      <c r="G842" s="187"/>
      <c r="H842" s="179">
        <f t="shared" si="26"/>
        <v>6</v>
      </c>
    </row>
    <row r="843" spans="1:8" ht="18" customHeight="1">
      <c r="A843" s="190">
        <v>42178</v>
      </c>
      <c r="B843" s="190" t="s">
        <v>146</v>
      </c>
      <c r="C843" s="188" t="s">
        <v>721</v>
      </c>
      <c r="D843" s="191"/>
      <c r="E843" s="191">
        <v>10000000</v>
      </c>
      <c r="F843" s="192">
        <f t="shared" si="25"/>
        <v>8192000</v>
      </c>
      <c r="G843" s="187"/>
      <c r="H843" s="179">
        <f t="shared" si="26"/>
        <v>6</v>
      </c>
    </row>
    <row r="844" spans="1:8" ht="18" customHeight="1">
      <c r="A844" s="190">
        <v>42178</v>
      </c>
      <c r="B844" s="190" t="s">
        <v>177</v>
      </c>
      <c r="C844" s="188" t="s">
        <v>224</v>
      </c>
      <c r="D844" s="191"/>
      <c r="E844" s="191">
        <v>897000</v>
      </c>
      <c r="F844" s="192">
        <f t="shared" si="25"/>
        <v>7295000</v>
      </c>
      <c r="G844" s="187"/>
      <c r="H844" s="179">
        <f t="shared" si="26"/>
        <v>6</v>
      </c>
    </row>
    <row r="845" spans="1:8" ht="18" customHeight="1">
      <c r="A845" s="190">
        <v>42179</v>
      </c>
      <c r="B845" s="190" t="s">
        <v>184</v>
      </c>
      <c r="C845" s="188" t="s">
        <v>722</v>
      </c>
      <c r="D845" s="191">
        <v>7500000</v>
      </c>
      <c r="E845" s="191"/>
      <c r="F845" s="192">
        <f t="shared" si="25"/>
        <v>14795000</v>
      </c>
      <c r="G845" s="187"/>
      <c r="H845" s="179">
        <f t="shared" si="26"/>
        <v>6</v>
      </c>
    </row>
    <row r="846" spans="1:8" ht="18" customHeight="1">
      <c r="A846" s="190">
        <v>42179</v>
      </c>
      <c r="B846" s="190" t="s">
        <v>1054</v>
      </c>
      <c r="C846" s="188" t="s">
        <v>723</v>
      </c>
      <c r="D846" s="191"/>
      <c r="E846" s="191">
        <v>7125000</v>
      </c>
      <c r="F846" s="192">
        <f t="shared" ref="F846:F909" si="27">IF(C846&lt;&gt;"",F845+D846-E846,0)</f>
        <v>7670000</v>
      </c>
      <c r="G846" s="187"/>
      <c r="H846" s="179">
        <f t="shared" si="26"/>
        <v>6</v>
      </c>
    </row>
    <row r="847" spans="1:8" ht="18" customHeight="1">
      <c r="A847" s="190">
        <v>42179</v>
      </c>
      <c r="B847" s="190" t="s">
        <v>179</v>
      </c>
      <c r="C847" s="188" t="s">
        <v>724</v>
      </c>
      <c r="D847" s="191"/>
      <c r="E847" s="191">
        <v>2540000</v>
      </c>
      <c r="F847" s="192">
        <f t="shared" si="27"/>
        <v>5130000</v>
      </c>
      <c r="G847" s="187"/>
      <c r="H847" s="179">
        <f t="shared" ref="H847:H910" si="28">IF(A847&lt;&gt;"",MONTH(A847),"")</f>
        <v>6</v>
      </c>
    </row>
    <row r="848" spans="1:8" ht="18" customHeight="1">
      <c r="A848" s="190">
        <v>42179</v>
      </c>
      <c r="B848" s="190" t="s">
        <v>184</v>
      </c>
      <c r="C848" s="188" t="s">
        <v>725</v>
      </c>
      <c r="D848" s="191">
        <v>7000000</v>
      </c>
      <c r="E848" s="191"/>
      <c r="F848" s="192">
        <f t="shared" si="27"/>
        <v>12130000</v>
      </c>
      <c r="G848" s="187"/>
      <c r="H848" s="179">
        <f t="shared" si="28"/>
        <v>6</v>
      </c>
    </row>
    <row r="849" spans="1:8" ht="18" customHeight="1">
      <c r="A849" s="190">
        <v>42179</v>
      </c>
      <c r="B849" s="190" t="s">
        <v>152</v>
      </c>
      <c r="C849" s="188" t="s">
        <v>726</v>
      </c>
      <c r="D849" s="191"/>
      <c r="E849" s="191">
        <v>11452000</v>
      </c>
      <c r="F849" s="192">
        <f t="shared" si="27"/>
        <v>678000</v>
      </c>
      <c r="G849" s="187"/>
      <c r="H849" s="179">
        <f t="shared" si="28"/>
        <v>6</v>
      </c>
    </row>
    <row r="850" spans="1:8" ht="18" customHeight="1">
      <c r="A850" s="190">
        <v>42180</v>
      </c>
      <c r="B850" s="190" t="s">
        <v>50</v>
      </c>
      <c r="C850" s="188" t="s">
        <v>155</v>
      </c>
      <c r="D850" s="191">
        <v>1500000000</v>
      </c>
      <c r="E850" s="191"/>
      <c r="F850" s="192">
        <f t="shared" si="27"/>
        <v>1500678000</v>
      </c>
      <c r="G850" s="187"/>
      <c r="H850" s="179">
        <f t="shared" si="28"/>
        <v>6</v>
      </c>
    </row>
    <row r="851" spans="1:8" ht="18" customHeight="1">
      <c r="A851" s="190">
        <v>42180</v>
      </c>
      <c r="B851" s="190" t="s">
        <v>832</v>
      </c>
      <c r="C851" s="188" t="s">
        <v>727</v>
      </c>
      <c r="D851" s="191"/>
      <c r="E851" s="191">
        <v>10000000</v>
      </c>
      <c r="F851" s="192">
        <f t="shared" si="27"/>
        <v>1490678000</v>
      </c>
      <c r="G851" s="187"/>
      <c r="H851" s="179">
        <f t="shared" si="28"/>
        <v>6</v>
      </c>
    </row>
    <row r="852" spans="1:8" ht="18" customHeight="1">
      <c r="A852" s="190">
        <v>42180</v>
      </c>
      <c r="B852" s="190" t="s">
        <v>832</v>
      </c>
      <c r="C852" s="188" t="s">
        <v>728</v>
      </c>
      <c r="D852" s="191"/>
      <c r="E852" s="191">
        <v>10000000</v>
      </c>
      <c r="F852" s="192">
        <f t="shared" si="27"/>
        <v>1480678000</v>
      </c>
      <c r="G852" s="187"/>
      <c r="H852" s="179">
        <f t="shared" si="28"/>
        <v>6</v>
      </c>
    </row>
    <row r="853" spans="1:8" ht="18" customHeight="1">
      <c r="A853" s="190">
        <v>42180</v>
      </c>
      <c r="B853" s="190" t="s">
        <v>198</v>
      </c>
      <c r="C853" s="188" t="s">
        <v>729</v>
      </c>
      <c r="D853" s="191"/>
      <c r="E853" s="191">
        <v>116000000</v>
      </c>
      <c r="F853" s="192">
        <f t="shared" si="27"/>
        <v>1364678000</v>
      </c>
      <c r="G853" s="187"/>
      <c r="H853" s="179">
        <f t="shared" si="28"/>
        <v>6</v>
      </c>
    </row>
    <row r="854" spans="1:8" ht="18" customHeight="1">
      <c r="A854" s="190">
        <v>42180</v>
      </c>
      <c r="B854" s="190" t="s">
        <v>623</v>
      </c>
      <c r="C854" s="188" t="s">
        <v>730</v>
      </c>
      <c r="D854" s="191"/>
      <c r="E854" s="191">
        <v>456750000</v>
      </c>
      <c r="F854" s="192">
        <f t="shared" si="27"/>
        <v>907928000</v>
      </c>
      <c r="G854" s="187"/>
      <c r="H854" s="179">
        <f t="shared" si="28"/>
        <v>6</v>
      </c>
    </row>
    <row r="855" spans="1:8" ht="18" customHeight="1">
      <c r="A855" s="190">
        <v>42180</v>
      </c>
      <c r="B855" s="190" t="s">
        <v>148</v>
      </c>
      <c r="C855" s="188" t="s">
        <v>206</v>
      </c>
      <c r="D855" s="191"/>
      <c r="E855" s="191">
        <v>300000000</v>
      </c>
      <c r="F855" s="192">
        <f t="shared" si="27"/>
        <v>607928000</v>
      </c>
      <c r="G855" s="187" t="s">
        <v>474</v>
      </c>
      <c r="H855" s="179">
        <f t="shared" si="28"/>
        <v>6</v>
      </c>
    </row>
    <row r="856" spans="1:8" ht="18" customHeight="1">
      <c r="A856" s="190">
        <v>42180</v>
      </c>
      <c r="B856" s="190" t="s">
        <v>148</v>
      </c>
      <c r="C856" s="188" t="s">
        <v>707</v>
      </c>
      <c r="D856" s="191"/>
      <c r="E856" s="191">
        <v>295000000</v>
      </c>
      <c r="F856" s="192">
        <f t="shared" si="27"/>
        <v>312928000</v>
      </c>
      <c r="G856" s="187" t="s">
        <v>474</v>
      </c>
      <c r="H856" s="179">
        <f t="shared" si="28"/>
        <v>6</v>
      </c>
    </row>
    <row r="857" spans="1:8" ht="18" customHeight="1">
      <c r="A857" s="190">
        <v>42180</v>
      </c>
      <c r="B857" s="190" t="s">
        <v>148</v>
      </c>
      <c r="C857" s="188" t="s">
        <v>731</v>
      </c>
      <c r="D857" s="191"/>
      <c r="E857" s="191">
        <v>25900000</v>
      </c>
      <c r="F857" s="192">
        <f t="shared" si="27"/>
        <v>287028000</v>
      </c>
      <c r="G857" s="187"/>
      <c r="H857" s="179">
        <f t="shared" si="28"/>
        <v>6</v>
      </c>
    </row>
    <row r="858" spans="1:8" ht="18" customHeight="1">
      <c r="A858" s="190">
        <v>42180</v>
      </c>
      <c r="B858" s="190" t="s">
        <v>198</v>
      </c>
      <c r="C858" s="188" t="s">
        <v>732</v>
      </c>
      <c r="D858" s="191"/>
      <c r="E858" s="191">
        <v>21011000</v>
      </c>
      <c r="F858" s="192">
        <f t="shared" si="27"/>
        <v>266017000</v>
      </c>
      <c r="G858" s="187"/>
      <c r="H858" s="179">
        <f t="shared" si="28"/>
        <v>6</v>
      </c>
    </row>
    <row r="859" spans="1:8" ht="18" customHeight="1">
      <c r="A859" s="190">
        <v>42180</v>
      </c>
      <c r="B859" s="190" t="s">
        <v>832</v>
      </c>
      <c r="C859" s="188" t="s">
        <v>733</v>
      </c>
      <c r="D859" s="191"/>
      <c r="E859" s="191">
        <v>210000</v>
      </c>
      <c r="F859" s="192">
        <f t="shared" si="27"/>
        <v>265807000</v>
      </c>
      <c r="G859" s="187"/>
      <c r="H859" s="179">
        <f t="shared" si="28"/>
        <v>6</v>
      </c>
    </row>
    <row r="860" spans="1:8" ht="18" customHeight="1">
      <c r="A860" s="190">
        <v>42180</v>
      </c>
      <c r="B860" s="190" t="s">
        <v>148</v>
      </c>
      <c r="C860" s="188" t="s">
        <v>595</v>
      </c>
      <c r="D860" s="191"/>
      <c r="E860" s="191">
        <v>100000000</v>
      </c>
      <c r="F860" s="192">
        <f t="shared" si="27"/>
        <v>165807000</v>
      </c>
      <c r="G860" s="187" t="s">
        <v>474</v>
      </c>
      <c r="H860" s="179">
        <f t="shared" si="28"/>
        <v>6</v>
      </c>
    </row>
    <row r="861" spans="1:8" ht="18" customHeight="1">
      <c r="A861" s="190">
        <v>42180</v>
      </c>
      <c r="B861" s="190" t="s">
        <v>175</v>
      </c>
      <c r="C861" s="188" t="s">
        <v>734</v>
      </c>
      <c r="D861" s="191"/>
      <c r="E861" s="191">
        <v>93351000</v>
      </c>
      <c r="F861" s="192">
        <f t="shared" si="27"/>
        <v>72456000</v>
      </c>
      <c r="G861" s="187"/>
      <c r="H861" s="179">
        <f t="shared" si="28"/>
        <v>6</v>
      </c>
    </row>
    <row r="862" spans="1:8" ht="18" customHeight="1">
      <c r="A862" s="190">
        <v>42180</v>
      </c>
      <c r="B862" s="190" t="s">
        <v>148</v>
      </c>
      <c r="C862" s="188" t="s">
        <v>653</v>
      </c>
      <c r="D862" s="191"/>
      <c r="E862" s="191">
        <v>40832000</v>
      </c>
      <c r="F862" s="192">
        <f t="shared" si="27"/>
        <v>31624000</v>
      </c>
      <c r="G862" s="187" t="s">
        <v>474</v>
      </c>
      <c r="H862" s="179">
        <f t="shared" si="28"/>
        <v>6</v>
      </c>
    </row>
    <row r="863" spans="1:8" ht="18" customHeight="1">
      <c r="A863" s="190">
        <v>42181</v>
      </c>
      <c r="B863" s="190" t="s">
        <v>184</v>
      </c>
      <c r="C863" s="188" t="s">
        <v>285</v>
      </c>
      <c r="D863" s="191"/>
      <c r="E863" s="191">
        <v>2500000</v>
      </c>
      <c r="F863" s="192">
        <f t="shared" si="27"/>
        <v>29124000</v>
      </c>
      <c r="G863" s="187"/>
      <c r="H863" s="179">
        <f t="shared" si="28"/>
        <v>6</v>
      </c>
    </row>
    <row r="864" spans="1:8" ht="18" customHeight="1">
      <c r="A864" s="190">
        <v>42181</v>
      </c>
      <c r="B864" s="190" t="s">
        <v>184</v>
      </c>
      <c r="C864" s="188" t="s">
        <v>735</v>
      </c>
      <c r="D864" s="191"/>
      <c r="E864" s="191">
        <v>1500000</v>
      </c>
      <c r="F864" s="192">
        <f t="shared" si="27"/>
        <v>27624000</v>
      </c>
      <c r="G864" s="187"/>
      <c r="H864" s="179">
        <f t="shared" si="28"/>
        <v>6</v>
      </c>
    </row>
    <row r="865" spans="1:8" ht="18" customHeight="1">
      <c r="A865" s="190">
        <v>42181</v>
      </c>
      <c r="B865" s="190" t="s">
        <v>50</v>
      </c>
      <c r="C865" s="188" t="s">
        <v>155</v>
      </c>
      <c r="D865" s="191">
        <v>950000000</v>
      </c>
      <c r="E865" s="191"/>
      <c r="F865" s="192">
        <f t="shared" si="27"/>
        <v>977624000</v>
      </c>
      <c r="G865" s="187"/>
      <c r="H865" s="179">
        <f t="shared" si="28"/>
        <v>6</v>
      </c>
    </row>
    <row r="866" spans="1:8" ht="18" customHeight="1">
      <c r="A866" s="190">
        <v>42181</v>
      </c>
      <c r="B866" s="190" t="s">
        <v>832</v>
      </c>
      <c r="C866" s="188" t="s">
        <v>248</v>
      </c>
      <c r="D866" s="191"/>
      <c r="E866" s="191">
        <v>907000</v>
      </c>
      <c r="F866" s="192">
        <f t="shared" si="27"/>
        <v>976717000</v>
      </c>
      <c r="G866" s="187"/>
      <c r="H866" s="179">
        <f t="shared" si="28"/>
        <v>6</v>
      </c>
    </row>
    <row r="867" spans="1:8" ht="18" customHeight="1">
      <c r="A867" s="190">
        <v>42181</v>
      </c>
      <c r="B867" s="190" t="s">
        <v>832</v>
      </c>
      <c r="C867" s="188" t="s">
        <v>736</v>
      </c>
      <c r="D867" s="191"/>
      <c r="E867" s="191">
        <v>500000</v>
      </c>
      <c r="F867" s="192">
        <f t="shared" si="27"/>
        <v>976217000</v>
      </c>
      <c r="G867" s="187"/>
      <c r="H867" s="179">
        <f t="shared" si="28"/>
        <v>6</v>
      </c>
    </row>
    <row r="868" spans="1:8" ht="18" customHeight="1">
      <c r="A868" s="190">
        <v>42181</v>
      </c>
      <c r="B868" s="190" t="s">
        <v>161</v>
      </c>
      <c r="C868" s="188" t="s">
        <v>737</v>
      </c>
      <c r="D868" s="191"/>
      <c r="E868" s="191">
        <v>34000000</v>
      </c>
      <c r="F868" s="192">
        <f t="shared" si="27"/>
        <v>942217000</v>
      </c>
      <c r="G868" s="187"/>
      <c r="H868" s="179">
        <f t="shared" si="28"/>
        <v>6</v>
      </c>
    </row>
    <row r="869" spans="1:8" ht="18" customHeight="1">
      <c r="A869" s="190">
        <v>42181</v>
      </c>
      <c r="B869" s="190" t="s">
        <v>50</v>
      </c>
      <c r="C869" s="188" t="s">
        <v>156</v>
      </c>
      <c r="D869" s="191"/>
      <c r="E869" s="191">
        <v>400000000</v>
      </c>
      <c r="F869" s="192">
        <f t="shared" si="27"/>
        <v>542217000</v>
      </c>
      <c r="G869" s="187"/>
      <c r="H869" s="179">
        <f t="shared" si="28"/>
        <v>6</v>
      </c>
    </row>
    <row r="870" spans="1:8" ht="18" customHeight="1">
      <c r="A870" s="190">
        <v>42181</v>
      </c>
      <c r="B870" s="190" t="s">
        <v>832</v>
      </c>
      <c r="C870" s="188" t="s">
        <v>450</v>
      </c>
      <c r="D870" s="191"/>
      <c r="E870" s="191">
        <v>290000</v>
      </c>
      <c r="F870" s="192">
        <f t="shared" si="27"/>
        <v>541927000</v>
      </c>
      <c r="G870" s="187"/>
      <c r="H870" s="179">
        <f t="shared" si="28"/>
        <v>6</v>
      </c>
    </row>
    <row r="871" spans="1:8" ht="18" customHeight="1">
      <c r="A871" s="190">
        <v>42182</v>
      </c>
      <c r="B871" s="190" t="s">
        <v>1053</v>
      </c>
      <c r="C871" s="188" t="s">
        <v>710</v>
      </c>
      <c r="D871" s="191"/>
      <c r="E871" s="191">
        <v>1700000</v>
      </c>
      <c r="F871" s="192">
        <f t="shared" si="27"/>
        <v>540227000</v>
      </c>
      <c r="G871" s="187"/>
      <c r="H871" s="179">
        <f t="shared" si="28"/>
        <v>6</v>
      </c>
    </row>
    <row r="872" spans="1:8" ht="18" customHeight="1">
      <c r="A872" s="190">
        <v>42182</v>
      </c>
      <c r="B872" s="190" t="s">
        <v>148</v>
      </c>
      <c r="C872" s="188" t="s">
        <v>361</v>
      </c>
      <c r="D872" s="191"/>
      <c r="E872" s="191">
        <v>60018000</v>
      </c>
      <c r="F872" s="192">
        <f t="shared" si="27"/>
        <v>480209000</v>
      </c>
      <c r="G872" s="187" t="s">
        <v>474</v>
      </c>
      <c r="H872" s="179">
        <f t="shared" si="28"/>
        <v>6</v>
      </c>
    </row>
    <row r="873" spans="1:8" ht="18" customHeight="1">
      <c r="A873" s="190">
        <v>42182</v>
      </c>
      <c r="B873" s="190" t="s">
        <v>184</v>
      </c>
      <c r="C873" s="188" t="s">
        <v>738</v>
      </c>
      <c r="D873" s="191">
        <v>1500000</v>
      </c>
      <c r="E873" s="191"/>
      <c r="F873" s="192">
        <f t="shared" si="27"/>
        <v>481709000</v>
      </c>
      <c r="G873" s="187"/>
      <c r="H873" s="179">
        <f t="shared" si="28"/>
        <v>6</v>
      </c>
    </row>
    <row r="874" spans="1:8" ht="18" customHeight="1">
      <c r="A874" s="190">
        <v>42182</v>
      </c>
      <c r="B874" s="190" t="s">
        <v>146</v>
      </c>
      <c r="C874" s="188" t="s">
        <v>735</v>
      </c>
      <c r="D874" s="191"/>
      <c r="E874" s="191">
        <v>1440000</v>
      </c>
      <c r="F874" s="192">
        <f t="shared" si="27"/>
        <v>480269000</v>
      </c>
      <c r="G874" s="187"/>
      <c r="H874" s="179">
        <f t="shared" si="28"/>
        <v>6</v>
      </c>
    </row>
    <row r="875" spans="1:8" ht="18" customHeight="1">
      <c r="A875" s="190">
        <v>42182</v>
      </c>
      <c r="B875" s="190" t="s">
        <v>161</v>
      </c>
      <c r="C875" s="188" t="s">
        <v>404</v>
      </c>
      <c r="D875" s="191"/>
      <c r="E875" s="191">
        <v>5610000</v>
      </c>
      <c r="F875" s="192">
        <f t="shared" si="27"/>
        <v>474659000</v>
      </c>
      <c r="G875" s="187"/>
      <c r="H875" s="179">
        <f t="shared" si="28"/>
        <v>6</v>
      </c>
    </row>
    <row r="876" spans="1:8" ht="18" customHeight="1">
      <c r="A876" s="190">
        <v>42182</v>
      </c>
      <c r="B876" s="190" t="s">
        <v>832</v>
      </c>
      <c r="C876" s="188" t="s">
        <v>263</v>
      </c>
      <c r="D876" s="191"/>
      <c r="E876" s="191">
        <v>4328000</v>
      </c>
      <c r="F876" s="192">
        <f t="shared" si="27"/>
        <v>470331000</v>
      </c>
      <c r="G876" s="187"/>
      <c r="H876" s="179">
        <f t="shared" si="28"/>
        <v>6</v>
      </c>
    </row>
    <row r="877" spans="1:8" ht="18" customHeight="1">
      <c r="A877" s="190">
        <v>42184</v>
      </c>
      <c r="B877" s="190" t="s">
        <v>152</v>
      </c>
      <c r="C877" s="188" t="s">
        <v>739</v>
      </c>
      <c r="D877" s="191"/>
      <c r="E877" s="191">
        <v>5000000</v>
      </c>
      <c r="F877" s="192">
        <f t="shared" si="27"/>
        <v>465331000</v>
      </c>
      <c r="G877" s="187"/>
      <c r="H877" s="179">
        <f t="shared" si="28"/>
        <v>6</v>
      </c>
    </row>
    <row r="878" spans="1:8" ht="18" customHeight="1">
      <c r="A878" s="190">
        <v>42184</v>
      </c>
      <c r="B878" s="190" t="s">
        <v>146</v>
      </c>
      <c r="C878" s="188" t="s">
        <v>151</v>
      </c>
      <c r="D878" s="191"/>
      <c r="E878" s="191">
        <v>230000</v>
      </c>
      <c r="F878" s="192">
        <f t="shared" si="27"/>
        <v>465101000</v>
      </c>
      <c r="G878" s="187"/>
      <c r="H878" s="179">
        <f t="shared" si="28"/>
        <v>6</v>
      </c>
    </row>
    <row r="879" spans="1:8" ht="18" customHeight="1">
      <c r="A879" s="190">
        <v>42184</v>
      </c>
      <c r="B879" s="190" t="s">
        <v>146</v>
      </c>
      <c r="C879" s="188" t="s">
        <v>418</v>
      </c>
      <c r="D879" s="191"/>
      <c r="E879" s="191">
        <v>338000</v>
      </c>
      <c r="F879" s="192">
        <f t="shared" si="27"/>
        <v>464763000</v>
      </c>
      <c r="G879" s="187"/>
      <c r="H879" s="179">
        <f t="shared" si="28"/>
        <v>6</v>
      </c>
    </row>
    <row r="880" spans="1:8" ht="18" customHeight="1">
      <c r="A880" s="190">
        <v>42184</v>
      </c>
      <c r="B880" s="190" t="s">
        <v>146</v>
      </c>
      <c r="C880" s="188" t="s">
        <v>740</v>
      </c>
      <c r="D880" s="191"/>
      <c r="E880" s="191">
        <v>308000</v>
      </c>
      <c r="F880" s="192">
        <f t="shared" si="27"/>
        <v>464455000</v>
      </c>
      <c r="G880" s="187"/>
      <c r="H880" s="179">
        <f t="shared" si="28"/>
        <v>6</v>
      </c>
    </row>
    <row r="881" spans="1:8" ht="18" customHeight="1">
      <c r="A881" s="190">
        <v>42184</v>
      </c>
      <c r="B881" s="190" t="s">
        <v>161</v>
      </c>
      <c r="C881" s="188" t="s">
        <v>276</v>
      </c>
      <c r="D881" s="191"/>
      <c r="E881" s="191">
        <v>50017000</v>
      </c>
      <c r="F881" s="192">
        <f t="shared" si="27"/>
        <v>414438000</v>
      </c>
      <c r="G881" s="187"/>
      <c r="H881" s="179">
        <f t="shared" si="28"/>
        <v>6</v>
      </c>
    </row>
    <row r="882" spans="1:8" ht="18" customHeight="1">
      <c r="A882" s="190">
        <v>42184</v>
      </c>
      <c r="B882" s="190" t="s">
        <v>146</v>
      </c>
      <c r="C882" s="188" t="s">
        <v>741</v>
      </c>
      <c r="D882" s="191"/>
      <c r="E882" s="191">
        <v>1584000</v>
      </c>
      <c r="F882" s="192">
        <f t="shared" si="27"/>
        <v>412854000</v>
      </c>
      <c r="G882" s="187"/>
      <c r="H882" s="179">
        <f t="shared" si="28"/>
        <v>6</v>
      </c>
    </row>
    <row r="883" spans="1:8" ht="18" customHeight="1">
      <c r="A883" s="190">
        <v>42184</v>
      </c>
      <c r="B883" s="190" t="s">
        <v>832</v>
      </c>
      <c r="C883" s="188" t="s">
        <v>742</v>
      </c>
      <c r="D883" s="191"/>
      <c r="E883" s="191">
        <v>420000</v>
      </c>
      <c r="F883" s="192">
        <f t="shared" si="27"/>
        <v>412434000</v>
      </c>
      <c r="G883" s="187"/>
      <c r="H883" s="179">
        <f t="shared" si="28"/>
        <v>6</v>
      </c>
    </row>
    <row r="884" spans="1:8" ht="18" customHeight="1">
      <c r="A884" s="190">
        <v>42185</v>
      </c>
      <c r="B884" s="190" t="s">
        <v>269</v>
      </c>
      <c r="C884" s="188" t="s">
        <v>743</v>
      </c>
      <c r="D884" s="191"/>
      <c r="E884" s="191">
        <v>1000000</v>
      </c>
      <c r="F884" s="192">
        <f t="shared" si="27"/>
        <v>411434000</v>
      </c>
      <c r="G884" s="187"/>
      <c r="H884" s="179">
        <f t="shared" si="28"/>
        <v>6</v>
      </c>
    </row>
    <row r="885" spans="1:8" ht="18" customHeight="1">
      <c r="A885" s="190">
        <v>42185</v>
      </c>
      <c r="B885" s="190" t="s">
        <v>146</v>
      </c>
      <c r="C885" s="188" t="s">
        <v>744</v>
      </c>
      <c r="D885" s="191"/>
      <c r="E885" s="191">
        <v>470000</v>
      </c>
      <c r="F885" s="192">
        <f t="shared" si="27"/>
        <v>410964000</v>
      </c>
      <c r="G885" s="187"/>
      <c r="H885" s="179">
        <f t="shared" si="28"/>
        <v>6</v>
      </c>
    </row>
    <row r="886" spans="1:8" ht="18" customHeight="1">
      <c r="A886" s="190">
        <v>42185</v>
      </c>
      <c r="B886" s="190" t="s">
        <v>320</v>
      </c>
      <c r="C886" s="188" t="s">
        <v>745</v>
      </c>
      <c r="D886" s="191">
        <v>218000000</v>
      </c>
      <c r="E886" s="191"/>
      <c r="F886" s="192">
        <f t="shared" si="27"/>
        <v>628964000</v>
      </c>
      <c r="G886" s="187"/>
      <c r="H886" s="179">
        <f t="shared" si="28"/>
        <v>6</v>
      </c>
    </row>
    <row r="887" spans="1:8" ht="18" customHeight="1">
      <c r="A887" s="190">
        <v>42185</v>
      </c>
      <c r="B887" s="190" t="s">
        <v>148</v>
      </c>
      <c r="C887" s="188" t="s">
        <v>705</v>
      </c>
      <c r="D887" s="191"/>
      <c r="E887" s="191">
        <v>200830000</v>
      </c>
      <c r="F887" s="192">
        <f t="shared" si="27"/>
        <v>428134000</v>
      </c>
      <c r="G887" s="187" t="s">
        <v>474</v>
      </c>
      <c r="H887" s="179">
        <f t="shared" si="28"/>
        <v>6</v>
      </c>
    </row>
    <row r="888" spans="1:8" ht="18" customHeight="1">
      <c r="A888" s="190">
        <v>42185</v>
      </c>
      <c r="B888" s="190" t="s">
        <v>1054</v>
      </c>
      <c r="C888" s="188" t="s">
        <v>746</v>
      </c>
      <c r="D888" s="191"/>
      <c r="E888" s="191">
        <v>10700000</v>
      </c>
      <c r="F888" s="192">
        <f t="shared" si="27"/>
        <v>417434000</v>
      </c>
      <c r="G888" s="187"/>
      <c r="H888" s="179">
        <f t="shared" si="28"/>
        <v>6</v>
      </c>
    </row>
    <row r="889" spans="1:8" ht="18" customHeight="1">
      <c r="A889" s="190">
        <v>42185</v>
      </c>
      <c r="B889" s="190" t="s">
        <v>169</v>
      </c>
      <c r="C889" s="188" t="s">
        <v>355</v>
      </c>
      <c r="D889" s="191"/>
      <c r="E889" s="191">
        <v>80000000</v>
      </c>
      <c r="F889" s="192">
        <f t="shared" si="27"/>
        <v>337434000</v>
      </c>
      <c r="G889" s="187"/>
      <c r="H889" s="179">
        <f t="shared" si="28"/>
        <v>6</v>
      </c>
    </row>
    <row r="890" spans="1:8" ht="18" customHeight="1">
      <c r="A890" s="190">
        <v>42185</v>
      </c>
      <c r="B890" s="190" t="s">
        <v>269</v>
      </c>
      <c r="C890" s="188" t="s">
        <v>747</v>
      </c>
      <c r="D890" s="191"/>
      <c r="E890" s="191">
        <v>3318000</v>
      </c>
      <c r="F890" s="192">
        <f t="shared" si="27"/>
        <v>334116000</v>
      </c>
      <c r="G890" s="187"/>
      <c r="H890" s="179">
        <f t="shared" si="28"/>
        <v>6</v>
      </c>
    </row>
    <row r="891" spans="1:8" ht="18" customHeight="1">
      <c r="A891" s="190">
        <v>42185</v>
      </c>
      <c r="B891" s="190" t="s">
        <v>159</v>
      </c>
      <c r="C891" s="188" t="s">
        <v>357</v>
      </c>
      <c r="D891" s="191"/>
      <c r="E891" s="191">
        <v>128504000</v>
      </c>
      <c r="F891" s="192">
        <f t="shared" si="27"/>
        <v>205612000</v>
      </c>
      <c r="G891" s="187"/>
      <c r="H891" s="179">
        <f t="shared" si="28"/>
        <v>6</v>
      </c>
    </row>
    <row r="892" spans="1:8" ht="18" customHeight="1">
      <c r="A892" s="190">
        <v>42186</v>
      </c>
      <c r="B892" s="190" t="s">
        <v>50</v>
      </c>
      <c r="C892" s="188" t="s">
        <v>155</v>
      </c>
      <c r="D892" s="191">
        <v>160000000</v>
      </c>
      <c r="E892" s="191"/>
      <c r="F892" s="192">
        <f t="shared" si="27"/>
        <v>365612000</v>
      </c>
      <c r="G892" s="187"/>
      <c r="H892" s="179">
        <f t="shared" si="28"/>
        <v>7</v>
      </c>
    </row>
    <row r="893" spans="1:8" ht="18" customHeight="1">
      <c r="A893" s="190">
        <v>42186</v>
      </c>
      <c r="B893" s="190" t="s">
        <v>184</v>
      </c>
      <c r="C893" s="188" t="s">
        <v>748</v>
      </c>
      <c r="D893" s="191"/>
      <c r="E893" s="191">
        <v>6000000</v>
      </c>
      <c r="F893" s="192">
        <f t="shared" si="27"/>
        <v>359612000</v>
      </c>
      <c r="G893" s="187"/>
      <c r="H893" s="179">
        <f t="shared" si="28"/>
        <v>7</v>
      </c>
    </row>
    <row r="894" spans="1:8" ht="18" customHeight="1">
      <c r="A894" s="190">
        <v>42186</v>
      </c>
      <c r="B894" s="190" t="s">
        <v>169</v>
      </c>
      <c r="C894" s="188" t="s">
        <v>319</v>
      </c>
      <c r="D894" s="191"/>
      <c r="E894" s="191">
        <v>10000000</v>
      </c>
      <c r="F894" s="192">
        <f t="shared" si="27"/>
        <v>349612000</v>
      </c>
      <c r="G894" s="187"/>
      <c r="H894" s="179">
        <f t="shared" si="28"/>
        <v>7</v>
      </c>
    </row>
    <row r="895" spans="1:8" ht="18" customHeight="1">
      <c r="A895" s="190">
        <v>42186</v>
      </c>
      <c r="B895" s="190" t="s">
        <v>152</v>
      </c>
      <c r="C895" s="188" t="s">
        <v>749</v>
      </c>
      <c r="D895" s="191"/>
      <c r="E895" s="191">
        <v>7184000</v>
      </c>
      <c r="F895" s="192">
        <f t="shared" si="27"/>
        <v>342428000</v>
      </c>
      <c r="G895" s="187"/>
      <c r="H895" s="179">
        <f t="shared" si="28"/>
        <v>7</v>
      </c>
    </row>
    <row r="896" spans="1:8" ht="18" customHeight="1">
      <c r="A896" s="190">
        <v>42186</v>
      </c>
      <c r="B896" s="190" t="s">
        <v>146</v>
      </c>
      <c r="C896" s="188" t="s">
        <v>750</v>
      </c>
      <c r="D896" s="191"/>
      <c r="E896" s="191">
        <v>500000</v>
      </c>
      <c r="F896" s="192">
        <f t="shared" si="27"/>
        <v>341928000</v>
      </c>
      <c r="G896" s="187"/>
      <c r="H896" s="179">
        <f t="shared" si="28"/>
        <v>7</v>
      </c>
    </row>
    <row r="897" spans="1:8" ht="18" customHeight="1">
      <c r="A897" s="190">
        <v>42186</v>
      </c>
      <c r="B897" s="190" t="s">
        <v>161</v>
      </c>
      <c r="C897" s="188" t="s">
        <v>751</v>
      </c>
      <c r="D897" s="191"/>
      <c r="E897" s="191">
        <v>1632000</v>
      </c>
      <c r="F897" s="192">
        <f t="shared" si="27"/>
        <v>340296000</v>
      </c>
      <c r="G897" s="187"/>
      <c r="H897" s="179">
        <f t="shared" si="28"/>
        <v>7</v>
      </c>
    </row>
    <row r="898" spans="1:8" ht="18" customHeight="1">
      <c r="A898" s="190">
        <v>42186</v>
      </c>
      <c r="B898" s="190" t="s">
        <v>146</v>
      </c>
      <c r="C898" s="188" t="s">
        <v>752</v>
      </c>
      <c r="D898" s="191"/>
      <c r="E898" s="191">
        <v>1200000</v>
      </c>
      <c r="F898" s="192">
        <f t="shared" si="27"/>
        <v>339096000</v>
      </c>
      <c r="G898" s="187"/>
      <c r="H898" s="179">
        <f t="shared" si="28"/>
        <v>7</v>
      </c>
    </row>
    <row r="899" spans="1:8" ht="18" customHeight="1">
      <c r="A899" s="190">
        <v>42186</v>
      </c>
      <c r="B899" s="190" t="s">
        <v>146</v>
      </c>
      <c r="C899" s="188" t="s">
        <v>151</v>
      </c>
      <c r="D899" s="191"/>
      <c r="E899" s="191">
        <v>273000</v>
      </c>
      <c r="F899" s="192">
        <f t="shared" si="27"/>
        <v>338823000</v>
      </c>
      <c r="G899" s="187"/>
      <c r="H899" s="179">
        <f t="shared" si="28"/>
        <v>7</v>
      </c>
    </row>
    <row r="900" spans="1:8" ht="18" customHeight="1">
      <c r="A900" s="190">
        <v>42186</v>
      </c>
      <c r="B900" s="190" t="s">
        <v>148</v>
      </c>
      <c r="C900" s="188" t="s">
        <v>207</v>
      </c>
      <c r="D900" s="191"/>
      <c r="E900" s="191">
        <v>100000000</v>
      </c>
      <c r="F900" s="192">
        <f t="shared" si="27"/>
        <v>238823000</v>
      </c>
      <c r="G900" s="187" t="s">
        <v>474</v>
      </c>
      <c r="H900" s="179">
        <f t="shared" si="28"/>
        <v>7</v>
      </c>
    </row>
    <row r="901" spans="1:8" ht="18" customHeight="1">
      <c r="A901" s="190">
        <v>42186</v>
      </c>
      <c r="B901" s="190" t="s">
        <v>148</v>
      </c>
      <c r="C901" s="188" t="s">
        <v>167</v>
      </c>
      <c r="D901" s="191"/>
      <c r="E901" s="191">
        <v>100000000</v>
      </c>
      <c r="F901" s="192">
        <f t="shared" si="27"/>
        <v>138823000</v>
      </c>
      <c r="G901" s="187" t="s">
        <v>474</v>
      </c>
      <c r="H901" s="179">
        <f t="shared" si="28"/>
        <v>7</v>
      </c>
    </row>
    <row r="902" spans="1:8" ht="18" customHeight="1">
      <c r="A902" s="190">
        <v>42187</v>
      </c>
      <c r="B902" s="190" t="s">
        <v>184</v>
      </c>
      <c r="C902" s="188" t="s">
        <v>753</v>
      </c>
      <c r="D902" s="191">
        <v>6000000</v>
      </c>
      <c r="E902" s="191"/>
      <c r="F902" s="192">
        <f t="shared" si="27"/>
        <v>144823000</v>
      </c>
      <c r="G902" s="187"/>
      <c r="H902" s="179">
        <f t="shared" si="28"/>
        <v>7</v>
      </c>
    </row>
    <row r="903" spans="1:8" ht="18" customHeight="1">
      <c r="A903" s="190">
        <v>42187</v>
      </c>
      <c r="B903" s="190" t="s">
        <v>1159</v>
      </c>
      <c r="C903" s="188" t="s">
        <v>189</v>
      </c>
      <c r="D903" s="191"/>
      <c r="E903" s="191">
        <v>8570000</v>
      </c>
      <c r="F903" s="192">
        <f t="shared" si="27"/>
        <v>136253000</v>
      </c>
      <c r="G903" s="187"/>
      <c r="H903" s="179">
        <f t="shared" si="28"/>
        <v>7</v>
      </c>
    </row>
    <row r="904" spans="1:8" ht="18" customHeight="1">
      <c r="A904" s="190">
        <v>42187</v>
      </c>
      <c r="B904" s="190" t="s">
        <v>198</v>
      </c>
      <c r="C904" s="188" t="s">
        <v>754</v>
      </c>
      <c r="D904" s="191"/>
      <c r="E904" s="191">
        <v>30000000</v>
      </c>
      <c r="F904" s="192">
        <f t="shared" si="27"/>
        <v>106253000</v>
      </c>
      <c r="G904" s="187"/>
      <c r="H904" s="179">
        <f t="shared" si="28"/>
        <v>7</v>
      </c>
    </row>
    <row r="905" spans="1:8" ht="18" customHeight="1">
      <c r="A905" s="190">
        <v>42187</v>
      </c>
      <c r="B905" s="190" t="s">
        <v>146</v>
      </c>
      <c r="C905" s="188" t="s">
        <v>755</v>
      </c>
      <c r="D905" s="191"/>
      <c r="E905" s="191">
        <v>280000</v>
      </c>
      <c r="F905" s="192">
        <f t="shared" si="27"/>
        <v>105973000</v>
      </c>
      <c r="G905" s="187"/>
      <c r="H905" s="179">
        <f t="shared" si="28"/>
        <v>7</v>
      </c>
    </row>
    <row r="906" spans="1:8" ht="18" customHeight="1">
      <c r="A906" s="190">
        <v>42187</v>
      </c>
      <c r="B906" s="190" t="s">
        <v>1159</v>
      </c>
      <c r="C906" s="188" t="s">
        <v>391</v>
      </c>
      <c r="D906" s="191"/>
      <c r="E906" s="191">
        <v>1540000</v>
      </c>
      <c r="F906" s="192">
        <f t="shared" si="27"/>
        <v>104433000</v>
      </c>
      <c r="G906" s="187"/>
      <c r="H906" s="179">
        <f t="shared" si="28"/>
        <v>7</v>
      </c>
    </row>
    <row r="907" spans="1:8" ht="18" customHeight="1">
      <c r="A907" s="190">
        <v>42188</v>
      </c>
      <c r="B907" s="190" t="s">
        <v>161</v>
      </c>
      <c r="C907" s="188" t="s">
        <v>756</v>
      </c>
      <c r="D907" s="191"/>
      <c r="E907" s="191">
        <v>1120000</v>
      </c>
      <c r="F907" s="192">
        <f t="shared" si="27"/>
        <v>103313000</v>
      </c>
      <c r="G907" s="187"/>
      <c r="H907" s="179">
        <f t="shared" si="28"/>
        <v>7</v>
      </c>
    </row>
    <row r="908" spans="1:8" ht="18" customHeight="1">
      <c r="A908" s="190">
        <v>42189</v>
      </c>
      <c r="B908" s="190" t="s">
        <v>204</v>
      </c>
      <c r="C908" s="188" t="s">
        <v>318</v>
      </c>
      <c r="D908" s="191"/>
      <c r="E908" s="191">
        <v>10517000</v>
      </c>
      <c r="F908" s="192">
        <f t="shared" si="27"/>
        <v>92796000</v>
      </c>
      <c r="G908" s="187"/>
      <c r="H908" s="179">
        <f t="shared" si="28"/>
        <v>7</v>
      </c>
    </row>
    <row r="909" spans="1:8" ht="18" customHeight="1">
      <c r="A909" s="190">
        <v>42189</v>
      </c>
      <c r="B909" s="190" t="s">
        <v>269</v>
      </c>
      <c r="C909" s="188" t="s">
        <v>757</v>
      </c>
      <c r="D909" s="191"/>
      <c r="E909" s="191">
        <v>1170000</v>
      </c>
      <c r="F909" s="192">
        <f t="shared" si="27"/>
        <v>91626000</v>
      </c>
      <c r="G909" s="187"/>
      <c r="H909" s="179">
        <f t="shared" si="28"/>
        <v>7</v>
      </c>
    </row>
    <row r="910" spans="1:8" ht="18" customHeight="1">
      <c r="A910" s="190">
        <v>42189</v>
      </c>
      <c r="B910" s="190" t="s">
        <v>146</v>
      </c>
      <c r="C910" s="188" t="s">
        <v>641</v>
      </c>
      <c r="D910" s="191"/>
      <c r="E910" s="191">
        <v>160000</v>
      </c>
      <c r="F910" s="192">
        <f t="shared" ref="F910:F974" si="29">IF(C910&lt;&gt;"",F909+D910-E910,0)</f>
        <v>91466000</v>
      </c>
      <c r="G910" s="187"/>
      <c r="H910" s="179">
        <f t="shared" si="28"/>
        <v>7</v>
      </c>
    </row>
    <row r="911" spans="1:8" ht="18" customHeight="1">
      <c r="A911" s="190">
        <v>42189</v>
      </c>
      <c r="B911" s="190" t="s">
        <v>177</v>
      </c>
      <c r="C911" s="188" t="s">
        <v>178</v>
      </c>
      <c r="D911" s="191"/>
      <c r="E911" s="191">
        <v>4861000</v>
      </c>
      <c r="F911" s="192">
        <f t="shared" si="29"/>
        <v>86605000</v>
      </c>
      <c r="G911" s="187"/>
      <c r="H911" s="179">
        <f t="shared" ref="H911:H974" si="30">IF(A911&lt;&gt;"",MONTH(A911),"")</f>
        <v>7</v>
      </c>
    </row>
    <row r="912" spans="1:8" ht="18" customHeight="1">
      <c r="A912" s="190">
        <v>42189</v>
      </c>
      <c r="B912" s="190" t="s">
        <v>832</v>
      </c>
      <c r="C912" s="188" t="s">
        <v>758</v>
      </c>
      <c r="D912" s="191"/>
      <c r="E912" s="191">
        <v>540000</v>
      </c>
      <c r="F912" s="192">
        <f t="shared" si="29"/>
        <v>86065000</v>
      </c>
      <c r="G912" s="187"/>
      <c r="H912" s="179">
        <f t="shared" si="30"/>
        <v>7</v>
      </c>
    </row>
    <row r="913" spans="1:8" ht="18" customHeight="1">
      <c r="A913" s="190">
        <v>42189</v>
      </c>
      <c r="B913" s="190" t="s">
        <v>146</v>
      </c>
      <c r="C913" s="188" t="s">
        <v>536</v>
      </c>
      <c r="D913" s="191"/>
      <c r="E913" s="191">
        <v>100000</v>
      </c>
      <c r="F913" s="192">
        <f t="shared" si="29"/>
        <v>85965000</v>
      </c>
      <c r="G913" s="187"/>
      <c r="H913" s="179">
        <f t="shared" si="30"/>
        <v>7</v>
      </c>
    </row>
    <row r="914" spans="1:8" ht="18" customHeight="1">
      <c r="A914" s="190">
        <v>42189</v>
      </c>
      <c r="B914" s="190" t="s">
        <v>184</v>
      </c>
      <c r="C914" s="188" t="s">
        <v>759</v>
      </c>
      <c r="D914" s="191">
        <v>2500000</v>
      </c>
      <c r="E914" s="191"/>
      <c r="F914" s="192">
        <f t="shared" si="29"/>
        <v>88465000</v>
      </c>
      <c r="G914" s="187"/>
      <c r="H914" s="179">
        <f t="shared" si="30"/>
        <v>7</v>
      </c>
    </row>
    <row r="915" spans="1:8" ht="18" customHeight="1">
      <c r="A915" s="190">
        <v>42189</v>
      </c>
      <c r="B915" s="190" t="s">
        <v>152</v>
      </c>
      <c r="C915" s="188" t="s">
        <v>285</v>
      </c>
      <c r="D915" s="191"/>
      <c r="E915" s="191">
        <v>3675000</v>
      </c>
      <c r="F915" s="192">
        <f t="shared" si="29"/>
        <v>84790000</v>
      </c>
      <c r="G915" s="187"/>
      <c r="H915" s="179">
        <f t="shared" si="30"/>
        <v>7</v>
      </c>
    </row>
    <row r="916" spans="1:8" ht="18" customHeight="1">
      <c r="A916" s="190">
        <v>42191</v>
      </c>
      <c r="B916" s="190" t="s">
        <v>148</v>
      </c>
      <c r="C916" s="188" t="s">
        <v>361</v>
      </c>
      <c r="D916" s="191"/>
      <c r="E916" s="191">
        <v>50000000</v>
      </c>
      <c r="F916" s="192">
        <f t="shared" si="29"/>
        <v>34790000</v>
      </c>
      <c r="G916" s="187" t="s">
        <v>474</v>
      </c>
      <c r="H916" s="179">
        <f t="shared" si="30"/>
        <v>7</v>
      </c>
    </row>
    <row r="917" spans="1:8" ht="18" customHeight="1">
      <c r="A917" s="190">
        <v>42191</v>
      </c>
      <c r="B917" s="190" t="s">
        <v>198</v>
      </c>
      <c r="C917" s="188" t="s">
        <v>375</v>
      </c>
      <c r="D917" s="191"/>
      <c r="E917" s="191">
        <v>10000000</v>
      </c>
      <c r="F917" s="192">
        <f t="shared" si="29"/>
        <v>24790000</v>
      </c>
      <c r="G917" s="187"/>
      <c r="H917" s="179">
        <f t="shared" si="30"/>
        <v>7</v>
      </c>
    </row>
    <row r="918" spans="1:8" ht="18" customHeight="1">
      <c r="A918" s="190">
        <v>42191</v>
      </c>
      <c r="B918" s="190" t="s">
        <v>184</v>
      </c>
      <c r="C918" s="188" t="s">
        <v>693</v>
      </c>
      <c r="D918" s="191"/>
      <c r="E918" s="191">
        <v>10000000</v>
      </c>
      <c r="F918" s="192">
        <f t="shared" si="29"/>
        <v>14790000</v>
      </c>
      <c r="G918" s="187"/>
      <c r="H918" s="179">
        <f t="shared" si="30"/>
        <v>7</v>
      </c>
    </row>
    <row r="919" spans="1:8" ht="18" customHeight="1">
      <c r="A919" s="190">
        <v>42192</v>
      </c>
      <c r="B919" s="190" t="s">
        <v>50</v>
      </c>
      <c r="C919" s="188" t="s">
        <v>156</v>
      </c>
      <c r="D919" s="191"/>
      <c r="E919" s="191">
        <v>10000000</v>
      </c>
      <c r="F919" s="192">
        <f t="shared" si="29"/>
        <v>4790000</v>
      </c>
      <c r="G919" s="187"/>
      <c r="H919" s="179">
        <f t="shared" si="30"/>
        <v>7</v>
      </c>
    </row>
    <row r="920" spans="1:8" ht="18" customHeight="1">
      <c r="A920" s="190">
        <v>42192</v>
      </c>
      <c r="B920" s="190" t="s">
        <v>832</v>
      </c>
      <c r="C920" s="188" t="s">
        <v>234</v>
      </c>
      <c r="D920" s="191"/>
      <c r="E920" s="191">
        <v>110000</v>
      </c>
      <c r="F920" s="192">
        <f t="shared" si="29"/>
        <v>4680000</v>
      </c>
      <c r="G920" s="187"/>
      <c r="H920" s="179">
        <f t="shared" si="30"/>
        <v>7</v>
      </c>
    </row>
    <row r="921" spans="1:8" ht="18" customHeight="1">
      <c r="A921" s="190">
        <v>42192</v>
      </c>
      <c r="B921" s="190" t="s">
        <v>1053</v>
      </c>
      <c r="C921" s="188" t="s">
        <v>760</v>
      </c>
      <c r="D921" s="191"/>
      <c r="E921" s="191">
        <v>540000</v>
      </c>
      <c r="F921" s="192">
        <f t="shared" si="29"/>
        <v>4140000</v>
      </c>
      <c r="G921" s="187"/>
      <c r="H921" s="179">
        <f t="shared" si="30"/>
        <v>7</v>
      </c>
    </row>
    <row r="922" spans="1:8" ht="18" customHeight="1">
      <c r="A922" s="190">
        <v>42192</v>
      </c>
      <c r="B922" s="190" t="s">
        <v>179</v>
      </c>
      <c r="C922" s="188" t="s">
        <v>761</v>
      </c>
      <c r="D922" s="191"/>
      <c r="E922" s="191">
        <v>1050000</v>
      </c>
      <c r="F922" s="192">
        <f t="shared" si="29"/>
        <v>3090000</v>
      </c>
      <c r="G922" s="187"/>
      <c r="H922" s="179">
        <f t="shared" si="30"/>
        <v>7</v>
      </c>
    </row>
    <row r="923" spans="1:8" ht="18" customHeight="1">
      <c r="A923" s="190">
        <v>42194</v>
      </c>
      <c r="B923" s="190" t="s">
        <v>50</v>
      </c>
      <c r="C923" s="188" t="s">
        <v>155</v>
      </c>
      <c r="D923" s="191">
        <v>800000000</v>
      </c>
      <c r="E923" s="191"/>
      <c r="F923" s="192">
        <f t="shared" si="29"/>
        <v>803090000</v>
      </c>
      <c r="G923" s="187"/>
      <c r="H923" s="179">
        <f t="shared" si="30"/>
        <v>7</v>
      </c>
    </row>
    <row r="924" spans="1:8" ht="18" customHeight="1">
      <c r="A924" s="190">
        <v>42194</v>
      </c>
      <c r="B924" s="190" t="s">
        <v>148</v>
      </c>
      <c r="C924" s="188" t="s">
        <v>275</v>
      </c>
      <c r="D924" s="191"/>
      <c r="E924" s="191">
        <v>55017000</v>
      </c>
      <c r="F924" s="192">
        <f t="shared" si="29"/>
        <v>748073000</v>
      </c>
      <c r="G924" s="187"/>
      <c r="H924" s="179">
        <f t="shared" si="30"/>
        <v>7</v>
      </c>
    </row>
    <row r="925" spans="1:8" ht="18" customHeight="1">
      <c r="A925" s="190">
        <v>42194</v>
      </c>
      <c r="B925" s="190" t="s">
        <v>179</v>
      </c>
      <c r="C925" s="188" t="s">
        <v>762</v>
      </c>
      <c r="D925" s="191"/>
      <c r="E925" s="191">
        <v>314000</v>
      </c>
      <c r="F925" s="192">
        <f t="shared" si="29"/>
        <v>747759000</v>
      </c>
      <c r="G925" s="187"/>
      <c r="H925" s="179">
        <f t="shared" si="30"/>
        <v>7</v>
      </c>
    </row>
    <row r="926" spans="1:8" ht="18" customHeight="1">
      <c r="A926" s="190">
        <v>42195</v>
      </c>
      <c r="B926" s="190" t="s">
        <v>269</v>
      </c>
      <c r="C926" s="188" t="s">
        <v>524</v>
      </c>
      <c r="D926" s="191"/>
      <c r="E926" s="191">
        <v>8900000</v>
      </c>
      <c r="F926" s="192">
        <f t="shared" si="29"/>
        <v>738859000</v>
      </c>
      <c r="G926" s="187"/>
      <c r="H926" s="179">
        <f t="shared" si="30"/>
        <v>7</v>
      </c>
    </row>
    <row r="927" spans="1:8" ht="18" customHeight="1">
      <c r="A927" s="190">
        <v>42195</v>
      </c>
      <c r="B927" s="190" t="s">
        <v>152</v>
      </c>
      <c r="C927" s="188" t="s">
        <v>763</v>
      </c>
      <c r="D927" s="191"/>
      <c r="E927" s="191">
        <v>950000</v>
      </c>
      <c r="F927" s="192">
        <f t="shared" si="29"/>
        <v>737909000</v>
      </c>
      <c r="G927" s="187"/>
      <c r="H927" s="179">
        <f t="shared" si="30"/>
        <v>7</v>
      </c>
    </row>
    <row r="928" spans="1:8" ht="18" customHeight="1">
      <c r="A928" s="190">
        <v>42195</v>
      </c>
      <c r="B928" s="190" t="s">
        <v>152</v>
      </c>
      <c r="C928" s="188" t="s">
        <v>764</v>
      </c>
      <c r="D928" s="191"/>
      <c r="E928" s="191">
        <v>4000000</v>
      </c>
      <c r="F928" s="192">
        <f t="shared" si="29"/>
        <v>733909000</v>
      </c>
      <c r="G928" s="187"/>
      <c r="H928" s="179">
        <f t="shared" si="30"/>
        <v>7</v>
      </c>
    </row>
    <row r="929" spans="1:8" ht="18" customHeight="1">
      <c r="A929" s="190">
        <v>42195</v>
      </c>
      <c r="B929" s="190" t="s">
        <v>146</v>
      </c>
      <c r="C929" s="188" t="s">
        <v>765</v>
      </c>
      <c r="D929" s="191"/>
      <c r="E929" s="191">
        <v>34000000</v>
      </c>
      <c r="F929" s="192">
        <f t="shared" si="29"/>
        <v>699909000</v>
      </c>
      <c r="G929" s="187"/>
      <c r="H929" s="179">
        <f t="shared" si="30"/>
        <v>7</v>
      </c>
    </row>
    <row r="930" spans="1:8" ht="18" customHeight="1">
      <c r="A930" s="190">
        <v>42195</v>
      </c>
      <c r="B930" s="190" t="s">
        <v>184</v>
      </c>
      <c r="C930" s="188" t="s">
        <v>766</v>
      </c>
      <c r="D930" s="191">
        <v>5000000</v>
      </c>
      <c r="E930" s="191"/>
      <c r="F930" s="192">
        <f t="shared" si="29"/>
        <v>704909000</v>
      </c>
      <c r="G930" s="187"/>
      <c r="H930" s="179">
        <f t="shared" si="30"/>
        <v>7</v>
      </c>
    </row>
    <row r="931" spans="1:8" ht="18" customHeight="1">
      <c r="A931" s="190">
        <v>42196</v>
      </c>
      <c r="B931" s="190" t="s">
        <v>1054</v>
      </c>
      <c r="C931" s="188" t="s">
        <v>622</v>
      </c>
      <c r="D931" s="191"/>
      <c r="E931" s="191">
        <v>5132000</v>
      </c>
      <c r="F931" s="192">
        <f t="shared" si="29"/>
        <v>699777000</v>
      </c>
      <c r="G931" s="187"/>
      <c r="H931" s="179">
        <f t="shared" si="30"/>
        <v>7</v>
      </c>
    </row>
    <row r="932" spans="1:8" ht="18" customHeight="1">
      <c r="A932" s="190">
        <v>42196</v>
      </c>
      <c r="B932" s="190" t="s">
        <v>146</v>
      </c>
      <c r="C932" s="188" t="s">
        <v>767</v>
      </c>
      <c r="D932" s="191"/>
      <c r="E932" s="191">
        <v>900000</v>
      </c>
      <c r="F932" s="192">
        <f t="shared" si="29"/>
        <v>698877000</v>
      </c>
      <c r="G932" s="187"/>
      <c r="H932" s="179">
        <f t="shared" si="30"/>
        <v>7</v>
      </c>
    </row>
    <row r="933" spans="1:8" ht="18" customHeight="1">
      <c r="A933" s="190">
        <v>42196</v>
      </c>
      <c r="B933" s="190" t="s">
        <v>184</v>
      </c>
      <c r="C933" s="188" t="s">
        <v>700</v>
      </c>
      <c r="D933" s="191"/>
      <c r="E933" s="191">
        <v>5000000</v>
      </c>
      <c r="F933" s="192">
        <f t="shared" si="29"/>
        <v>693877000</v>
      </c>
      <c r="G933" s="187"/>
      <c r="H933" s="179">
        <f t="shared" si="30"/>
        <v>7</v>
      </c>
    </row>
    <row r="934" spans="1:8" ht="18" customHeight="1">
      <c r="A934" s="190">
        <v>42198</v>
      </c>
      <c r="B934" s="190" t="s">
        <v>204</v>
      </c>
      <c r="C934" s="188" t="s">
        <v>876</v>
      </c>
      <c r="D934" s="191"/>
      <c r="E934" s="191">
        <v>20017000</v>
      </c>
      <c r="F934" s="192">
        <f t="shared" si="29"/>
        <v>673860000</v>
      </c>
      <c r="G934" s="187"/>
      <c r="H934" s="179">
        <f t="shared" si="30"/>
        <v>7</v>
      </c>
    </row>
    <row r="935" spans="1:8" ht="18" customHeight="1">
      <c r="A935" s="190">
        <v>42198</v>
      </c>
      <c r="B935" s="190" t="s">
        <v>152</v>
      </c>
      <c r="C935" s="188" t="s">
        <v>768</v>
      </c>
      <c r="D935" s="191"/>
      <c r="E935" s="191">
        <v>274000</v>
      </c>
      <c r="F935" s="192">
        <f t="shared" si="29"/>
        <v>673586000</v>
      </c>
      <c r="G935" s="187"/>
      <c r="H935" s="179">
        <f t="shared" si="30"/>
        <v>7</v>
      </c>
    </row>
    <row r="936" spans="1:8" ht="18" customHeight="1">
      <c r="A936" s="190">
        <v>42198</v>
      </c>
      <c r="B936" s="190" t="s">
        <v>159</v>
      </c>
      <c r="C936" s="188" t="s">
        <v>769</v>
      </c>
      <c r="D936" s="191"/>
      <c r="E936" s="191">
        <v>316667000</v>
      </c>
      <c r="F936" s="192">
        <f t="shared" si="29"/>
        <v>356919000</v>
      </c>
      <c r="G936" s="187"/>
      <c r="H936" s="179">
        <f t="shared" si="30"/>
        <v>7</v>
      </c>
    </row>
    <row r="937" spans="1:8" ht="18" customHeight="1">
      <c r="A937" s="190">
        <v>42198</v>
      </c>
      <c r="B937" s="190" t="s">
        <v>146</v>
      </c>
      <c r="C937" s="188" t="s">
        <v>770</v>
      </c>
      <c r="D937" s="191"/>
      <c r="E937" s="191">
        <v>5000000</v>
      </c>
      <c r="F937" s="192">
        <f t="shared" si="29"/>
        <v>351919000</v>
      </c>
      <c r="G937" s="187"/>
      <c r="H937" s="179">
        <f t="shared" si="30"/>
        <v>7</v>
      </c>
    </row>
    <row r="938" spans="1:8" ht="18" customHeight="1">
      <c r="A938" s="190">
        <v>42198</v>
      </c>
      <c r="B938" s="190" t="s">
        <v>159</v>
      </c>
      <c r="C938" s="188" t="s">
        <v>771</v>
      </c>
      <c r="D938" s="191"/>
      <c r="E938" s="191">
        <v>2000000</v>
      </c>
      <c r="F938" s="192">
        <f t="shared" si="29"/>
        <v>349919000</v>
      </c>
      <c r="G938" s="187"/>
      <c r="H938" s="179">
        <f t="shared" si="30"/>
        <v>7</v>
      </c>
    </row>
    <row r="939" spans="1:8" ht="18" customHeight="1">
      <c r="A939" s="190">
        <v>42198</v>
      </c>
      <c r="B939" s="190" t="s">
        <v>184</v>
      </c>
      <c r="C939" s="188" t="s">
        <v>622</v>
      </c>
      <c r="D939" s="191"/>
      <c r="E939" s="191">
        <v>5000000</v>
      </c>
      <c r="F939" s="192">
        <f t="shared" si="29"/>
        <v>344919000</v>
      </c>
      <c r="G939" s="187"/>
      <c r="H939" s="179">
        <f t="shared" si="30"/>
        <v>7</v>
      </c>
    </row>
    <row r="940" spans="1:8" ht="18" customHeight="1">
      <c r="A940" s="190">
        <v>42198</v>
      </c>
      <c r="B940" s="190" t="s">
        <v>152</v>
      </c>
      <c r="C940" s="188" t="s">
        <v>772</v>
      </c>
      <c r="D940" s="191"/>
      <c r="E940" s="191">
        <v>2111000</v>
      </c>
      <c r="F940" s="192">
        <f t="shared" si="29"/>
        <v>342808000</v>
      </c>
      <c r="G940" s="187"/>
      <c r="H940" s="179">
        <f t="shared" si="30"/>
        <v>7</v>
      </c>
    </row>
    <row r="941" spans="1:8" ht="18" customHeight="1">
      <c r="A941" s="190">
        <v>42199</v>
      </c>
      <c r="B941" s="190" t="s">
        <v>146</v>
      </c>
      <c r="C941" s="188" t="s">
        <v>773</v>
      </c>
      <c r="D941" s="191"/>
      <c r="E941" s="191">
        <v>15000000</v>
      </c>
      <c r="F941" s="192">
        <f t="shared" si="29"/>
        <v>327808000</v>
      </c>
      <c r="G941" s="187"/>
      <c r="H941" s="179">
        <f t="shared" si="30"/>
        <v>7</v>
      </c>
    </row>
    <row r="942" spans="1:8" ht="18" customHeight="1">
      <c r="A942" s="190">
        <v>42199</v>
      </c>
      <c r="B942" s="190" t="s">
        <v>198</v>
      </c>
      <c r="C942" s="188" t="s">
        <v>774</v>
      </c>
      <c r="D942" s="191"/>
      <c r="E942" s="267">
        <v>18852000</v>
      </c>
      <c r="F942" s="192">
        <f t="shared" si="29"/>
        <v>308956000</v>
      </c>
      <c r="G942" s="187"/>
      <c r="H942" s="179">
        <f t="shared" si="30"/>
        <v>7</v>
      </c>
    </row>
    <row r="943" spans="1:8" ht="18" customHeight="1">
      <c r="A943" s="190">
        <v>42200</v>
      </c>
      <c r="B943" s="190" t="s">
        <v>169</v>
      </c>
      <c r="C943" s="188" t="s">
        <v>171</v>
      </c>
      <c r="D943" s="191">
        <v>100000000</v>
      </c>
      <c r="E943" s="191"/>
      <c r="F943" s="192">
        <f t="shared" si="29"/>
        <v>408956000</v>
      </c>
      <c r="G943" s="187"/>
      <c r="H943" s="179">
        <f t="shared" si="30"/>
        <v>7</v>
      </c>
    </row>
    <row r="944" spans="1:8" ht="18" customHeight="1">
      <c r="A944" s="190">
        <v>42200</v>
      </c>
      <c r="B944" s="190" t="s">
        <v>169</v>
      </c>
      <c r="C944" s="188" t="s">
        <v>355</v>
      </c>
      <c r="D944" s="191"/>
      <c r="E944" s="191">
        <v>40000000</v>
      </c>
      <c r="F944" s="192">
        <f t="shared" si="29"/>
        <v>368956000</v>
      </c>
      <c r="G944" s="187"/>
      <c r="H944" s="179">
        <f t="shared" si="30"/>
        <v>7</v>
      </c>
    </row>
    <row r="945" spans="1:8" ht="18" customHeight="1">
      <c r="A945" s="190">
        <v>42200</v>
      </c>
      <c r="B945" s="190" t="s">
        <v>152</v>
      </c>
      <c r="C945" s="188" t="s">
        <v>285</v>
      </c>
      <c r="D945" s="191"/>
      <c r="E945" s="191">
        <v>2000000</v>
      </c>
      <c r="F945" s="192">
        <f t="shared" si="29"/>
        <v>366956000</v>
      </c>
      <c r="G945" s="187"/>
      <c r="H945" s="179">
        <f t="shared" si="30"/>
        <v>7</v>
      </c>
    </row>
    <row r="946" spans="1:8" ht="18" customHeight="1">
      <c r="A946" s="190">
        <v>42200</v>
      </c>
      <c r="B946" s="190" t="s">
        <v>146</v>
      </c>
      <c r="C946" s="188" t="s">
        <v>775</v>
      </c>
      <c r="D946" s="191"/>
      <c r="E946" s="191">
        <v>800000</v>
      </c>
      <c r="F946" s="192">
        <f t="shared" si="29"/>
        <v>366156000</v>
      </c>
      <c r="G946" s="187"/>
      <c r="H946" s="179">
        <f t="shared" si="30"/>
        <v>7</v>
      </c>
    </row>
    <row r="947" spans="1:8" ht="18" customHeight="1">
      <c r="A947" s="190">
        <v>42200</v>
      </c>
      <c r="B947" s="190" t="s">
        <v>146</v>
      </c>
      <c r="C947" s="188" t="s">
        <v>412</v>
      </c>
      <c r="D947" s="191"/>
      <c r="E947" s="191">
        <v>150000</v>
      </c>
      <c r="F947" s="192">
        <f t="shared" si="29"/>
        <v>366006000</v>
      </c>
      <c r="G947" s="187"/>
      <c r="H947" s="179">
        <f t="shared" si="30"/>
        <v>7</v>
      </c>
    </row>
    <row r="948" spans="1:8" ht="18" customHeight="1">
      <c r="A948" s="190">
        <v>42202</v>
      </c>
      <c r="B948" s="190" t="s">
        <v>623</v>
      </c>
      <c r="C948" s="188" t="s">
        <v>593</v>
      </c>
      <c r="D948" s="191">
        <v>1000000000</v>
      </c>
      <c r="E948" s="191"/>
      <c r="F948" s="192">
        <f t="shared" si="29"/>
        <v>1366006000</v>
      </c>
      <c r="G948" s="187"/>
      <c r="H948" s="179">
        <f t="shared" si="30"/>
        <v>7</v>
      </c>
    </row>
    <row r="949" spans="1:8" ht="18" customHeight="1">
      <c r="A949" s="190">
        <v>42202</v>
      </c>
      <c r="B949" s="190" t="s">
        <v>198</v>
      </c>
      <c r="C949" s="188" t="s">
        <v>776</v>
      </c>
      <c r="D949" s="191">
        <v>200000000</v>
      </c>
      <c r="E949" s="191"/>
      <c r="F949" s="192">
        <f t="shared" si="29"/>
        <v>1566006000</v>
      </c>
      <c r="G949" s="187"/>
      <c r="H949" s="179">
        <f t="shared" si="30"/>
        <v>7</v>
      </c>
    </row>
    <row r="950" spans="1:8" ht="18" customHeight="1">
      <c r="A950" s="190">
        <v>42202</v>
      </c>
      <c r="B950" s="190" t="s">
        <v>50</v>
      </c>
      <c r="C950" s="188" t="s">
        <v>156</v>
      </c>
      <c r="D950" s="191"/>
      <c r="E950" s="191">
        <v>500000000</v>
      </c>
      <c r="F950" s="192">
        <f t="shared" si="29"/>
        <v>1066006000</v>
      </c>
      <c r="G950" s="187"/>
      <c r="H950" s="179">
        <f t="shared" si="30"/>
        <v>7</v>
      </c>
    </row>
    <row r="951" spans="1:8" ht="18" customHeight="1">
      <c r="A951" s="190">
        <v>42202</v>
      </c>
      <c r="B951" s="190" t="s">
        <v>50</v>
      </c>
      <c r="C951" s="188" t="s">
        <v>156</v>
      </c>
      <c r="D951" s="191"/>
      <c r="E951" s="191">
        <v>1000000000</v>
      </c>
      <c r="F951" s="192">
        <f t="shared" si="29"/>
        <v>66006000</v>
      </c>
      <c r="G951" s="187"/>
      <c r="H951" s="179">
        <f t="shared" si="30"/>
        <v>7</v>
      </c>
    </row>
    <row r="952" spans="1:8" ht="18" customHeight="1">
      <c r="A952" s="190">
        <v>42202</v>
      </c>
      <c r="B952" s="190" t="s">
        <v>1053</v>
      </c>
      <c r="C952" s="188" t="s">
        <v>574</v>
      </c>
      <c r="D952" s="191"/>
      <c r="E952" s="191">
        <v>45000000</v>
      </c>
      <c r="F952" s="192">
        <f t="shared" si="29"/>
        <v>21006000</v>
      </c>
      <c r="G952" s="187"/>
      <c r="H952" s="179">
        <f t="shared" si="30"/>
        <v>7</v>
      </c>
    </row>
    <row r="953" spans="1:8" ht="18" customHeight="1">
      <c r="A953" s="190">
        <v>42202</v>
      </c>
      <c r="B953" s="190" t="s">
        <v>1054</v>
      </c>
      <c r="C953" s="188" t="s">
        <v>777</v>
      </c>
      <c r="D953" s="191"/>
      <c r="E953" s="191">
        <v>35000</v>
      </c>
      <c r="F953" s="192">
        <f t="shared" si="29"/>
        <v>20971000</v>
      </c>
      <c r="G953" s="187"/>
      <c r="H953" s="179">
        <f t="shared" si="30"/>
        <v>7</v>
      </c>
    </row>
    <row r="954" spans="1:8" ht="18" customHeight="1">
      <c r="A954" s="190">
        <v>42202</v>
      </c>
      <c r="B954" s="190" t="s">
        <v>146</v>
      </c>
      <c r="C954" s="188" t="s">
        <v>151</v>
      </c>
      <c r="D954" s="191"/>
      <c r="E954" s="191">
        <v>263000</v>
      </c>
      <c r="F954" s="192">
        <f t="shared" si="29"/>
        <v>20708000</v>
      </c>
      <c r="G954" s="187"/>
      <c r="H954" s="179">
        <f t="shared" si="30"/>
        <v>7</v>
      </c>
    </row>
    <row r="955" spans="1:8" ht="18" customHeight="1">
      <c r="A955" s="190">
        <v>42202</v>
      </c>
      <c r="B955" s="190" t="s">
        <v>832</v>
      </c>
      <c r="C955" s="188" t="s">
        <v>303</v>
      </c>
      <c r="D955" s="191"/>
      <c r="E955" s="191">
        <v>5000000</v>
      </c>
      <c r="F955" s="192">
        <f t="shared" si="29"/>
        <v>15708000</v>
      </c>
      <c r="G955" s="187"/>
      <c r="H955" s="179">
        <f t="shared" si="30"/>
        <v>7</v>
      </c>
    </row>
    <row r="956" spans="1:8" ht="18" customHeight="1">
      <c r="A956" s="190">
        <v>42203</v>
      </c>
      <c r="B956" s="190" t="s">
        <v>184</v>
      </c>
      <c r="C956" s="188" t="s">
        <v>778</v>
      </c>
      <c r="D956" s="191">
        <v>19000000</v>
      </c>
      <c r="E956" s="191"/>
      <c r="F956" s="192">
        <f t="shared" si="29"/>
        <v>34708000</v>
      </c>
      <c r="G956" s="187"/>
      <c r="H956" s="179">
        <f t="shared" si="30"/>
        <v>7</v>
      </c>
    </row>
    <row r="957" spans="1:8" ht="18" customHeight="1">
      <c r="A957" s="190">
        <v>42203</v>
      </c>
      <c r="B957" s="190" t="s">
        <v>152</v>
      </c>
      <c r="C957" s="188" t="s">
        <v>779</v>
      </c>
      <c r="D957" s="191"/>
      <c r="E957" s="191">
        <v>22279000</v>
      </c>
      <c r="F957" s="192">
        <f t="shared" si="29"/>
        <v>12429000</v>
      </c>
      <c r="G957" s="187"/>
      <c r="H957" s="179">
        <f t="shared" si="30"/>
        <v>7</v>
      </c>
    </row>
    <row r="958" spans="1:8" ht="18" customHeight="1">
      <c r="A958" s="190">
        <v>42203</v>
      </c>
      <c r="B958" s="190" t="s">
        <v>152</v>
      </c>
      <c r="C958" s="188" t="s">
        <v>780</v>
      </c>
      <c r="D958" s="191"/>
      <c r="E958" s="191">
        <v>1920000</v>
      </c>
      <c r="F958" s="192">
        <f t="shared" si="29"/>
        <v>10509000</v>
      </c>
      <c r="G958" s="187"/>
      <c r="H958" s="179">
        <f t="shared" si="30"/>
        <v>7</v>
      </c>
    </row>
    <row r="959" spans="1:8" ht="18" customHeight="1">
      <c r="A959" s="190">
        <v>42205</v>
      </c>
      <c r="B959" s="190" t="s">
        <v>146</v>
      </c>
      <c r="C959" s="188" t="s">
        <v>781</v>
      </c>
      <c r="D959" s="191"/>
      <c r="E959" s="191">
        <v>120000</v>
      </c>
      <c r="F959" s="192">
        <f t="shared" si="29"/>
        <v>10389000</v>
      </c>
      <c r="G959" s="187"/>
      <c r="H959" s="179">
        <f t="shared" si="30"/>
        <v>7</v>
      </c>
    </row>
    <row r="960" spans="1:8" ht="18" customHeight="1">
      <c r="A960" s="190">
        <v>42205</v>
      </c>
      <c r="B960" s="190" t="s">
        <v>177</v>
      </c>
      <c r="C960" s="188" t="s">
        <v>178</v>
      </c>
      <c r="D960" s="191"/>
      <c r="E960" s="191">
        <v>5344000</v>
      </c>
      <c r="F960" s="192">
        <f t="shared" si="29"/>
        <v>5045000</v>
      </c>
      <c r="G960" s="187"/>
      <c r="H960" s="179">
        <f t="shared" si="30"/>
        <v>7</v>
      </c>
    </row>
    <row r="961" spans="1:8" ht="18" customHeight="1">
      <c r="A961" s="190">
        <v>42205</v>
      </c>
      <c r="B961" s="190" t="s">
        <v>146</v>
      </c>
      <c r="C961" s="188" t="s">
        <v>782</v>
      </c>
      <c r="D961" s="191"/>
      <c r="E961" s="191">
        <v>1300000</v>
      </c>
      <c r="F961" s="192">
        <f t="shared" si="29"/>
        <v>3745000</v>
      </c>
      <c r="G961" s="187"/>
      <c r="H961" s="179">
        <f t="shared" si="30"/>
        <v>7</v>
      </c>
    </row>
    <row r="962" spans="1:8" ht="18" customHeight="1">
      <c r="A962" s="190">
        <v>42205</v>
      </c>
      <c r="B962" s="190" t="s">
        <v>832</v>
      </c>
      <c r="C962" s="188" t="s">
        <v>783</v>
      </c>
      <c r="D962" s="191"/>
      <c r="E962" s="191">
        <v>2000000</v>
      </c>
      <c r="F962" s="192">
        <f t="shared" si="29"/>
        <v>1745000</v>
      </c>
      <c r="G962" s="187"/>
      <c r="H962" s="179">
        <f t="shared" si="30"/>
        <v>7</v>
      </c>
    </row>
    <row r="963" spans="1:8" ht="18" customHeight="1">
      <c r="A963" s="190">
        <v>42205</v>
      </c>
      <c r="B963" s="190" t="s">
        <v>623</v>
      </c>
      <c r="C963" s="188" t="s">
        <v>593</v>
      </c>
      <c r="D963" s="191">
        <v>200000000</v>
      </c>
      <c r="E963" s="191"/>
      <c r="F963" s="192">
        <f t="shared" si="29"/>
        <v>201745000</v>
      </c>
      <c r="G963" s="187"/>
      <c r="H963" s="179">
        <f t="shared" si="30"/>
        <v>7</v>
      </c>
    </row>
    <row r="964" spans="1:8" ht="18" customHeight="1">
      <c r="A964" s="190">
        <v>42205</v>
      </c>
      <c r="B964" s="190" t="s">
        <v>198</v>
      </c>
      <c r="C964" s="188" t="s">
        <v>639</v>
      </c>
      <c r="D964" s="191">
        <v>200000000</v>
      </c>
      <c r="E964" s="191"/>
      <c r="F964" s="192">
        <f t="shared" si="29"/>
        <v>401745000</v>
      </c>
      <c r="G964" s="187"/>
      <c r="H964" s="179">
        <f t="shared" si="30"/>
        <v>7</v>
      </c>
    </row>
    <row r="965" spans="1:8" ht="18" customHeight="1">
      <c r="A965" s="190">
        <v>42205</v>
      </c>
      <c r="B965" s="190" t="s">
        <v>198</v>
      </c>
      <c r="C965" s="188" t="s">
        <v>784</v>
      </c>
      <c r="D965" s="191">
        <v>300000000</v>
      </c>
      <c r="E965" s="191"/>
      <c r="F965" s="192">
        <f t="shared" si="29"/>
        <v>701745000</v>
      </c>
      <c r="G965" s="187"/>
      <c r="H965" s="179">
        <f t="shared" si="30"/>
        <v>7</v>
      </c>
    </row>
    <row r="966" spans="1:8" ht="18" customHeight="1">
      <c r="A966" s="190">
        <v>42205</v>
      </c>
      <c r="B966" s="190" t="s">
        <v>50</v>
      </c>
      <c r="C966" s="188" t="s">
        <v>155</v>
      </c>
      <c r="D966" s="191">
        <v>2100000000</v>
      </c>
      <c r="E966" s="191"/>
      <c r="F966" s="192">
        <f t="shared" si="29"/>
        <v>2801745000</v>
      </c>
      <c r="G966" s="187"/>
      <c r="H966" s="179">
        <f t="shared" si="30"/>
        <v>7</v>
      </c>
    </row>
    <row r="967" spans="1:8" ht="18" customHeight="1">
      <c r="A967" s="190">
        <v>42205</v>
      </c>
      <c r="B967" s="190" t="s">
        <v>198</v>
      </c>
      <c r="C967" s="188" t="s">
        <v>729</v>
      </c>
      <c r="D967" s="191"/>
      <c r="E967" s="191">
        <v>500000000</v>
      </c>
      <c r="F967" s="192">
        <f t="shared" si="29"/>
        <v>2301745000</v>
      </c>
      <c r="G967" s="187"/>
      <c r="H967" s="179">
        <f t="shared" si="30"/>
        <v>7</v>
      </c>
    </row>
    <row r="968" spans="1:8" ht="18" customHeight="1">
      <c r="A968" s="190">
        <v>42205</v>
      </c>
      <c r="B968" s="190" t="s">
        <v>623</v>
      </c>
      <c r="C968" s="188" t="s">
        <v>593</v>
      </c>
      <c r="D968" s="191"/>
      <c r="E968" s="191">
        <v>200000000</v>
      </c>
      <c r="F968" s="192">
        <f t="shared" si="29"/>
        <v>2101745000</v>
      </c>
      <c r="G968" s="187"/>
      <c r="H968" s="179">
        <f t="shared" si="30"/>
        <v>7</v>
      </c>
    </row>
    <row r="969" spans="1:8" ht="18" customHeight="1">
      <c r="A969" s="190">
        <v>42205</v>
      </c>
      <c r="B969" s="190" t="s">
        <v>832</v>
      </c>
      <c r="C969" s="188" t="s">
        <v>785</v>
      </c>
      <c r="D969" s="191"/>
      <c r="E969" s="191">
        <v>500000000</v>
      </c>
      <c r="F969" s="192">
        <f t="shared" si="29"/>
        <v>1601745000</v>
      </c>
      <c r="G969" s="187"/>
      <c r="H969" s="179">
        <f t="shared" si="30"/>
        <v>7</v>
      </c>
    </row>
    <row r="970" spans="1:8" ht="18" customHeight="1">
      <c r="A970" s="190">
        <v>42205</v>
      </c>
      <c r="B970" s="190" t="s">
        <v>623</v>
      </c>
      <c r="C970" s="188" t="s">
        <v>593</v>
      </c>
      <c r="D970" s="191"/>
      <c r="E970" s="191">
        <v>200000000</v>
      </c>
      <c r="F970" s="192">
        <f t="shared" si="29"/>
        <v>1401745000</v>
      </c>
      <c r="G970" s="187"/>
      <c r="H970" s="179">
        <f t="shared" si="30"/>
        <v>7</v>
      </c>
    </row>
    <row r="971" spans="1:8" ht="18" customHeight="1">
      <c r="A971" s="190">
        <v>42206</v>
      </c>
      <c r="B971" s="190" t="s">
        <v>148</v>
      </c>
      <c r="C971" s="188" t="s">
        <v>361</v>
      </c>
      <c r="D971" s="191"/>
      <c r="E971" s="191">
        <v>70000000</v>
      </c>
      <c r="F971" s="192">
        <f t="shared" si="29"/>
        <v>1331745000</v>
      </c>
      <c r="G971" s="187" t="s">
        <v>474</v>
      </c>
      <c r="H971" s="179">
        <f t="shared" si="30"/>
        <v>7</v>
      </c>
    </row>
    <row r="972" spans="1:8" ht="18" customHeight="1">
      <c r="A972" s="190">
        <v>42206</v>
      </c>
      <c r="B972" s="190" t="s">
        <v>198</v>
      </c>
      <c r="C972" s="188" t="s">
        <v>774</v>
      </c>
      <c r="D972" s="191"/>
      <c r="E972" s="191">
        <v>53738000</v>
      </c>
      <c r="F972" s="192">
        <f t="shared" si="29"/>
        <v>1278007000</v>
      </c>
      <c r="G972" s="187"/>
      <c r="H972" s="179">
        <f t="shared" si="30"/>
        <v>7</v>
      </c>
    </row>
    <row r="973" spans="1:8" ht="18" customHeight="1">
      <c r="A973" s="190">
        <v>42206</v>
      </c>
      <c r="B973" s="190" t="s">
        <v>152</v>
      </c>
      <c r="C973" s="188" t="s">
        <v>211</v>
      </c>
      <c r="D973" s="191"/>
      <c r="E973" s="191">
        <v>15840000</v>
      </c>
      <c r="F973" s="192">
        <f t="shared" si="29"/>
        <v>1262167000</v>
      </c>
      <c r="G973" s="187"/>
      <c r="H973" s="179">
        <f t="shared" si="30"/>
        <v>7</v>
      </c>
    </row>
    <row r="974" spans="1:8" ht="18" customHeight="1">
      <c r="A974" s="190">
        <v>42206</v>
      </c>
      <c r="B974" s="190" t="s">
        <v>832</v>
      </c>
      <c r="C974" s="188" t="s">
        <v>450</v>
      </c>
      <c r="D974" s="191"/>
      <c r="E974" s="191">
        <v>290000</v>
      </c>
      <c r="F974" s="192">
        <f t="shared" si="29"/>
        <v>1261877000</v>
      </c>
      <c r="G974" s="187"/>
      <c r="H974" s="179">
        <f t="shared" si="30"/>
        <v>7</v>
      </c>
    </row>
    <row r="975" spans="1:8" ht="18" customHeight="1">
      <c r="A975" s="190">
        <v>42206</v>
      </c>
      <c r="B975" s="190" t="s">
        <v>146</v>
      </c>
      <c r="C975" s="188" t="s">
        <v>781</v>
      </c>
      <c r="D975" s="191"/>
      <c r="E975" s="191">
        <v>100000</v>
      </c>
      <c r="F975" s="192">
        <f t="shared" ref="F975:F1038" si="31">IF(C975&lt;&gt;"",F974+D975-E975,0)</f>
        <v>1261777000</v>
      </c>
      <c r="G975" s="187"/>
      <c r="H975" s="179">
        <f t="shared" ref="H975:H1038" si="32">IF(A975&lt;&gt;"",MONTH(A975),"")</f>
        <v>7</v>
      </c>
    </row>
    <row r="976" spans="1:8" ht="18" customHeight="1">
      <c r="A976" s="190">
        <v>42207</v>
      </c>
      <c r="B976" s="190" t="s">
        <v>832</v>
      </c>
      <c r="C976" s="188" t="s">
        <v>786</v>
      </c>
      <c r="D976" s="191"/>
      <c r="E976" s="191">
        <v>934000</v>
      </c>
      <c r="F976" s="192">
        <f t="shared" si="31"/>
        <v>1260843000</v>
      </c>
      <c r="G976" s="187"/>
      <c r="H976" s="179">
        <f t="shared" si="32"/>
        <v>7</v>
      </c>
    </row>
    <row r="977" spans="1:8" ht="18" customHeight="1">
      <c r="A977" s="190">
        <v>42207</v>
      </c>
      <c r="B977" s="190" t="s">
        <v>198</v>
      </c>
      <c r="C977" s="188" t="s">
        <v>787</v>
      </c>
      <c r="D977" s="191"/>
      <c r="E977" s="191">
        <v>14025000</v>
      </c>
      <c r="F977" s="192">
        <f t="shared" si="31"/>
        <v>1246818000</v>
      </c>
      <c r="G977" s="187"/>
      <c r="H977" s="179">
        <f t="shared" si="32"/>
        <v>7</v>
      </c>
    </row>
    <row r="978" spans="1:8" ht="18" customHeight="1">
      <c r="A978" s="190">
        <v>42207</v>
      </c>
      <c r="B978" s="190" t="s">
        <v>179</v>
      </c>
      <c r="C978" s="188" t="s">
        <v>788</v>
      </c>
      <c r="D978" s="191"/>
      <c r="E978" s="191">
        <v>2392000</v>
      </c>
      <c r="F978" s="192">
        <f t="shared" si="31"/>
        <v>1244426000</v>
      </c>
      <c r="G978" s="187"/>
      <c r="H978" s="179">
        <f t="shared" si="32"/>
        <v>7</v>
      </c>
    </row>
    <row r="979" spans="1:8" ht="18" customHeight="1">
      <c r="A979" s="190">
        <v>42207</v>
      </c>
      <c r="B979" s="190" t="s">
        <v>198</v>
      </c>
      <c r="C979" s="188" t="s">
        <v>582</v>
      </c>
      <c r="D979" s="191"/>
      <c r="E979" s="191">
        <v>18358000</v>
      </c>
      <c r="F979" s="192">
        <f t="shared" si="31"/>
        <v>1226068000</v>
      </c>
      <c r="G979" s="187"/>
      <c r="H979" s="179">
        <f t="shared" si="32"/>
        <v>7</v>
      </c>
    </row>
    <row r="980" spans="1:8" ht="18" customHeight="1">
      <c r="A980" s="190">
        <v>42207</v>
      </c>
      <c r="B980" s="190" t="s">
        <v>152</v>
      </c>
      <c r="C980" s="188" t="s">
        <v>382</v>
      </c>
      <c r="D980" s="191"/>
      <c r="E980" s="191">
        <v>18215000</v>
      </c>
      <c r="F980" s="192">
        <f t="shared" si="31"/>
        <v>1207853000</v>
      </c>
      <c r="G980" s="187"/>
      <c r="H980" s="179">
        <f t="shared" si="32"/>
        <v>7</v>
      </c>
    </row>
    <row r="981" spans="1:8" ht="18" customHeight="1">
      <c r="A981" s="190">
        <v>42208</v>
      </c>
      <c r="B981" s="190" t="s">
        <v>148</v>
      </c>
      <c r="C981" s="188" t="s">
        <v>789</v>
      </c>
      <c r="D981" s="191"/>
      <c r="E981" s="191">
        <v>56954000</v>
      </c>
      <c r="F981" s="192">
        <f t="shared" si="31"/>
        <v>1150899000</v>
      </c>
      <c r="G981" s="187"/>
      <c r="H981" s="179">
        <f t="shared" si="32"/>
        <v>7</v>
      </c>
    </row>
    <row r="982" spans="1:8" ht="18" customHeight="1">
      <c r="A982" s="190">
        <v>42208</v>
      </c>
      <c r="B982" s="190" t="s">
        <v>146</v>
      </c>
      <c r="C982" s="188" t="s">
        <v>197</v>
      </c>
      <c r="D982" s="191"/>
      <c r="E982" s="191">
        <v>100000</v>
      </c>
      <c r="F982" s="192">
        <f t="shared" si="31"/>
        <v>1150799000</v>
      </c>
      <c r="G982" s="187"/>
      <c r="H982" s="179">
        <f t="shared" si="32"/>
        <v>7</v>
      </c>
    </row>
    <row r="983" spans="1:8" ht="18" customHeight="1">
      <c r="A983" s="190">
        <v>42208</v>
      </c>
      <c r="B983" s="190" t="s">
        <v>146</v>
      </c>
      <c r="C983" s="188" t="s">
        <v>188</v>
      </c>
      <c r="D983" s="191"/>
      <c r="E983" s="191">
        <v>1250000</v>
      </c>
      <c r="F983" s="192">
        <f t="shared" si="31"/>
        <v>1149549000</v>
      </c>
      <c r="G983" s="187"/>
      <c r="H983" s="179">
        <f t="shared" si="32"/>
        <v>7</v>
      </c>
    </row>
    <row r="984" spans="1:8" ht="18" customHeight="1">
      <c r="A984" s="190">
        <v>42208</v>
      </c>
      <c r="B984" s="190" t="s">
        <v>50</v>
      </c>
      <c r="C984" s="188" t="s">
        <v>156</v>
      </c>
      <c r="D984" s="191"/>
      <c r="E984" s="191">
        <v>20000000</v>
      </c>
      <c r="F984" s="192">
        <f t="shared" si="31"/>
        <v>1129549000</v>
      </c>
      <c r="G984" s="187"/>
      <c r="H984" s="179">
        <f t="shared" si="32"/>
        <v>7</v>
      </c>
    </row>
    <row r="985" spans="1:8" ht="18" customHeight="1">
      <c r="A985" s="190">
        <v>42208</v>
      </c>
      <c r="B985" s="190" t="s">
        <v>177</v>
      </c>
      <c r="C985" s="188" t="s">
        <v>224</v>
      </c>
      <c r="D985" s="191"/>
      <c r="E985" s="191">
        <v>2246000</v>
      </c>
      <c r="F985" s="192">
        <f t="shared" si="31"/>
        <v>1127303000</v>
      </c>
      <c r="G985" s="187"/>
      <c r="H985" s="179">
        <f t="shared" si="32"/>
        <v>7</v>
      </c>
    </row>
    <row r="986" spans="1:8" ht="18" customHeight="1">
      <c r="A986" s="190">
        <v>42209</v>
      </c>
      <c r="B986" s="190" t="s">
        <v>623</v>
      </c>
      <c r="C986" s="188" t="s">
        <v>329</v>
      </c>
      <c r="D986" s="191"/>
      <c r="E986" s="191">
        <v>610181000</v>
      </c>
      <c r="F986" s="192">
        <f t="shared" si="31"/>
        <v>517122000</v>
      </c>
      <c r="G986" s="187"/>
      <c r="H986" s="179">
        <f t="shared" si="32"/>
        <v>7</v>
      </c>
    </row>
    <row r="987" spans="1:8" ht="18" customHeight="1">
      <c r="A987" s="190">
        <v>42209</v>
      </c>
      <c r="B987" s="190" t="s">
        <v>148</v>
      </c>
      <c r="C987" s="188" t="s">
        <v>206</v>
      </c>
      <c r="D987" s="191"/>
      <c r="E987" s="191">
        <v>200000000</v>
      </c>
      <c r="F987" s="192">
        <f t="shared" si="31"/>
        <v>317122000</v>
      </c>
      <c r="G987" s="187" t="s">
        <v>474</v>
      </c>
      <c r="H987" s="179">
        <f t="shared" si="32"/>
        <v>7</v>
      </c>
    </row>
    <row r="988" spans="1:8" ht="18" customHeight="1">
      <c r="A988" s="190">
        <v>42209</v>
      </c>
      <c r="B988" s="190" t="s">
        <v>148</v>
      </c>
      <c r="C988" s="188" t="s">
        <v>207</v>
      </c>
      <c r="D988" s="191"/>
      <c r="E988" s="191">
        <v>100000000</v>
      </c>
      <c r="F988" s="192">
        <f t="shared" si="31"/>
        <v>217122000</v>
      </c>
      <c r="G988" s="187" t="s">
        <v>474</v>
      </c>
      <c r="H988" s="179">
        <f t="shared" si="32"/>
        <v>7</v>
      </c>
    </row>
    <row r="989" spans="1:8" ht="18" customHeight="1">
      <c r="A989" s="190">
        <v>42209</v>
      </c>
      <c r="B989" s="190" t="s">
        <v>148</v>
      </c>
      <c r="C989" s="188" t="s">
        <v>653</v>
      </c>
      <c r="D989" s="191"/>
      <c r="E989" s="191">
        <v>50017000</v>
      </c>
      <c r="F989" s="192">
        <f t="shared" si="31"/>
        <v>167105000</v>
      </c>
      <c r="G989" s="187" t="s">
        <v>474</v>
      </c>
      <c r="H989" s="179">
        <f t="shared" si="32"/>
        <v>7</v>
      </c>
    </row>
    <row r="990" spans="1:8" ht="18" customHeight="1">
      <c r="A990" s="190">
        <v>42209</v>
      </c>
      <c r="B990" s="190" t="s">
        <v>148</v>
      </c>
      <c r="C990" s="188" t="s">
        <v>595</v>
      </c>
      <c r="D990" s="191"/>
      <c r="E990" s="191">
        <v>35840000</v>
      </c>
      <c r="F990" s="192">
        <f t="shared" si="31"/>
        <v>131265000</v>
      </c>
      <c r="G990" s="187" t="s">
        <v>474</v>
      </c>
      <c r="H990" s="179">
        <f t="shared" si="32"/>
        <v>7</v>
      </c>
    </row>
    <row r="991" spans="1:8" ht="18" customHeight="1">
      <c r="A991" s="190">
        <v>42209</v>
      </c>
      <c r="B991" s="190" t="s">
        <v>146</v>
      </c>
      <c r="C991" s="188" t="s">
        <v>698</v>
      </c>
      <c r="D991" s="191"/>
      <c r="E991" s="191">
        <v>20000000</v>
      </c>
      <c r="F991" s="192">
        <f t="shared" si="31"/>
        <v>111265000</v>
      </c>
      <c r="G991" s="187"/>
      <c r="H991" s="179">
        <f t="shared" si="32"/>
        <v>7</v>
      </c>
    </row>
    <row r="992" spans="1:8" ht="18" customHeight="1">
      <c r="A992" s="190">
        <v>42209</v>
      </c>
      <c r="B992" s="190" t="s">
        <v>184</v>
      </c>
      <c r="C992" s="188" t="s">
        <v>187</v>
      </c>
      <c r="D992" s="191"/>
      <c r="E992" s="191">
        <v>3000000</v>
      </c>
      <c r="F992" s="192">
        <f t="shared" si="31"/>
        <v>108265000</v>
      </c>
      <c r="G992" s="187"/>
      <c r="H992" s="179">
        <f t="shared" si="32"/>
        <v>7</v>
      </c>
    </row>
    <row r="993" spans="1:8" ht="18" customHeight="1">
      <c r="A993" s="190">
        <v>42209</v>
      </c>
      <c r="B993" s="190" t="s">
        <v>159</v>
      </c>
      <c r="C993" s="188" t="s">
        <v>792</v>
      </c>
      <c r="D993" s="191"/>
      <c r="E993" s="191">
        <v>2000000</v>
      </c>
      <c r="F993" s="192">
        <f t="shared" si="31"/>
        <v>106265000</v>
      </c>
      <c r="G993" s="187"/>
      <c r="H993" s="179">
        <f t="shared" si="32"/>
        <v>7</v>
      </c>
    </row>
    <row r="994" spans="1:8" ht="18" customHeight="1">
      <c r="A994" s="190">
        <v>42209</v>
      </c>
      <c r="B994" s="190" t="s">
        <v>146</v>
      </c>
      <c r="C994" s="188" t="s">
        <v>641</v>
      </c>
      <c r="D994" s="191"/>
      <c r="E994" s="191">
        <v>180000</v>
      </c>
      <c r="F994" s="192">
        <f t="shared" si="31"/>
        <v>106085000</v>
      </c>
      <c r="G994" s="187"/>
      <c r="H994" s="179">
        <f t="shared" si="32"/>
        <v>7</v>
      </c>
    </row>
    <row r="995" spans="1:8" ht="18" customHeight="1">
      <c r="A995" s="190">
        <v>42210</v>
      </c>
      <c r="B995" s="190" t="s">
        <v>146</v>
      </c>
      <c r="C995" s="188" t="s">
        <v>641</v>
      </c>
      <c r="D995" s="191"/>
      <c r="E995" s="191">
        <v>140000</v>
      </c>
      <c r="F995" s="192">
        <f t="shared" si="31"/>
        <v>105945000</v>
      </c>
      <c r="G995" s="187"/>
      <c r="H995" s="179">
        <f t="shared" si="32"/>
        <v>7</v>
      </c>
    </row>
    <row r="996" spans="1:8" ht="18" customHeight="1">
      <c r="A996" s="190">
        <v>42210</v>
      </c>
      <c r="B996" s="190" t="s">
        <v>832</v>
      </c>
      <c r="C996" s="188" t="s">
        <v>793</v>
      </c>
      <c r="D996" s="191"/>
      <c r="E996" s="191">
        <v>4020000</v>
      </c>
      <c r="F996" s="192">
        <f t="shared" si="31"/>
        <v>101925000</v>
      </c>
      <c r="G996" s="187"/>
      <c r="H996" s="179">
        <f t="shared" si="32"/>
        <v>7</v>
      </c>
    </row>
    <row r="997" spans="1:8" ht="18" customHeight="1">
      <c r="A997" s="190">
        <v>42210</v>
      </c>
      <c r="B997" s="190" t="s">
        <v>269</v>
      </c>
      <c r="C997" s="188" t="s">
        <v>794</v>
      </c>
      <c r="D997" s="191"/>
      <c r="E997" s="191">
        <v>1000000</v>
      </c>
      <c r="F997" s="192">
        <f t="shared" si="31"/>
        <v>100925000</v>
      </c>
      <c r="G997" s="187"/>
      <c r="H997" s="179">
        <f t="shared" si="32"/>
        <v>7</v>
      </c>
    </row>
    <row r="998" spans="1:8" ht="18" customHeight="1">
      <c r="A998" s="190">
        <v>42213</v>
      </c>
      <c r="B998" s="190" t="s">
        <v>50</v>
      </c>
      <c r="C998" s="188" t="s">
        <v>155</v>
      </c>
      <c r="D998" s="191">
        <v>1000000000</v>
      </c>
      <c r="E998" s="191"/>
      <c r="F998" s="192">
        <f t="shared" si="31"/>
        <v>1100925000</v>
      </c>
      <c r="G998" s="187"/>
      <c r="H998" s="179">
        <f t="shared" si="32"/>
        <v>7</v>
      </c>
    </row>
    <row r="999" spans="1:8" ht="18" customHeight="1">
      <c r="A999" s="190">
        <v>42213</v>
      </c>
      <c r="B999" s="190" t="s">
        <v>148</v>
      </c>
      <c r="C999" s="188" t="s">
        <v>707</v>
      </c>
      <c r="D999" s="191"/>
      <c r="E999" s="191">
        <v>200060000</v>
      </c>
      <c r="F999" s="192">
        <f t="shared" si="31"/>
        <v>900865000</v>
      </c>
      <c r="G999" s="187" t="s">
        <v>474</v>
      </c>
      <c r="H999" s="179">
        <f t="shared" si="32"/>
        <v>7</v>
      </c>
    </row>
    <row r="1000" spans="1:8" ht="18" customHeight="1">
      <c r="A1000" s="190">
        <v>42213</v>
      </c>
      <c r="B1000" s="190" t="s">
        <v>148</v>
      </c>
      <c r="C1000" s="188" t="s">
        <v>166</v>
      </c>
      <c r="D1000" s="191"/>
      <c r="E1000" s="191">
        <v>235000000</v>
      </c>
      <c r="F1000" s="192">
        <f t="shared" si="31"/>
        <v>665865000</v>
      </c>
      <c r="G1000" s="187" t="s">
        <v>474</v>
      </c>
      <c r="H1000" s="179">
        <f t="shared" si="32"/>
        <v>7</v>
      </c>
    </row>
    <row r="1001" spans="1:8" ht="18" customHeight="1">
      <c r="A1001" s="190">
        <v>42213</v>
      </c>
      <c r="B1001" s="190" t="s">
        <v>148</v>
      </c>
      <c r="C1001" s="188" t="s">
        <v>361</v>
      </c>
      <c r="D1001" s="191"/>
      <c r="E1001" s="191">
        <v>100000000</v>
      </c>
      <c r="F1001" s="192">
        <f t="shared" si="31"/>
        <v>565865000</v>
      </c>
      <c r="G1001" s="187" t="s">
        <v>474</v>
      </c>
      <c r="H1001" s="179">
        <f t="shared" si="32"/>
        <v>7</v>
      </c>
    </row>
    <row r="1002" spans="1:8" ht="18" customHeight="1">
      <c r="A1002" s="190">
        <v>42213</v>
      </c>
      <c r="B1002" s="190" t="s">
        <v>148</v>
      </c>
      <c r="C1002" s="188" t="s">
        <v>238</v>
      </c>
      <c r="D1002" s="191"/>
      <c r="E1002" s="191">
        <v>100000000</v>
      </c>
      <c r="F1002" s="192">
        <f t="shared" si="31"/>
        <v>465865000</v>
      </c>
      <c r="G1002" s="187" t="s">
        <v>474</v>
      </c>
      <c r="H1002" s="179">
        <f t="shared" si="32"/>
        <v>7</v>
      </c>
    </row>
    <row r="1003" spans="1:8" ht="18" customHeight="1">
      <c r="A1003" s="190">
        <v>42213</v>
      </c>
      <c r="B1003" s="190" t="s">
        <v>198</v>
      </c>
      <c r="C1003" s="188" t="s">
        <v>525</v>
      </c>
      <c r="D1003" s="191"/>
      <c r="E1003" s="191">
        <v>5000000</v>
      </c>
      <c r="F1003" s="192">
        <f t="shared" si="31"/>
        <v>460865000</v>
      </c>
      <c r="G1003" s="187"/>
      <c r="H1003" s="179">
        <f t="shared" si="32"/>
        <v>7</v>
      </c>
    </row>
    <row r="1004" spans="1:8" ht="18" customHeight="1">
      <c r="A1004" s="190">
        <v>42213</v>
      </c>
      <c r="B1004" s="190" t="s">
        <v>169</v>
      </c>
      <c r="C1004" s="188" t="s">
        <v>171</v>
      </c>
      <c r="D1004" s="191"/>
      <c r="E1004" s="191">
        <v>100000000</v>
      </c>
      <c r="F1004" s="192">
        <f t="shared" si="31"/>
        <v>360865000</v>
      </c>
      <c r="G1004" s="187"/>
      <c r="H1004" s="179">
        <f t="shared" si="32"/>
        <v>7</v>
      </c>
    </row>
    <row r="1005" spans="1:8" ht="18" customHeight="1">
      <c r="A1005" s="190">
        <v>42213</v>
      </c>
      <c r="B1005" s="190" t="s">
        <v>169</v>
      </c>
      <c r="C1005" s="188" t="s">
        <v>355</v>
      </c>
      <c r="D1005" s="191"/>
      <c r="E1005" s="191">
        <v>80000000</v>
      </c>
      <c r="F1005" s="192">
        <f t="shared" si="31"/>
        <v>280865000</v>
      </c>
      <c r="G1005" s="187"/>
      <c r="H1005" s="179">
        <f t="shared" si="32"/>
        <v>7</v>
      </c>
    </row>
    <row r="1006" spans="1:8" ht="18" customHeight="1">
      <c r="A1006" s="190">
        <v>42213</v>
      </c>
      <c r="B1006" s="190" t="s">
        <v>152</v>
      </c>
      <c r="C1006" s="188" t="s">
        <v>795</v>
      </c>
      <c r="D1006" s="191"/>
      <c r="E1006" s="191">
        <v>37988000</v>
      </c>
      <c r="F1006" s="192">
        <f t="shared" si="31"/>
        <v>242877000</v>
      </c>
      <c r="G1006" s="187"/>
      <c r="H1006" s="179">
        <f t="shared" si="32"/>
        <v>7</v>
      </c>
    </row>
    <row r="1007" spans="1:8" ht="18" customHeight="1">
      <c r="A1007" s="190">
        <v>42213</v>
      </c>
      <c r="B1007" s="190" t="s">
        <v>146</v>
      </c>
      <c r="C1007" s="188" t="s">
        <v>796</v>
      </c>
      <c r="D1007" s="191"/>
      <c r="E1007" s="191">
        <v>1300000</v>
      </c>
      <c r="F1007" s="192">
        <f t="shared" si="31"/>
        <v>241577000</v>
      </c>
      <c r="G1007" s="187"/>
      <c r="H1007" s="179">
        <f t="shared" si="32"/>
        <v>7</v>
      </c>
    </row>
    <row r="1008" spans="1:8" ht="18" customHeight="1">
      <c r="A1008" s="190">
        <v>42213</v>
      </c>
      <c r="B1008" s="190" t="s">
        <v>159</v>
      </c>
      <c r="C1008" s="188" t="s">
        <v>792</v>
      </c>
      <c r="D1008" s="191"/>
      <c r="E1008" s="191">
        <v>28704000</v>
      </c>
      <c r="F1008" s="192">
        <f t="shared" si="31"/>
        <v>212873000</v>
      </c>
      <c r="G1008" s="187"/>
      <c r="H1008" s="179">
        <f t="shared" si="32"/>
        <v>7</v>
      </c>
    </row>
    <row r="1009" spans="1:8" ht="18" customHeight="1">
      <c r="A1009" s="190">
        <v>42213</v>
      </c>
      <c r="B1009" s="190" t="s">
        <v>184</v>
      </c>
      <c r="C1009" s="188" t="s">
        <v>797</v>
      </c>
      <c r="D1009" s="191">
        <v>3000000</v>
      </c>
      <c r="E1009" s="191"/>
      <c r="F1009" s="192">
        <f t="shared" si="31"/>
        <v>215873000</v>
      </c>
      <c r="G1009" s="187"/>
      <c r="H1009" s="179">
        <f t="shared" si="32"/>
        <v>7</v>
      </c>
    </row>
    <row r="1010" spans="1:8" ht="18" customHeight="1">
      <c r="A1010" s="190">
        <v>42213</v>
      </c>
      <c r="B1010" s="190" t="s">
        <v>152</v>
      </c>
      <c r="C1010" s="188" t="s">
        <v>187</v>
      </c>
      <c r="D1010" s="191"/>
      <c r="E1010" s="191">
        <v>4245000</v>
      </c>
      <c r="F1010" s="192">
        <f t="shared" si="31"/>
        <v>211628000</v>
      </c>
      <c r="G1010" s="187"/>
      <c r="H1010" s="179">
        <f t="shared" si="32"/>
        <v>7</v>
      </c>
    </row>
    <row r="1011" spans="1:8" ht="18" customHeight="1">
      <c r="A1011" s="190">
        <v>42213</v>
      </c>
      <c r="B1011" s="190" t="s">
        <v>146</v>
      </c>
      <c r="C1011" s="188" t="s">
        <v>641</v>
      </c>
      <c r="D1011" s="191"/>
      <c r="E1011" s="191">
        <v>180000</v>
      </c>
      <c r="F1011" s="192">
        <f t="shared" si="31"/>
        <v>211448000</v>
      </c>
      <c r="G1011" s="187"/>
      <c r="H1011" s="179">
        <f t="shared" si="32"/>
        <v>7</v>
      </c>
    </row>
    <row r="1012" spans="1:8" ht="18" customHeight="1">
      <c r="A1012" s="190">
        <v>42213</v>
      </c>
      <c r="B1012" s="190" t="s">
        <v>269</v>
      </c>
      <c r="C1012" s="188" t="s">
        <v>798</v>
      </c>
      <c r="D1012" s="191"/>
      <c r="E1012" s="191">
        <v>4422000</v>
      </c>
      <c r="F1012" s="192">
        <f t="shared" si="31"/>
        <v>207026000</v>
      </c>
      <c r="G1012" s="187"/>
      <c r="H1012" s="179">
        <f t="shared" si="32"/>
        <v>7</v>
      </c>
    </row>
    <row r="1013" spans="1:8" ht="18" customHeight="1">
      <c r="A1013" s="190">
        <v>42214</v>
      </c>
      <c r="B1013" s="190" t="s">
        <v>146</v>
      </c>
      <c r="C1013" s="188" t="s">
        <v>151</v>
      </c>
      <c r="D1013" s="191"/>
      <c r="E1013" s="191">
        <v>305000</v>
      </c>
      <c r="F1013" s="192">
        <f t="shared" si="31"/>
        <v>206721000</v>
      </c>
      <c r="G1013" s="187"/>
      <c r="H1013" s="179">
        <f t="shared" si="32"/>
        <v>7</v>
      </c>
    </row>
    <row r="1014" spans="1:8" ht="18" customHeight="1">
      <c r="A1014" s="190">
        <v>42214</v>
      </c>
      <c r="B1014" s="190" t="s">
        <v>184</v>
      </c>
      <c r="C1014" s="188" t="s">
        <v>799</v>
      </c>
      <c r="D1014" s="191"/>
      <c r="E1014" s="191">
        <v>8000000</v>
      </c>
      <c r="F1014" s="192">
        <f t="shared" si="31"/>
        <v>198721000</v>
      </c>
      <c r="G1014" s="187"/>
      <c r="H1014" s="179">
        <f t="shared" si="32"/>
        <v>7</v>
      </c>
    </row>
    <row r="1015" spans="1:8" ht="18" customHeight="1">
      <c r="A1015" s="190">
        <v>42214</v>
      </c>
      <c r="B1015" s="190" t="s">
        <v>146</v>
      </c>
      <c r="C1015" s="188" t="s">
        <v>800</v>
      </c>
      <c r="D1015" s="191"/>
      <c r="E1015" s="191">
        <v>500000</v>
      </c>
      <c r="F1015" s="192">
        <f t="shared" si="31"/>
        <v>198221000</v>
      </c>
      <c r="G1015" s="187"/>
      <c r="H1015" s="179">
        <f t="shared" si="32"/>
        <v>7</v>
      </c>
    </row>
    <row r="1016" spans="1:8" ht="18" customHeight="1">
      <c r="A1016" s="190">
        <v>42215</v>
      </c>
      <c r="B1016" s="190" t="s">
        <v>184</v>
      </c>
      <c r="C1016" s="188" t="s">
        <v>801</v>
      </c>
      <c r="D1016" s="191">
        <v>8000000</v>
      </c>
      <c r="E1016" s="191"/>
      <c r="F1016" s="192">
        <f t="shared" si="31"/>
        <v>206221000</v>
      </c>
      <c r="G1016" s="187"/>
      <c r="H1016" s="179">
        <f t="shared" si="32"/>
        <v>7</v>
      </c>
    </row>
    <row r="1017" spans="1:8" ht="18" customHeight="1">
      <c r="A1017" s="190">
        <v>42215</v>
      </c>
      <c r="B1017" s="190" t="s">
        <v>1159</v>
      </c>
      <c r="C1017" s="188" t="s">
        <v>799</v>
      </c>
      <c r="D1017" s="191"/>
      <c r="E1017" s="191">
        <v>4918000</v>
      </c>
      <c r="F1017" s="192">
        <f t="shared" si="31"/>
        <v>201303000</v>
      </c>
      <c r="G1017" s="187"/>
      <c r="H1017" s="179">
        <f t="shared" si="32"/>
        <v>7</v>
      </c>
    </row>
    <row r="1018" spans="1:8" ht="18" customHeight="1">
      <c r="A1018" s="190">
        <v>42215</v>
      </c>
      <c r="B1018" s="190" t="s">
        <v>146</v>
      </c>
      <c r="C1018" s="188" t="s">
        <v>767</v>
      </c>
      <c r="D1018" s="191"/>
      <c r="E1018" s="191">
        <v>100000</v>
      </c>
      <c r="F1018" s="192">
        <f t="shared" si="31"/>
        <v>201203000</v>
      </c>
      <c r="G1018" s="187"/>
      <c r="H1018" s="179">
        <f t="shared" si="32"/>
        <v>7</v>
      </c>
    </row>
    <row r="1019" spans="1:8" ht="18" customHeight="1">
      <c r="A1019" s="190">
        <v>42215</v>
      </c>
      <c r="B1019" s="190" t="s">
        <v>148</v>
      </c>
      <c r="C1019" s="188" t="s">
        <v>653</v>
      </c>
      <c r="D1019" s="191"/>
      <c r="E1019" s="191">
        <v>55538000</v>
      </c>
      <c r="F1019" s="192">
        <f t="shared" si="31"/>
        <v>145665000</v>
      </c>
      <c r="G1019" s="187" t="s">
        <v>474</v>
      </c>
      <c r="H1019" s="179">
        <f t="shared" si="32"/>
        <v>7</v>
      </c>
    </row>
    <row r="1020" spans="1:8" ht="18" customHeight="1">
      <c r="A1020" s="190">
        <v>42215</v>
      </c>
      <c r="B1020" s="190" t="s">
        <v>177</v>
      </c>
      <c r="C1020" s="188" t="s">
        <v>224</v>
      </c>
      <c r="D1020" s="191"/>
      <c r="E1020" s="191">
        <v>1939000</v>
      </c>
      <c r="F1020" s="192">
        <f t="shared" si="31"/>
        <v>143726000</v>
      </c>
      <c r="G1020" s="187"/>
      <c r="H1020" s="179">
        <f t="shared" si="32"/>
        <v>7</v>
      </c>
    </row>
    <row r="1021" spans="1:8" ht="18" customHeight="1">
      <c r="A1021" s="190">
        <v>42215</v>
      </c>
      <c r="B1021" s="190" t="s">
        <v>146</v>
      </c>
      <c r="C1021" s="188" t="s">
        <v>641</v>
      </c>
      <c r="D1021" s="191"/>
      <c r="E1021" s="191">
        <v>60000</v>
      </c>
      <c r="F1021" s="192">
        <f t="shared" si="31"/>
        <v>143666000</v>
      </c>
      <c r="G1021" s="187"/>
      <c r="H1021" s="179">
        <f t="shared" si="32"/>
        <v>7</v>
      </c>
    </row>
    <row r="1022" spans="1:8" ht="18" customHeight="1">
      <c r="A1022" s="190">
        <v>42216</v>
      </c>
      <c r="B1022" s="190" t="s">
        <v>184</v>
      </c>
      <c r="C1022" s="188" t="s">
        <v>802</v>
      </c>
      <c r="D1022" s="191"/>
      <c r="E1022" s="191">
        <v>20000000</v>
      </c>
      <c r="F1022" s="192">
        <f t="shared" si="31"/>
        <v>123666000</v>
      </c>
      <c r="G1022" s="187"/>
      <c r="H1022" s="179">
        <f t="shared" si="32"/>
        <v>7</v>
      </c>
    </row>
    <row r="1023" spans="1:8" ht="18" customHeight="1">
      <c r="A1023" s="190">
        <v>42216</v>
      </c>
      <c r="B1023" s="190" t="s">
        <v>146</v>
      </c>
      <c r="C1023" s="188" t="s">
        <v>151</v>
      </c>
      <c r="D1023" s="191"/>
      <c r="E1023" s="191">
        <v>290000</v>
      </c>
      <c r="F1023" s="192">
        <f t="shared" si="31"/>
        <v>123376000</v>
      </c>
      <c r="G1023" s="187"/>
      <c r="H1023" s="179">
        <f t="shared" si="32"/>
        <v>7</v>
      </c>
    </row>
    <row r="1024" spans="1:8" ht="18" customHeight="1">
      <c r="A1024" s="190">
        <v>42216</v>
      </c>
      <c r="B1024" s="190" t="s">
        <v>269</v>
      </c>
      <c r="C1024" s="188" t="s">
        <v>803</v>
      </c>
      <c r="D1024" s="191"/>
      <c r="E1024" s="191">
        <v>1500000</v>
      </c>
      <c r="F1024" s="192">
        <f t="shared" si="31"/>
        <v>121876000</v>
      </c>
      <c r="G1024" s="187"/>
      <c r="H1024" s="179">
        <f t="shared" si="32"/>
        <v>7</v>
      </c>
    </row>
    <row r="1025" spans="1:8" ht="18" customHeight="1">
      <c r="A1025" s="190">
        <v>42216</v>
      </c>
      <c r="B1025" s="190" t="s">
        <v>159</v>
      </c>
      <c r="C1025" s="188" t="s">
        <v>804</v>
      </c>
      <c r="D1025" s="191"/>
      <c r="E1025" s="191">
        <v>39735000</v>
      </c>
      <c r="F1025" s="192">
        <f t="shared" si="31"/>
        <v>82141000</v>
      </c>
      <c r="G1025" s="187"/>
      <c r="H1025" s="179">
        <f t="shared" si="32"/>
        <v>7</v>
      </c>
    </row>
    <row r="1026" spans="1:8" ht="18" customHeight="1">
      <c r="A1026" s="190">
        <v>42216</v>
      </c>
      <c r="B1026" s="190" t="s">
        <v>1053</v>
      </c>
      <c r="C1026" s="188" t="s">
        <v>805</v>
      </c>
      <c r="D1026" s="191"/>
      <c r="E1026" s="191">
        <v>13000000</v>
      </c>
      <c r="F1026" s="192">
        <f t="shared" si="31"/>
        <v>69141000</v>
      </c>
      <c r="G1026" s="187"/>
      <c r="H1026" s="179">
        <f t="shared" si="32"/>
        <v>7</v>
      </c>
    </row>
    <row r="1027" spans="1:8" ht="18" customHeight="1">
      <c r="A1027" s="190">
        <v>42217</v>
      </c>
      <c r="B1027" s="190" t="s">
        <v>146</v>
      </c>
      <c r="C1027" s="188" t="s">
        <v>806</v>
      </c>
      <c r="D1027" s="191"/>
      <c r="E1027" s="191">
        <v>2000000</v>
      </c>
      <c r="F1027" s="192">
        <f t="shared" si="31"/>
        <v>67141000</v>
      </c>
      <c r="G1027" s="187"/>
      <c r="H1027" s="179">
        <f t="shared" si="32"/>
        <v>8</v>
      </c>
    </row>
    <row r="1028" spans="1:8" ht="18" customHeight="1">
      <c r="A1028" s="190">
        <v>42217</v>
      </c>
      <c r="B1028" s="190" t="s">
        <v>623</v>
      </c>
      <c r="C1028" s="188" t="s">
        <v>807</v>
      </c>
      <c r="D1028" s="191">
        <v>10000000</v>
      </c>
      <c r="E1028" s="191"/>
      <c r="F1028" s="192">
        <f t="shared" si="31"/>
        <v>77141000</v>
      </c>
      <c r="G1028" s="187"/>
      <c r="H1028" s="179">
        <f t="shared" si="32"/>
        <v>8</v>
      </c>
    </row>
    <row r="1029" spans="1:8" ht="18" customHeight="1">
      <c r="A1029" s="190">
        <v>42217</v>
      </c>
      <c r="B1029" s="190" t="s">
        <v>623</v>
      </c>
      <c r="C1029" s="188" t="s">
        <v>808</v>
      </c>
      <c r="D1029" s="191">
        <v>35000000</v>
      </c>
      <c r="E1029" s="191"/>
      <c r="F1029" s="192">
        <f t="shared" si="31"/>
        <v>112141000</v>
      </c>
      <c r="G1029" s="187"/>
      <c r="H1029" s="179">
        <f t="shared" si="32"/>
        <v>8</v>
      </c>
    </row>
    <row r="1030" spans="1:8" ht="18" customHeight="1">
      <c r="A1030" s="190">
        <v>42217</v>
      </c>
      <c r="B1030" s="190" t="s">
        <v>159</v>
      </c>
      <c r="C1030" s="188" t="s">
        <v>357</v>
      </c>
      <c r="D1030" s="191"/>
      <c r="E1030" s="191">
        <v>104651000</v>
      </c>
      <c r="F1030" s="192">
        <f t="shared" si="31"/>
        <v>7490000</v>
      </c>
      <c r="G1030" s="187"/>
      <c r="H1030" s="179">
        <f t="shared" si="32"/>
        <v>8</v>
      </c>
    </row>
    <row r="1031" spans="1:8" ht="18" customHeight="1">
      <c r="A1031" s="190">
        <v>42217</v>
      </c>
      <c r="B1031" s="190" t="s">
        <v>146</v>
      </c>
      <c r="C1031" s="188" t="s">
        <v>809</v>
      </c>
      <c r="D1031" s="191"/>
      <c r="E1031" s="191">
        <v>470000</v>
      </c>
      <c r="F1031" s="192">
        <f t="shared" si="31"/>
        <v>7020000</v>
      </c>
      <c r="G1031" s="187"/>
      <c r="H1031" s="179">
        <f t="shared" si="32"/>
        <v>8</v>
      </c>
    </row>
    <row r="1032" spans="1:8" ht="18" customHeight="1">
      <c r="A1032" s="190">
        <v>42217</v>
      </c>
      <c r="B1032" s="190" t="s">
        <v>184</v>
      </c>
      <c r="C1032" s="188" t="s">
        <v>810</v>
      </c>
      <c r="D1032" s="191">
        <v>20000000</v>
      </c>
      <c r="E1032" s="191"/>
      <c r="F1032" s="192">
        <f t="shared" si="31"/>
        <v>27020000</v>
      </c>
      <c r="G1032" s="187"/>
      <c r="H1032" s="179">
        <f t="shared" si="32"/>
        <v>8</v>
      </c>
    </row>
    <row r="1033" spans="1:8" ht="18" customHeight="1">
      <c r="A1033" s="190">
        <v>42217</v>
      </c>
      <c r="B1033" s="190" t="s">
        <v>198</v>
      </c>
      <c r="C1033" s="188" t="s">
        <v>811</v>
      </c>
      <c r="D1033" s="191"/>
      <c r="E1033" s="191">
        <v>20640000</v>
      </c>
      <c r="F1033" s="192">
        <f t="shared" si="31"/>
        <v>6380000</v>
      </c>
      <c r="G1033" s="187"/>
      <c r="H1033" s="179">
        <f t="shared" si="32"/>
        <v>8</v>
      </c>
    </row>
    <row r="1034" spans="1:8" ht="18" customHeight="1">
      <c r="A1034" s="190">
        <v>42217</v>
      </c>
      <c r="B1034" s="190" t="s">
        <v>1159</v>
      </c>
      <c r="C1034" s="188" t="s">
        <v>607</v>
      </c>
      <c r="D1034" s="191"/>
      <c r="E1034" s="191">
        <v>1830000</v>
      </c>
      <c r="F1034" s="192">
        <f t="shared" si="31"/>
        <v>4550000</v>
      </c>
      <c r="G1034" s="187"/>
      <c r="H1034" s="179">
        <f t="shared" si="32"/>
        <v>8</v>
      </c>
    </row>
    <row r="1035" spans="1:8" ht="18" customHeight="1">
      <c r="A1035" s="190">
        <v>42220</v>
      </c>
      <c r="B1035" s="190" t="s">
        <v>320</v>
      </c>
      <c r="C1035" s="188" t="s">
        <v>817</v>
      </c>
      <c r="D1035" s="191">
        <v>453537000</v>
      </c>
      <c r="E1035" s="191"/>
      <c r="F1035" s="192">
        <f t="shared" si="31"/>
        <v>458087000</v>
      </c>
      <c r="G1035" s="187"/>
      <c r="H1035" s="179">
        <f t="shared" si="32"/>
        <v>8</v>
      </c>
    </row>
    <row r="1036" spans="1:8" ht="18" customHeight="1">
      <c r="A1036" s="190">
        <v>42220</v>
      </c>
      <c r="B1036" s="190" t="s">
        <v>146</v>
      </c>
      <c r="C1036" s="188" t="s">
        <v>151</v>
      </c>
      <c r="D1036" s="191"/>
      <c r="E1036" s="191">
        <v>80000</v>
      </c>
      <c r="F1036" s="192">
        <f t="shared" si="31"/>
        <v>458007000</v>
      </c>
      <c r="G1036" s="187"/>
      <c r="H1036" s="179">
        <f t="shared" si="32"/>
        <v>8</v>
      </c>
    </row>
    <row r="1037" spans="1:8" ht="18" customHeight="1">
      <c r="A1037" s="190">
        <v>42220</v>
      </c>
      <c r="B1037" s="190" t="s">
        <v>146</v>
      </c>
      <c r="C1037" s="188" t="s">
        <v>741</v>
      </c>
      <c r="D1037" s="191"/>
      <c r="E1037" s="191">
        <v>1200000</v>
      </c>
      <c r="F1037" s="192">
        <f t="shared" si="31"/>
        <v>456807000</v>
      </c>
      <c r="G1037" s="187"/>
      <c r="H1037" s="179">
        <f t="shared" si="32"/>
        <v>8</v>
      </c>
    </row>
    <row r="1038" spans="1:8" ht="18" customHeight="1">
      <c r="A1038" s="190">
        <v>42220</v>
      </c>
      <c r="B1038" s="190" t="s">
        <v>148</v>
      </c>
      <c r="C1038" s="188" t="s">
        <v>812</v>
      </c>
      <c r="D1038" s="191"/>
      <c r="E1038" s="191">
        <v>114000000</v>
      </c>
      <c r="F1038" s="192">
        <f t="shared" si="31"/>
        <v>342807000</v>
      </c>
      <c r="G1038" s="187"/>
      <c r="H1038" s="179">
        <f t="shared" si="32"/>
        <v>8</v>
      </c>
    </row>
    <row r="1039" spans="1:8" ht="18" customHeight="1">
      <c r="A1039" s="190">
        <v>42220</v>
      </c>
      <c r="B1039" s="190" t="s">
        <v>148</v>
      </c>
      <c r="C1039" s="188" t="s">
        <v>167</v>
      </c>
      <c r="D1039" s="191"/>
      <c r="E1039" s="191">
        <v>155110000</v>
      </c>
      <c r="F1039" s="192">
        <f t="shared" ref="F1039:F1102" si="33">IF(C1039&lt;&gt;"",F1038+D1039-E1039,0)</f>
        <v>187697000</v>
      </c>
      <c r="G1039" s="187" t="s">
        <v>474</v>
      </c>
      <c r="H1039" s="179">
        <f t="shared" ref="H1039:H1102" si="34">IF(A1039&lt;&gt;"",MONTH(A1039),"")</f>
        <v>8</v>
      </c>
    </row>
    <row r="1040" spans="1:8" ht="18" customHeight="1">
      <c r="A1040" s="190">
        <v>42220</v>
      </c>
      <c r="B1040" s="190" t="s">
        <v>177</v>
      </c>
      <c r="C1040" s="188" t="s">
        <v>178</v>
      </c>
      <c r="D1040" s="191"/>
      <c r="E1040" s="191">
        <v>5983000</v>
      </c>
      <c r="F1040" s="192">
        <f t="shared" si="33"/>
        <v>181714000</v>
      </c>
      <c r="G1040" s="187"/>
      <c r="H1040" s="179">
        <f t="shared" si="34"/>
        <v>8</v>
      </c>
    </row>
    <row r="1041" spans="1:8" ht="18" customHeight="1">
      <c r="A1041" s="190">
        <v>42220</v>
      </c>
      <c r="B1041" s="190" t="s">
        <v>1053</v>
      </c>
      <c r="C1041" s="188" t="s">
        <v>813</v>
      </c>
      <c r="D1041" s="191"/>
      <c r="E1041" s="191">
        <v>500000</v>
      </c>
      <c r="F1041" s="192">
        <f t="shared" si="33"/>
        <v>181214000</v>
      </c>
      <c r="G1041" s="187"/>
      <c r="H1041" s="179">
        <f t="shared" si="34"/>
        <v>8</v>
      </c>
    </row>
    <row r="1042" spans="1:8" ht="18" customHeight="1">
      <c r="A1042" s="190">
        <v>42221</v>
      </c>
      <c r="B1042" s="190" t="s">
        <v>198</v>
      </c>
      <c r="C1042" s="188" t="s">
        <v>814</v>
      </c>
      <c r="D1042" s="191">
        <v>200000000</v>
      </c>
      <c r="E1042" s="191"/>
      <c r="F1042" s="192">
        <f t="shared" si="33"/>
        <v>381214000</v>
      </c>
      <c r="G1042" s="187"/>
      <c r="H1042" s="179">
        <f t="shared" si="34"/>
        <v>8</v>
      </c>
    </row>
    <row r="1043" spans="1:8" ht="18" customHeight="1">
      <c r="A1043" s="190">
        <v>42221</v>
      </c>
      <c r="B1043" s="190" t="s">
        <v>198</v>
      </c>
      <c r="C1043" s="188" t="s">
        <v>815</v>
      </c>
      <c r="D1043" s="191">
        <v>100000000</v>
      </c>
      <c r="E1043" s="191"/>
      <c r="F1043" s="192">
        <f t="shared" si="33"/>
        <v>481214000</v>
      </c>
      <c r="G1043" s="187"/>
      <c r="H1043" s="179">
        <f t="shared" si="34"/>
        <v>8</v>
      </c>
    </row>
    <row r="1044" spans="1:8" ht="18" customHeight="1">
      <c r="A1044" s="190">
        <v>42221</v>
      </c>
      <c r="B1044" s="190" t="s">
        <v>832</v>
      </c>
      <c r="C1044" s="188" t="s">
        <v>545</v>
      </c>
      <c r="D1044" s="191"/>
      <c r="E1044" s="191">
        <v>450000</v>
      </c>
      <c r="F1044" s="192">
        <f t="shared" si="33"/>
        <v>480764000</v>
      </c>
      <c r="G1044" s="187"/>
      <c r="H1044" s="179">
        <f t="shared" si="34"/>
        <v>8</v>
      </c>
    </row>
    <row r="1045" spans="1:8" ht="18" customHeight="1">
      <c r="A1045" s="190">
        <v>42221</v>
      </c>
      <c r="B1045" s="190" t="s">
        <v>169</v>
      </c>
      <c r="C1045" s="188" t="s">
        <v>319</v>
      </c>
      <c r="D1045" s="191"/>
      <c r="E1045" s="191">
        <v>10000000</v>
      </c>
      <c r="F1045" s="192">
        <f t="shared" si="33"/>
        <v>470764000</v>
      </c>
      <c r="G1045" s="187"/>
      <c r="H1045" s="179">
        <f t="shared" si="34"/>
        <v>8</v>
      </c>
    </row>
    <row r="1046" spans="1:8" ht="18" customHeight="1">
      <c r="A1046" s="190">
        <v>42221</v>
      </c>
      <c r="B1046" s="190" t="s">
        <v>1053</v>
      </c>
      <c r="C1046" s="188" t="s">
        <v>816</v>
      </c>
      <c r="D1046" s="191"/>
      <c r="E1046" s="191">
        <v>2000000</v>
      </c>
      <c r="F1046" s="192">
        <f t="shared" si="33"/>
        <v>468764000</v>
      </c>
      <c r="G1046" s="187"/>
      <c r="H1046" s="179">
        <f t="shared" si="34"/>
        <v>8</v>
      </c>
    </row>
    <row r="1047" spans="1:8" ht="18" customHeight="1">
      <c r="A1047" s="190">
        <v>42221</v>
      </c>
      <c r="B1047" s="190" t="s">
        <v>198</v>
      </c>
      <c r="C1047" s="188" t="s">
        <v>375</v>
      </c>
      <c r="D1047" s="191"/>
      <c r="E1047" s="191">
        <v>10000000</v>
      </c>
      <c r="F1047" s="192">
        <f t="shared" si="33"/>
        <v>458764000</v>
      </c>
      <c r="G1047" s="187"/>
      <c r="H1047" s="179">
        <f t="shared" si="34"/>
        <v>8</v>
      </c>
    </row>
    <row r="1048" spans="1:8" ht="18" customHeight="1">
      <c r="A1048" s="190">
        <v>42221</v>
      </c>
      <c r="B1048" s="190" t="s">
        <v>148</v>
      </c>
      <c r="C1048" s="188" t="s">
        <v>705</v>
      </c>
      <c r="D1048" s="191"/>
      <c r="E1048" s="191">
        <v>100000000</v>
      </c>
      <c r="F1048" s="192">
        <f t="shared" si="33"/>
        <v>358764000</v>
      </c>
      <c r="G1048" s="187" t="s">
        <v>474</v>
      </c>
      <c r="H1048" s="179">
        <f t="shared" si="34"/>
        <v>8</v>
      </c>
    </row>
    <row r="1049" spans="1:8" ht="18" customHeight="1">
      <c r="A1049" s="190">
        <v>42221</v>
      </c>
      <c r="B1049" s="190" t="s">
        <v>184</v>
      </c>
      <c r="C1049" s="188" t="s">
        <v>818</v>
      </c>
      <c r="D1049" s="191"/>
      <c r="E1049" s="191">
        <v>2000000</v>
      </c>
      <c r="F1049" s="192">
        <f t="shared" si="33"/>
        <v>356764000</v>
      </c>
      <c r="G1049" s="187"/>
      <c r="H1049" s="179">
        <f t="shared" si="34"/>
        <v>8</v>
      </c>
    </row>
    <row r="1050" spans="1:8" ht="18" customHeight="1">
      <c r="A1050" s="190">
        <v>42222</v>
      </c>
      <c r="B1050" s="190" t="s">
        <v>161</v>
      </c>
      <c r="C1050" s="188" t="s">
        <v>819</v>
      </c>
      <c r="D1050" s="191"/>
      <c r="E1050" s="191">
        <v>1370000</v>
      </c>
      <c r="F1050" s="192">
        <f t="shared" si="33"/>
        <v>355394000</v>
      </c>
      <c r="G1050" s="187"/>
      <c r="H1050" s="179">
        <f t="shared" si="34"/>
        <v>8</v>
      </c>
    </row>
    <row r="1051" spans="1:8" ht="18" customHeight="1">
      <c r="A1051" s="190">
        <v>42222</v>
      </c>
      <c r="B1051" s="190" t="s">
        <v>623</v>
      </c>
      <c r="C1051" s="188" t="s">
        <v>820</v>
      </c>
      <c r="D1051" s="191"/>
      <c r="E1051" s="191">
        <v>10000000</v>
      </c>
      <c r="F1051" s="192">
        <f t="shared" si="33"/>
        <v>345394000</v>
      </c>
      <c r="G1051" s="187"/>
      <c r="H1051" s="179">
        <f t="shared" si="34"/>
        <v>8</v>
      </c>
    </row>
    <row r="1052" spans="1:8" ht="18" customHeight="1">
      <c r="A1052" s="190">
        <v>42222</v>
      </c>
      <c r="B1052" s="190" t="s">
        <v>204</v>
      </c>
      <c r="C1052" s="188" t="s">
        <v>318</v>
      </c>
      <c r="D1052" s="191"/>
      <c r="E1052" s="191">
        <v>10517000</v>
      </c>
      <c r="F1052" s="192">
        <f t="shared" si="33"/>
        <v>334877000</v>
      </c>
      <c r="G1052" s="187"/>
      <c r="H1052" s="179">
        <f t="shared" si="34"/>
        <v>8</v>
      </c>
    </row>
    <row r="1053" spans="1:8" ht="18" customHeight="1">
      <c r="A1053" s="190">
        <v>42222</v>
      </c>
      <c r="B1053" s="190" t="s">
        <v>161</v>
      </c>
      <c r="C1053" s="188" t="s">
        <v>819</v>
      </c>
      <c r="D1053" s="191"/>
      <c r="E1053" s="191">
        <v>1370000</v>
      </c>
      <c r="F1053" s="192">
        <f t="shared" si="33"/>
        <v>333507000</v>
      </c>
      <c r="G1053" s="187"/>
      <c r="H1053" s="179">
        <f t="shared" si="34"/>
        <v>8</v>
      </c>
    </row>
    <row r="1054" spans="1:8" ht="18" customHeight="1">
      <c r="A1054" s="190">
        <v>42222</v>
      </c>
      <c r="B1054" s="190" t="s">
        <v>148</v>
      </c>
      <c r="C1054" s="188" t="s">
        <v>361</v>
      </c>
      <c r="D1054" s="191"/>
      <c r="E1054" s="191">
        <v>50000000</v>
      </c>
      <c r="F1054" s="192">
        <f t="shared" si="33"/>
        <v>283507000</v>
      </c>
      <c r="G1054" s="187" t="s">
        <v>474</v>
      </c>
      <c r="H1054" s="179">
        <f t="shared" si="34"/>
        <v>8</v>
      </c>
    </row>
    <row r="1055" spans="1:8" ht="18" customHeight="1">
      <c r="A1055" s="190">
        <v>42222</v>
      </c>
      <c r="B1055" s="190" t="s">
        <v>148</v>
      </c>
      <c r="C1055" s="188" t="s">
        <v>653</v>
      </c>
      <c r="D1055" s="191"/>
      <c r="E1055" s="191">
        <v>60000000</v>
      </c>
      <c r="F1055" s="192">
        <f t="shared" si="33"/>
        <v>223507000</v>
      </c>
      <c r="G1055" s="187" t="s">
        <v>474</v>
      </c>
      <c r="H1055" s="179">
        <f t="shared" si="34"/>
        <v>8</v>
      </c>
    </row>
    <row r="1056" spans="1:8" ht="18" customHeight="1">
      <c r="A1056" s="190">
        <v>42222</v>
      </c>
      <c r="B1056" s="190" t="s">
        <v>146</v>
      </c>
      <c r="C1056" s="188" t="s">
        <v>821</v>
      </c>
      <c r="D1056" s="191"/>
      <c r="E1056" s="191">
        <v>200000</v>
      </c>
      <c r="F1056" s="192">
        <f t="shared" si="33"/>
        <v>223307000</v>
      </c>
      <c r="G1056" s="187"/>
      <c r="H1056" s="179">
        <f t="shared" si="34"/>
        <v>8</v>
      </c>
    </row>
    <row r="1057" spans="1:8" ht="18" customHeight="1">
      <c r="A1057" s="190">
        <v>42222</v>
      </c>
      <c r="B1057" s="190" t="s">
        <v>146</v>
      </c>
      <c r="C1057" s="188" t="s">
        <v>641</v>
      </c>
      <c r="D1057" s="191"/>
      <c r="E1057" s="191">
        <v>80000</v>
      </c>
      <c r="F1057" s="192">
        <f t="shared" si="33"/>
        <v>223227000</v>
      </c>
      <c r="G1057" s="187"/>
      <c r="H1057" s="179">
        <f t="shared" si="34"/>
        <v>8</v>
      </c>
    </row>
    <row r="1058" spans="1:8" ht="18" customHeight="1">
      <c r="A1058" s="190">
        <v>42222</v>
      </c>
      <c r="B1058" s="190" t="s">
        <v>198</v>
      </c>
      <c r="C1058" s="188" t="s">
        <v>822</v>
      </c>
      <c r="D1058" s="191"/>
      <c r="E1058" s="191">
        <v>9940000</v>
      </c>
      <c r="F1058" s="192">
        <f t="shared" si="33"/>
        <v>213287000</v>
      </c>
      <c r="G1058" s="187"/>
      <c r="H1058" s="179">
        <f t="shared" si="34"/>
        <v>8</v>
      </c>
    </row>
    <row r="1059" spans="1:8" ht="18" customHeight="1">
      <c r="A1059" s="190">
        <v>42224</v>
      </c>
      <c r="B1059" s="190" t="s">
        <v>198</v>
      </c>
      <c r="C1059" s="188" t="s">
        <v>823</v>
      </c>
      <c r="D1059" s="191"/>
      <c r="E1059" s="191">
        <v>14850000</v>
      </c>
      <c r="F1059" s="192">
        <f t="shared" si="33"/>
        <v>198437000</v>
      </c>
      <c r="G1059" s="187"/>
      <c r="H1059" s="179">
        <f t="shared" si="34"/>
        <v>8</v>
      </c>
    </row>
    <row r="1060" spans="1:8" ht="18" customHeight="1">
      <c r="A1060" s="190">
        <v>42224</v>
      </c>
      <c r="B1060" s="190" t="s">
        <v>832</v>
      </c>
      <c r="C1060" s="188" t="s">
        <v>824</v>
      </c>
      <c r="D1060" s="191"/>
      <c r="E1060" s="191">
        <v>3740000</v>
      </c>
      <c r="F1060" s="192">
        <f t="shared" si="33"/>
        <v>194697000</v>
      </c>
      <c r="G1060" s="187"/>
      <c r="H1060" s="179">
        <f t="shared" si="34"/>
        <v>8</v>
      </c>
    </row>
    <row r="1061" spans="1:8" ht="18" customHeight="1">
      <c r="A1061" s="190">
        <v>42224</v>
      </c>
      <c r="B1061" s="190" t="s">
        <v>198</v>
      </c>
      <c r="C1061" s="188" t="s">
        <v>825</v>
      </c>
      <c r="D1061" s="191"/>
      <c r="E1061" s="191">
        <v>8300000</v>
      </c>
      <c r="F1061" s="192">
        <f t="shared" si="33"/>
        <v>186397000</v>
      </c>
      <c r="G1061" s="187"/>
      <c r="H1061" s="179">
        <f t="shared" si="34"/>
        <v>8</v>
      </c>
    </row>
    <row r="1062" spans="1:8" ht="18" customHeight="1">
      <c r="A1062" s="190">
        <v>42224</v>
      </c>
      <c r="B1062" s="190" t="s">
        <v>198</v>
      </c>
      <c r="C1062" s="188" t="s">
        <v>826</v>
      </c>
      <c r="D1062" s="191"/>
      <c r="E1062" s="191">
        <v>2110000</v>
      </c>
      <c r="F1062" s="192">
        <f t="shared" si="33"/>
        <v>184287000</v>
      </c>
      <c r="G1062" s="187"/>
      <c r="H1062" s="179">
        <f t="shared" si="34"/>
        <v>8</v>
      </c>
    </row>
    <row r="1063" spans="1:8" ht="18" customHeight="1">
      <c r="A1063" s="190">
        <v>42224</v>
      </c>
      <c r="B1063" s="190" t="s">
        <v>152</v>
      </c>
      <c r="C1063" s="188" t="s">
        <v>780</v>
      </c>
      <c r="D1063" s="191"/>
      <c r="E1063" s="191">
        <v>1100000</v>
      </c>
      <c r="F1063" s="192">
        <f t="shared" si="33"/>
        <v>183187000</v>
      </c>
      <c r="G1063" s="187"/>
      <c r="H1063" s="179">
        <f t="shared" si="34"/>
        <v>8</v>
      </c>
    </row>
    <row r="1064" spans="1:8" ht="18" customHeight="1">
      <c r="A1064" s="190">
        <v>42226</v>
      </c>
      <c r="B1064" s="190" t="s">
        <v>184</v>
      </c>
      <c r="C1064" s="188" t="s">
        <v>827</v>
      </c>
      <c r="D1064" s="191"/>
      <c r="E1064" s="191">
        <v>10000000</v>
      </c>
      <c r="F1064" s="192">
        <f t="shared" si="33"/>
        <v>173187000</v>
      </c>
      <c r="G1064" s="187"/>
      <c r="H1064" s="179">
        <f t="shared" si="34"/>
        <v>8</v>
      </c>
    </row>
    <row r="1065" spans="1:8" ht="18" customHeight="1">
      <c r="A1065" s="190">
        <v>42226</v>
      </c>
      <c r="B1065" s="190" t="s">
        <v>198</v>
      </c>
      <c r="C1065" s="188" t="s">
        <v>828</v>
      </c>
      <c r="D1065" s="191"/>
      <c r="E1065" s="191">
        <v>645000</v>
      </c>
      <c r="F1065" s="192">
        <f t="shared" si="33"/>
        <v>172542000</v>
      </c>
      <c r="G1065" s="187"/>
      <c r="H1065" s="179">
        <f t="shared" si="34"/>
        <v>8</v>
      </c>
    </row>
    <row r="1066" spans="1:8" ht="18" customHeight="1">
      <c r="A1066" s="190">
        <v>42226</v>
      </c>
      <c r="B1066" s="190" t="s">
        <v>152</v>
      </c>
      <c r="C1066" s="188" t="s">
        <v>829</v>
      </c>
      <c r="D1066" s="191"/>
      <c r="E1066" s="191">
        <v>1380000</v>
      </c>
      <c r="F1066" s="192">
        <f t="shared" si="33"/>
        <v>171162000</v>
      </c>
      <c r="G1066" s="187"/>
      <c r="H1066" s="179">
        <f t="shared" si="34"/>
        <v>8</v>
      </c>
    </row>
    <row r="1067" spans="1:8" ht="18" customHeight="1">
      <c r="A1067" s="190">
        <v>42226</v>
      </c>
      <c r="B1067" s="190" t="s">
        <v>198</v>
      </c>
      <c r="C1067" s="188" t="s">
        <v>830</v>
      </c>
      <c r="D1067" s="191"/>
      <c r="E1067" s="191">
        <v>21560000</v>
      </c>
      <c r="F1067" s="192">
        <f t="shared" si="33"/>
        <v>149602000</v>
      </c>
      <c r="G1067" s="187"/>
      <c r="H1067" s="179">
        <f t="shared" si="34"/>
        <v>8</v>
      </c>
    </row>
    <row r="1068" spans="1:8" ht="18" customHeight="1">
      <c r="A1068" s="190">
        <v>42226</v>
      </c>
      <c r="B1068" s="190" t="s">
        <v>179</v>
      </c>
      <c r="C1068" s="188" t="s">
        <v>831</v>
      </c>
      <c r="D1068" s="191"/>
      <c r="E1068" s="191">
        <v>328000</v>
      </c>
      <c r="F1068" s="192">
        <f t="shared" si="33"/>
        <v>149274000</v>
      </c>
      <c r="G1068" s="187"/>
      <c r="H1068" s="179">
        <f t="shared" si="34"/>
        <v>8</v>
      </c>
    </row>
    <row r="1069" spans="1:8" ht="18" customHeight="1">
      <c r="A1069" s="190">
        <v>42229</v>
      </c>
      <c r="B1069" s="190" t="s">
        <v>50</v>
      </c>
      <c r="C1069" s="188" t="s">
        <v>155</v>
      </c>
      <c r="D1069" s="191">
        <v>500000000</v>
      </c>
      <c r="E1069" s="191"/>
      <c r="F1069" s="192">
        <f t="shared" si="33"/>
        <v>649274000</v>
      </c>
      <c r="G1069" s="187"/>
      <c r="H1069" s="179">
        <f t="shared" si="34"/>
        <v>8</v>
      </c>
    </row>
    <row r="1070" spans="1:8" ht="18" customHeight="1">
      <c r="A1070" s="190">
        <v>42229</v>
      </c>
      <c r="B1070" s="190" t="s">
        <v>832</v>
      </c>
      <c r="C1070" s="188" t="s">
        <v>833</v>
      </c>
      <c r="D1070" s="191"/>
      <c r="E1070" s="191">
        <v>1064000</v>
      </c>
      <c r="F1070" s="192">
        <f t="shared" si="33"/>
        <v>648210000</v>
      </c>
      <c r="G1070" s="187"/>
      <c r="H1070" s="179">
        <f t="shared" si="34"/>
        <v>8</v>
      </c>
    </row>
    <row r="1071" spans="1:8" ht="18" customHeight="1">
      <c r="A1071" s="190">
        <v>42229</v>
      </c>
      <c r="B1071" s="190" t="s">
        <v>146</v>
      </c>
      <c r="C1071" s="188" t="s">
        <v>151</v>
      </c>
      <c r="D1071" s="191"/>
      <c r="E1071" s="191">
        <v>361000</v>
      </c>
      <c r="F1071" s="192">
        <f t="shared" si="33"/>
        <v>647849000</v>
      </c>
      <c r="G1071" s="187"/>
      <c r="H1071" s="179">
        <f t="shared" si="34"/>
        <v>8</v>
      </c>
    </row>
    <row r="1072" spans="1:8" ht="18" customHeight="1">
      <c r="A1072" s="190">
        <v>42229</v>
      </c>
      <c r="B1072" s="190" t="s">
        <v>198</v>
      </c>
      <c r="C1072" s="188" t="s">
        <v>834</v>
      </c>
      <c r="D1072" s="191"/>
      <c r="E1072" s="191">
        <v>27150000</v>
      </c>
      <c r="F1072" s="192">
        <f t="shared" si="33"/>
        <v>620699000</v>
      </c>
      <c r="G1072" s="187"/>
      <c r="H1072" s="179">
        <f t="shared" si="34"/>
        <v>8</v>
      </c>
    </row>
    <row r="1073" spans="1:8" ht="18" customHeight="1">
      <c r="A1073" s="190">
        <v>42229</v>
      </c>
      <c r="B1073" s="190" t="s">
        <v>177</v>
      </c>
      <c r="C1073" s="188" t="s">
        <v>224</v>
      </c>
      <c r="D1073" s="191"/>
      <c r="E1073" s="191">
        <v>1551000</v>
      </c>
      <c r="F1073" s="192">
        <f t="shared" si="33"/>
        <v>619148000</v>
      </c>
      <c r="G1073" s="187"/>
      <c r="H1073" s="179">
        <f t="shared" si="34"/>
        <v>8</v>
      </c>
    </row>
    <row r="1074" spans="1:8" ht="18" customHeight="1">
      <c r="A1074" s="190">
        <v>42229</v>
      </c>
      <c r="B1074" s="190" t="s">
        <v>148</v>
      </c>
      <c r="C1074" s="188" t="s">
        <v>812</v>
      </c>
      <c r="D1074" s="191"/>
      <c r="E1074" s="191">
        <v>24399000</v>
      </c>
      <c r="F1074" s="192">
        <f t="shared" si="33"/>
        <v>594749000</v>
      </c>
      <c r="G1074" s="187"/>
      <c r="H1074" s="179">
        <f t="shared" si="34"/>
        <v>8</v>
      </c>
    </row>
    <row r="1075" spans="1:8" ht="18" customHeight="1">
      <c r="A1075" s="190">
        <v>42229</v>
      </c>
      <c r="B1075" s="190" t="s">
        <v>623</v>
      </c>
      <c r="C1075" s="188" t="s">
        <v>835</v>
      </c>
      <c r="D1075" s="191">
        <v>10000000</v>
      </c>
      <c r="E1075" s="191"/>
      <c r="F1075" s="192">
        <f t="shared" si="33"/>
        <v>604749000</v>
      </c>
      <c r="G1075" s="187"/>
      <c r="H1075" s="179">
        <f t="shared" si="34"/>
        <v>8</v>
      </c>
    </row>
    <row r="1076" spans="1:8" ht="18" customHeight="1">
      <c r="A1076" s="190">
        <v>42229</v>
      </c>
      <c r="B1076" s="190" t="s">
        <v>148</v>
      </c>
      <c r="C1076" s="188" t="s">
        <v>206</v>
      </c>
      <c r="D1076" s="191"/>
      <c r="E1076" s="191">
        <v>200000000</v>
      </c>
      <c r="F1076" s="192">
        <f t="shared" si="33"/>
        <v>404749000</v>
      </c>
      <c r="G1076" s="187" t="s">
        <v>474</v>
      </c>
      <c r="H1076" s="179">
        <f t="shared" si="34"/>
        <v>8</v>
      </c>
    </row>
    <row r="1077" spans="1:8" ht="18" customHeight="1">
      <c r="A1077" s="190">
        <v>42229</v>
      </c>
      <c r="B1077" s="190" t="s">
        <v>148</v>
      </c>
      <c r="C1077" s="188" t="s">
        <v>207</v>
      </c>
      <c r="D1077" s="191"/>
      <c r="E1077" s="191">
        <v>100000000</v>
      </c>
      <c r="F1077" s="192">
        <f t="shared" si="33"/>
        <v>304749000</v>
      </c>
      <c r="G1077" s="187" t="s">
        <v>474</v>
      </c>
      <c r="H1077" s="179">
        <f t="shared" si="34"/>
        <v>8</v>
      </c>
    </row>
    <row r="1078" spans="1:8" ht="18" customHeight="1">
      <c r="A1078" s="190">
        <v>42229</v>
      </c>
      <c r="B1078" s="190" t="s">
        <v>148</v>
      </c>
      <c r="C1078" s="188" t="s">
        <v>836</v>
      </c>
      <c r="D1078" s="191"/>
      <c r="E1078" s="191">
        <v>63720000</v>
      </c>
      <c r="F1078" s="192">
        <f t="shared" si="33"/>
        <v>241029000</v>
      </c>
      <c r="G1078" s="187"/>
      <c r="H1078" s="179">
        <f t="shared" si="34"/>
        <v>8</v>
      </c>
    </row>
    <row r="1079" spans="1:8" ht="18" customHeight="1">
      <c r="A1079" s="190">
        <v>42229</v>
      </c>
      <c r="B1079" s="190" t="s">
        <v>148</v>
      </c>
      <c r="C1079" s="188" t="s">
        <v>653</v>
      </c>
      <c r="D1079" s="191"/>
      <c r="E1079" s="191">
        <v>71430000</v>
      </c>
      <c r="F1079" s="192">
        <f t="shared" si="33"/>
        <v>169599000</v>
      </c>
      <c r="G1079" s="187" t="s">
        <v>474</v>
      </c>
      <c r="H1079" s="179">
        <f t="shared" si="34"/>
        <v>8</v>
      </c>
    </row>
    <row r="1080" spans="1:8" ht="18" customHeight="1">
      <c r="A1080" s="190">
        <v>42229</v>
      </c>
      <c r="B1080" s="190" t="s">
        <v>184</v>
      </c>
      <c r="C1080" s="188" t="s">
        <v>837</v>
      </c>
      <c r="D1080" s="191">
        <v>10000000</v>
      </c>
      <c r="E1080" s="191"/>
      <c r="F1080" s="192">
        <f t="shared" si="33"/>
        <v>179599000</v>
      </c>
      <c r="G1080" s="187"/>
      <c r="H1080" s="179">
        <f t="shared" si="34"/>
        <v>8</v>
      </c>
    </row>
    <row r="1081" spans="1:8" ht="18" customHeight="1">
      <c r="A1081" s="190">
        <v>42229</v>
      </c>
      <c r="B1081" s="190" t="s">
        <v>198</v>
      </c>
      <c r="C1081" s="188" t="s">
        <v>827</v>
      </c>
      <c r="D1081" s="191"/>
      <c r="E1081" s="191">
        <v>14329000</v>
      </c>
      <c r="F1081" s="192">
        <f t="shared" si="33"/>
        <v>165270000</v>
      </c>
      <c r="G1081" s="187"/>
      <c r="H1081" s="179">
        <f t="shared" si="34"/>
        <v>8</v>
      </c>
    </row>
    <row r="1082" spans="1:8" ht="18" customHeight="1">
      <c r="A1082" s="190">
        <v>42229</v>
      </c>
      <c r="B1082" s="190" t="s">
        <v>159</v>
      </c>
      <c r="C1082" s="188" t="s">
        <v>838</v>
      </c>
      <c r="D1082" s="191"/>
      <c r="E1082" s="191">
        <v>14346000</v>
      </c>
      <c r="F1082" s="192">
        <f t="shared" si="33"/>
        <v>150924000</v>
      </c>
      <c r="G1082" s="187"/>
      <c r="H1082" s="179">
        <f t="shared" si="34"/>
        <v>8</v>
      </c>
    </row>
    <row r="1083" spans="1:8" ht="18" customHeight="1">
      <c r="A1083" s="190">
        <v>42229</v>
      </c>
      <c r="B1083" s="190" t="s">
        <v>198</v>
      </c>
      <c r="C1083" s="188" t="s">
        <v>839</v>
      </c>
      <c r="D1083" s="191"/>
      <c r="E1083" s="191">
        <v>16300000</v>
      </c>
      <c r="F1083" s="192">
        <f t="shared" si="33"/>
        <v>134624000</v>
      </c>
      <c r="G1083" s="187"/>
      <c r="H1083" s="179">
        <f t="shared" si="34"/>
        <v>8</v>
      </c>
    </row>
    <row r="1084" spans="1:8" ht="18" customHeight="1">
      <c r="A1084" s="190">
        <v>42229</v>
      </c>
      <c r="B1084" s="190" t="s">
        <v>198</v>
      </c>
      <c r="C1084" s="188" t="s">
        <v>840</v>
      </c>
      <c r="D1084" s="191"/>
      <c r="E1084" s="191">
        <v>7000000</v>
      </c>
      <c r="F1084" s="192">
        <f t="shared" si="33"/>
        <v>127624000</v>
      </c>
      <c r="G1084" s="187"/>
      <c r="H1084" s="179">
        <f t="shared" si="34"/>
        <v>8</v>
      </c>
    </row>
    <row r="1085" spans="1:8" ht="18" customHeight="1">
      <c r="A1085" s="190">
        <v>42229</v>
      </c>
      <c r="B1085" s="190" t="s">
        <v>146</v>
      </c>
      <c r="C1085" s="188" t="s">
        <v>641</v>
      </c>
      <c r="D1085" s="191"/>
      <c r="E1085" s="191">
        <v>120000</v>
      </c>
      <c r="F1085" s="192">
        <f t="shared" si="33"/>
        <v>127504000</v>
      </c>
      <c r="G1085" s="187"/>
      <c r="H1085" s="179">
        <f t="shared" si="34"/>
        <v>8</v>
      </c>
    </row>
    <row r="1086" spans="1:8" ht="18" customHeight="1">
      <c r="A1086" s="190">
        <v>42230</v>
      </c>
      <c r="B1086" s="190" t="s">
        <v>148</v>
      </c>
      <c r="C1086" s="188" t="s">
        <v>275</v>
      </c>
      <c r="D1086" s="191"/>
      <c r="E1086" s="191">
        <v>53552000</v>
      </c>
      <c r="F1086" s="192">
        <f t="shared" si="33"/>
        <v>73952000</v>
      </c>
      <c r="G1086" s="187"/>
      <c r="H1086" s="179">
        <f t="shared" si="34"/>
        <v>8</v>
      </c>
    </row>
    <row r="1087" spans="1:8" ht="18" customHeight="1">
      <c r="A1087" s="190">
        <v>42230</v>
      </c>
      <c r="B1087" s="190" t="s">
        <v>832</v>
      </c>
      <c r="C1087" s="188" t="s">
        <v>841</v>
      </c>
      <c r="D1087" s="191"/>
      <c r="E1087" s="191">
        <v>230000</v>
      </c>
      <c r="F1087" s="192">
        <f t="shared" si="33"/>
        <v>73722000</v>
      </c>
      <c r="G1087" s="187"/>
      <c r="H1087" s="179">
        <f t="shared" si="34"/>
        <v>8</v>
      </c>
    </row>
    <row r="1088" spans="1:8" ht="18" customHeight="1">
      <c r="A1088" s="190">
        <v>42230</v>
      </c>
      <c r="B1088" s="190" t="s">
        <v>152</v>
      </c>
      <c r="C1088" s="188" t="s">
        <v>842</v>
      </c>
      <c r="D1088" s="191"/>
      <c r="E1088" s="191">
        <v>225000</v>
      </c>
      <c r="F1088" s="192">
        <f t="shared" si="33"/>
        <v>73497000</v>
      </c>
      <c r="G1088" s="187"/>
      <c r="H1088" s="179">
        <f t="shared" si="34"/>
        <v>8</v>
      </c>
    </row>
    <row r="1089" spans="1:8" ht="18" customHeight="1">
      <c r="A1089" s="190">
        <v>42230</v>
      </c>
      <c r="B1089" s="190" t="s">
        <v>152</v>
      </c>
      <c r="C1089" s="188" t="s">
        <v>843</v>
      </c>
      <c r="D1089" s="191"/>
      <c r="E1089" s="191">
        <v>2170000</v>
      </c>
      <c r="F1089" s="192">
        <f t="shared" si="33"/>
        <v>71327000</v>
      </c>
      <c r="G1089" s="187"/>
      <c r="H1089" s="179">
        <f t="shared" si="34"/>
        <v>8</v>
      </c>
    </row>
    <row r="1090" spans="1:8" ht="18" customHeight="1">
      <c r="A1090" s="190">
        <v>42231</v>
      </c>
      <c r="B1090" s="190" t="s">
        <v>148</v>
      </c>
      <c r="C1090" s="188" t="s">
        <v>361</v>
      </c>
      <c r="D1090" s="191"/>
      <c r="E1090" s="191">
        <v>15017000</v>
      </c>
      <c r="F1090" s="192">
        <f t="shared" si="33"/>
        <v>56310000</v>
      </c>
      <c r="G1090" s="187" t="s">
        <v>474</v>
      </c>
      <c r="H1090" s="179">
        <f t="shared" si="34"/>
        <v>8</v>
      </c>
    </row>
    <row r="1091" spans="1:8" ht="18" customHeight="1">
      <c r="A1091" s="190">
        <v>42231</v>
      </c>
      <c r="B1091" s="190" t="s">
        <v>198</v>
      </c>
      <c r="C1091" s="188" t="s">
        <v>844</v>
      </c>
      <c r="D1091" s="191"/>
      <c r="E1091" s="191">
        <v>1000000</v>
      </c>
      <c r="F1091" s="192">
        <f t="shared" si="33"/>
        <v>55310000</v>
      </c>
      <c r="G1091" s="187"/>
      <c r="H1091" s="179">
        <f t="shared" si="34"/>
        <v>8</v>
      </c>
    </row>
    <row r="1092" spans="1:8" ht="18" customHeight="1">
      <c r="A1092" s="190">
        <v>42231</v>
      </c>
      <c r="B1092" s="190" t="s">
        <v>152</v>
      </c>
      <c r="C1092" s="188" t="s">
        <v>151</v>
      </c>
      <c r="D1092" s="191"/>
      <c r="E1092" s="191">
        <v>295000</v>
      </c>
      <c r="F1092" s="192">
        <f t="shared" si="33"/>
        <v>55015000</v>
      </c>
      <c r="G1092" s="187"/>
      <c r="H1092" s="179">
        <f t="shared" si="34"/>
        <v>8</v>
      </c>
    </row>
    <row r="1093" spans="1:8" ht="18" customHeight="1">
      <c r="A1093" s="190">
        <v>42231</v>
      </c>
      <c r="B1093" s="190" t="s">
        <v>146</v>
      </c>
      <c r="C1093" s="188" t="s">
        <v>641</v>
      </c>
      <c r="D1093" s="191"/>
      <c r="E1093" s="191">
        <v>140000</v>
      </c>
      <c r="F1093" s="192">
        <f t="shared" si="33"/>
        <v>54875000</v>
      </c>
      <c r="G1093" s="187"/>
      <c r="H1093" s="179">
        <f t="shared" si="34"/>
        <v>8</v>
      </c>
    </row>
    <row r="1094" spans="1:8" ht="18" customHeight="1">
      <c r="A1094" s="190">
        <v>42231</v>
      </c>
      <c r="B1094" s="190" t="s">
        <v>146</v>
      </c>
      <c r="C1094" s="188" t="s">
        <v>744</v>
      </c>
      <c r="D1094" s="191"/>
      <c r="E1094" s="191">
        <v>195000</v>
      </c>
      <c r="F1094" s="192">
        <f t="shared" si="33"/>
        <v>54680000</v>
      </c>
      <c r="G1094" s="187"/>
      <c r="H1094" s="179">
        <f t="shared" si="34"/>
        <v>8</v>
      </c>
    </row>
    <row r="1095" spans="1:8" ht="18" customHeight="1">
      <c r="A1095" s="190">
        <v>42231</v>
      </c>
      <c r="B1095" s="190" t="s">
        <v>198</v>
      </c>
      <c r="C1095" s="188" t="s">
        <v>827</v>
      </c>
      <c r="D1095" s="191"/>
      <c r="E1095" s="191">
        <v>3323000</v>
      </c>
      <c r="F1095" s="192">
        <f t="shared" si="33"/>
        <v>51357000</v>
      </c>
      <c r="G1095" s="187"/>
      <c r="H1095" s="179">
        <f t="shared" si="34"/>
        <v>8</v>
      </c>
    </row>
    <row r="1096" spans="1:8" ht="18" customHeight="1">
      <c r="A1096" s="190">
        <v>42231</v>
      </c>
      <c r="B1096" s="190" t="s">
        <v>152</v>
      </c>
      <c r="C1096" s="188" t="s">
        <v>845</v>
      </c>
      <c r="D1096" s="191"/>
      <c r="E1096" s="191">
        <v>168000</v>
      </c>
      <c r="F1096" s="192">
        <f t="shared" si="33"/>
        <v>51189000</v>
      </c>
      <c r="G1096" s="187"/>
      <c r="H1096" s="179">
        <f t="shared" si="34"/>
        <v>8</v>
      </c>
    </row>
    <row r="1097" spans="1:8" ht="18" customHeight="1">
      <c r="A1097" s="190">
        <v>42233</v>
      </c>
      <c r="B1097" s="190" t="s">
        <v>148</v>
      </c>
      <c r="C1097" s="188" t="s">
        <v>846</v>
      </c>
      <c r="D1097" s="191"/>
      <c r="E1097" s="191">
        <v>30022000</v>
      </c>
      <c r="F1097" s="192">
        <f t="shared" si="33"/>
        <v>21167000</v>
      </c>
      <c r="G1097" s="187" t="s">
        <v>474</v>
      </c>
      <c r="H1097" s="179">
        <f t="shared" si="34"/>
        <v>8</v>
      </c>
    </row>
    <row r="1098" spans="1:8" ht="18" customHeight="1">
      <c r="A1098" s="190">
        <v>42233</v>
      </c>
      <c r="B1098" s="190" t="s">
        <v>198</v>
      </c>
      <c r="C1098" s="188" t="s">
        <v>847</v>
      </c>
      <c r="D1098" s="191"/>
      <c r="E1098" s="191">
        <v>20000000</v>
      </c>
      <c r="F1098" s="192">
        <f t="shared" si="33"/>
        <v>1167000</v>
      </c>
      <c r="G1098" s="187"/>
      <c r="H1098" s="179">
        <f t="shared" si="34"/>
        <v>8</v>
      </c>
    </row>
    <row r="1099" spans="1:8" ht="18" customHeight="1">
      <c r="A1099" s="190">
        <v>42234</v>
      </c>
      <c r="B1099" s="190" t="s">
        <v>169</v>
      </c>
      <c r="C1099" s="188" t="s">
        <v>171</v>
      </c>
      <c r="D1099" s="191">
        <v>6620000</v>
      </c>
      <c r="E1099" s="191"/>
      <c r="F1099" s="192">
        <f t="shared" si="33"/>
        <v>7787000</v>
      </c>
      <c r="G1099" s="187"/>
      <c r="H1099" s="179">
        <f t="shared" si="34"/>
        <v>8</v>
      </c>
    </row>
    <row r="1100" spans="1:8" ht="18" customHeight="1">
      <c r="A1100" s="190">
        <v>42234</v>
      </c>
      <c r="B1100" s="190" t="s">
        <v>198</v>
      </c>
      <c r="C1100" s="188" t="s">
        <v>848</v>
      </c>
      <c r="D1100" s="191">
        <v>300000000</v>
      </c>
      <c r="E1100" s="191"/>
      <c r="F1100" s="192">
        <f t="shared" si="33"/>
        <v>307787000</v>
      </c>
      <c r="G1100" s="187"/>
      <c r="H1100" s="179">
        <f t="shared" si="34"/>
        <v>8</v>
      </c>
    </row>
    <row r="1101" spans="1:8" ht="18" customHeight="1">
      <c r="A1101" s="190">
        <v>42234</v>
      </c>
      <c r="B1101" s="190" t="s">
        <v>50</v>
      </c>
      <c r="C1101" s="188" t="s">
        <v>155</v>
      </c>
      <c r="D1101" s="191">
        <v>950000000</v>
      </c>
      <c r="E1101" s="191"/>
      <c r="F1101" s="192">
        <f t="shared" si="33"/>
        <v>1257787000</v>
      </c>
      <c r="G1101" s="187"/>
      <c r="H1101" s="179">
        <f t="shared" si="34"/>
        <v>8</v>
      </c>
    </row>
    <row r="1102" spans="1:8" ht="18" customHeight="1">
      <c r="A1102" s="190">
        <v>42234</v>
      </c>
      <c r="B1102" s="190" t="s">
        <v>198</v>
      </c>
      <c r="C1102" s="188" t="s">
        <v>157</v>
      </c>
      <c r="D1102" s="191"/>
      <c r="E1102" s="191">
        <v>500000000</v>
      </c>
      <c r="F1102" s="192">
        <f t="shared" si="33"/>
        <v>757787000</v>
      </c>
      <c r="G1102" s="187"/>
      <c r="H1102" s="179">
        <f t="shared" si="34"/>
        <v>8</v>
      </c>
    </row>
    <row r="1103" spans="1:8" ht="18" customHeight="1">
      <c r="A1103" s="190">
        <v>42234</v>
      </c>
      <c r="B1103" s="190" t="s">
        <v>50</v>
      </c>
      <c r="C1103" s="188" t="s">
        <v>157</v>
      </c>
      <c r="D1103" s="191"/>
      <c r="E1103" s="191">
        <v>25000000</v>
      </c>
      <c r="F1103" s="192">
        <f t="shared" ref="F1103:F1166" si="35">IF(C1103&lt;&gt;"",F1102+D1103-E1103,0)</f>
        <v>732787000</v>
      </c>
      <c r="G1103" s="187"/>
      <c r="H1103" s="179">
        <f t="shared" ref="H1103:H1166" si="36">IF(A1103&lt;&gt;"",MONTH(A1103),"")</f>
        <v>8</v>
      </c>
    </row>
    <row r="1104" spans="1:8" ht="18" customHeight="1">
      <c r="A1104" s="190">
        <v>42234</v>
      </c>
      <c r="B1104" s="190" t="s">
        <v>198</v>
      </c>
      <c r="C1104" s="188" t="s">
        <v>849</v>
      </c>
      <c r="D1104" s="191"/>
      <c r="E1104" s="191">
        <v>34600000</v>
      </c>
      <c r="F1104" s="192">
        <f t="shared" si="35"/>
        <v>698187000</v>
      </c>
      <c r="G1104" s="187"/>
      <c r="H1104" s="179">
        <f t="shared" si="36"/>
        <v>8</v>
      </c>
    </row>
    <row r="1105" spans="1:8" ht="18" customHeight="1">
      <c r="A1105" s="190">
        <v>42234</v>
      </c>
      <c r="B1105" s="190" t="s">
        <v>832</v>
      </c>
      <c r="C1105" s="188" t="s">
        <v>450</v>
      </c>
      <c r="D1105" s="191"/>
      <c r="E1105" s="191">
        <v>290000</v>
      </c>
      <c r="F1105" s="192">
        <f t="shared" si="35"/>
        <v>697897000</v>
      </c>
      <c r="G1105" s="187"/>
      <c r="H1105" s="179">
        <f t="shared" si="36"/>
        <v>8</v>
      </c>
    </row>
    <row r="1106" spans="1:8" ht="18" customHeight="1">
      <c r="A1106" s="190">
        <v>42234</v>
      </c>
      <c r="B1106" s="190" t="s">
        <v>148</v>
      </c>
      <c r="C1106" s="188" t="s">
        <v>707</v>
      </c>
      <c r="D1106" s="191"/>
      <c r="E1106" s="191">
        <v>285115000</v>
      </c>
      <c r="F1106" s="192">
        <f t="shared" si="35"/>
        <v>412782000</v>
      </c>
      <c r="G1106" s="187" t="s">
        <v>474</v>
      </c>
      <c r="H1106" s="179">
        <f t="shared" si="36"/>
        <v>8</v>
      </c>
    </row>
    <row r="1107" spans="1:8" ht="18" customHeight="1">
      <c r="A1107" s="190">
        <v>42234</v>
      </c>
      <c r="B1107" s="190" t="s">
        <v>148</v>
      </c>
      <c r="C1107" s="188" t="s">
        <v>361</v>
      </c>
      <c r="D1107" s="191"/>
      <c r="E1107" s="191">
        <v>60000000</v>
      </c>
      <c r="F1107" s="192">
        <f t="shared" si="35"/>
        <v>352782000</v>
      </c>
      <c r="G1107" s="187" t="s">
        <v>474</v>
      </c>
      <c r="H1107" s="179">
        <f t="shared" si="36"/>
        <v>8</v>
      </c>
    </row>
    <row r="1108" spans="1:8" ht="18" customHeight="1">
      <c r="A1108" s="190">
        <v>42234</v>
      </c>
      <c r="B1108" s="190" t="s">
        <v>159</v>
      </c>
      <c r="C1108" s="188" t="s">
        <v>850</v>
      </c>
      <c r="D1108" s="191"/>
      <c r="E1108" s="191">
        <v>283759000</v>
      </c>
      <c r="F1108" s="192">
        <f t="shared" si="35"/>
        <v>69023000</v>
      </c>
      <c r="G1108" s="187"/>
      <c r="H1108" s="179">
        <f t="shared" si="36"/>
        <v>8</v>
      </c>
    </row>
    <row r="1109" spans="1:8" ht="18" customHeight="1">
      <c r="A1109" s="190">
        <v>42235</v>
      </c>
      <c r="B1109" s="190" t="s">
        <v>50</v>
      </c>
      <c r="C1109" s="188" t="s">
        <v>155</v>
      </c>
      <c r="D1109" s="191">
        <v>1160000000</v>
      </c>
      <c r="E1109" s="191"/>
      <c r="F1109" s="192">
        <f t="shared" si="35"/>
        <v>1229023000</v>
      </c>
      <c r="G1109" s="187"/>
      <c r="H1109" s="179">
        <f t="shared" si="36"/>
        <v>8</v>
      </c>
    </row>
    <row r="1110" spans="1:8" ht="18" customHeight="1">
      <c r="A1110" s="190">
        <v>42235</v>
      </c>
      <c r="B1110" s="190" t="s">
        <v>269</v>
      </c>
      <c r="C1110" s="188" t="s">
        <v>524</v>
      </c>
      <c r="D1110" s="191"/>
      <c r="E1110" s="191">
        <v>10300000</v>
      </c>
      <c r="F1110" s="192">
        <f t="shared" si="35"/>
        <v>1218723000</v>
      </c>
      <c r="G1110" s="187"/>
      <c r="H1110" s="179">
        <f t="shared" si="36"/>
        <v>8</v>
      </c>
    </row>
    <row r="1111" spans="1:8" ht="18" customHeight="1">
      <c r="A1111" s="190">
        <v>42235</v>
      </c>
      <c r="B1111" s="190" t="s">
        <v>148</v>
      </c>
      <c r="C1111" s="188" t="s">
        <v>166</v>
      </c>
      <c r="D1111" s="191"/>
      <c r="E1111" s="191">
        <v>400000000</v>
      </c>
      <c r="F1111" s="192">
        <f t="shared" si="35"/>
        <v>818723000</v>
      </c>
      <c r="G1111" s="187" t="s">
        <v>474</v>
      </c>
      <c r="H1111" s="179">
        <f t="shared" si="36"/>
        <v>8</v>
      </c>
    </row>
    <row r="1112" spans="1:8" ht="18" customHeight="1">
      <c r="A1112" s="190">
        <v>42235</v>
      </c>
      <c r="B1112" s="190" t="s">
        <v>148</v>
      </c>
      <c r="C1112" s="188" t="s">
        <v>705</v>
      </c>
      <c r="D1112" s="191"/>
      <c r="E1112" s="191">
        <v>200000000</v>
      </c>
      <c r="F1112" s="192">
        <f t="shared" si="35"/>
        <v>618723000</v>
      </c>
      <c r="G1112" s="187" t="s">
        <v>474</v>
      </c>
      <c r="H1112" s="179">
        <f t="shared" si="36"/>
        <v>8</v>
      </c>
    </row>
    <row r="1113" spans="1:8" ht="18" customHeight="1">
      <c r="A1113" s="190">
        <v>42235</v>
      </c>
      <c r="B1113" s="190" t="s">
        <v>148</v>
      </c>
      <c r="C1113" s="188" t="s">
        <v>167</v>
      </c>
      <c r="D1113" s="191"/>
      <c r="E1113" s="191">
        <v>200000000</v>
      </c>
      <c r="F1113" s="192">
        <f t="shared" si="35"/>
        <v>418723000</v>
      </c>
      <c r="G1113" s="187" t="s">
        <v>474</v>
      </c>
      <c r="H1113" s="179">
        <f t="shared" si="36"/>
        <v>8</v>
      </c>
    </row>
    <row r="1114" spans="1:8" ht="18" customHeight="1">
      <c r="A1114" s="190">
        <v>42235</v>
      </c>
      <c r="B1114" s="190" t="s">
        <v>152</v>
      </c>
      <c r="C1114" s="188" t="s">
        <v>335</v>
      </c>
      <c r="D1114" s="191"/>
      <c r="E1114" s="191">
        <v>16500000</v>
      </c>
      <c r="F1114" s="192">
        <f t="shared" si="35"/>
        <v>402223000</v>
      </c>
      <c r="G1114" s="187"/>
      <c r="H1114" s="179">
        <f t="shared" si="36"/>
        <v>8</v>
      </c>
    </row>
    <row r="1115" spans="1:8" ht="18" customHeight="1">
      <c r="A1115" s="190">
        <v>42235</v>
      </c>
      <c r="B1115" s="190" t="s">
        <v>50</v>
      </c>
      <c r="C1115" s="188" t="s">
        <v>156</v>
      </c>
      <c r="D1115" s="191"/>
      <c r="E1115" s="191">
        <v>60000000</v>
      </c>
      <c r="F1115" s="192">
        <f t="shared" si="35"/>
        <v>342223000</v>
      </c>
      <c r="G1115" s="187"/>
      <c r="H1115" s="179">
        <f t="shared" si="36"/>
        <v>8</v>
      </c>
    </row>
    <row r="1116" spans="1:8" ht="18" customHeight="1">
      <c r="A1116" s="190">
        <v>42235</v>
      </c>
      <c r="B1116" s="190" t="s">
        <v>184</v>
      </c>
      <c r="C1116" s="188" t="s">
        <v>851</v>
      </c>
      <c r="D1116" s="191"/>
      <c r="E1116" s="191">
        <v>10000000</v>
      </c>
      <c r="F1116" s="192">
        <f t="shared" si="35"/>
        <v>332223000</v>
      </c>
      <c r="G1116" s="187"/>
      <c r="H1116" s="179">
        <f t="shared" si="36"/>
        <v>8</v>
      </c>
    </row>
    <row r="1117" spans="1:8" ht="18" customHeight="1">
      <c r="A1117" s="190">
        <v>42235</v>
      </c>
      <c r="B1117" s="190" t="s">
        <v>177</v>
      </c>
      <c r="C1117" s="188" t="s">
        <v>178</v>
      </c>
      <c r="D1117" s="191"/>
      <c r="E1117" s="191">
        <v>5390000</v>
      </c>
      <c r="F1117" s="192">
        <f t="shared" si="35"/>
        <v>326833000</v>
      </c>
      <c r="G1117" s="187"/>
      <c r="H1117" s="179">
        <f t="shared" si="36"/>
        <v>8</v>
      </c>
    </row>
    <row r="1118" spans="1:8" ht="18" customHeight="1">
      <c r="A1118" s="190">
        <v>42235</v>
      </c>
      <c r="B1118" s="190" t="s">
        <v>1053</v>
      </c>
      <c r="C1118" s="188" t="s">
        <v>852</v>
      </c>
      <c r="D1118" s="191"/>
      <c r="E1118" s="191">
        <v>2100000</v>
      </c>
      <c r="F1118" s="192">
        <f t="shared" si="35"/>
        <v>324733000</v>
      </c>
      <c r="G1118" s="187"/>
      <c r="H1118" s="179">
        <f t="shared" si="36"/>
        <v>8</v>
      </c>
    </row>
    <row r="1119" spans="1:8" ht="18" customHeight="1">
      <c r="A1119" s="190">
        <v>42235</v>
      </c>
      <c r="B1119" s="190" t="s">
        <v>832</v>
      </c>
      <c r="C1119" s="188" t="s">
        <v>853</v>
      </c>
      <c r="D1119" s="191"/>
      <c r="E1119" s="191">
        <v>934000</v>
      </c>
      <c r="F1119" s="192">
        <f t="shared" si="35"/>
        <v>323799000</v>
      </c>
      <c r="G1119" s="187"/>
      <c r="H1119" s="179">
        <f t="shared" si="36"/>
        <v>8</v>
      </c>
    </row>
    <row r="1120" spans="1:8" ht="18" customHeight="1">
      <c r="A1120" s="190">
        <v>42235</v>
      </c>
      <c r="B1120" s="190" t="s">
        <v>146</v>
      </c>
      <c r="C1120" s="188" t="s">
        <v>854</v>
      </c>
      <c r="D1120" s="191"/>
      <c r="E1120" s="191">
        <v>12500000</v>
      </c>
      <c r="F1120" s="192">
        <f t="shared" si="35"/>
        <v>311299000</v>
      </c>
      <c r="G1120" s="187"/>
      <c r="H1120" s="179">
        <f t="shared" si="36"/>
        <v>8</v>
      </c>
    </row>
    <row r="1121" spans="1:8" ht="18" customHeight="1">
      <c r="A1121" s="190">
        <v>42235</v>
      </c>
      <c r="B1121" s="190" t="s">
        <v>177</v>
      </c>
      <c r="C1121" s="188" t="s">
        <v>224</v>
      </c>
      <c r="D1121" s="191"/>
      <c r="E1121" s="191">
        <v>2287000</v>
      </c>
      <c r="F1121" s="192">
        <f t="shared" si="35"/>
        <v>309012000</v>
      </c>
      <c r="G1121" s="187"/>
      <c r="H1121" s="179">
        <f t="shared" si="36"/>
        <v>8</v>
      </c>
    </row>
    <row r="1122" spans="1:8" ht="18" customHeight="1">
      <c r="A1122" s="190">
        <v>42235</v>
      </c>
      <c r="B1122" s="190" t="s">
        <v>146</v>
      </c>
      <c r="C1122" s="188" t="s">
        <v>641</v>
      </c>
      <c r="D1122" s="191"/>
      <c r="E1122" s="191">
        <v>230000</v>
      </c>
      <c r="F1122" s="192">
        <f t="shared" si="35"/>
        <v>308782000</v>
      </c>
      <c r="G1122" s="187"/>
      <c r="H1122" s="179">
        <f t="shared" si="36"/>
        <v>8</v>
      </c>
    </row>
    <row r="1123" spans="1:8" ht="18" customHeight="1">
      <c r="A1123" s="190">
        <v>42235</v>
      </c>
      <c r="B1123" s="190" t="s">
        <v>184</v>
      </c>
      <c r="C1123" s="188" t="s">
        <v>855</v>
      </c>
      <c r="D1123" s="191">
        <v>10000000</v>
      </c>
      <c r="E1123" s="191"/>
      <c r="F1123" s="192">
        <f t="shared" si="35"/>
        <v>318782000</v>
      </c>
      <c r="G1123" s="187"/>
      <c r="H1123" s="179">
        <f t="shared" si="36"/>
        <v>8</v>
      </c>
    </row>
    <row r="1124" spans="1:8" ht="18" customHeight="1">
      <c r="A1124" s="190">
        <v>42235</v>
      </c>
      <c r="B1124" s="190" t="s">
        <v>198</v>
      </c>
      <c r="C1124" s="188" t="s">
        <v>856</v>
      </c>
      <c r="D1124" s="191"/>
      <c r="E1124" s="191">
        <v>12000000</v>
      </c>
      <c r="F1124" s="192">
        <f t="shared" si="35"/>
        <v>306782000</v>
      </c>
      <c r="G1124" s="187"/>
      <c r="H1124" s="179">
        <f t="shared" si="36"/>
        <v>8</v>
      </c>
    </row>
    <row r="1125" spans="1:8" ht="18" customHeight="1">
      <c r="A1125" s="190">
        <v>42235</v>
      </c>
      <c r="B1125" s="190" t="s">
        <v>175</v>
      </c>
      <c r="C1125" s="188" t="s">
        <v>734</v>
      </c>
      <c r="D1125" s="191"/>
      <c r="E1125" s="191">
        <v>153425000</v>
      </c>
      <c r="F1125" s="192">
        <f t="shared" si="35"/>
        <v>153357000</v>
      </c>
      <c r="G1125" s="187"/>
      <c r="H1125" s="179">
        <f t="shared" si="36"/>
        <v>8</v>
      </c>
    </row>
    <row r="1126" spans="1:8" ht="18" customHeight="1">
      <c r="A1126" s="190">
        <v>42235</v>
      </c>
      <c r="B1126" s="190" t="s">
        <v>198</v>
      </c>
      <c r="C1126" s="188" t="s">
        <v>857</v>
      </c>
      <c r="D1126" s="191"/>
      <c r="E1126" s="191">
        <v>7421000</v>
      </c>
      <c r="F1126" s="192">
        <f t="shared" si="35"/>
        <v>145936000</v>
      </c>
      <c r="G1126" s="187"/>
      <c r="H1126" s="179">
        <f t="shared" si="36"/>
        <v>8</v>
      </c>
    </row>
    <row r="1127" spans="1:8" ht="18" customHeight="1">
      <c r="A1127" s="190">
        <v>42235</v>
      </c>
      <c r="B1127" s="190" t="s">
        <v>198</v>
      </c>
      <c r="C1127" s="188" t="s">
        <v>840</v>
      </c>
      <c r="D1127" s="191"/>
      <c r="E1127" s="191">
        <v>3500000</v>
      </c>
      <c r="F1127" s="192">
        <f t="shared" si="35"/>
        <v>142436000</v>
      </c>
      <c r="G1127" s="187"/>
      <c r="H1127" s="179">
        <f t="shared" si="36"/>
        <v>8</v>
      </c>
    </row>
    <row r="1128" spans="1:8" ht="18" customHeight="1">
      <c r="A1128" s="190">
        <v>42235</v>
      </c>
      <c r="B1128" s="190" t="s">
        <v>169</v>
      </c>
      <c r="C1128" s="188" t="s">
        <v>652</v>
      </c>
      <c r="D1128" s="191">
        <v>62850000</v>
      </c>
      <c r="E1128" s="191"/>
      <c r="F1128" s="192">
        <f t="shared" si="35"/>
        <v>205286000</v>
      </c>
      <c r="G1128" s="187"/>
      <c r="H1128" s="179">
        <f t="shared" si="36"/>
        <v>8</v>
      </c>
    </row>
    <row r="1129" spans="1:8" ht="18" customHeight="1">
      <c r="A1129" s="190">
        <v>42235</v>
      </c>
      <c r="B1129" s="190" t="s">
        <v>204</v>
      </c>
      <c r="C1129" s="188" t="s">
        <v>219</v>
      </c>
      <c r="D1129" s="191"/>
      <c r="E1129" s="191">
        <v>18000000</v>
      </c>
      <c r="F1129" s="192">
        <f t="shared" si="35"/>
        <v>187286000</v>
      </c>
      <c r="G1129" s="187"/>
      <c r="H1129" s="179">
        <f t="shared" si="36"/>
        <v>8</v>
      </c>
    </row>
    <row r="1130" spans="1:8" ht="18" customHeight="1">
      <c r="A1130" s="190">
        <v>42235</v>
      </c>
      <c r="B1130" s="190" t="s">
        <v>198</v>
      </c>
      <c r="C1130" s="188" t="s">
        <v>858</v>
      </c>
      <c r="D1130" s="191"/>
      <c r="E1130" s="191">
        <v>9220000</v>
      </c>
      <c r="F1130" s="192">
        <f t="shared" si="35"/>
        <v>178066000</v>
      </c>
      <c r="G1130" s="187"/>
      <c r="H1130" s="179">
        <f t="shared" si="36"/>
        <v>8</v>
      </c>
    </row>
    <row r="1131" spans="1:8" ht="18" customHeight="1">
      <c r="A1131" s="190">
        <v>42235</v>
      </c>
      <c r="B1131" s="190" t="s">
        <v>198</v>
      </c>
      <c r="C1131" s="188" t="s">
        <v>859</v>
      </c>
      <c r="D1131" s="191"/>
      <c r="E1131" s="191">
        <v>18800000</v>
      </c>
      <c r="F1131" s="192">
        <f t="shared" si="35"/>
        <v>159266000</v>
      </c>
      <c r="G1131" s="187"/>
      <c r="H1131" s="179">
        <f t="shared" si="36"/>
        <v>8</v>
      </c>
    </row>
    <row r="1132" spans="1:8" ht="18" customHeight="1">
      <c r="A1132" s="190">
        <v>42235</v>
      </c>
      <c r="B1132" s="190" t="s">
        <v>198</v>
      </c>
      <c r="C1132" s="188" t="s">
        <v>860</v>
      </c>
      <c r="D1132" s="191"/>
      <c r="E1132" s="191">
        <v>3660000</v>
      </c>
      <c r="F1132" s="192">
        <f t="shared" si="35"/>
        <v>155606000</v>
      </c>
      <c r="G1132" s="187"/>
      <c r="H1132" s="179">
        <f t="shared" si="36"/>
        <v>8</v>
      </c>
    </row>
    <row r="1133" spans="1:8" ht="18" customHeight="1">
      <c r="A1133" s="190">
        <v>42237</v>
      </c>
      <c r="B1133" s="190" t="s">
        <v>308</v>
      </c>
      <c r="C1133" s="188" t="s">
        <v>861</v>
      </c>
      <c r="D1133" s="191"/>
      <c r="E1133" s="191">
        <v>2513000</v>
      </c>
      <c r="F1133" s="192">
        <f t="shared" si="35"/>
        <v>153093000</v>
      </c>
      <c r="G1133" s="187"/>
      <c r="H1133" s="179">
        <f t="shared" si="36"/>
        <v>8</v>
      </c>
    </row>
    <row r="1134" spans="1:8" ht="18" customHeight="1">
      <c r="A1134" s="190">
        <v>42237</v>
      </c>
      <c r="B1134" s="190" t="s">
        <v>146</v>
      </c>
      <c r="C1134" s="188" t="s">
        <v>862</v>
      </c>
      <c r="D1134" s="191"/>
      <c r="E1134" s="191">
        <v>170000</v>
      </c>
      <c r="F1134" s="192">
        <f t="shared" si="35"/>
        <v>152923000</v>
      </c>
      <c r="G1134" s="187"/>
      <c r="H1134" s="179">
        <f t="shared" si="36"/>
        <v>8</v>
      </c>
    </row>
    <row r="1135" spans="1:8" ht="18" customHeight="1">
      <c r="A1135" s="190">
        <v>42237</v>
      </c>
      <c r="B1135" s="190" t="s">
        <v>204</v>
      </c>
      <c r="C1135" s="188" t="s">
        <v>205</v>
      </c>
      <c r="D1135" s="191"/>
      <c r="E1135" s="191">
        <v>6000000</v>
      </c>
      <c r="F1135" s="192">
        <f t="shared" si="35"/>
        <v>146923000</v>
      </c>
      <c r="G1135" s="187"/>
      <c r="H1135" s="179">
        <f t="shared" si="36"/>
        <v>8</v>
      </c>
    </row>
    <row r="1136" spans="1:8" ht="18" customHeight="1">
      <c r="A1136" s="190">
        <v>42237</v>
      </c>
      <c r="B1136" s="190" t="s">
        <v>204</v>
      </c>
      <c r="C1136" s="188" t="s">
        <v>863</v>
      </c>
      <c r="D1136" s="191"/>
      <c r="E1136" s="191">
        <v>15000000</v>
      </c>
      <c r="F1136" s="192">
        <f t="shared" si="35"/>
        <v>131923000</v>
      </c>
      <c r="G1136" s="187"/>
      <c r="H1136" s="179">
        <f t="shared" si="36"/>
        <v>8</v>
      </c>
    </row>
    <row r="1137" spans="1:8" ht="18" customHeight="1">
      <c r="A1137" s="190">
        <v>42237</v>
      </c>
      <c r="B1137" s="190" t="s">
        <v>184</v>
      </c>
      <c r="C1137" s="188" t="s">
        <v>864</v>
      </c>
      <c r="D1137" s="191">
        <v>2000000</v>
      </c>
      <c r="E1137" s="191"/>
      <c r="F1137" s="192">
        <f t="shared" si="35"/>
        <v>133923000</v>
      </c>
      <c r="G1137" s="187"/>
      <c r="H1137" s="179">
        <f t="shared" si="36"/>
        <v>8</v>
      </c>
    </row>
    <row r="1138" spans="1:8" ht="18" customHeight="1">
      <c r="A1138" s="190">
        <v>42237</v>
      </c>
      <c r="B1138" s="190" t="s">
        <v>152</v>
      </c>
      <c r="C1138" s="188" t="s">
        <v>337</v>
      </c>
      <c r="D1138" s="191"/>
      <c r="E1138" s="191">
        <v>7082000</v>
      </c>
      <c r="F1138" s="192">
        <f t="shared" si="35"/>
        <v>126841000</v>
      </c>
      <c r="G1138" s="187"/>
      <c r="H1138" s="179">
        <f t="shared" si="36"/>
        <v>8</v>
      </c>
    </row>
    <row r="1139" spans="1:8" ht="18" customHeight="1">
      <c r="A1139" s="190">
        <v>42238</v>
      </c>
      <c r="B1139" s="190" t="s">
        <v>50</v>
      </c>
      <c r="C1139" s="188" t="s">
        <v>156</v>
      </c>
      <c r="D1139" s="191"/>
      <c r="E1139" s="191">
        <v>15000000</v>
      </c>
      <c r="F1139" s="192">
        <f t="shared" si="35"/>
        <v>111841000</v>
      </c>
      <c r="G1139" s="187"/>
      <c r="H1139" s="179">
        <f t="shared" si="36"/>
        <v>8</v>
      </c>
    </row>
    <row r="1140" spans="1:8" ht="18" customHeight="1">
      <c r="A1140" s="190">
        <v>42238</v>
      </c>
      <c r="B1140" s="190" t="s">
        <v>152</v>
      </c>
      <c r="C1140" s="188" t="s">
        <v>337</v>
      </c>
      <c r="D1140" s="191"/>
      <c r="E1140" s="191">
        <v>2180000</v>
      </c>
      <c r="F1140" s="192">
        <f t="shared" si="35"/>
        <v>109661000</v>
      </c>
      <c r="G1140" s="187"/>
      <c r="H1140" s="179">
        <f t="shared" si="36"/>
        <v>8</v>
      </c>
    </row>
    <row r="1141" spans="1:8" ht="18" customHeight="1">
      <c r="A1141" s="190">
        <v>42238</v>
      </c>
      <c r="B1141" s="190" t="s">
        <v>146</v>
      </c>
      <c r="C1141" s="188" t="s">
        <v>865</v>
      </c>
      <c r="D1141" s="191"/>
      <c r="E1141" s="191">
        <v>50000</v>
      </c>
      <c r="F1141" s="192">
        <f t="shared" si="35"/>
        <v>109611000</v>
      </c>
      <c r="G1141" s="187"/>
      <c r="H1141" s="179">
        <f t="shared" si="36"/>
        <v>8</v>
      </c>
    </row>
    <row r="1142" spans="1:8" ht="18" customHeight="1">
      <c r="A1142" s="190">
        <v>42241</v>
      </c>
      <c r="B1142" s="190" t="s">
        <v>1053</v>
      </c>
      <c r="C1142" s="188" t="s">
        <v>866</v>
      </c>
      <c r="D1142" s="191"/>
      <c r="E1142" s="191">
        <v>2000000</v>
      </c>
      <c r="F1142" s="192">
        <f t="shared" si="35"/>
        <v>107611000</v>
      </c>
      <c r="G1142" s="187"/>
      <c r="H1142" s="179">
        <f t="shared" si="36"/>
        <v>8</v>
      </c>
    </row>
    <row r="1143" spans="1:8" ht="18" customHeight="1">
      <c r="A1143" s="190">
        <v>42241</v>
      </c>
      <c r="B1143" s="190" t="s">
        <v>198</v>
      </c>
      <c r="C1143" s="188" t="s">
        <v>867</v>
      </c>
      <c r="D1143" s="191"/>
      <c r="E1143" s="191">
        <v>680000</v>
      </c>
      <c r="F1143" s="192">
        <f t="shared" si="35"/>
        <v>106931000</v>
      </c>
      <c r="G1143" s="187"/>
      <c r="H1143" s="179">
        <f t="shared" si="36"/>
        <v>8</v>
      </c>
    </row>
    <row r="1144" spans="1:8" ht="18" customHeight="1">
      <c r="A1144" s="190">
        <v>42241</v>
      </c>
      <c r="B1144" s="190" t="s">
        <v>148</v>
      </c>
      <c r="C1144" s="188" t="s">
        <v>653</v>
      </c>
      <c r="D1144" s="191"/>
      <c r="E1144" s="191">
        <v>50017000</v>
      </c>
      <c r="F1144" s="192">
        <f t="shared" si="35"/>
        <v>56914000</v>
      </c>
      <c r="G1144" s="187" t="s">
        <v>474</v>
      </c>
      <c r="H1144" s="179">
        <f t="shared" si="36"/>
        <v>8</v>
      </c>
    </row>
    <row r="1145" spans="1:8" ht="18" customHeight="1">
      <c r="A1145" s="190">
        <v>42241</v>
      </c>
      <c r="B1145" s="190" t="s">
        <v>148</v>
      </c>
      <c r="C1145" s="188" t="s">
        <v>868</v>
      </c>
      <c r="D1145" s="191"/>
      <c r="E1145" s="191">
        <v>12567000</v>
      </c>
      <c r="F1145" s="192">
        <f t="shared" si="35"/>
        <v>44347000</v>
      </c>
      <c r="G1145" s="187"/>
      <c r="H1145" s="179">
        <f t="shared" si="36"/>
        <v>8</v>
      </c>
    </row>
    <row r="1146" spans="1:8" ht="18" customHeight="1">
      <c r="A1146" s="190">
        <v>42241</v>
      </c>
      <c r="B1146" s="190" t="s">
        <v>161</v>
      </c>
      <c r="C1146" s="188" t="s">
        <v>869</v>
      </c>
      <c r="D1146" s="191"/>
      <c r="E1146" s="191">
        <v>10460000</v>
      </c>
      <c r="F1146" s="192">
        <f t="shared" si="35"/>
        <v>33887000</v>
      </c>
      <c r="G1146" s="187"/>
      <c r="H1146" s="179">
        <f t="shared" si="36"/>
        <v>8</v>
      </c>
    </row>
    <row r="1147" spans="1:8" ht="18" customHeight="1">
      <c r="A1147" s="190">
        <v>42241</v>
      </c>
      <c r="B1147" s="190" t="s">
        <v>179</v>
      </c>
      <c r="C1147" s="188" t="s">
        <v>724</v>
      </c>
      <c r="D1147" s="191"/>
      <c r="E1147" s="191">
        <v>3436000</v>
      </c>
      <c r="F1147" s="192">
        <f t="shared" si="35"/>
        <v>30451000</v>
      </c>
      <c r="G1147" s="187"/>
      <c r="H1147" s="179">
        <f t="shared" si="36"/>
        <v>8</v>
      </c>
    </row>
    <row r="1148" spans="1:8" ht="18" customHeight="1">
      <c r="A1148" s="190">
        <v>42241</v>
      </c>
      <c r="B1148" s="190" t="s">
        <v>198</v>
      </c>
      <c r="C1148" s="188" t="s">
        <v>870</v>
      </c>
      <c r="D1148" s="191"/>
      <c r="E1148" s="191">
        <v>1200000</v>
      </c>
      <c r="F1148" s="192">
        <f t="shared" si="35"/>
        <v>29251000</v>
      </c>
      <c r="G1148" s="187"/>
      <c r="H1148" s="179">
        <f t="shared" si="36"/>
        <v>8</v>
      </c>
    </row>
    <row r="1149" spans="1:8" ht="18" customHeight="1">
      <c r="A1149" s="190">
        <v>42241</v>
      </c>
      <c r="B1149" s="190" t="s">
        <v>198</v>
      </c>
      <c r="C1149" s="188" t="s">
        <v>871</v>
      </c>
      <c r="D1149" s="191"/>
      <c r="E1149" s="191">
        <v>20000000</v>
      </c>
      <c r="F1149" s="192">
        <f t="shared" si="35"/>
        <v>9251000</v>
      </c>
      <c r="G1149" s="187"/>
      <c r="H1149" s="179">
        <f t="shared" si="36"/>
        <v>8</v>
      </c>
    </row>
    <row r="1150" spans="1:8" ht="18" customHeight="1">
      <c r="A1150" s="190">
        <v>42241</v>
      </c>
      <c r="B1150" s="190" t="s">
        <v>184</v>
      </c>
      <c r="C1150" s="188" t="s">
        <v>872</v>
      </c>
      <c r="D1150" s="191"/>
      <c r="E1150" s="191">
        <v>1000000</v>
      </c>
      <c r="F1150" s="192">
        <f t="shared" si="35"/>
        <v>8251000</v>
      </c>
      <c r="G1150" s="187"/>
      <c r="H1150" s="179">
        <f t="shared" si="36"/>
        <v>8</v>
      </c>
    </row>
    <row r="1151" spans="1:8" ht="18" customHeight="1">
      <c r="A1151" s="190">
        <v>42241</v>
      </c>
      <c r="B1151" s="190" t="s">
        <v>161</v>
      </c>
      <c r="C1151" s="188" t="s">
        <v>873</v>
      </c>
      <c r="D1151" s="191"/>
      <c r="E1151" s="191">
        <v>430000</v>
      </c>
      <c r="F1151" s="192">
        <f t="shared" si="35"/>
        <v>7821000</v>
      </c>
      <c r="G1151" s="187"/>
      <c r="H1151" s="179">
        <f t="shared" si="36"/>
        <v>8</v>
      </c>
    </row>
    <row r="1152" spans="1:8" ht="18" customHeight="1">
      <c r="A1152" s="190">
        <v>42243</v>
      </c>
      <c r="B1152" s="190" t="s">
        <v>169</v>
      </c>
      <c r="C1152" s="188" t="s">
        <v>355</v>
      </c>
      <c r="D1152" s="191">
        <v>234000000</v>
      </c>
      <c r="E1152" s="191"/>
      <c r="F1152" s="192">
        <f t="shared" si="35"/>
        <v>241821000</v>
      </c>
      <c r="G1152" s="187"/>
      <c r="H1152" s="179">
        <f t="shared" si="36"/>
        <v>8</v>
      </c>
    </row>
    <row r="1153" spans="1:8" ht="18" customHeight="1">
      <c r="A1153" s="190">
        <v>42243</v>
      </c>
      <c r="B1153" s="190" t="s">
        <v>169</v>
      </c>
      <c r="C1153" s="188" t="s">
        <v>171</v>
      </c>
      <c r="D1153" s="191">
        <v>214250000</v>
      </c>
      <c r="E1153" s="191"/>
      <c r="F1153" s="192">
        <f t="shared" si="35"/>
        <v>456071000</v>
      </c>
      <c r="G1153" s="187"/>
      <c r="H1153" s="179">
        <f t="shared" si="36"/>
        <v>8</v>
      </c>
    </row>
    <row r="1154" spans="1:8" ht="18" customHeight="1">
      <c r="A1154" s="190">
        <v>42243</v>
      </c>
      <c r="B1154" s="190" t="s">
        <v>832</v>
      </c>
      <c r="C1154" s="188" t="s">
        <v>874</v>
      </c>
      <c r="D1154" s="191"/>
      <c r="E1154" s="191">
        <v>3948000</v>
      </c>
      <c r="F1154" s="192">
        <f t="shared" si="35"/>
        <v>452123000</v>
      </c>
      <c r="G1154" s="187"/>
      <c r="H1154" s="179">
        <f t="shared" si="36"/>
        <v>8</v>
      </c>
    </row>
    <row r="1155" spans="1:8" ht="18" customHeight="1">
      <c r="A1155" s="190">
        <v>42243</v>
      </c>
      <c r="B1155" s="190" t="s">
        <v>146</v>
      </c>
      <c r="C1155" s="188" t="s">
        <v>875</v>
      </c>
      <c r="D1155" s="191"/>
      <c r="E1155" s="191">
        <v>100000</v>
      </c>
      <c r="F1155" s="192">
        <f t="shared" si="35"/>
        <v>452023000</v>
      </c>
      <c r="G1155" s="187"/>
      <c r="H1155" s="179">
        <f t="shared" si="36"/>
        <v>8</v>
      </c>
    </row>
    <row r="1156" spans="1:8" ht="18" customHeight="1">
      <c r="A1156" s="190">
        <v>42243</v>
      </c>
      <c r="B1156" s="190" t="s">
        <v>146</v>
      </c>
      <c r="C1156" s="188" t="s">
        <v>412</v>
      </c>
      <c r="D1156" s="191"/>
      <c r="E1156" s="191">
        <v>364000</v>
      </c>
      <c r="F1156" s="192">
        <f t="shared" si="35"/>
        <v>451659000</v>
      </c>
      <c r="G1156" s="187"/>
      <c r="H1156" s="179">
        <f t="shared" si="36"/>
        <v>8</v>
      </c>
    </row>
    <row r="1157" spans="1:8" ht="18" customHeight="1">
      <c r="A1157" s="190">
        <v>42243</v>
      </c>
      <c r="B1157" s="190" t="s">
        <v>204</v>
      </c>
      <c r="C1157" s="188" t="s">
        <v>876</v>
      </c>
      <c r="D1157" s="191"/>
      <c r="E1157" s="191">
        <v>10017000</v>
      </c>
      <c r="F1157" s="192">
        <f t="shared" si="35"/>
        <v>441642000</v>
      </c>
      <c r="G1157" s="187"/>
      <c r="H1157" s="179">
        <f t="shared" si="36"/>
        <v>8</v>
      </c>
    </row>
    <row r="1158" spans="1:8" ht="18" customHeight="1">
      <c r="A1158" s="190">
        <v>42244</v>
      </c>
      <c r="B1158" s="190" t="s">
        <v>198</v>
      </c>
      <c r="C1158" s="188" t="s">
        <v>877</v>
      </c>
      <c r="D1158" s="191">
        <v>300000000</v>
      </c>
      <c r="E1158" s="191"/>
      <c r="F1158" s="192">
        <f t="shared" si="35"/>
        <v>741642000</v>
      </c>
      <c r="G1158" s="187"/>
      <c r="H1158" s="179">
        <f t="shared" si="36"/>
        <v>8</v>
      </c>
    </row>
    <row r="1159" spans="1:8" ht="18" customHeight="1">
      <c r="A1159" s="190">
        <v>42244</v>
      </c>
      <c r="B1159" s="190" t="s">
        <v>50</v>
      </c>
      <c r="C1159" s="188" t="s">
        <v>156</v>
      </c>
      <c r="D1159" s="191"/>
      <c r="E1159" s="191">
        <v>700000000</v>
      </c>
      <c r="F1159" s="192">
        <f t="shared" si="35"/>
        <v>41642000</v>
      </c>
      <c r="G1159" s="187"/>
      <c r="H1159" s="179">
        <f t="shared" si="36"/>
        <v>8</v>
      </c>
    </row>
    <row r="1160" spans="1:8" ht="18" customHeight="1">
      <c r="A1160" s="190">
        <v>42245</v>
      </c>
      <c r="B1160" s="190" t="s">
        <v>623</v>
      </c>
      <c r="C1160" s="188" t="s">
        <v>878</v>
      </c>
      <c r="D1160" s="191">
        <v>800000000</v>
      </c>
      <c r="E1160" s="191"/>
      <c r="F1160" s="192">
        <f t="shared" si="35"/>
        <v>841642000</v>
      </c>
      <c r="G1160" s="187"/>
      <c r="H1160" s="179">
        <f t="shared" si="36"/>
        <v>8</v>
      </c>
    </row>
    <row r="1161" spans="1:8" ht="18" customHeight="1">
      <c r="A1161" s="190">
        <v>42245</v>
      </c>
      <c r="B1161" s="190" t="s">
        <v>623</v>
      </c>
      <c r="C1161" s="188" t="s">
        <v>879</v>
      </c>
      <c r="D1161" s="191">
        <v>70000000</v>
      </c>
      <c r="E1161" s="191"/>
      <c r="F1161" s="192">
        <f t="shared" si="35"/>
        <v>911642000</v>
      </c>
      <c r="G1161" s="187"/>
      <c r="H1161" s="179">
        <f t="shared" si="36"/>
        <v>8</v>
      </c>
    </row>
    <row r="1162" spans="1:8" ht="18" customHeight="1">
      <c r="A1162" s="190">
        <v>42245</v>
      </c>
      <c r="B1162" s="190" t="s">
        <v>50</v>
      </c>
      <c r="C1162" s="188" t="s">
        <v>156</v>
      </c>
      <c r="D1162" s="191"/>
      <c r="E1162" s="191">
        <v>870000000</v>
      </c>
      <c r="F1162" s="192">
        <f t="shared" si="35"/>
        <v>41642000</v>
      </c>
      <c r="G1162" s="187"/>
      <c r="H1162" s="179">
        <f t="shared" si="36"/>
        <v>8</v>
      </c>
    </row>
    <row r="1163" spans="1:8" ht="18" customHeight="1">
      <c r="A1163" s="190">
        <v>42247</v>
      </c>
      <c r="B1163" s="190" t="s">
        <v>881</v>
      </c>
      <c r="C1163" s="188" t="s">
        <v>151</v>
      </c>
      <c r="D1163" s="191"/>
      <c r="E1163" s="191">
        <v>355000</v>
      </c>
      <c r="F1163" s="192">
        <f t="shared" si="35"/>
        <v>41287000</v>
      </c>
      <c r="G1163" s="187"/>
      <c r="H1163" s="179">
        <f t="shared" si="36"/>
        <v>8</v>
      </c>
    </row>
    <row r="1164" spans="1:8" ht="18" customHeight="1">
      <c r="A1164" s="190">
        <v>42247</v>
      </c>
      <c r="B1164" s="190" t="s">
        <v>146</v>
      </c>
      <c r="C1164" s="188" t="s">
        <v>197</v>
      </c>
      <c r="D1164" s="191"/>
      <c r="E1164" s="191">
        <v>200000</v>
      </c>
      <c r="F1164" s="192">
        <f t="shared" si="35"/>
        <v>41087000</v>
      </c>
      <c r="G1164" s="187"/>
      <c r="H1164" s="179">
        <f t="shared" si="36"/>
        <v>8</v>
      </c>
    </row>
    <row r="1165" spans="1:8" ht="18" customHeight="1">
      <c r="A1165" s="190">
        <v>42247</v>
      </c>
      <c r="B1165" s="190" t="s">
        <v>50</v>
      </c>
      <c r="C1165" s="188" t="s">
        <v>155</v>
      </c>
      <c r="D1165" s="191">
        <v>1830000000</v>
      </c>
      <c r="E1165" s="191"/>
      <c r="F1165" s="192">
        <f t="shared" si="35"/>
        <v>1871087000</v>
      </c>
      <c r="G1165" s="187"/>
      <c r="H1165" s="179">
        <f t="shared" si="36"/>
        <v>8</v>
      </c>
    </row>
    <row r="1166" spans="1:8" ht="18" customHeight="1">
      <c r="A1166" s="190">
        <v>42247</v>
      </c>
      <c r="B1166" s="190" t="s">
        <v>50</v>
      </c>
      <c r="C1166" s="188" t="s">
        <v>157</v>
      </c>
      <c r="D1166" s="191"/>
      <c r="E1166" s="191">
        <v>900000000</v>
      </c>
      <c r="F1166" s="192">
        <f t="shared" si="35"/>
        <v>971087000</v>
      </c>
      <c r="G1166" s="187"/>
      <c r="H1166" s="179">
        <f t="shared" si="36"/>
        <v>8</v>
      </c>
    </row>
    <row r="1167" spans="1:8" ht="18" customHeight="1">
      <c r="A1167" s="190">
        <v>42247</v>
      </c>
      <c r="B1167" s="190" t="s">
        <v>623</v>
      </c>
      <c r="C1167" s="188" t="s">
        <v>878</v>
      </c>
      <c r="D1167" s="191"/>
      <c r="E1167" s="191">
        <v>805690000</v>
      </c>
      <c r="F1167" s="192">
        <f t="shared" ref="F1167:F1230" si="37">IF(C1167&lt;&gt;"",F1166+D1167-E1167,0)</f>
        <v>165397000</v>
      </c>
      <c r="G1167" s="187"/>
      <c r="H1167" s="179">
        <f t="shared" ref="H1167:H1230" si="38">IF(A1167&lt;&gt;"",MONTH(A1167),"")</f>
        <v>8</v>
      </c>
    </row>
    <row r="1168" spans="1:8" ht="18" customHeight="1">
      <c r="A1168" s="190">
        <v>42247</v>
      </c>
      <c r="B1168" s="190" t="s">
        <v>623</v>
      </c>
      <c r="C1168" s="188" t="s">
        <v>879</v>
      </c>
      <c r="D1168" s="191"/>
      <c r="E1168" s="191">
        <v>70000000</v>
      </c>
      <c r="F1168" s="192">
        <f t="shared" si="37"/>
        <v>95397000</v>
      </c>
      <c r="G1168" s="187"/>
      <c r="H1168" s="179">
        <f t="shared" si="38"/>
        <v>8</v>
      </c>
    </row>
    <row r="1169" spans="1:8" ht="18" customHeight="1">
      <c r="A1169" s="190">
        <v>42247</v>
      </c>
      <c r="B1169" s="190" t="s">
        <v>146</v>
      </c>
      <c r="C1169" s="188" t="s">
        <v>796</v>
      </c>
      <c r="D1169" s="191"/>
      <c r="E1169" s="191">
        <v>2900000</v>
      </c>
      <c r="F1169" s="192">
        <f t="shared" si="37"/>
        <v>92497000</v>
      </c>
      <c r="G1169" s="187"/>
      <c r="H1169" s="179">
        <f t="shared" si="38"/>
        <v>8</v>
      </c>
    </row>
    <row r="1170" spans="1:8" ht="18" customHeight="1">
      <c r="A1170" s="190">
        <v>42248</v>
      </c>
      <c r="B1170" s="190" t="s">
        <v>146</v>
      </c>
      <c r="C1170" s="188" t="s">
        <v>882</v>
      </c>
      <c r="D1170" s="191"/>
      <c r="E1170" s="191">
        <v>4000000</v>
      </c>
      <c r="F1170" s="192">
        <f t="shared" si="37"/>
        <v>88497000</v>
      </c>
      <c r="G1170" s="187"/>
      <c r="H1170" s="179">
        <f t="shared" si="38"/>
        <v>9</v>
      </c>
    </row>
    <row r="1171" spans="1:8" ht="18" customHeight="1">
      <c r="A1171" s="190">
        <v>42248</v>
      </c>
      <c r="B1171" s="190" t="s">
        <v>198</v>
      </c>
      <c r="C1171" s="188" t="s">
        <v>582</v>
      </c>
      <c r="D1171" s="191"/>
      <c r="E1171" s="191">
        <v>30000000</v>
      </c>
      <c r="F1171" s="192">
        <f t="shared" si="37"/>
        <v>58497000</v>
      </c>
      <c r="G1171" s="187"/>
      <c r="H1171" s="179">
        <f t="shared" si="38"/>
        <v>9</v>
      </c>
    </row>
    <row r="1172" spans="1:8" ht="18" customHeight="1">
      <c r="A1172" s="190">
        <v>42248</v>
      </c>
      <c r="B1172" s="190" t="s">
        <v>198</v>
      </c>
      <c r="C1172" s="188" t="s">
        <v>883</v>
      </c>
      <c r="D1172" s="191"/>
      <c r="E1172" s="191">
        <v>20000000</v>
      </c>
      <c r="F1172" s="192">
        <f t="shared" si="37"/>
        <v>38497000</v>
      </c>
      <c r="G1172" s="187"/>
      <c r="H1172" s="179">
        <f t="shared" si="38"/>
        <v>9</v>
      </c>
    </row>
    <row r="1173" spans="1:8" ht="18" customHeight="1">
      <c r="A1173" s="190">
        <v>42248</v>
      </c>
      <c r="B1173" s="190" t="s">
        <v>1053</v>
      </c>
      <c r="C1173" s="188" t="s">
        <v>884</v>
      </c>
      <c r="D1173" s="191"/>
      <c r="E1173" s="191">
        <v>945000</v>
      </c>
      <c r="F1173" s="192">
        <f t="shared" si="37"/>
        <v>37552000</v>
      </c>
      <c r="G1173" s="187"/>
      <c r="H1173" s="179">
        <f t="shared" si="38"/>
        <v>9</v>
      </c>
    </row>
    <row r="1174" spans="1:8" ht="18" customHeight="1">
      <c r="A1174" s="190">
        <v>42250</v>
      </c>
      <c r="B1174" s="190" t="s">
        <v>1159</v>
      </c>
      <c r="C1174" s="188" t="s">
        <v>391</v>
      </c>
      <c r="D1174" s="191"/>
      <c r="E1174" s="191">
        <v>1867000</v>
      </c>
      <c r="F1174" s="192">
        <f t="shared" si="37"/>
        <v>35685000</v>
      </c>
      <c r="G1174" s="187"/>
      <c r="H1174" s="179">
        <f t="shared" si="38"/>
        <v>9</v>
      </c>
    </row>
    <row r="1175" spans="1:8" ht="18" customHeight="1">
      <c r="A1175" s="190">
        <v>42250</v>
      </c>
      <c r="B1175" s="190" t="s">
        <v>159</v>
      </c>
      <c r="C1175" s="188" t="s">
        <v>885</v>
      </c>
      <c r="D1175" s="191"/>
      <c r="E1175" s="191">
        <v>200000</v>
      </c>
      <c r="F1175" s="192">
        <f t="shared" si="37"/>
        <v>35485000</v>
      </c>
      <c r="G1175" s="187"/>
      <c r="H1175" s="179">
        <f t="shared" si="38"/>
        <v>9</v>
      </c>
    </row>
    <row r="1176" spans="1:8" ht="18" customHeight="1">
      <c r="A1176" s="190">
        <v>42250</v>
      </c>
      <c r="B1176" s="190" t="s">
        <v>50</v>
      </c>
      <c r="C1176" s="188" t="s">
        <v>155</v>
      </c>
      <c r="D1176" s="191">
        <v>900000000</v>
      </c>
      <c r="E1176" s="191"/>
      <c r="F1176" s="192">
        <f t="shared" si="37"/>
        <v>935485000</v>
      </c>
      <c r="G1176" s="187"/>
      <c r="H1176" s="179">
        <f t="shared" si="38"/>
        <v>9</v>
      </c>
    </row>
    <row r="1177" spans="1:8" ht="18" customHeight="1">
      <c r="A1177" s="190">
        <v>42250</v>
      </c>
      <c r="B1177" s="190" t="s">
        <v>50</v>
      </c>
      <c r="C1177" s="188" t="s">
        <v>157</v>
      </c>
      <c r="D1177" s="191"/>
      <c r="E1177" s="191">
        <v>901000000</v>
      </c>
      <c r="F1177" s="192">
        <f t="shared" si="37"/>
        <v>34485000</v>
      </c>
      <c r="G1177" s="187"/>
      <c r="H1177" s="179">
        <f t="shared" si="38"/>
        <v>9</v>
      </c>
    </row>
    <row r="1178" spans="1:8" ht="18" customHeight="1">
      <c r="A1178" s="190">
        <v>42250</v>
      </c>
      <c r="B1178" s="190" t="s">
        <v>623</v>
      </c>
      <c r="C1178" s="188" t="s">
        <v>593</v>
      </c>
      <c r="D1178" s="191">
        <v>220000000</v>
      </c>
      <c r="E1178" s="191"/>
      <c r="F1178" s="192">
        <f t="shared" si="37"/>
        <v>254485000</v>
      </c>
      <c r="G1178" s="187"/>
      <c r="H1178" s="179">
        <f t="shared" si="38"/>
        <v>9</v>
      </c>
    </row>
    <row r="1179" spans="1:8" ht="18" customHeight="1">
      <c r="A1179" s="190">
        <v>42251</v>
      </c>
      <c r="B1179" s="190" t="s">
        <v>177</v>
      </c>
      <c r="C1179" s="188" t="s">
        <v>178</v>
      </c>
      <c r="D1179" s="191"/>
      <c r="E1179" s="191">
        <v>3654000</v>
      </c>
      <c r="F1179" s="192">
        <f t="shared" si="37"/>
        <v>250831000</v>
      </c>
      <c r="G1179" s="187"/>
      <c r="H1179" s="179">
        <f t="shared" si="38"/>
        <v>9</v>
      </c>
    </row>
    <row r="1180" spans="1:8" ht="18" customHeight="1">
      <c r="A1180" s="190">
        <v>42251</v>
      </c>
      <c r="B1180" s="190" t="s">
        <v>832</v>
      </c>
      <c r="C1180" s="188" t="s">
        <v>886</v>
      </c>
      <c r="D1180" s="191"/>
      <c r="E1180" s="191">
        <v>365000</v>
      </c>
      <c r="F1180" s="192">
        <f t="shared" si="37"/>
        <v>250466000</v>
      </c>
      <c r="G1180" s="187"/>
      <c r="H1180" s="179">
        <f t="shared" si="38"/>
        <v>9</v>
      </c>
    </row>
    <row r="1181" spans="1:8" ht="18" customHeight="1">
      <c r="A1181" s="190">
        <v>42251</v>
      </c>
      <c r="B1181" s="190" t="s">
        <v>50</v>
      </c>
      <c r="C1181" s="188" t="s">
        <v>155</v>
      </c>
      <c r="D1181" s="191">
        <v>1130000000</v>
      </c>
      <c r="E1181" s="191"/>
      <c r="F1181" s="192">
        <f t="shared" si="37"/>
        <v>1380466000</v>
      </c>
      <c r="G1181" s="187"/>
      <c r="H1181" s="179">
        <f t="shared" si="38"/>
        <v>9</v>
      </c>
    </row>
    <row r="1182" spans="1:8" ht="18" customHeight="1">
      <c r="A1182" s="190">
        <v>42251</v>
      </c>
      <c r="B1182" s="190" t="s">
        <v>198</v>
      </c>
      <c r="C1182" s="188" t="s">
        <v>157</v>
      </c>
      <c r="D1182" s="191"/>
      <c r="E1182" s="191">
        <v>300000000</v>
      </c>
      <c r="F1182" s="192">
        <f t="shared" si="37"/>
        <v>1080466000</v>
      </c>
      <c r="G1182" s="187"/>
      <c r="H1182" s="179">
        <f t="shared" si="38"/>
        <v>9</v>
      </c>
    </row>
    <row r="1183" spans="1:8" ht="18" customHeight="1">
      <c r="A1183" s="190">
        <v>42251</v>
      </c>
      <c r="B1183" s="190" t="s">
        <v>50</v>
      </c>
      <c r="C1183" s="188" t="s">
        <v>156</v>
      </c>
      <c r="D1183" s="191"/>
      <c r="E1183" s="191">
        <v>100000000</v>
      </c>
      <c r="F1183" s="192">
        <f t="shared" si="37"/>
        <v>980466000</v>
      </c>
      <c r="G1183" s="187"/>
      <c r="H1183" s="179">
        <f t="shared" si="38"/>
        <v>9</v>
      </c>
    </row>
    <row r="1184" spans="1:8" ht="18" customHeight="1">
      <c r="A1184" s="190">
        <v>42251</v>
      </c>
      <c r="B1184" s="190" t="s">
        <v>832</v>
      </c>
      <c r="C1184" s="188" t="s">
        <v>887</v>
      </c>
      <c r="D1184" s="191"/>
      <c r="E1184" s="191">
        <v>15000000</v>
      </c>
      <c r="F1184" s="192">
        <f t="shared" si="37"/>
        <v>965466000</v>
      </c>
      <c r="G1184" s="187"/>
      <c r="H1184" s="179">
        <f t="shared" si="38"/>
        <v>9</v>
      </c>
    </row>
    <row r="1185" spans="1:8" ht="18" customHeight="1">
      <c r="A1185" s="190">
        <v>42251</v>
      </c>
      <c r="B1185" s="190" t="s">
        <v>832</v>
      </c>
      <c r="C1185" s="188" t="s">
        <v>888</v>
      </c>
      <c r="D1185" s="191"/>
      <c r="E1185" s="191">
        <v>255945000</v>
      </c>
      <c r="F1185" s="192">
        <f t="shared" si="37"/>
        <v>709521000</v>
      </c>
      <c r="G1185" s="187"/>
      <c r="H1185" s="179">
        <f t="shared" si="38"/>
        <v>9</v>
      </c>
    </row>
    <row r="1186" spans="1:8" ht="18" customHeight="1">
      <c r="A1186" s="190">
        <v>42251</v>
      </c>
      <c r="B1186" s="190" t="s">
        <v>169</v>
      </c>
      <c r="C1186" s="188" t="s">
        <v>319</v>
      </c>
      <c r="D1186" s="191"/>
      <c r="E1186" s="191">
        <v>10000000</v>
      </c>
      <c r="F1186" s="192">
        <f t="shared" si="37"/>
        <v>699521000</v>
      </c>
      <c r="G1186" s="187"/>
      <c r="H1186" s="179">
        <f t="shared" si="38"/>
        <v>9</v>
      </c>
    </row>
    <row r="1187" spans="1:8" ht="18" customHeight="1">
      <c r="A1187" s="190">
        <v>42251</v>
      </c>
      <c r="B1187" s="190" t="s">
        <v>204</v>
      </c>
      <c r="C1187" s="188" t="s">
        <v>318</v>
      </c>
      <c r="D1187" s="191"/>
      <c r="E1187" s="191">
        <v>10517000</v>
      </c>
      <c r="F1187" s="192">
        <f t="shared" si="37"/>
        <v>689004000</v>
      </c>
      <c r="G1187" s="187"/>
      <c r="H1187" s="179">
        <f t="shared" si="38"/>
        <v>9</v>
      </c>
    </row>
    <row r="1188" spans="1:8" ht="18" customHeight="1">
      <c r="A1188" s="190">
        <v>42251</v>
      </c>
      <c r="B1188" s="190" t="s">
        <v>148</v>
      </c>
      <c r="C1188" s="188" t="s">
        <v>653</v>
      </c>
      <c r="D1188" s="191"/>
      <c r="E1188" s="191">
        <v>66154000</v>
      </c>
      <c r="F1188" s="192">
        <f t="shared" si="37"/>
        <v>622850000</v>
      </c>
      <c r="G1188" s="187" t="s">
        <v>474</v>
      </c>
      <c r="H1188" s="179">
        <f t="shared" si="38"/>
        <v>9</v>
      </c>
    </row>
    <row r="1189" spans="1:8" ht="18" customHeight="1">
      <c r="A1189" s="190">
        <v>42251</v>
      </c>
      <c r="B1189" s="190" t="s">
        <v>159</v>
      </c>
      <c r="C1189" s="188" t="s">
        <v>357</v>
      </c>
      <c r="D1189" s="191"/>
      <c r="E1189" s="191">
        <v>87555000</v>
      </c>
      <c r="F1189" s="192">
        <f t="shared" si="37"/>
        <v>535295000</v>
      </c>
      <c r="G1189" s="187"/>
      <c r="H1189" s="179">
        <f t="shared" si="38"/>
        <v>9</v>
      </c>
    </row>
    <row r="1190" spans="1:8" ht="18" customHeight="1">
      <c r="A1190" s="190">
        <v>42251</v>
      </c>
      <c r="B1190" s="190" t="s">
        <v>623</v>
      </c>
      <c r="C1190" s="188" t="s">
        <v>593</v>
      </c>
      <c r="D1190" s="191"/>
      <c r="E1190" s="191">
        <v>220000000</v>
      </c>
      <c r="F1190" s="192">
        <f t="shared" si="37"/>
        <v>315295000</v>
      </c>
      <c r="G1190" s="187"/>
      <c r="H1190" s="179">
        <f t="shared" si="38"/>
        <v>9</v>
      </c>
    </row>
    <row r="1191" spans="1:8" ht="18" customHeight="1">
      <c r="A1191" s="190">
        <v>42251</v>
      </c>
      <c r="B1191" s="190" t="s">
        <v>146</v>
      </c>
      <c r="C1191" s="188" t="s">
        <v>151</v>
      </c>
      <c r="D1191" s="191"/>
      <c r="E1191" s="191">
        <v>11830000</v>
      </c>
      <c r="F1191" s="192">
        <f t="shared" si="37"/>
        <v>303465000</v>
      </c>
      <c r="G1191" s="187"/>
      <c r="H1191" s="179">
        <f t="shared" si="38"/>
        <v>9</v>
      </c>
    </row>
    <row r="1192" spans="1:8" ht="18" customHeight="1">
      <c r="A1192" s="190">
        <v>42254</v>
      </c>
      <c r="B1192" s="190" t="s">
        <v>832</v>
      </c>
      <c r="C1192" s="188" t="s">
        <v>891</v>
      </c>
      <c r="D1192" s="191"/>
      <c r="E1192" s="191">
        <v>10000000</v>
      </c>
      <c r="F1192" s="192">
        <f t="shared" si="37"/>
        <v>293465000</v>
      </c>
      <c r="G1192" s="187"/>
      <c r="H1192" s="179">
        <f t="shared" si="38"/>
        <v>9</v>
      </c>
    </row>
    <row r="1193" spans="1:8" ht="18" customHeight="1">
      <c r="A1193" s="190">
        <v>42254</v>
      </c>
      <c r="B1193" s="190" t="s">
        <v>184</v>
      </c>
      <c r="C1193" s="188" t="s">
        <v>889</v>
      </c>
      <c r="D1193" s="191"/>
      <c r="E1193" s="191">
        <v>270000</v>
      </c>
      <c r="F1193" s="192">
        <f t="shared" si="37"/>
        <v>293195000</v>
      </c>
      <c r="G1193" s="187"/>
      <c r="H1193" s="179">
        <f t="shared" si="38"/>
        <v>9</v>
      </c>
    </row>
    <row r="1194" spans="1:8" ht="18" customHeight="1">
      <c r="A1194" s="190">
        <v>42254</v>
      </c>
      <c r="B1194" s="190" t="s">
        <v>1159</v>
      </c>
      <c r="C1194" s="188" t="s">
        <v>890</v>
      </c>
      <c r="D1194" s="191"/>
      <c r="E1194" s="191">
        <v>3551000</v>
      </c>
      <c r="F1194" s="192">
        <f t="shared" si="37"/>
        <v>289644000</v>
      </c>
      <c r="G1194" s="187"/>
      <c r="H1194" s="179">
        <f t="shared" si="38"/>
        <v>9</v>
      </c>
    </row>
    <row r="1195" spans="1:8" ht="18" customHeight="1">
      <c r="A1195" s="190">
        <v>42254</v>
      </c>
      <c r="B1195" s="190" t="s">
        <v>146</v>
      </c>
      <c r="C1195" s="188" t="s">
        <v>892</v>
      </c>
      <c r="D1195" s="191"/>
      <c r="E1195" s="191">
        <v>5850000</v>
      </c>
      <c r="F1195" s="192">
        <f t="shared" si="37"/>
        <v>283794000</v>
      </c>
      <c r="G1195" s="187"/>
      <c r="H1195" s="179">
        <f t="shared" si="38"/>
        <v>9</v>
      </c>
    </row>
    <row r="1196" spans="1:8" ht="18" customHeight="1">
      <c r="A1196" s="190">
        <v>42254</v>
      </c>
      <c r="B1196" s="190" t="s">
        <v>179</v>
      </c>
      <c r="C1196" s="188" t="s">
        <v>893</v>
      </c>
      <c r="D1196" s="191"/>
      <c r="E1196" s="191">
        <v>1103000</v>
      </c>
      <c r="F1196" s="192">
        <f t="shared" si="37"/>
        <v>282691000</v>
      </c>
      <c r="G1196" s="187"/>
      <c r="H1196" s="179">
        <f t="shared" si="38"/>
        <v>9</v>
      </c>
    </row>
    <row r="1197" spans="1:8" ht="18" customHeight="1">
      <c r="A1197" s="190">
        <v>42254</v>
      </c>
      <c r="B1197" s="190" t="s">
        <v>623</v>
      </c>
      <c r="C1197" s="188" t="s">
        <v>894</v>
      </c>
      <c r="D1197" s="191"/>
      <c r="E1197" s="191">
        <v>35000000</v>
      </c>
      <c r="F1197" s="192">
        <f t="shared" si="37"/>
        <v>247691000</v>
      </c>
      <c r="G1197" s="187"/>
      <c r="H1197" s="179">
        <f t="shared" si="38"/>
        <v>9</v>
      </c>
    </row>
    <row r="1198" spans="1:8" ht="18" customHeight="1">
      <c r="A1198" s="190">
        <v>42254</v>
      </c>
      <c r="B1198" s="190" t="s">
        <v>148</v>
      </c>
      <c r="C1198" s="188" t="s">
        <v>895</v>
      </c>
      <c r="D1198" s="191"/>
      <c r="E1198" s="191">
        <v>70021000</v>
      </c>
      <c r="F1198" s="192">
        <f t="shared" si="37"/>
        <v>177670000</v>
      </c>
      <c r="G1198" s="187" t="s">
        <v>474</v>
      </c>
      <c r="H1198" s="179">
        <f t="shared" si="38"/>
        <v>9</v>
      </c>
    </row>
    <row r="1199" spans="1:8" ht="18" customHeight="1">
      <c r="A1199" s="190">
        <v>42254</v>
      </c>
      <c r="B1199" s="190" t="s">
        <v>184</v>
      </c>
      <c r="C1199" s="188" t="s">
        <v>763</v>
      </c>
      <c r="D1199" s="191"/>
      <c r="E1199" s="191">
        <v>5000000</v>
      </c>
      <c r="F1199" s="192">
        <f t="shared" si="37"/>
        <v>172670000</v>
      </c>
      <c r="G1199" s="187"/>
      <c r="H1199" s="179">
        <f t="shared" si="38"/>
        <v>9</v>
      </c>
    </row>
    <row r="1200" spans="1:8" ht="18" customHeight="1">
      <c r="A1200" s="190">
        <v>42255</v>
      </c>
      <c r="B1200" s="190" t="s">
        <v>146</v>
      </c>
      <c r="C1200" s="188" t="s">
        <v>896</v>
      </c>
      <c r="D1200" s="191"/>
      <c r="E1200" s="191">
        <v>900000</v>
      </c>
      <c r="F1200" s="192">
        <f t="shared" si="37"/>
        <v>171770000</v>
      </c>
      <c r="G1200" s="187"/>
      <c r="H1200" s="179">
        <f t="shared" si="38"/>
        <v>9</v>
      </c>
    </row>
    <row r="1201" spans="1:8" ht="18" customHeight="1">
      <c r="A1201" s="190">
        <v>42255</v>
      </c>
      <c r="B1201" s="190" t="s">
        <v>832</v>
      </c>
      <c r="C1201" s="188" t="s">
        <v>234</v>
      </c>
      <c r="D1201" s="191"/>
      <c r="E1201" s="191">
        <v>110000</v>
      </c>
      <c r="F1201" s="192">
        <f t="shared" si="37"/>
        <v>171660000</v>
      </c>
      <c r="G1201" s="187"/>
      <c r="H1201" s="179">
        <f t="shared" si="38"/>
        <v>9</v>
      </c>
    </row>
    <row r="1202" spans="1:8" ht="18" customHeight="1">
      <c r="A1202" s="190">
        <v>42255</v>
      </c>
      <c r="B1202" s="190" t="s">
        <v>50</v>
      </c>
      <c r="C1202" s="188" t="s">
        <v>156</v>
      </c>
      <c r="D1202" s="191"/>
      <c r="E1202" s="191">
        <v>15000000</v>
      </c>
      <c r="F1202" s="192">
        <f t="shared" si="37"/>
        <v>156660000</v>
      </c>
      <c r="G1202" s="187"/>
      <c r="H1202" s="179">
        <f t="shared" si="38"/>
        <v>9</v>
      </c>
    </row>
    <row r="1203" spans="1:8" ht="18" customHeight="1">
      <c r="A1203" s="190">
        <v>42255</v>
      </c>
      <c r="B1203" s="190" t="s">
        <v>198</v>
      </c>
      <c r="C1203" s="188" t="s">
        <v>897</v>
      </c>
      <c r="D1203" s="191"/>
      <c r="E1203" s="191">
        <v>48241000</v>
      </c>
      <c r="F1203" s="192">
        <f t="shared" si="37"/>
        <v>108419000</v>
      </c>
      <c r="G1203" s="187"/>
      <c r="H1203" s="179">
        <f t="shared" si="38"/>
        <v>9</v>
      </c>
    </row>
    <row r="1204" spans="1:8" ht="18" customHeight="1">
      <c r="A1204" s="190">
        <v>42255</v>
      </c>
      <c r="B1204" s="190" t="s">
        <v>148</v>
      </c>
      <c r="C1204" s="188" t="s">
        <v>898</v>
      </c>
      <c r="D1204" s="191"/>
      <c r="E1204" s="191">
        <v>56700000</v>
      </c>
      <c r="F1204" s="192">
        <f t="shared" si="37"/>
        <v>51719000</v>
      </c>
      <c r="G1204" s="187"/>
      <c r="H1204" s="179">
        <f t="shared" si="38"/>
        <v>9</v>
      </c>
    </row>
    <row r="1205" spans="1:8" ht="18" customHeight="1">
      <c r="A1205" s="190">
        <v>42255</v>
      </c>
      <c r="B1205" s="190" t="s">
        <v>146</v>
      </c>
      <c r="C1205" s="188" t="s">
        <v>899</v>
      </c>
      <c r="D1205" s="191"/>
      <c r="E1205" s="191">
        <v>9016000</v>
      </c>
      <c r="F1205" s="192">
        <f t="shared" si="37"/>
        <v>42703000</v>
      </c>
      <c r="G1205" s="187"/>
      <c r="H1205" s="179">
        <f t="shared" si="38"/>
        <v>9</v>
      </c>
    </row>
    <row r="1206" spans="1:8" ht="18" customHeight="1">
      <c r="A1206" s="190">
        <v>42255</v>
      </c>
      <c r="B1206" s="190" t="s">
        <v>198</v>
      </c>
      <c r="C1206" s="188" t="s">
        <v>900</v>
      </c>
      <c r="D1206" s="191"/>
      <c r="E1206" s="191">
        <v>10000000</v>
      </c>
      <c r="F1206" s="192">
        <f t="shared" si="37"/>
        <v>32703000</v>
      </c>
      <c r="G1206" s="187"/>
      <c r="H1206" s="179">
        <f t="shared" si="38"/>
        <v>9</v>
      </c>
    </row>
    <row r="1207" spans="1:8" ht="18" customHeight="1">
      <c r="A1207" s="190">
        <v>42255</v>
      </c>
      <c r="B1207" s="190" t="s">
        <v>623</v>
      </c>
      <c r="C1207" s="188" t="s">
        <v>808</v>
      </c>
      <c r="D1207" s="191">
        <v>40000000</v>
      </c>
      <c r="E1207" s="191"/>
      <c r="F1207" s="192">
        <f t="shared" si="37"/>
        <v>72703000</v>
      </c>
      <c r="G1207" s="187"/>
      <c r="H1207" s="179">
        <f t="shared" si="38"/>
        <v>9</v>
      </c>
    </row>
    <row r="1208" spans="1:8" ht="18" customHeight="1">
      <c r="A1208" s="190">
        <v>42255</v>
      </c>
      <c r="B1208" s="190" t="s">
        <v>169</v>
      </c>
      <c r="C1208" s="188" t="s">
        <v>901</v>
      </c>
      <c r="D1208" s="191"/>
      <c r="E1208" s="191">
        <v>38600000</v>
      </c>
      <c r="F1208" s="192">
        <f t="shared" si="37"/>
        <v>34103000</v>
      </c>
      <c r="G1208" s="187"/>
      <c r="H1208" s="179">
        <f t="shared" si="38"/>
        <v>9</v>
      </c>
    </row>
    <row r="1209" spans="1:8" ht="18" customHeight="1">
      <c r="A1209" s="190">
        <v>42255</v>
      </c>
      <c r="B1209" s="190" t="s">
        <v>184</v>
      </c>
      <c r="C1209" s="188" t="s">
        <v>902</v>
      </c>
      <c r="D1209" s="191">
        <v>270000</v>
      </c>
      <c r="E1209" s="191"/>
      <c r="F1209" s="192">
        <f t="shared" si="37"/>
        <v>34373000</v>
      </c>
      <c r="G1209" s="187"/>
      <c r="H1209" s="179">
        <f t="shared" si="38"/>
        <v>9</v>
      </c>
    </row>
    <row r="1210" spans="1:8" ht="18" customHeight="1">
      <c r="A1210" s="190">
        <v>42255</v>
      </c>
      <c r="B1210" s="190" t="s">
        <v>1053</v>
      </c>
      <c r="C1210" s="188" t="s">
        <v>550</v>
      </c>
      <c r="D1210" s="191"/>
      <c r="E1210" s="191">
        <v>510000</v>
      </c>
      <c r="F1210" s="192">
        <f t="shared" si="37"/>
        <v>33863000</v>
      </c>
      <c r="G1210" s="187"/>
      <c r="H1210" s="179">
        <f t="shared" si="38"/>
        <v>9</v>
      </c>
    </row>
    <row r="1211" spans="1:8" ht="18" customHeight="1">
      <c r="A1211" s="190">
        <v>42257</v>
      </c>
      <c r="B1211" s="190" t="s">
        <v>198</v>
      </c>
      <c r="C1211" s="188" t="s">
        <v>903</v>
      </c>
      <c r="D1211" s="191"/>
      <c r="E1211" s="191">
        <v>8000000</v>
      </c>
      <c r="F1211" s="192">
        <f t="shared" si="37"/>
        <v>25863000</v>
      </c>
      <c r="G1211" s="187"/>
      <c r="H1211" s="179">
        <f t="shared" si="38"/>
        <v>9</v>
      </c>
    </row>
    <row r="1212" spans="1:8" ht="18" customHeight="1">
      <c r="A1212" s="190">
        <v>42257</v>
      </c>
      <c r="B1212" s="190" t="s">
        <v>152</v>
      </c>
      <c r="C1212" s="188" t="s">
        <v>904</v>
      </c>
      <c r="D1212" s="191"/>
      <c r="E1212" s="191">
        <v>19010000</v>
      </c>
      <c r="F1212" s="192">
        <f t="shared" si="37"/>
        <v>6853000</v>
      </c>
      <c r="G1212" s="187"/>
      <c r="H1212" s="179">
        <f t="shared" si="38"/>
        <v>9</v>
      </c>
    </row>
    <row r="1213" spans="1:8" ht="18" customHeight="1">
      <c r="A1213" s="190">
        <v>42257</v>
      </c>
      <c r="B1213" s="190" t="s">
        <v>146</v>
      </c>
      <c r="C1213" s="188" t="s">
        <v>905</v>
      </c>
      <c r="D1213" s="191"/>
      <c r="E1213" s="191">
        <v>1500000</v>
      </c>
      <c r="F1213" s="192">
        <f t="shared" si="37"/>
        <v>5353000</v>
      </c>
      <c r="G1213" s="187"/>
      <c r="H1213" s="179">
        <f t="shared" si="38"/>
        <v>9</v>
      </c>
    </row>
    <row r="1214" spans="1:8" ht="18" customHeight="1">
      <c r="A1214" s="190">
        <v>42258</v>
      </c>
      <c r="B1214" s="190" t="s">
        <v>159</v>
      </c>
      <c r="C1214" s="188" t="s">
        <v>906</v>
      </c>
      <c r="D1214" s="191"/>
      <c r="E1214" s="191">
        <v>200000</v>
      </c>
      <c r="F1214" s="192">
        <f t="shared" si="37"/>
        <v>5153000</v>
      </c>
      <c r="G1214" s="187"/>
      <c r="H1214" s="179">
        <f t="shared" si="38"/>
        <v>9</v>
      </c>
    </row>
    <row r="1215" spans="1:8" ht="18" customHeight="1">
      <c r="A1215" s="190">
        <v>42258</v>
      </c>
      <c r="B1215" s="190" t="s">
        <v>623</v>
      </c>
      <c r="C1215" s="188" t="s">
        <v>960</v>
      </c>
      <c r="D1215" s="191">
        <v>500000000</v>
      </c>
      <c r="E1215" s="191"/>
      <c r="F1215" s="192">
        <f t="shared" si="37"/>
        <v>505153000</v>
      </c>
      <c r="G1215" s="187"/>
      <c r="H1215" s="179">
        <f t="shared" si="38"/>
        <v>9</v>
      </c>
    </row>
    <row r="1216" spans="1:8" ht="18" customHeight="1">
      <c r="A1216" s="190">
        <v>42258</v>
      </c>
      <c r="B1216" s="190" t="s">
        <v>152</v>
      </c>
      <c r="C1216" s="188" t="s">
        <v>907</v>
      </c>
      <c r="D1216" s="191"/>
      <c r="E1216" s="191">
        <v>1000000</v>
      </c>
      <c r="F1216" s="192">
        <f t="shared" si="37"/>
        <v>504153000</v>
      </c>
      <c r="G1216" s="187"/>
      <c r="H1216" s="179">
        <f t="shared" si="38"/>
        <v>9</v>
      </c>
    </row>
    <row r="1217" spans="1:8" ht="18" customHeight="1">
      <c r="A1217" s="190">
        <v>42258</v>
      </c>
      <c r="B1217" s="190" t="s">
        <v>148</v>
      </c>
      <c r="C1217" s="188" t="s">
        <v>361</v>
      </c>
      <c r="D1217" s="191"/>
      <c r="E1217" s="191">
        <v>20017000</v>
      </c>
      <c r="F1217" s="192">
        <f t="shared" si="37"/>
        <v>484136000</v>
      </c>
      <c r="G1217" s="187" t="s">
        <v>474</v>
      </c>
      <c r="H1217" s="179">
        <f t="shared" si="38"/>
        <v>9</v>
      </c>
    </row>
    <row r="1218" spans="1:8" ht="18" customHeight="1">
      <c r="A1218" s="190">
        <v>42258</v>
      </c>
      <c r="B1218" s="190" t="s">
        <v>184</v>
      </c>
      <c r="C1218" s="188" t="s">
        <v>908</v>
      </c>
      <c r="D1218" s="191">
        <v>5000000</v>
      </c>
      <c r="E1218" s="191"/>
      <c r="F1218" s="192">
        <f t="shared" si="37"/>
        <v>489136000</v>
      </c>
      <c r="G1218" s="187"/>
      <c r="H1218" s="179">
        <f t="shared" si="38"/>
        <v>9</v>
      </c>
    </row>
    <row r="1219" spans="1:8" ht="18" customHeight="1">
      <c r="A1219" s="190">
        <v>42258</v>
      </c>
      <c r="B1219" s="190" t="s">
        <v>152</v>
      </c>
      <c r="C1219" s="188" t="s">
        <v>597</v>
      </c>
      <c r="D1219" s="191"/>
      <c r="E1219" s="191">
        <v>11260000</v>
      </c>
      <c r="F1219" s="192">
        <f t="shared" si="37"/>
        <v>477876000</v>
      </c>
      <c r="G1219" s="187"/>
      <c r="H1219" s="179">
        <f t="shared" si="38"/>
        <v>9</v>
      </c>
    </row>
    <row r="1220" spans="1:8" ht="18" customHeight="1">
      <c r="A1220" s="190">
        <v>42258</v>
      </c>
      <c r="B1220" s="190" t="s">
        <v>159</v>
      </c>
      <c r="C1220" s="188" t="s">
        <v>909</v>
      </c>
      <c r="D1220" s="191"/>
      <c r="E1220" s="191">
        <v>4156000</v>
      </c>
      <c r="F1220" s="192">
        <f t="shared" si="37"/>
        <v>473720000</v>
      </c>
      <c r="G1220" s="187"/>
      <c r="H1220" s="179">
        <f t="shared" si="38"/>
        <v>9</v>
      </c>
    </row>
    <row r="1221" spans="1:8" ht="18" customHeight="1">
      <c r="A1221" s="190">
        <v>42258</v>
      </c>
      <c r="B1221" s="190" t="s">
        <v>146</v>
      </c>
      <c r="C1221" s="188" t="s">
        <v>910</v>
      </c>
      <c r="D1221" s="191"/>
      <c r="E1221" s="191">
        <v>2000000</v>
      </c>
      <c r="F1221" s="192">
        <f t="shared" si="37"/>
        <v>471720000</v>
      </c>
      <c r="G1221" s="187"/>
      <c r="H1221" s="179">
        <f t="shared" si="38"/>
        <v>9</v>
      </c>
    </row>
    <row r="1222" spans="1:8" ht="18" customHeight="1">
      <c r="A1222" s="190">
        <v>42261</v>
      </c>
      <c r="B1222" s="190" t="s">
        <v>832</v>
      </c>
      <c r="C1222" s="188" t="s">
        <v>911</v>
      </c>
      <c r="D1222" s="191"/>
      <c r="E1222" s="191">
        <v>15000000</v>
      </c>
      <c r="F1222" s="192">
        <f t="shared" si="37"/>
        <v>456720000</v>
      </c>
      <c r="G1222" s="187"/>
      <c r="H1222" s="179">
        <f t="shared" si="38"/>
        <v>9</v>
      </c>
    </row>
    <row r="1223" spans="1:8" ht="18" customHeight="1">
      <c r="A1223" s="190">
        <v>42261</v>
      </c>
      <c r="B1223" s="190" t="s">
        <v>204</v>
      </c>
      <c r="C1223" s="188" t="s">
        <v>205</v>
      </c>
      <c r="D1223" s="191"/>
      <c r="E1223" s="191">
        <v>3000000</v>
      </c>
      <c r="F1223" s="192">
        <f t="shared" si="37"/>
        <v>453720000</v>
      </c>
      <c r="G1223" s="187"/>
      <c r="H1223" s="179">
        <f t="shared" si="38"/>
        <v>9</v>
      </c>
    </row>
    <row r="1224" spans="1:8" ht="18" customHeight="1">
      <c r="A1224" s="190">
        <v>42261</v>
      </c>
      <c r="B1224" s="190" t="s">
        <v>198</v>
      </c>
      <c r="C1224" s="188" t="s">
        <v>795</v>
      </c>
      <c r="D1224" s="191"/>
      <c r="E1224" s="191">
        <v>4014000</v>
      </c>
      <c r="F1224" s="192">
        <f t="shared" si="37"/>
        <v>449706000</v>
      </c>
      <c r="G1224" s="187"/>
      <c r="H1224" s="179">
        <f t="shared" si="38"/>
        <v>9</v>
      </c>
    </row>
    <row r="1225" spans="1:8" ht="18" customHeight="1">
      <c r="A1225" s="190">
        <v>42261</v>
      </c>
      <c r="B1225" s="190" t="s">
        <v>198</v>
      </c>
      <c r="C1225" s="188" t="s">
        <v>375</v>
      </c>
      <c r="D1225" s="191"/>
      <c r="E1225" s="191">
        <v>10000000</v>
      </c>
      <c r="F1225" s="192">
        <f t="shared" si="37"/>
        <v>439706000</v>
      </c>
      <c r="G1225" s="187"/>
      <c r="H1225" s="179">
        <f t="shared" si="38"/>
        <v>9</v>
      </c>
    </row>
    <row r="1226" spans="1:8" ht="18" customHeight="1">
      <c r="A1226" s="190">
        <v>42261</v>
      </c>
      <c r="B1226" s="190" t="s">
        <v>146</v>
      </c>
      <c r="C1226" s="188" t="s">
        <v>151</v>
      </c>
      <c r="D1226" s="191"/>
      <c r="E1226" s="191">
        <v>475000</v>
      </c>
      <c r="F1226" s="192">
        <f t="shared" si="37"/>
        <v>439231000</v>
      </c>
      <c r="G1226" s="187"/>
      <c r="H1226" s="179">
        <f t="shared" si="38"/>
        <v>9</v>
      </c>
    </row>
    <row r="1227" spans="1:8" ht="18" customHeight="1">
      <c r="A1227" s="190">
        <v>42261</v>
      </c>
      <c r="B1227" s="190" t="s">
        <v>1159</v>
      </c>
      <c r="C1227" s="188" t="s">
        <v>912</v>
      </c>
      <c r="D1227" s="191"/>
      <c r="E1227" s="191">
        <v>1734000</v>
      </c>
      <c r="F1227" s="192">
        <f t="shared" si="37"/>
        <v>437497000</v>
      </c>
      <c r="G1227" s="187"/>
      <c r="H1227" s="179">
        <f t="shared" si="38"/>
        <v>9</v>
      </c>
    </row>
    <row r="1228" spans="1:8" ht="18" customHeight="1">
      <c r="A1228" s="190">
        <v>42261</v>
      </c>
      <c r="B1228" s="190" t="s">
        <v>148</v>
      </c>
      <c r="C1228" s="188" t="s">
        <v>895</v>
      </c>
      <c r="D1228" s="191"/>
      <c r="E1228" s="191">
        <v>45217000</v>
      </c>
      <c r="F1228" s="192">
        <f t="shared" si="37"/>
        <v>392280000</v>
      </c>
      <c r="G1228" s="187" t="s">
        <v>474</v>
      </c>
      <c r="H1228" s="179">
        <f t="shared" si="38"/>
        <v>9</v>
      </c>
    </row>
    <row r="1229" spans="1:8" ht="18" customHeight="1">
      <c r="A1229" s="190">
        <v>42261</v>
      </c>
      <c r="B1229" s="190" t="s">
        <v>148</v>
      </c>
      <c r="C1229" s="188" t="s">
        <v>653</v>
      </c>
      <c r="D1229" s="191"/>
      <c r="E1229" s="191">
        <v>70021000</v>
      </c>
      <c r="F1229" s="192">
        <f t="shared" si="37"/>
        <v>322259000</v>
      </c>
      <c r="G1229" s="187" t="s">
        <v>474</v>
      </c>
      <c r="H1229" s="179">
        <f t="shared" si="38"/>
        <v>9</v>
      </c>
    </row>
    <row r="1230" spans="1:8" ht="18" customHeight="1">
      <c r="A1230" s="190">
        <v>42261</v>
      </c>
      <c r="B1230" s="190" t="s">
        <v>148</v>
      </c>
      <c r="C1230" s="188" t="s">
        <v>705</v>
      </c>
      <c r="D1230" s="191"/>
      <c r="E1230" s="191">
        <v>100000000</v>
      </c>
      <c r="F1230" s="192">
        <f t="shared" si="37"/>
        <v>222259000</v>
      </c>
      <c r="G1230" s="187" t="s">
        <v>474</v>
      </c>
      <c r="H1230" s="179">
        <f t="shared" si="38"/>
        <v>9</v>
      </c>
    </row>
    <row r="1231" spans="1:8" ht="18" customHeight="1">
      <c r="A1231" s="190">
        <v>42261</v>
      </c>
      <c r="B1231" s="190" t="s">
        <v>146</v>
      </c>
      <c r="C1231" s="188" t="s">
        <v>197</v>
      </c>
      <c r="D1231" s="191"/>
      <c r="E1231" s="191">
        <v>270000</v>
      </c>
      <c r="F1231" s="192">
        <f t="shared" ref="F1231:F1294" si="39">IF(C1231&lt;&gt;"",F1230+D1231-E1231,0)</f>
        <v>221989000</v>
      </c>
      <c r="G1231" s="187"/>
      <c r="H1231" s="179">
        <f t="shared" ref="H1231:H1294" si="40">IF(A1231&lt;&gt;"",MONTH(A1231),"")</f>
        <v>9</v>
      </c>
    </row>
    <row r="1232" spans="1:8" ht="18" customHeight="1">
      <c r="A1232" s="190">
        <v>42261</v>
      </c>
      <c r="B1232" s="190" t="s">
        <v>146</v>
      </c>
      <c r="C1232" s="188" t="s">
        <v>337</v>
      </c>
      <c r="D1232" s="191"/>
      <c r="E1232" s="191">
        <v>2050000</v>
      </c>
      <c r="F1232" s="192">
        <f t="shared" si="39"/>
        <v>219939000</v>
      </c>
      <c r="G1232" s="187"/>
      <c r="H1232" s="179">
        <f t="shared" si="40"/>
        <v>9</v>
      </c>
    </row>
    <row r="1233" spans="1:8" ht="18" customHeight="1">
      <c r="A1233" s="190">
        <v>42261</v>
      </c>
      <c r="B1233" s="190" t="s">
        <v>146</v>
      </c>
      <c r="C1233" s="188" t="s">
        <v>913</v>
      </c>
      <c r="D1233" s="191"/>
      <c r="E1233" s="191">
        <v>2170000</v>
      </c>
      <c r="F1233" s="192">
        <f t="shared" si="39"/>
        <v>217769000</v>
      </c>
      <c r="G1233" s="187"/>
      <c r="H1233" s="179">
        <f t="shared" si="40"/>
        <v>9</v>
      </c>
    </row>
    <row r="1234" spans="1:8" ht="18" customHeight="1">
      <c r="A1234" s="190">
        <v>42262</v>
      </c>
      <c r="B1234" s="190" t="s">
        <v>832</v>
      </c>
      <c r="C1234" s="188" t="s">
        <v>914</v>
      </c>
      <c r="D1234" s="191"/>
      <c r="E1234" s="191">
        <v>630000</v>
      </c>
      <c r="F1234" s="192">
        <f t="shared" si="39"/>
        <v>217139000</v>
      </c>
      <c r="G1234" s="187"/>
      <c r="H1234" s="179">
        <f t="shared" si="40"/>
        <v>9</v>
      </c>
    </row>
    <row r="1235" spans="1:8" ht="18" customHeight="1">
      <c r="A1235" s="190">
        <v>42262</v>
      </c>
      <c r="B1235" s="190" t="s">
        <v>1054</v>
      </c>
      <c r="C1235" s="188" t="s">
        <v>915</v>
      </c>
      <c r="D1235" s="191"/>
      <c r="E1235" s="191">
        <v>140000</v>
      </c>
      <c r="F1235" s="192">
        <f t="shared" si="39"/>
        <v>216999000</v>
      </c>
      <c r="G1235" s="187"/>
      <c r="H1235" s="179">
        <f t="shared" si="40"/>
        <v>9</v>
      </c>
    </row>
    <row r="1236" spans="1:8" ht="18" customHeight="1">
      <c r="A1236" s="190">
        <v>42262</v>
      </c>
      <c r="B1236" s="190" t="s">
        <v>161</v>
      </c>
      <c r="C1236" s="188" t="s">
        <v>916</v>
      </c>
      <c r="D1236" s="191"/>
      <c r="E1236" s="191">
        <v>2508000</v>
      </c>
      <c r="F1236" s="192">
        <f t="shared" si="39"/>
        <v>214491000</v>
      </c>
      <c r="G1236" s="187"/>
      <c r="H1236" s="179">
        <f t="shared" si="40"/>
        <v>9</v>
      </c>
    </row>
    <row r="1237" spans="1:8" ht="18" customHeight="1">
      <c r="A1237" s="190">
        <v>42262</v>
      </c>
      <c r="B1237" s="190" t="s">
        <v>198</v>
      </c>
      <c r="C1237" s="188" t="s">
        <v>917</v>
      </c>
      <c r="D1237" s="191"/>
      <c r="E1237" s="191">
        <v>20000000</v>
      </c>
      <c r="F1237" s="192">
        <f t="shared" si="39"/>
        <v>194491000</v>
      </c>
      <c r="G1237" s="187"/>
      <c r="H1237" s="179">
        <f t="shared" si="40"/>
        <v>9</v>
      </c>
    </row>
    <row r="1238" spans="1:8" ht="18" customHeight="1">
      <c r="A1238" s="190">
        <v>42262</v>
      </c>
      <c r="B1238" s="190" t="s">
        <v>146</v>
      </c>
      <c r="C1238" s="188" t="s">
        <v>211</v>
      </c>
      <c r="D1238" s="191"/>
      <c r="E1238" s="191">
        <v>16500000</v>
      </c>
      <c r="F1238" s="192">
        <f t="shared" si="39"/>
        <v>177991000</v>
      </c>
      <c r="G1238" s="187"/>
      <c r="H1238" s="179">
        <f t="shared" si="40"/>
        <v>9</v>
      </c>
    </row>
    <row r="1239" spans="1:8" ht="18" customHeight="1">
      <c r="A1239" s="190">
        <v>42262</v>
      </c>
      <c r="B1239" s="190" t="s">
        <v>177</v>
      </c>
      <c r="C1239" s="188" t="s">
        <v>224</v>
      </c>
      <c r="D1239" s="191"/>
      <c r="E1239" s="191">
        <v>3003000</v>
      </c>
      <c r="F1239" s="192">
        <f t="shared" si="39"/>
        <v>174988000</v>
      </c>
      <c r="G1239" s="187"/>
      <c r="H1239" s="179">
        <f t="shared" si="40"/>
        <v>9</v>
      </c>
    </row>
    <row r="1240" spans="1:8" ht="18" customHeight="1">
      <c r="A1240" s="190">
        <v>42262</v>
      </c>
      <c r="B1240" s="190" t="s">
        <v>204</v>
      </c>
      <c r="C1240" s="188" t="s">
        <v>863</v>
      </c>
      <c r="D1240" s="191"/>
      <c r="E1240" s="191">
        <v>15000000</v>
      </c>
      <c r="F1240" s="192">
        <f t="shared" si="39"/>
        <v>159988000</v>
      </c>
      <c r="G1240" s="187"/>
      <c r="H1240" s="179">
        <f t="shared" si="40"/>
        <v>9</v>
      </c>
    </row>
    <row r="1241" spans="1:8" ht="18" customHeight="1">
      <c r="A1241" s="190">
        <v>42265</v>
      </c>
      <c r="B1241" s="190" t="s">
        <v>161</v>
      </c>
      <c r="C1241" s="188" t="s">
        <v>916</v>
      </c>
      <c r="D1241" s="191"/>
      <c r="E1241" s="191">
        <v>3675000</v>
      </c>
      <c r="F1241" s="192">
        <f t="shared" si="39"/>
        <v>156313000</v>
      </c>
      <c r="G1241" s="187"/>
      <c r="H1241" s="179">
        <f t="shared" si="40"/>
        <v>9</v>
      </c>
    </row>
    <row r="1242" spans="1:8" ht="18" customHeight="1">
      <c r="A1242" s="190">
        <v>42265</v>
      </c>
      <c r="B1242" s="190" t="s">
        <v>1053</v>
      </c>
      <c r="C1242" s="188" t="s">
        <v>918</v>
      </c>
      <c r="D1242" s="191"/>
      <c r="E1242" s="191">
        <v>1975000</v>
      </c>
      <c r="F1242" s="192">
        <f t="shared" si="39"/>
        <v>154338000</v>
      </c>
      <c r="G1242" s="187"/>
      <c r="H1242" s="179">
        <f t="shared" si="40"/>
        <v>9</v>
      </c>
    </row>
    <row r="1243" spans="1:8" ht="18" customHeight="1">
      <c r="A1243" s="190">
        <v>42266</v>
      </c>
      <c r="B1243" s="190" t="s">
        <v>50</v>
      </c>
      <c r="C1243" s="188" t="s">
        <v>155</v>
      </c>
      <c r="D1243" s="191">
        <v>1250000000</v>
      </c>
      <c r="E1243" s="191"/>
      <c r="F1243" s="192">
        <f t="shared" si="39"/>
        <v>1404338000</v>
      </c>
      <c r="G1243" s="187"/>
      <c r="H1243" s="179">
        <f t="shared" si="40"/>
        <v>9</v>
      </c>
    </row>
    <row r="1244" spans="1:8" ht="18" customHeight="1">
      <c r="A1244" s="190">
        <v>42266</v>
      </c>
      <c r="B1244" s="190" t="s">
        <v>198</v>
      </c>
      <c r="C1244" s="188" t="s">
        <v>157</v>
      </c>
      <c r="D1244" s="191"/>
      <c r="E1244" s="191">
        <v>200000000</v>
      </c>
      <c r="F1244" s="192">
        <f t="shared" si="39"/>
        <v>1204338000</v>
      </c>
      <c r="G1244" s="187"/>
      <c r="H1244" s="179">
        <f t="shared" si="40"/>
        <v>9</v>
      </c>
    </row>
    <row r="1245" spans="1:8" ht="18" customHeight="1">
      <c r="A1245" s="190">
        <v>42266</v>
      </c>
      <c r="B1245" s="190" t="s">
        <v>50</v>
      </c>
      <c r="C1245" s="188" t="s">
        <v>157</v>
      </c>
      <c r="D1245" s="191"/>
      <c r="E1245" s="191">
        <v>25000000</v>
      </c>
      <c r="F1245" s="192">
        <f t="shared" si="39"/>
        <v>1179338000</v>
      </c>
      <c r="G1245" s="187"/>
      <c r="H1245" s="179">
        <f t="shared" si="40"/>
        <v>9</v>
      </c>
    </row>
    <row r="1246" spans="1:8" ht="18" customHeight="1">
      <c r="A1246" s="190">
        <v>42266</v>
      </c>
      <c r="B1246" s="190" t="s">
        <v>308</v>
      </c>
      <c r="C1246" s="188" t="s">
        <v>919</v>
      </c>
      <c r="D1246" s="191"/>
      <c r="E1246" s="191">
        <v>3000000</v>
      </c>
      <c r="F1246" s="192">
        <f t="shared" si="39"/>
        <v>1176338000</v>
      </c>
      <c r="G1246" s="187"/>
      <c r="H1246" s="179">
        <f t="shared" si="40"/>
        <v>9</v>
      </c>
    </row>
    <row r="1247" spans="1:8" ht="18" customHeight="1">
      <c r="A1247" s="190">
        <v>42266</v>
      </c>
      <c r="B1247" s="190" t="s">
        <v>148</v>
      </c>
      <c r="C1247" s="188" t="s">
        <v>361</v>
      </c>
      <c r="D1247" s="191"/>
      <c r="E1247" s="191">
        <v>50017000</v>
      </c>
      <c r="F1247" s="192">
        <f t="shared" si="39"/>
        <v>1126321000</v>
      </c>
      <c r="G1247" s="187" t="s">
        <v>474</v>
      </c>
      <c r="H1247" s="179">
        <f t="shared" si="40"/>
        <v>9</v>
      </c>
    </row>
    <row r="1248" spans="1:8" ht="18" customHeight="1">
      <c r="A1248" s="190">
        <v>42266</v>
      </c>
      <c r="B1248" s="190" t="s">
        <v>148</v>
      </c>
      <c r="C1248" s="188" t="s">
        <v>846</v>
      </c>
      <c r="D1248" s="191"/>
      <c r="E1248" s="191">
        <v>11597000</v>
      </c>
      <c r="F1248" s="192">
        <f t="shared" si="39"/>
        <v>1114724000</v>
      </c>
      <c r="G1248" s="187" t="s">
        <v>474</v>
      </c>
      <c r="H1248" s="179">
        <f t="shared" si="40"/>
        <v>9</v>
      </c>
    </row>
    <row r="1249" spans="1:8" ht="18" customHeight="1">
      <c r="A1249" s="190">
        <v>42266</v>
      </c>
      <c r="B1249" s="190" t="s">
        <v>159</v>
      </c>
      <c r="C1249" s="188" t="s">
        <v>920</v>
      </c>
      <c r="D1249" s="191"/>
      <c r="E1249" s="191">
        <v>302517000</v>
      </c>
      <c r="F1249" s="192">
        <f t="shared" si="39"/>
        <v>812207000</v>
      </c>
      <c r="G1249" s="187"/>
      <c r="H1249" s="179">
        <f t="shared" si="40"/>
        <v>9</v>
      </c>
    </row>
    <row r="1250" spans="1:8" ht="18" customHeight="1">
      <c r="A1250" s="190">
        <v>42266</v>
      </c>
      <c r="B1250" s="190" t="s">
        <v>146</v>
      </c>
      <c r="C1250" s="188" t="s">
        <v>921</v>
      </c>
      <c r="D1250" s="191"/>
      <c r="E1250" s="191">
        <v>120000</v>
      </c>
      <c r="F1250" s="192">
        <f t="shared" si="39"/>
        <v>812087000</v>
      </c>
      <c r="G1250" s="187"/>
      <c r="H1250" s="179">
        <f t="shared" si="40"/>
        <v>9</v>
      </c>
    </row>
    <row r="1251" spans="1:8" ht="18" customHeight="1">
      <c r="A1251" s="190">
        <v>42266</v>
      </c>
      <c r="B1251" s="190" t="s">
        <v>169</v>
      </c>
      <c r="C1251" s="188" t="s">
        <v>171</v>
      </c>
      <c r="D1251" s="191"/>
      <c r="E1251" s="191">
        <v>100000000</v>
      </c>
      <c r="F1251" s="192">
        <f t="shared" si="39"/>
        <v>712087000</v>
      </c>
      <c r="G1251" s="187"/>
      <c r="H1251" s="179">
        <f t="shared" si="40"/>
        <v>9</v>
      </c>
    </row>
    <row r="1252" spans="1:8" ht="18" customHeight="1">
      <c r="A1252" s="190">
        <v>42266</v>
      </c>
      <c r="B1252" s="190" t="s">
        <v>169</v>
      </c>
      <c r="C1252" s="188" t="s">
        <v>901</v>
      </c>
      <c r="D1252" s="191"/>
      <c r="E1252" s="191">
        <v>77600000</v>
      </c>
      <c r="F1252" s="192">
        <f t="shared" si="39"/>
        <v>634487000</v>
      </c>
      <c r="G1252" s="187"/>
      <c r="H1252" s="179">
        <f t="shared" si="40"/>
        <v>9</v>
      </c>
    </row>
    <row r="1253" spans="1:8" ht="18" customHeight="1">
      <c r="A1253" s="190">
        <v>42266</v>
      </c>
      <c r="B1253" s="190" t="s">
        <v>146</v>
      </c>
      <c r="C1253" s="188" t="s">
        <v>922</v>
      </c>
      <c r="D1253" s="191"/>
      <c r="E1253" s="191">
        <v>44988000</v>
      </c>
      <c r="F1253" s="192">
        <f t="shared" si="39"/>
        <v>589499000</v>
      </c>
      <c r="G1253" s="187"/>
      <c r="H1253" s="179">
        <f t="shared" si="40"/>
        <v>9</v>
      </c>
    </row>
    <row r="1254" spans="1:8" ht="18" customHeight="1">
      <c r="A1254" s="190">
        <v>42268</v>
      </c>
      <c r="B1254" s="190" t="s">
        <v>146</v>
      </c>
      <c r="C1254" s="188" t="s">
        <v>741</v>
      </c>
      <c r="D1254" s="191"/>
      <c r="E1254" s="191">
        <v>1360000</v>
      </c>
      <c r="F1254" s="192">
        <f t="shared" si="39"/>
        <v>588139000</v>
      </c>
      <c r="G1254" s="187"/>
      <c r="H1254" s="179">
        <f t="shared" si="40"/>
        <v>9</v>
      </c>
    </row>
    <row r="1255" spans="1:8" ht="18" customHeight="1">
      <c r="A1255" s="190">
        <v>42268</v>
      </c>
      <c r="B1255" s="190" t="s">
        <v>269</v>
      </c>
      <c r="C1255" s="188" t="s">
        <v>524</v>
      </c>
      <c r="D1255" s="191"/>
      <c r="E1255" s="191">
        <v>10100000</v>
      </c>
      <c r="F1255" s="192">
        <f t="shared" si="39"/>
        <v>578039000</v>
      </c>
      <c r="G1255" s="187"/>
      <c r="H1255" s="179">
        <f t="shared" si="40"/>
        <v>9</v>
      </c>
    </row>
    <row r="1256" spans="1:8" ht="18" customHeight="1">
      <c r="A1256" s="190">
        <v>42268</v>
      </c>
      <c r="B1256" s="190" t="s">
        <v>177</v>
      </c>
      <c r="C1256" s="188" t="s">
        <v>178</v>
      </c>
      <c r="D1256" s="191"/>
      <c r="E1256" s="191">
        <v>4675000</v>
      </c>
      <c r="F1256" s="192">
        <f t="shared" si="39"/>
        <v>573364000</v>
      </c>
      <c r="G1256" s="187"/>
      <c r="H1256" s="179">
        <f t="shared" si="40"/>
        <v>9</v>
      </c>
    </row>
    <row r="1257" spans="1:8" ht="18" customHeight="1">
      <c r="A1257" s="190">
        <v>42268</v>
      </c>
      <c r="B1257" s="190" t="s">
        <v>832</v>
      </c>
      <c r="C1257" s="188" t="s">
        <v>450</v>
      </c>
      <c r="D1257" s="191"/>
      <c r="E1257" s="191">
        <v>290000</v>
      </c>
      <c r="F1257" s="192">
        <f t="shared" si="39"/>
        <v>573074000</v>
      </c>
      <c r="G1257" s="187"/>
      <c r="H1257" s="179">
        <f t="shared" si="40"/>
        <v>9</v>
      </c>
    </row>
    <row r="1258" spans="1:8" ht="18" customHeight="1">
      <c r="A1258" s="190">
        <v>42268</v>
      </c>
      <c r="B1258" s="190" t="s">
        <v>146</v>
      </c>
      <c r="C1258" s="188" t="s">
        <v>944</v>
      </c>
      <c r="D1258" s="191"/>
      <c r="E1258" s="191">
        <v>630000</v>
      </c>
      <c r="F1258" s="192">
        <f t="shared" si="39"/>
        <v>572444000</v>
      </c>
      <c r="G1258" s="187"/>
      <c r="H1258" s="179">
        <f t="shared" si="40"/>
        <v>9</v>
      </c>
    </row>
    <row r="1259" spans="1:8" ht="18" customHeight="1">
      <c r="A1259" s="190">
        <v>42268</v>
      </c>
      <c r="B1259" s="190" t="s">
        <v>148</v>
      </c>
      <c r="C1259" s="188" t="s">
        <v>705</v>
      </c>
      <c r="D1259" s="191"/>
      <c r="E1259" s="191">
        <v>55855000</v>
      </c>
      <c r="F1259" s="192">
        <f t="shared" si="39"/>
        <v>516589000</v>
      </c>
      <c r="G1259" s="187"/>
      <c r="H1259" s="179">
        <f t="shared" si="40"/>
        <v>9</v>
      </c>
    </row>
    <row r="1260" spans="1:8" ht="18" customHeight="1">
      <c r="A1260" s="190">
        <v>42268</v>
      </c>
      <c r="B1260" s="190" t="s">
        <v>148</v>
      </c>
      <c r="C1260" s="188" t="s">
        <v>895</v>
      </c>
      <c r="D1260" s="191"/>
      <c r="E1260" s="191">
        <v>88890000</v>
      </c>
      <c r="F1260" s="192">
        <f t="shared" si="39"/>
        <v>427699000</v>
      </c>
      <c r="G1260" s="187"/>
      <c r="H1260" s="179">
        <f t="shared" si="40"/>
        <v>9</v>
      </c>
    </row>
    <row r="1261" spans="1:8" ht="18" customHeight="1">
      <c r="A1261" s="190">
        <v>42268</v>
      </c>
      <c r="B1261" s="190" t="s">
        <v>148</v>
      </c>
      <c r="C1261" s="188" t="s">
        <v>653</v>
      </c>
      <c r="D1261" s="191"/>
      <c r="E1261" s="191">
        <v>86364000</v>
      </c>
      <c r="F1261" s="192">
        <f t="shared" si="39"/>
        <v>341335000</v>
      </c>
      <c r="G1261" s="187"/>
      <c r="H1261" s="179">
        <f t="shared" si="40"/>
        <v>9</v>
      </c>
    </row>
    <row r="1262" spans="1:8" ht="18" customHeight="1">
      <c r="A1262" s="190">
        <v>42268</v>
      </c>
      <c r="B1262" s="190" t="s">
        <v>1053</v>
      </c>
      <c r="C1262" s="188" t="s">
        <v>945</v>
      </c>
      <c r="D1262" s="191"/>
      <c r="E1262" s="191">
        <v>500000</v>
      </c>
      <c r="F1262" s="192">
        <f t="shared" si="39"/>
        <v>340835000</v>
      </c>
      <c r="G1262" s="187"/>
      <c r="H1262" s="179">
        <f t="shared" si="40"/>
        <v>9</v>
      </c>
    </row>
    <row r="1263" spans="1:8" ht="18" customHeight="1">
      <c r="A1263" s="190">
        <v>42268</v>
      </c>
      <c r="B1263" s="190" t="s">
        <v>179</v>
      </c>
      <c r="C1263" s="188" t="s">
        <v>724</v>
      </c>
      <c r="D1263" s="191"/>
      <c r="E1263" s="191">
        <v>2402000</v>
      </c>
      <c r="F1263" s="192">
        <f t="shared" si="39"/>
        <v>338433000</v>
      </c>
      <c r="G1263" s="187"/>
      <c r="H1263" s="179">
        <f t="shared" si="40"/>
        <v>9</v>
      </c>
    </row>
    <row r="1264" spans="1:8" ht="18" customHeight="1">
      <c r="A1264" s="190">
        <v>42268</v>
      </c>
      <c r="B1264" s="190" t="s">
        <v>832</v>
      </c>
      <c r="C1264" s="188" t="s">
        <v>946</v>
      </c>
      <c r="D1264" s="191"/>
      <c r="E1264" s="191">
        <v>934000</v>
      </c>
      <c r="F1264" s="192">
        <f t="shared" si="39"/>
        <v>337499000</v>
      </c>
      <c r="G1264" s="187"/>
      <c r="H1264" s="179">
        <f t="shared" si="40"/>
        <v>9</v>
      </c>
    </row>
    <row r="1265" spans="1:8" ht="18" customHeight="1">
      <c r="A1265" s="190">
        <v>42268</v>
      </c>
      <c r="B1265" s="190" t="s">
        <v>152</v>
      </c>
      <c r="C1265" s="188" t="s">
        <v>763</v>
      </c>
      <c r="D1265" s="191"/>
      <c r="E1265" s="191">
        <v>1000000</v>
      </c>
      <c r="F1265" s="192">
        <f t="shared" si="39"/>
        <v>336499000</v>
      </c>
      <c r="G1265" s="187"/>
      <c r="H1265" s="179">
        <f t="shared" si="40"/>
        <v>9</v>
      </c>
    </row>
    <row r="1266" spans="1:8" ht="18" customHeight="1">
      <c r="A1266" s="190">
        <v>42268</v>
      </c>
      <c r="B1266" s="190" t="s">
        <v>1053</v>
      </c>
      <c r="C1266" s="188" t="s">
        <v>947</v>
      </c>
      <c r="D1266" s="191"/>
      <c r="E1266" s="191">
        <v>525000</v>
      </c>
      <c r="F1266" s="192">
        <f t="shared" si="39"/>
        <v>335974000</v>
      </c>
      <c r="G1266" s="187"/>
      <c r="H1266" s="179">
        <f t="shared" si="40"/>
        <v>9</v>
      </c>
    </row>
    <row r="1267" spans="1:8" ht="18" customHeight="1">
      <c r="A1267" s="190">
        <v>42271</v>
      </c>
      <c r="B1267" s="190" t="s">
        <v>1054</v>
      </c>
      <c r="C1267" s="188" t="s">
        <v>948</v>
      </c>
      <c r="D1267" s="191"/>
      <c r="E1267" s="191">
        <v>650000</v>
      </c>
      <c r="F1267" s="192">
        <f t="shared" si="39"/>
        <v>335324000</v>
      </c>
      <c r="G1267" s="187"/>
      <c r="H1267" s="179">
        <f t="shared" si="40"/>
        <v>9</v>
      </c>
    </row>
    <row r="1268" spans="1:8" ht="18" customHeight="1">
      <c r="A1268" s="190">
        <v>42271</v>
      </c>
      <c r="B1268" s="190" t="s">
        <v>179</v>
      </c>
      <c r="C1268" s="188" t="s">
        <v>949</v>
      </c>
      <c r="D1268" s="191"/>
      <c r="E1268" s="191">
        <v>342000</v>
      </c>
      <c r="F1268" s="192">
        <f t="shared" si="39"/>
        <v>334982000</v>
      </c>
      <c r="G1268" s="187"/>
      <c r="H1268" s="179">
        <f t="shared" si="40"/>
        <v>9</v>
      </c>
    </row>
    <row r="1269" spans="1:8" ht="18" customHeight="1">
      <c r="A1269" s="190">
        <v>42271</v>
      </c>
      <c r="B1269" s="190" t="s">
        <v>950</v>
      </c>
      <c r="C1269" s="188" t="s">
        <v>951</v>
      </c>
      <c r="D1269" s="191"/>
      <c r="E1269" s="191">
        <v>39778000</v>
      </c>
      <c r="F1269" s="192">
        <f t="shared" si="39"/>
        <v>295204000</v>
      </c>
      <c r="G1269" s="187"/>
      <c r="H1269" s="179">
        <f t="shared" si="40"/>
        <v>9</v>
      </c>
    </row>
    <row r="1270" spans="1:8" ht="18" customHeight="1">
      <c r="A1270" s="190">
        <v>42271</v>
      </c>
      <c r="B1270" s="190" t="s">
        <v>161</v>
      </c>
      <c r="C1270" s="188" t="s">
        <v>952</v>
      </c>
      <c r="D1270" s="191"/>
      <c r="E1270" s="191">
        <v>5610000</v>
      </c>
      <c r="F1270" s="192">
        <f t="shared" si="39"/>
        <v>289594000</v>
      </c>
      <c r="G1270" s="187"/>
      <c r="H1270" s="179">
        <f t="shared" si="40"/>
        <v>9</v>
      </c>
    </row>
    <row r="1271" spans="1:8" ht="18" customHeight="1">
      <c r="A1271" s="190">
        <v>42271</v>
      </c>
      <c r="B1271" s="190" t="s">
        <v>146</v>
      </c>
      <c r="C1271" s="188" t="s">
        <v>953</v>
      </c>
      <c r="D1271" s="191"/>
      <c r="E1271" s="191">
        <v>1500000</v>
      </c>
      <c r="F1271" s="192">
        <f t="shared" si="39"/>
        <v>288094000</v>
      </c>
      <c r="G1271" s="187"/>
      <c r="H1271" s="179">
        <f t="shared" si="40"/>
        <v>9</v>
      </c>
    </row>
    <row r="1272" spans="1:8" ht="18" customHeight="1">
      <c r="A1272" s="190">
        <v>42271</v>
      </c>
      <c r="B1272" s="190" t="s">
        <v>1053</v>
      </c>
      <c r="C1272" s="188" t="s">
        <v>954</v>
      </c>
      <c r="D1272" s="191"/>
      <c r="E1272" s="191">
        <v>576000</v>
      </c>
      <c r="F1272" s="192">
        <f t="shared" si="39"/>
        <v>287518000</v>
      </c>
      <c r="G1272" s="187"/>
      <c r="H1272" s="179">
        <f t="shared" si="40"/>
        <v>9</v>
      </c>
    </row>
    <row r="1273" spans="1:8" ht="18" customHeight="1">
      <c r="A1273" s="190">
        <v>42272</v>
      </c>
      <c r="B1273" s="190" t="s">
        <v>832</v>
      </c>
      <c r="C1273" s="188" t="s">
        <v>955</v>
      </c>
      <c r="D1273" s="191"/>
      <c r="E1273" s="191">
        <v>10000000</v>
      </c>
      <c r="F1273" s="192">
        <f t="shared" si="39"/>
        <v>277518000</v>
      </c>
      <c r="G1273" s="187"/>
      <c r="H1273" s="179">
        <f t="shared" si="40"/>
        <v>9</v>
      </c>
    </row>
    <row r="1274" spans="1:8" ht="18" customHeight="1">
      <c r="A1274" s="190">
        <v>42272</v>
      </c>
      <c r="B1274" s="190" t="s">
        <v>832</v>
      </c>
      <c r="C1274" s="188" t="s">
        <v>654</v>
      </c>
      <c r="D1274" s="191"/>
      <c r="E1274" s="191">
        <v>3639000</v>
      </c>
      <c r="F1274" s="192">
        <f t="shared" si="39"/>
        <v>273879000</v>
      </c>
      <c r="G1274" s="187"/>
      <c r="H1274" s="179">
        <f t="shared" si="40"/>
        <v>9</v>
      </c>
    </row>
    <row r="1275" spans="1:8" ht="18" customHeight="1">
      <c r="A1275" s="190">
        <v>42272</v>
      </c>
      <c r="B1275" s="190" t="s">
        <v>184</v>
      </c>
      <c r="C1275" s="188" t="s">
        <v>956</v>
      </c>
      <c r="D1275" s="191">
        <v>1000000</v>
      </c>
      <c r="E1275" s="191"/>
      <c r="F1275" s="192">
        <f t="shared" si="39"/>
        <v>274879000</v>
      </c>
      <c r="G1275" s="187"/>
      <c r="H1275" s="179">
        <f t="shared" si="40"/>
        <v>9</v>
      </c>
    </row>
    <row r="1276" spans="1:8" ht="18" customHeight="1">
      <c r="A1276" s="190">
        <v>42272</v>
      </c>
      <c r="B1276" s="190" t="s">
        <v>146</v>
      </c>
      <c r="C1276" s="188" t="s">
        <v>957</v>
      </c>
      <c r="D1276" s="191"/>
      <c r="E1276" s="191">
        <v>1200000</v>
      </c>
      <c r="F1276" s="192">
        <f t="shared" si="39"/>
        <v>273679000</v>
      </c>
      <c r="G1276" s="187"/>
      <c r="H1276" s="179">
        <f t="shared" si="40"/>
        <v>9</v>
      </c>
    </row>
    <row r="1277" spans="1:8" ht="18" customHeight="1">
      <c r="A1277" s="190">
        <v>42272</v>
      </c>
      <c r="B1277" s="190" t="s">
        <v>152</v>
      </c>
      <c r="C1277" s="188" t="s">
        <v>958</v>
      </c>
      <c r="D1277" s="191"/>
      <c r="E1277" s="191">
        <v>255000</v>
      </c>
      <c r="F1277" s="192">
        <f t="shared" si="39"/>
        <v>273424000</v>
      </c>
      <c r="G1277" s="187"/>
      <c r="H1277" s="179">
        <f t="shared" si="40"/>
        <v>9</v>
      </c>
    </row>
    <row r="1278" spans="1:8" ht="18" customHeight="1">
      <c r="A1278" s="190">
        <v>42272</v>
      </c>
      <c r="B1278" s="190" t="s">
        <v>146</v>
      </c>
      <c r="C1278" s="188" t="s">
        <v>959</v>
      </c>
      <c r="D1278" s="191"/>
      <c r="E1278" s="191">
        <v>875000</v>
      </c>
      <c r="F1278" s="192">
        <f t="shared" si="39"/>
        <v>272549000</v>
      </c>
      <c r="G1278" s="187"/>
      <c r="H1278" s="179">
        <f t="shared" si="40"/>
        <v>9</v>
      </c>
    </row>
    <row r="1279" spans="1:8" ht="18" customHeight="1">
      <c r="A1279" s="190">
        <v>42275</v>
      </c>
      <c r="B1279" s="190" t="s">
        <v>623</v>
      </c>
      <c r="C1279" s="188" t="s">
        <v>960</v>
      </c>
      <c r="D1279" s="191">
        <v>250000000</v>
      </c>
      <c r="E1279" s="191"/>
      <c r="F1279" s="192">
        <f t="shared" si="39"/>
        <v>522549000</v>
      </c>
      <c r="G1279" s="187"/>
      <c r="H1279" s="179">
        <f t="shared" si="40"/>
        <v>9</v>
      </c>
    </row>
    <row r="1280" spans="1:8" ht="18" customHeight="1">
      <c r="A1280" s="190">
        <v>42275</v>
      </c>
      <c r="B1280" s="190" t="s">
        <v>148</v>
      </c>
      <c r="C1280" s="188" t="s">
        <v>961</v>
      </c>
      <c r="D1280" s="191"/>
      <c r="E1280" s="191">
        <v>88282000</v>
      </c>
      <c r="F1280" s="192">
        <f t="shared" si="39"/>
        <v>434267000</v>
      </c>
      <c r="G1280" s="187"/>
      <c r="H1280" s="179">
        <f t="shared" si="40"/>
        <v>9</v>
      </c>
    </row>
    <row r="1281" spans="1:8" ht="18" customHeight="1">
      <c r="A1281" s="190">
        <v>42275</v>
      </c>
      <c r="B1281" s="190" t="s">
        <v>146</v>
      </c>
      <c r="C1281" s="188" t="s">
        <v>962</v>
      </c>
      <c r="D1281" s="191"/>
      <c r="E1281" s="191">
        <v>800000</v>
      </c>
      <c r="F1281" s="192">
        <f t="shared" si="39"/>
        <v>433467000</v>
      </c>
      <c r="G1281" s="187"/>
      <c r="H1281" s="179">
        <f t="shared" si="40"/>
        <v>9</v>
      </c>
    </row>
    <row r="1282" spans="1:8" ht="18" customHeight="1">
      <c r="A1282" s="190">
        <v>42275</v>
      </c>
      <c r="B1282" s="190" t="s">
        <v>198</v>
      </c>
      <c r="C1282" s="188" t="s">
        <v>157</v>
      </c>
      <c r="D1282" s="191"/>
      <c r="E1282" s="191">
        <v>400000000</v>
      </c>
      <c r="F1282" s="192">
        <f t="shared" si="39"/>
        <v>33467000</v>
      </c>
      <c r="G1282" s="187"/>
      <c r="H1282" s="179">
        <f t="shared" si="40"/>
        <v>9</v>
      </c>
    </row>
    <row r="1283" spans="1:8" ht="18" customHeight="1">
      <c r="A1283" s="190">
        <v>42275</v>
      </c>
      <c r="B1283" s="190" t="s">
        <v>1053</v>
      </c>
      <c r="C1283" s="188" t="s">
        <v>963</v>
      </c>
      <c r="D1283" s="191"/>
      <c r="E1283" s="191">
        <v>1807000</v>
      </c>
      <c r="F1283" s="192">
        <f t="shared" si="39"/>
        <v>31660000</v>
      </c>
      <c r="G1283" s="187"/>
      <c r="H1283" s="179">
        <f t="shared" si="40"/>
        <v>9</v>
      </c>
    </row>
    <row r="1284" spans="1:8" ht="18" customHeight="1">
      <c r="A1284" s="190">
        <v>42275</v>
      </c>
      <c r="B1284" s="190" t="s">
        <v>146</v>
      </c>
      <c r="C1284" s="188" t="s">
        <v>964</v>
      </c>
      <c r="D1284" s="191"/>
      <c r="E1284" s="191">
        <v>220000</v>
      </c>
      <c r="F1284" s="192">
        <f t="shared" si="39"/>
        <v>31440000</v>
      </c>
      <c r="G1284" s="187"/>
      <c r="H1284" s="179">
        <f t="shared" si="40"/>
        <v>9</v>
      </c>
    </row>
    <row r="1285" spans="1:8" ht="18" customHeight="1">
      <c r="A1285" s="190">
        <v>42275</v>
      </c>
      <c r="B1285" s="190" t="s">
        <v>146</v>
      </c>
      <c r="C1285" s="188" t="s">
        <v>965</v>
      </c>
      <c r="D1285" s="191"/>
      <c r="E1285" s="191">
        <v>500000</v>
      </c>
      <c r="F1285" s="192">
        <f t="shared" si="39"/>
        <v>30940000</v>
      </c>
      <c r="G1285" s="187"/>
      <c r="H1285" s="179">
        <f t="shared" si="40"/>
        <v>9</v>
      </c>
    </row>
    <row r="1286" spans="1:8" ht="18" customHeight="1">
      <c r="A1286" s="190">
        <v>42275</v>
      </c>
      <c r="B1286" s="190" t="s">
        <v>198</v>
      </c>
      <c r="C1286" s="188" t="s">
        <v>966</v>
      </c>
      <c r="D1286" s="191"/>
      <c r="E1286" s="191">
        <v>5000000</v>
      </c>
      <c r="F1286" s="192">
        <f t="shared" si="39"/>
        <v>25940000</v>
      </c>
      <c r="G1286" s="187"/>
      <c r="H1286" s="179">
        <f t="shared" si="40"/>
        <v>9</v>
      </c>
    </row>
    <row r="1287" spans="1:8" ht="18" customHeight="1">
      <c r="A1287" s="190">
        <v>42275</v>
      </c>
      <c r="B1287" s="190" t="s">
        <v>146</v>
      </c>
      <c r="C1287" s="188" t="s">
        <v>412</v>
      </c>
      <c r="D1287" s="191"/>
      <c r="E1287" s="191">
        <v>280000</v>
      </c>
      <c r="F1287" s="192">
        <f t="shared" si="39"/>
        <v>25660000</v>
      </c>
      <c r="G1287" s="187"/>
      <c r="H1287" s="179">
        <f t="shared" si="40"/>
        <v>9</v>
      </c>
    </row>
    <row r="1288" spans="1:8" ht="18" customHeight="1">
      <c r="A1288" s="190">
        <v>42277</v>
      </c>
      <c r="B1288" s="190" t="s">
        <v>184</v>
      </c>
      <c r="C1288" s="188" t="s">
        <v>967</v>
      </c>
      <c r="D1288" s="191"/>
      <c r="E1288" s="191">
        <v>1500000</v>
      </c>
      <c r="F1288" s="192">
        <f t="shared" si="39"/>
        <v>24160000</v>
      </c>
      <c r="G1288" s="187"/>
      <c r="H1288" s="179">
        <f t="shared" si="40"/>
        <v>9</v>
      </c>
    </row>
    <row r="1289" spans="1:8" ht="18" customHeight="1">
      <c r="A1289" s="190">
        <v>42277</v>
      </c>
      <c r="B1289" s="190" t="s">
        <v>1054</v>
      </c>
      <c r="C1289" s="188" t="s">
        <v>968</v>
      </c>
      <c r="D1289" s="191"/>
      <c r="E1289" s="191">
        <v>50000</v>
      </c>
      <c r="F1289" s="192">
        <f t="shared" si="39"/>
        <v>24110000</v>
      </c>
      <c r="G1289" s="187"/>
      <c r="H1289" s="179">
        <f t="shared" si="40"/>
        <v>9</v>
      </c>
    </row>
    <row r="1290" spans="1:8" ht="18" customHeight="1">
      <c r="A1290" s="190">
        <v>42278</v>
      </c>
      <c r="B1290" s="190" t="s">
        <v>50</v>
      </c>
      <c r="C1290" s="188" t="s">
        <v>155</v>
      </c>
      <c r="D1290" s="191">
        <v>2000000000</v>
      </c>
      <c r="E1290" s="191"/>
      <c r="F1290" s="192">
        <f t="shared" si="39"/>
        <v>2024110000</v>
      </c>
      <c r="G1290" s="187"/>
      <c r="H1290" s="179">
        <f t="shared" si="40"/>
        <v>10</v>
      </c>
    </row>
    <row r="1291" spans="1:8" ht="18" customHeight="1">
      <c r="A1291" s="190">
        <v>42278</v>
      </c>
      <c r="B1291" s="190" t="s">
        <v>50</v>
      </c>
      <c r="C1291" s="188" t="s">
        <v>157</v>
      </c>
      <c r="D1291" s="191"/>
      <c r="E1291" s="191">
        <v>2000000000</v>
      </c>
      <c r="F1291" s="192">
        <f t="shared" si="39"/>
        <v>24110000</v>
      </c>
      <c r="G1291" s="187"/>
      <c r="H1291" s="179">
        <f t="shared" si="40"/>
        <v>10</v>
      </c>
    </row>
    <row r="1292" spans="1:8" ht="18" customHeight="1">
      <c r="A1292" s="190">
        <v>42278</v>
      </c>
      <c r="B1292" s="190" t="s">
        <v>184</v>
      </c>
      <c r="C1292" s="188" t="s">
        <v>969</v>
      </c>
      <c r="D1292" s="191">
        <v>5000000</v>
      </c>
      <c r="E1292" s="191"/>
      <c r="F1292" s="192">
        <f t="shared" si="39"/>
        <v>29110000</v>
      </c>
      <c r="G1292" s="187"/>
      <c r="H1292" s="179">
        <f t="shared" si="40"/>
        <v>10</v>
      </c>
    </row>
    <row r="1293" spans="1:8" ht="18" customHeight="1">
      <c r="A1293" s="190">
        <v>42278</v>
      </c>
      <c r="B1293" s="190" t="s">
        <v>1054</v>
      </c>
      <c r="C1293" s="188" t="s">
        <v>970</v>
      </c>
      <c r="D1293" s="191"/>
      <c r="E1293" s="191">
        <v>5354000</v>
      </c>
      <c r="F1293" s="192">
        <f t="shared" si="39"/>
        <v>23756000</v>
      </c>
      <c r="G1293" s="187"/>
      <c r="H1293" s="179">
        <f t="shared" si="40"/>
        <v>10</v>
      </c>
    </row>
    <row r="1294" spans="1:8" ht="18" customHeight="1">
      <c r="A1294" s="190">
        <v>42278</v>
      </c>
      <c r="B1294" s="190" t="s">
        <v>50</v>
      </c>
      <c r="C1294" s="188" t="s">
        <v>155</v>
      </c>
      <c r="D1294" s="191">
        <v>150000000</v>
      </c>
      <c r="E1294" s="191"/>
      <c r="F1294" s="192">
        <f t="shared" si="39"/>
        <v>173756000</v>
      </c>
      <c r="G1294" s="187"/>
      <c r="H1294" s="179">
        <f t="shared" si="40"/>
        <v>10</v>
      </c>
    </row>
    <row r="1295" spans="1:8" ht="18" customHeight="1">
      <c r="A1295" s="190">
        <v>42278</v>
      </c>
      <c r="B1295" s="190" t="s">
        <v>184</v>
      </c>
      <c r="C1295" s="188" t="s">
        <v>622</v>
      </c>
      <c r="D1295" s="191"/>
      <c r="E1295" s="191">
        <v>5000000</v>
      </c>
      <c r="F1295" s="192">
        <f t="shared" ref="F1295:F1360" si="41">IF(C1295&lt;&gt;"",F1294+D1295-E1295,0)</f>
        <v>168756000</v>
      </c>
      <c r="G1295" s="187"/>
      <c r="H1295" s="179">
        <f t="shared" ref="H1295:H1360" si="42">IF(A1295&lt;&gt;"",MONTH(A1295),"")</f>
        <v>10</v>
      </c>
    </row>
    <row r="1296" spans="1:8" ht="18" customHeight="1">
      <c r="A1296" s="190">
        <v>42278</v>
      </c>
      <c r="B1296" s="190" t="s">
        <v>148</v>
      </c>
      <c r="C1296" s="188" t="s">
        <v>361</v>
      </c>
      <c r="D1296" s="191"/>
      <c r="E1296" s="191">
        <v>40017000</v>
      </c>
      <c r="F1296" s="192">
        <f t="shared" si="41"/>
        <v>128739000</v>
      </c>
      <c r="G1296" s="187"/>
      <c r="H1296" s="179">
        <f t="shared" si="42"/>
        <v>10</v>
      </c>
    </row>
    <row r="1297" spans="1:8" ht="18" customHeight="1">
      <c r="A1297" s="190">
        <v>42278</v>
      </c>
      <c r="B1297" s="190" t="s">
        <v>1159</v>
      </c>
      <c r="C1297" s="188" t="s">
        <v>391</v>
      </c>
      <c r="D1297" s="191"/>
      <c r="E1297" s="191">
        <v>1570000</v>
      </c>
      <c r="F1297" s="192">
        <f t="shared" si="41"/>
        <v>127169000</v>
      </c>
      <c r="G1297" s="187"/>
      <c r="H1297" s="179">
        <f t="shared" si="42"/>
        <v>10</v>
      </c>
    </row>
    <row r="1298" spans="1:8" ht="18" customHeight="1">
      <c r="A1298" s="190">
        <v>42278</v>
      </c>
      <c r="B1298" s="190" t="s">
        <v>198</v>
      </c>
      <c r="C1298" s="188" t="s">
        <v>263</v>
      </c>
      <c r="D1298" s="191"/>
      <c r="E1298" s="191">
        <v>11000000</v>
      </c>
      <c r="F1298" s="192">
        <f t="shared" si="41"/>
        <v>116169000</v>
      </c>
      <c r="G1298" s="187"/>
      <c r="H1298" s="179">
        <f t="shared" si="42"/>
        <v>10</v>
      </c>
    </row>
    <row r="1299" spans="1:8" ht="18" customHeight="1">
      <c r="A1299" s="190">
        <v>42278</v>
      </c>
      <c r="B1299" s="190" t="s">
        <v>146</v>
      </c>
      <c r="C1299" s="188" t="s">
        <v>971</v>
      </c>
      <c r="D1299" s="191"/>
      <c r="E1299" s="191">
        <v>2000000</v>
      </c>
      <c r="F1299" s="192">
        <f t="shared" si="41"/>
        <v>114169000</v>
      </c>
      <c r="G1299" s="187"/>
      <c r="H1299" s="179">
        <f t="shared" si="42"/>
        <v>10</v>
      </c>
    </row>
    <row r="1300" spans="1:8" ht="18" customHeight="1">
      <c r="A1300" s="190">
        <v>42278</v>
      </c>
      <c r="B1300" s="190" t="s">
        <v>184</v>
      </c>
      <c r="C1300" s="188" t="s">
        <v>972</v>
      </c>
      <c r="D1300" s="191">
        <v>1500000</v>
      </c>
      <c r="E1300" s="191"/>
      <c r="F1300" s="192">
        <f t="shared" si="41"/>
        <v>115669000</v>
      </c>
      <c r="G1300" s="187"/>
      <c r="H1300" s="179">
        <f t="shared" si="42"/>
        <v>10</v>
      </c>
    </row>
    <row r="1301" spans="1:8" ht="18" customHeight="1">
      <c r="A1301" s="190">
        <v>42278</v>
      </c>
      <c r="B1301" s="190" t="s">
        <v>152</v>
      </c>
      <c r="C1301" s="188" t="s">
        <v>973</v>
      </c>
      <c r="D1301" s="191"/>
      <c r="E1301" s="191">
        <v>2167000</v>
      </c>
      <c r="F1301" s="192">
        <f t="shared" si="41"/>
        <v>113502000</v>
      </c>
      <c r="G1301" s="187"/>
      <c r="H1301" s="179">
        <f t="shared" si="42"/>
        <v>10</v>
      </c>
    </row>
    <row r="1302" spans="1:8" ht="18" customHeight="1">
      <c r="A1302" s="190">
        <v>42279</v>
      </c>
      <c r="B1302" s="190" t="s">
        <v>50</v>
      </c>
      <c r="C1302" s="188" t="s">
        <v>155</v>
      </c>
      <c r="D1302" s="191">
        <v>2000000000</v>
      </c>
      <c r="E1302" s="191"/>
      <c r="F1302" s="192">
        <f t="shared" si="41"/>
        <v>2113502000</v>
      </c>
      <c r="G1302" s="187"/>
      <c r="H1302" s="179">
        <f t="shared" si="42"/>
        <v>10</v>
      </c>
    </row>
    <row r="1303" spans="1:8" ht="18" customHeight="1">
      <c r="A1303" s="190">
        <v>42279</v>
      </c>
      <c r="B1303" s="190" t="s">
        <v>198</v>
      </c>
      <c r="C1303" s="188" t="s">
        <v>848</v>
      </c>
      <c r="D1303" s="191">
        <v>200000000</v>
      </c>
      <c r="E1303" s="191"/>
      <c r="F1303" s="192">
        <f t="shared" si="41"/>
        <v>2313502000</v>
      </c>
      <c r="G1303" s="187"/>
      <c r="H1303" s="179">
        <f t="shared" si="42"/>
        <v>10</v>
      </c>
    </row>
    <row r="1304" spans="1:8" ht="18" customHeight="1">
      <c r="A1304" s="190">
        <v>42279</v>
      </c>
      <c r="B1304" s="190" t="s">
        <v>832</v>
      </c>
      <c r="C1304" s="188" t="s">
        <v>974</v>
      </c>
      <c r="D1304" s="191"/>
      <c r="E1304" s="191">
        <v>10000000</v>
      </c>
      <c r="F1304" s="192">
        <f t="shared" si="41"/>
        <v>2303502000</v>
      </c>
      <c r="G1304" s="187"/>
      <c r="H1304" s="179">
        <f t="shared" si="42"/>
        <v>10</v>
      </c>
    </row>
    <row r="1305" spans="1:8" ht="18" customHeight="1">
      <c r="A1305" s="190">
        <v>42279</v>
      </c>
      <c r="B1305" s="190" t="s">
        <v>832</v>
      </c>
      <c r="C1305" s="188" t="s">
        <v>975</v>
      </c>
      <c r="D1305" s="191"/>
      <c r="E1305" s="191">
        <v>5000000</v>
      </c>
      <c r="F1305" s="192">
        <f t="shared" si="41"/>
        <v>2298502000</v>
      </c>
      <c r="G1305" s="187"/>
      <c r="H1305" s="179">
        <f t="shared" si="42"/>
        <v>10</v>
      </c>
    </row>
    <row r="1306" spans="1:8" ht="18" customHeight="1">
      <c r="A1306" s="190">
        <v>42279</v>
      </c>
      <c r="B1306" s="190" t="s">
        <v>198</v>
      </c>
      <c r="C1306" s="188" t="s">
        <v>157</v>
      </c>
      <c r="D1306" s="191"/>
      <c r="E1306" s="191">
        <v>600000000</v>
      </c>
      <c r="F1306" s="192">
        <f t="shared" si="41"/>
        <v>1698502000</v>
      </c>
      <c r="G1306" s="187"/>
      <c r="H1306" s="179">
        <f t="shared" si="42"/>
        <v>10</v>
      </c>
    </row>
    <row r="1307" spans="1:8" ht="18" customHeight="1">
      <c r="A1307" s="190">
        <v>42279</v>
      </c>
      <c r="B1307" s="190" t="s">
        <v>50</v>
      </c>
      <c r="C1307" s="188" t="s">
        <v>156</v>
      </c>
      <c r="D1307" s="191"/>
      <c r="E1307" s="191">
        <v>250000000</v>
      </c>
      <c r="F1307" s="192">
        <f t="shared" si="41"/>
        <v>1448502000</v>
      </c>
      <c r="G1307" s="187"/>
      <c r="H1307" s="179">
        <f t="shared" si="42"/>
        <v>10</v>
      </c>
    </row>
    <row r="1308" spans="1:8" ht="18" customHeight="1">
      <c r="A1308" s="190">
        <v>42279</v>
      </c>
      <c r="B1308" s="190" t="s">
        <v>832</v>
      </c>
      <c r="C1308" s="188" t="s">
        <v>545</v>
      </c>
      <c r="D1308" s="191"/>
      <c r="E1308" s="191">
        <v>443000</v>
      </c>
      <c r="F1308" s="192">
        <f t="shared" si="41"/>
        <v>1448059000</v>
      </c>
      <c r="G1308" s="187"/>
      <c r="H1308" s="179">
        <f t="shared" si="42"/>
        <v>10</v>
      </c>
    </row>
    <row r="1309" spans="1:8" ht="18" customHeight="1">
      <c r="A1309" s="190">
        <v>42279</v>
      </c>
      <c r="B1309" s="190" t="s">
        <v>198</v>
      </c>
      <c r="C1309" s="188" t="s">
        <v>976</v>
      </c>
      <c r="D1309" s="191"/>
      <c r="E1309" s="191">
        <v>66170000</v>
      </c>
      <c r="F1309" s="192">
        <f t="shared" si="41"/>
        <v>1381889000</v>
      </c>
      <c r="G1309" s="187"/>
      <c r="H1309" s="179">
        <f t="shared" si="42"/>
        <v>10</v>
      </c>
    </row>
    <row r="1310" spans="1:8" ht="18" customHeight="1">
      <c r="A1310" s="190">
        <v>42279</v>
      </c>
      <c r="B1310" s="190" t="s">
        <v>177</v>
      </c>
      <c r="C1310" s="188" t="s">
        <v>178</v>
      </c>
      <c r="D1310" s="191"/>
      <c r="E1310" s="191">
        <v>4073000</v>
      </c>
      <c r="F1310" s="192">
        <f t="shared" si="41"/>
        <v>1377816000</v>
      </c>
      <c r="G1310" s="187"/>
      <c r="H1310" s="179">
        <f t="shared" si="42"/>
        <v>10</v>
      </c>
    </row>
    <row r="1311" spans="1:8" ht="18" customHeight="1">
      <c r="A1311" s="190">
        <v>42279</v>
      </c>
      <c r="B1311" s="190" t="s">
        <v>159</v>
      </c>
      <c r="C1311" s="188" t="s">
        <v>977</v>
      </c>
      <c r="D1311" s="191"/>
      <c r="E1311" s="191">
        <v>91626000</v>
      </c>
      <c r="F1311" s="192">
        <f t="shared" si="41"/>
        <v>1286190000</v>
      </c>
      <c r="G1311" s="187"/>
      <c r="H1311" s="179">
        <f t="shared" si="42"/>
        <v>10</v>
      </c>
    </row>
    <row r="1312" spans="1:8" ht="18" customHeight="1">
      <c r="A1312" s="190">
        <v>42279</v>
      </c>
      <c r="B1312" s="190" t="s">
        <v>198</v>
      </c>
      <c r="C1312" s="188" t="s">
        <v>700</v>
      </c>
      <c r="D1312" s="191"/>
      <c r="E1312" s="191">
        <v>18180000</v>
      </c>
      <c r="F1312" s="192">
        <f t="shared" si="41"/>
        <v>1268010000</v>
      </c>
      <c r="G1312" s="187"/>
      <c r="H1312" s="179">
        <f t="shared" si="42"/>
        <v>10</v>
      </c>
    </row>
    <row r="1313" spans="1:8" ht="18" customHeight="1">
      <c r="A1313" s="190">
        <v>42279</v>
      </c>
      <c r="B1313" s="190" t="s">
        <v>184</v>
      </c>
      <c r="C1313" s="188" t="s">
        <v>978</v>
      </c>
      <c r="D1313" s="191">
        <v>1000000</v>
      </c>
      <c r="E1313" s="191"/>
      <c r="F1313" s="192">
        <f t="shared" si="41"/>
        <v>1269010000</v>
      </c>
      <c r="G1313" s="187"/>
      <c r="H1313" s="179">
        <f t="shared" si="42"/>
        <v>10</v>
      </c>
    </row>
    <row r="1314" spans="1:8" ht="18" customHeight="1">
      <c r="A1314" s="190">
        <v>42279</v>
      </c>
      <c r="B1314" s="190" t="s">
        <v>161</v>
      </c>
      <c r="C1314" s="188" t="s">
        <v>979</v>
      </c>
      <c r="D1314" s="191"/>
      <c r="E1314" s="191">
        <v>15271000</v>
      </c>
      <c r="F1314" s="192">
        <f t="shared" si="41"/>
        <v>1253739000</v>
      </c>
      <c r="G1314" s="187"/>
      <c r="H1314" s="179">
        <f t="shared" si="42"/>
        <v>10</v>
      </c>
    </row>
    <row r="1315" spans="1:8" ht="18" customHeight="1">
      <c r="A1315" s="190">
        <v>42279</v>
      </c>
      <c r="B1315" s="190" t="s">
        <v>177</v>
      </c>
      <c r="C1315" s="188" t="s">
        <v>224</v>
      </c>
      <c r="D1315" s="191"/>
      <c r="E1315" s="191">
        <v>4040000</v>
      </c>
      <c r="F1315" s="192">
        <f t="shared" si="41"/>
        <v>1249699000</v>
      </c>
      <c r="G1315" s="187"/>
      <c r="H1315" s="179">
        <f t="shared" si="42"/>
        <v>10</v>
      </c>
    </row>
    <row r="1316" spans="1:8" ht="18" customHeight="1">
      <c r="A1316" s="190">
        <v>42282</v>
      </c>
      <c r="B1316" s="190" t="s">
        <v>184</v>
      </c>
      <c r="C1316" s="188" t="s">
        <v>980</v>
      </c>
      <c r="D1316" s="191"/>
      <c r="E1316" s="191">
        <v>2000000</v>
      </c>
      <c r="F1316" s="192">
        <f t="shared" si="41"/>
        <v>1247699000</v>
      </c>
      <c r="G1316" s="187"/>
      <c r="H1316" s="179">
        <f t="shared" si="42"/>
        <v>10</v>
      </c>
    </row>
    <row r="1317" spans="1:8" ht="18" customHeight="1">
      <c r="A1317" s="190">
        <v>42282</v>
      </c>
      <c r="B1317" s="190" t="s">
        <v>198</v>
      </c>
      <c r="C1317" s="188" t="s">
        <v>700</v>
      </c>
      <c r="D1317" s="191"/>
      <c r="E1317" s="191">
        <v>6150000</v>
      </c>
      <c r="F1317" s="192">
        <f t="shared" si="41"/>
        <v>1241549000</v>
      </c>
      <c r="G1317" s="187"/>
      <c r="H1317" s="179">
        <f t="shared" si="42"/>
        <v>10</v>
      </c>
    </row>
    <row r="1318" spans="1:8" ht="18" customHeight="1">
      <c r="A1318" s="190">
        <v>42282</v>
      </c>
      <c r="B1318" s="190" t="s">
        <v>1159</v>
      </c>
      <c r="C1318" s="188" t="s">
        <v>981</v>
      </c>
      <c r="D1318" s="191"/>
      <c r="E1318" s="191">
        <v>65000</v>
      </c>
      <c r="F1318" s="192">
        <f t="shared" si="41"/>
        <v>1241484000</v>
      </c>
      <c r="G1318" s="187"/>
      <c r="H1318" s="179">
        <f t="shared" si="42"/>
        <v>10</v>
      </c>
    </row>
    <row r="1319" spans="1:8" ht="18" customHeight="1">
      <c r="A1319" s="190">
        <v>42282</v>
      </c>
      <c r="B1319" s="190" t="s">
        <v>184</v>
      </c>
      <c r="C1319" s="188" t="s">
        <v>982</v>
      </c>
      <c r="D1319" s="191"/>
      <c r="E1319" s="191">
        <v>6000000</v>
      </c>
      <c r="F1319" s="192">
        <f t="shared" si="41"/>
        <v>1235484000</v>
      </c>
      <c r="G1319" s="187"/>
      <c r="H1319" s="179">
        <f t="shared" si="42"/>
        <v>10</v>
      </c>
    </row>
    <row r="1320" spans="1:8" ht="18" customHeight="1">
      <c r="A1320" s="190">
        <v>42283</v>
      </c>
      <c r="B1320" s="190" t="s">
        <v>152</v>
      </c>
      <c r="C1320" s="188" t="s">
        <v>983</v>
      </c>
      <c r="D1320" s="191"/>
      <c r="E1320" s="191">
        <v>4000000</v>
      </c>
      <c r="F1320" s="192">
        <f t="shared" si="41"/>
        <v>1231484000</v>
      </c>
      <c r="G1320" s="187"/>
      <c r="H1320" s="179">
        <f t="shared" si="42"/>
        <v>10</v>
      </c>
    </row>
    <row r="1321" spans="1:8" ht="18" customHeight="1">
      <c r="A1321" s="190">
        <v>42283</v>
      </c>
      <c r="B1321" s="190" t="s">
        <v>148</v>
      </c>
      <c r="C1321" s="188" t="s">
        <v>707</v>
      </c>
      <c r="D1321" s="191"/>
      <c r="E1321" s="191">
        <v>216920000</v>
      </c>
      <c r="F1321" s="192">
        <f t="shared" si="41"/>
        <v>1014564000</v>
      </c>
      <c r="G1321" s="187"/>
      <c r="H1321" s="179">
        <f t="shared" si="42"/>
        <v>10</v>
      </c>
    </row>
    <row r="1322" spans="1:8" ht="18" customHeight="1">
      <c r="A1322" s="190">
        <v>42283</v>
      </c>
      <c r="B1322" s="190" t="s">
        <v>148</v>
      </c>
      <c r="C1322" s="188" t="s">
        <v>984</v>
      </c>
      <c r="D1322" s="191"/>
      <c r="E1322" s="191">
        <v>300000000</v>
      </c>
      <c r="F1322" s="192">
        <f t="shared" si="41"/>
        <v>714564000</v>
      </c>
      <c r="G1322" s="187"/>
      <c r="H1322" s="179">
        <f t="shared" si="42"/>
        <v>10</v>
      </c>
    </row>
    <row r="1323" spans="1:8" ht="18" customHeight="1">
      <c r="A1323" s="190">
        <v>42283</v>
      </c>
      <c r="B1323" s="190" t="s">
        <v>175</v>
      </c>
      <c r="C1323" s="188" t="s">
        <v>985</v>
      </c>
      <c r="D1323" s="191"/>
      <c r="E1323" s="191">
        <v>104247000</v>
      </c>
      <c r="F1323" s="192">
        <f t="shared" si="41"/>
        <v>610317000</v>
      </c>
      <c r="G1323" s="187"/>
      <c r="H1323" s="179">
        <f t="shared" si="42"/>
        <v>10</v>
      </c>
    </row>
    <row r="1324" spans="1:8" ht="18" customHeight="1">
      <c r="A1324" s="190">
        <v>42283</v>
      </c>
      <c r="B1324" s="190" t="s">
        <v>169</v>
      </c>
      <c r="C1324" s="188" t="s">
        <v>171</v>
      </c>
      <c r="D1324" s="191"/>
      <c r="E1324" s="191">
        <v>110000000</v>
      </c>
      <c r="F1324" s="192">
        <f t="shared" si="41"/>
        <v>500317000</v>
      </c>
      <c r="G1324" s="187"/>
      <c r="H1324" s="179">
        <f t="shared" si="42"/>
        <v>10</v>
      </c>
    </row>
    <row r="1325" spans="1:8" ht="18" customHeight="1">
      <c r="A1325" s="190">
        <v>42283</v>
      </c>
      <c r="B1325" s="190" t="s">
        <v>169</v>
      </c>
      <c r="C1325" s="188" t="s">
        <v>901</v>
      </c>
      <c r="D1325" s="191"/>
      <c r="E1325" s="191">
        <v>78100000</v>
      </c>
      <c r="F1325" s="192">
        <f t="shared" si="41"/>
        <v>422217000</v>
      </c>
      <c r="G1325" s="187"/>
      <c r="H1325" s="179">
        <f t="shared" si="42"/>
        <v>10</v>
      </c>
    </row>
    <row r="1326" spans="1:8" ht="18" customHeight="1">
      <c r="A1326" s="190">
        <v>42284</v>
      </c>
      <c r="B1326" s="190" t="s">
        <v>269</v>
      </c>
      <c r="C1326" s="188" t="s">
        <v>524</v>
      </c>
      <c r="D1326" s="191"/>
      <c r="E1326" s="191">
        <v>4800000</v>
      </c>
      <c r="F1326" s="192">
        <f t="shared" si="41"/>
        <v>417417000</v>
      </c>
      <c r="G1326" s="187"/>
      <c r="H1326" s="179">
        <f t="shared" si="42"/>
        <v>10</v>
      </c>
    </row>
    <row r="1327" spans="1:8" ht="18" customHeight="1">
      <c r="A1327" s="190">
        <v>42284</v>
      </c>
      <c r="B1327" s="190" t="s">
        <v>169</v>
      </c>
      <c r="C1327" s="188" t="s">
        <v>319</v>
      </c>
      <c r="D1327" s="191"/>
      <c r="E1327" s="191">
        <v>10000000</v>
      </c>
      <c r="F1327" s="192">
        <f t="shared" si="41"/>
        <v>407417000</v>
      </c>
      <c r="G1327" s="187"/>
      <c r="H1327" s="179">
        <f t="shared" si="42"/>
        <v>10</v>
      </c>
    </row>
    <row r="1328" spans="1:8" ht="18" customHeight="1">
      <c r="A1328" s="190">
        <v>42284</v>
      </c>
      <c r="B1328" s="190" t="s">
        <v>198</v>
      </c>
      <c r="C1328" s="188" t="s">
        <v>986</v>
      </c>
      <c r="D1328" s="191"/>
      <c r="E1328" s="191">
        <v>10000000</v>
      </c>
      <c r="F1328" s="192">
        <f t="shared" si="41"/>
        <v>397417000</v>
      </c>
      <c r="G1328" s="187"/>
      <c r="H1328" s="179">
        <f t="shared" si="42"/>
        <v>10</v>
      </c>
    </row>
    <row r="1329" spans="1:8" ht="18" customHeight="1">
      <c r="A1329" s="190">
        <v>42284</v>
      </c>
      <c r="B1329" s="190" t="s">
        <v>184</v>
      </c>
      <c r="C1329" s="188" t="s">
        <v>988</v>
      </c>
      <c r="D1329" s="191">
        <v>6000000</v>
      </c>
      <c r="E1329" s="191"/>
      <c r="F1329" s="192">
        <f t="shared" si="41"/>
        <v>403417000</v>
      </c>
      <c r="G1329" s="187"/>
      <c r="H1329" s="179">
        <f t="shared" si="42"/>
        <v>10</v>
      </c>
    </row>
    <row r="1330" spans="1:8" ht="18" customHeight="1">
      <c r="A1330" s="190">
        <v>42284</v>
      </c>
      <c r="B1330" s="190" t="s">
        <v>198</v>
      </c>
      <c r="C1330" s="188" t="s">
        <v>982</v>
      </c>
      <c r="D1330" s="191"/>
      <c r="E1330" s="191">
        <v>5700000</v>
      </c>
      <c r="F1330" s="192">
        <f t="shared" si="41"/>
        <v>397717000</v>
      </c>
      <c r="G1330" s="187"/>
      <c r="H1330" s="179">
        <f t="shared" si="42"/>
        <v>10</v>
      </c>
    </row>
    <row r="1331" spans="1:8" ht="18" customHeight="1">
      <c r="A1331" s="190">
        <v>42284</v>
      </c>
      <c r="B1331" s="190" t="s">
        <v>204</v>
      </c>
      <c r="C1331" s="188" t="s">
        <v>318</v>
      </c>
      <c r="D1331" s="191"/>
      <c r="E1331" s="191">
        <v>10517000</v>
      </c>
      <c r="F1331" s="192">
        <f t="shared" si="41"/>
        <v>387200000</v>
      </c>
      <c r="G1331" s="187"/>
      <c r="H1331" s="179">
        <f t="shared" si="42"/>
        <v>10</v>
      </c>
    </row>
    <row r="1332" spans="1:8" ht="18" customHeight="1">
      <c r="A1332" s="190">
        <v>42284</v>
      </c>
      <c r="B1332" s="190" t="s">
        <v>148</v>
      </c>
      <c r="C1332" s="188" t="s">
        <v>653</v>
      </c>
      <c r="D1332" s="191"/>
      <c r="E1332" s="191">
        <v>50017000</v>
      </c>
      <c r="F1332" s="192">
        <f t="shared" si="41"/>
        <v>337183000</v>
      </c>
      <c r="G1332" s="187"/>
      <c r="H1332" s="179">
        <f t="shared" si="42"/>
        <v>10</v>
      </c>
    </row>
    <row r="1333" spans="1:8" ht="18" customHeight="1">
      <c r="A1333" s="190">
        <v>42284</v>
      </c>
      <c r="B1333" s="190" t="s">
        <v>148</v>
      </c>
      <c r="C1333" s="188" t="s">
        <v>868</v>
      </c>
      <c r="D1333" s="191"/>
      <c r="E1333" s="191">
        <v>131448000</v>
      </c>
      <c r="F1333" s="192">
        <f t="shared" si="41"/>
        <v>205735000</v>
      </c>
      <c r="G1333" s="187"/>
      <c r="H1333" s="179">
        <f t="shared" si="42"/>
        <v>10</v>
      </c>
    </row>
    <row r="1334" spans="1:8" ht="18" customHeight="1">
      <c r="A1334" s="190">
        <v>42284</v>
      </c>
      <c r="B1334" s="190" t="s">
        <v>198</v>
      </c>
      <c r="C1334" s="188" t="s">
        <v>987</v>
      </c>
      <c r="D1334" s="191"/>
      <c r="E1334" s="191">
        <v>2915000</v>
      </c>
      <c r="F1334" s="192">
        <f t="shared" si="41"/>
        <v>202820000</v>
      </c>
      <c r="G1334" s="187"/>
      <c r="H1334" s="179">
        <f t="shared" si="42"/>
        <v>10</v>
      </c>
    </row>
    <row r="1335" spans="1:8" ht="18" customHeight="1">
      <c r="A1335" s="190">
        <v>42284</v>
      </c>
      <c r="B1335" s="190" t="s">
        <v>146</v>
      </c>
      <c r="C1335" s="188" t="s">
        <v>197</v>
      </c>
      <c r="D1335" s="191"/>
      <c r="E1335" s="191">
        <v>100000</v>
      </c>
      <c r="F1335" s="192">
        <f t="shared" si="41"/>
        <v>202720000</v>
      </c>
      <c r="G1335" s="187"/>
      <c r="H1335" s="179">
        <f t="shared" si="42"/>
        <v>10</v>
      </c>
    </row>
    <row r="1336" spans="1:8" ht="18" customHeight="1">
      <c r="A1336" s="190">
        <v>42286</v>
      </c>
      <c r="B1336" s="190" t="s">
        <v>198</v>
      </c>
      <c r="C1336" s="188" t="s">
        <v>877</v>
      </c>
      <c r="D1336" s="191">
        <v>200000000</v>
      </c>
      <c r="E1336" s="191"/>
      <c r="F1336" s="192">
        <f t="shared" si="41"/>
        <v>402720000</v>
      </c>
      <c r="G1336" s="187"/>
      <c r="H1336" s="179">
        <f t="shared" si="42"/>
        <v>10</v>
      </c>
    </row>
    <row r="1337" spans="1:8" ht="18" customHeight="1">
      <c r="A1337" s="190">
        <v>42286</v>
      </c>
      <c r="B1337" s="190" t="s">
        <v>198</v>
      </c>
      <c r="C1337" s="188" t="s">
        <v>989</v>
      </c>
      <c r="D1337" s="191"/>
      <c r="E1337" s="191">
        <v>5675000</v>
      </c>
      <c r="F1337" s="192">
        <f t="shared" si="41"/>
        <v>397045000</v>
      </c>
      <c r="G1337" s="187"/>
      <c r="H1337" s="179">
        <f t="shared" si="42"/>
        <v>10</v>
      </c>
    </row>
    <row r="1338" spans="1:8" ht="18" customHeight="1">
      <c r="A1338" s="190">
        <v>42286</v>
      </c>
      <c r="B1338" s="190" t="s">
        <v>832</v>
      </c>
      <c r="C1338" s="188" t="s">
        <v>234</v>
      </c>
      <c r="D1338" s="191"/>
      <c r="E1338" s="191">
        <v>109000</v>
      </c>
      <c r="F1338" s="192">
        <f t="shared" si="41"/>
        <v>396936000</v>
      </c>
      <c r="G1338" s="187"/>
      <c r="H1338" s="179">
        <f t="shared" si="42"/>
        <v>10</v>
      </c>
    </row>
    <row r="1339" spans="1:8" ht="18" customHeight="1">
      <c r="A1339" s="190">
        <v>42286</v>
      </c>
      <c r="B1339" s="190" t="s">
        <v>152</v>
      </c>
      <c r="C1339" s="188" t="s">
        <v>597</v>
      </c>
      <c r="D1339" s="191"/>
      <c r="E1339" s="191">
        <v>24400000</v>
      </c>
      <c r="F1339" s="192">
        <f t="shared" si="41"/>
        <v>372536000</v>
      </c>
      <c r="G1339" s="187"/>
      <c r="H1339" s="179">
        <f t="shared" si="42"/>
        <v>10</v>
      </c>
    </row>
    <row r="1340" spans="1:8" ht="18" customHeight="1">
      <c r="A1340" s="190">
        <v>42286</v>
      </c>
      <c r="B1340" s="190" t="s">
        <v>198</v>
      </c>
      <c r="C1340" s="188" t="s">
        <v>847</v>
      </c>
      <c r="D1340" s="191"/>
      <c r="E1340" s="191">
        <v>40000000</v>
      </c>
      <c r="F1340" s="192">
        <f t="shared" si="41"/>
        <v>332536000</v>
      </c>
      <c r="G1340" s="187"/>
      <c r="H1340" s="179">
        <f t="shared" si="42"/>
        <v>10</v>
      </c>
    </row>
    <row r="1341" spans="1:8" ht="18" customHeight="1">
      <c r="A1341" s="190">
        <v>42286</v>
      </c>
      <c r="B1341" s="190" t="s">
        <v>159</v>
      </c>
      <c r="C1341" s="188" t="s">
        <v>357</v>
      </c>
      <c r="D1341" s="191"/>
      <c r="E1341" s="191">
        <v>36000000</v>
      </c>
      <c r="F1341" s="192">
        <f t="shared" si="41"/>
        <v>296536000</v>
      </c>
      <c r="G1341" s="187"/>
      <c r="H1341" s="179">
        <f t="shared" si="42"/>
        <v>10</v>
      </c>
    </row>
    <row r="1342" spans="1:8" ht="18" customHeight="1">
      <c r="A1342" s="190">
        <v>42286</v>
      </c>
      <c r="B1342" s="190" t="s">
        <v>152</v>
      </c>
      <c r="C1342" s="188" t="s">
        <v>990</v>
      </c>
      <c r="D1342" s="191"/>
      <c r="E1342" s="191">
        <v>39168000</v>
      </c>
      <c r="F1342" s="192">
        <f t="shared" si="41"/>
        <v>257368000</v>
      </c>
      <c r="G1342" s="187"/>
      <c r="H1342" s="179">
        <f t="shared" si="42"/>
        <v>10</v>
      </c>
    </row>
    <row r="1343" spans="1:8" ht="18" customHeight="1">
      <c r="A1343" s="190">
        <v>42286</v>
      </c>
      <c r="B1343" s="190" t="s">
        <v>198</v>
      </c>
      <c r="C1343" s="188" t="s">
        <v>991</v>
      </c>
      <c r="D1343" s="191"/>
      <c r="E1343" s="191">
        <v>5000000</v>
      </c>
      <c r="F1343" s="192">
        <f t="shared" si="41"/>
        <v>252368000</v>
      </c>
      <c r="G1343" s="187"/>
      <c r="H1343" s="179">
        <f t="shared" si="42"/>
        <v>10</v>
      </c>
    </row>
    <row r="1344" spans="1:8" ht="18" customHeight="1">
      <c r="A1344" s="190">
        <v>42286</v>
      </c>
      <c r="B1344" s="190" t="s">
        <v>152</v>
      </c>
      <c r="C1344" s="188" t="s">
        <v>992</v>
      </c>
      <c r="D1344" s="191"/>
      <c r="E1344" s="191">
        <v>6611000</v>
      </c>
      <c r="F1344" s="192">
        <f t="shared" si="41"/>
        <v>245757000</v>
      </c>
      <c r="G1344" s="187"/>
      <c r="H1344" s="179">
        <f t="shared" si="42"/>
        <v>10</v>
      </c>
    </row>
    <row r="1345" spans="1:8" ht="18" customHeight="1">
      <c r="A1345" s="190">
        <v>42286</v>
      </c>
      <c r="B1345" s="190" t="s">
        <v>198</v>
      </c>
      <c r="C1345" s="188" t="s">
        <v>993</v>
      </c>
      <c r="D1345" s="191"/>
      <c r="E1345" s="191">
        <v>1000000</v>
      </c>
      <c r="F1345" s="192">
        <f t="shared" si="41"/>
        <v>244757000</v>
      </c>
      <c r="G1345" s="187"/>
      <c r="H1345" s="179">
        <f t="shared" si="42"/>
        <v>10</v>
      </c>
    </row>
    <row r="1346" spans="1:8" ht="18" customHeight="1">
      <c r="A1346" s="190">
        <v>42287</v>
      </c>
      <c r="B1346" s="190" t="s">
        <v>198</v>
      </c>
      <c r="C1346" s="188" t="s">
        <v>994</v>
      </c>
      <c r="D1346" s="191"/>
      <c r="E1346" s="191">
        <v>1900000</v>
      </c>
      <c r="F1346" s="192">
        <f t="shared" si="41"/>
        <v>242857000</v>
      </c>
      <c r="G1346" s="187"/>
      <c r="H1346" s="179">
        <f t="shared" si="42"/>
        <v>10</v>
      </c>
    </row>
    <row r="1347" spans="1:8" ht="18" customHeight="1">
      <c r="A1347" s="190">
        <v>42287</v>
      </c>
      <c r="B1347" s="190" t="s">
        <v>148</v>
      </c>
      <c r="C1347" s="188" t="s">
        <v>361</v>
      </c>
      <c r="D1347" s="191"/>
      <c r="E1347" s="191">
        <v>10017000</v>
      </c>
      <c r="F1347" s="192">
        <f t="shared" si="41"/>
        <v>232840000</v>
      </c>
      <c r="G1347" s="187"/>
      <c r="H1347" s="179">
        <f t="shared" si="42"/>
        <v>10</v>
      </c>
    </row>
    <row r="1348" spans="1:8" ht="18" customHeight="1">
      <c r="A1348" s="190">
        <v>42287</v>
      </c>
      <c r="B1348" s="190" t="s">
        <v>184</v>
      </c>
      <c r="C1348" s="188" t="s">
        <v>995</v>
      </c>
      <c r="D1348" s="191">
        <v>6000000</v>
      </c>
      <c r="E1348" s="191"/>
      <c r="F1348" s="192">
        <f t="shared" si="41"/>
        <v>238840000</v>
      </c>
      <c r="G1348" s="187"/>
      <c r="H1348" s="179">
        <f t="shared" si="42"/>
        <v>10</v>
      </c>
    </row>
    <row r="1349" spans="1:8" ht="18" customHeight="1">
      <c r="A1349" s="190">
        <v>42287</v>
      </c>
      <c r="B1349" s="190" t="s">
        <v>152</v>
      </c>
      <c r="C1349" s="188" t="s">
        <v>996</v>
      </c>
      <c r="D1349" s="191"/>
      <c r="E1349" s="191">
        <v>7173000</v>
      </c>
      <c r="F1349" s="192">
        <f t="shared" si="41"/>
        <v>231667000</v>
      </c>
      <c r="G1349" s="187"/>
      <c r="H1349" s="179">
        <f t="shared" si="42"/>
        <v>10</v>
      </c>
    </row>
    <row r="1350" spans="1:8" ht="18" customHeight="1">
      <c r="A1350" s="190">
        <v>42287</v>
      </c>
      <c r="B1350" s="190" t="s">
        <v>146</v>
      </c>
      <c r="C1350" s="188" t="s">
        <v>151</v>
      </c>
      <c r="D1350" s="191"/>
      <c r="E1350" s="191">
        <v>250000</v>
      </c>
      <c r="F1350" s="192">
        <f t="shared" si="41"/>
        <v>231417000</v>
      </c>
      <c r="G1350" s="187"/>
      <c r="H1350" s="179">
        <f t="shared" si="42"/>
        <v>10</v>
      </c>
    </row>
    <row r="1351" spans="1:8" ht="18" customHeight="1">
      <c r="A1351" s="190">
        <v>42289</v>
      </c>
      <c r="B1351" s="190" t="s">
        <v>184</v>
      </c>
      <c r="C1351" s="188" t="s">
        <v>997</v>
      </c>
      <c r="D1351" s="191"/>
      <c r="E1351" s="191">
        <v>3000000</v>
      </c>
      <c r="F1351" s="192">
        <f t="shared" si="41"/>
        <v>228417000</v>
      </c>
      <c r="G1351" s="187"/>
      <c r="H1351" s="179">
        <f t="shared" si="42"/>
        <v>10</v>
      </c>
    </row>
    <row r="1352" spans="1:8" ht="18" customHeight="1">
      <c r="A1352" s="190">
        <v>42289</v>
      </c>
      <c r="B1352" s="190" t="s">
        <v>148</v>
      </c>
      <c r="C1352" s="188" t="s">
        <v>595</v>
      </c>
      <c r="D1352" s="191"/>
      <c r="E1352" s="191">
        <v>45572000</v>
      </c>
      <c r="F1352" s="192">
        <f t="shared" si="41"/>
        <v>182845000</v>
      </c>
      <c r="G1352" s="187"/>
      <c r="H1352" s="179">
        <f t="shared" si="42"/>
        <v>10</v>
      </c>
    </row>
    <row r="1353" spans="1:8" ht="18" customHeight="1">
      <c r="A1353" s="190">
        <v>42289</v>
      </c>
      <c r="B1353" s="190" t="s">
        <v>204</v>
      </c>
      <c r="C1353" s="188" t="s">
        <v>998</v>
      </c>
      <c r="D1353" s="191"/>
      <c r="E1353" s="191">
        <v>5017000</v>
      </c>
      <c r="F1353" s="192">
        <f t="shared" si="41"/>
        <v>177828000</v>
      </c>
      <c r="G1353" s="187"/>
      <c r="H1353" s="179">
        <f t="shared" si="42"/>
        <v>10</v>
      </c>
    </row>
    <row r="1354" spans="1:8" ht="18" customHeight="1">
      <c r="A1354" s="190">
        <v>42289</v>
      </c>
      <c r="B1354" s="190" t="s">
        <v>184</v>
      </c>
      <c r="C1354" s="188" t="s">
        <v>634</v>
      </c>
      <c r="D1354" s="191"/>
      <c r="E1354" s="191">
        <v>3000000</v>
      </c>
      <c r="F1354" s="192">
        <f t="shared" si="41"/>
        <v>174828000</v>
      </c>
      <c r="G1354" s="187"/>
      <c r="H1354" s="179">
        <f t="shared" si="42"/>
        <v>10</v>
      </c>
    </row>
    <row r="1355" spans="1:8" ht="18" customHeight="1">
      <c r="A1355" s="190">
        <v>42290</v>
      </c>
      <c r="B1355" s="190" t="s">
        <v>50</v>
      </c>
      <c r="C1355" s="188" t="s">
        <v>156</v>
      </c>
      <c r="D1355" s="191"/>
      <c r="E1355" s="191">
        <v>16000000</v>
      </c>
      <c r="F1355" s="192">
        <f t="shared" si="41"/>
        <v>158828000</v>
      </c>
      <c r="G1355" s="187"/>
      <c r="H1355" s="179">
        <f t="shared" si="42"/>
        <v>10</v>
      </c>
    </row>
    <row r="1356" spans="1:8" ht="18" customHeight="1">
      <c r="A1356" s="190">
        <v>42290</v>
      </c>
      <c r="B1356" s="190" t="s">
        <v>198</v>
      </c>
      <c r="C1356" s="188" t="s">
        <v>999</v>
      </c>
      <c r="D1356" s="191"/>
      <c r="E1356" s="191">
        <v>2930000</v>
      </c>
      <c r="F1356" s="192">
        <f t="shared" si="41"/>
        <v>155898000</v>
      </c>
      <c r="G1356" s="187"/>
      <c r="H1356" s="179">
        <f t="shared" si="42"/>
        <v>10</v>
      </c>
    </row>
    <row r="1357" spans="1:8" ht="18" customHeight="1">
      <c r="A1357" s="190">
        <v>42290</v>
      </c>
      <c r="B1357" s="190" t="s">
        <v>184</v>
      </c>
      <c r="C1357" s="188" t="s">
        <v>1000</v>
      </c>
      <c r="D1357" s="191">
        <v>3000000</v>
      </c>
      <c r="E1357" s="191"/>
      <c r="F1357" s="192">
        <f t="shared" si="41"/>
        <v>158898000</v>
      </c>
      <c r="G1357" s="187"/>
      <c r="H1357" s="179">
        <f t="shared" si="42"/>
        <v>10</v>
      </c>
    </row>
    <row r="1358" spans="1:8" ht="18" customHeight="1">
      <c r="A1358" s="190">
        <v>42290</v>
      </c>
      <c r="B1358" s="190" t="s">
        <v>152</v>
      </c>
      <c r="C1358" s="188" t="s">
        <v>867</v>
      </c>
      <c r="D1358" s="191"/>
      <c r="E1358" s="191">
        <v>3352000</v>
      </c>
      <c r="F1358" s="192">
        <f t="shared" si="41"/>
        <v>155546000</v>
      </c>
      <c r="G1358" s="187"/>
      <c r="H1358" s="179">
        <f t="shared" si="42"/>
        <v>10</v>
      </c>
    </row>
    <row r="1359" spans="1:8" ht="18" customHeight="1">
      <c r="A1359" s="190">
        <v>42290</v>
      </c>
      <c r="B1359" s="190" t="s">
        <v>198</v>
      </c>
      <c r="C1359" s="188" t="s">
        <v>1001</v>
      </c>
      <c r="D1359" s="191"/>
      <c r="E1359" s="191">
        <v>4620000</v>
      </c>
      <c r="F1359" s="192">
        <f t="shared" si="41"/>
        <v>150926000</v>
      </c>
      <c r="G1359" s="187"/>
      <c r="H1359" s="179">
        <f t="shared" si="42"/>
        <v>10</v>
      </c>
    </row>
    <row r="1360" spans="1:8" ht="18" customHeight="1">
      <c r="A1360" s="190">
        <v>42291</v>
      </c>
      <c r="B1360" s="190" t="s">
        <v>50</v>
      </c>
      <c r="C1360" s="188" t="s">
        <v>155</v>
      </c>
      <c r="D1360" s="191">
        <v>350000000</v>
      </c>
      <c r="E1360" s="191"/>
      <c r="F1360" s="192">
        <f t="shared" si="41"/>
        <v>500926000</v>
      </c>
      <c r="G1360" s="187"/>
      <c r="H1360" s="179">
        <f t="shared" si="42"/>
        <v>10</v>
      </c>
    </row>
    <row r="1361" spans="1:8" ht="18" customHeight="1">
      <c r="A1361" s="190">
        <v>42291</v>
      </c>
      <c r="B1361" s="190" t="s">
        <v>198</v>
      </c>
      <c r="C1361" s="188" t="s">
        <v>157</v>
      </c>
      <c r="D1361" s="191"/>
      <c r="E1361" s="191">
        <v>150000000</v>
      </c>
      <c r="F1361" s="192">
        <f t="shared" ref="F1361:F1424" si="43">IF(C1361&lt;&gt;"",F1360+D1361-E1361,0)</f>
        <v>350926000</v>
      </c>
      <c r="G1361" s="187"/>
      <c r="H1361" s="179">
        <f t="shared" ref="H1361:H1424" si="44">IF(A1361&lt;&gt;"",MONTH(A1361),"")</f>
        <v>10</v>
      </c>
    </row>
    <row r="1362" spans="1:8" ht="18" customHeight="1">
      <c r="A1362" s="190">
        <v>42291</v>
      </c>
      <c r="B1362" s="190" t="s">
        <v>161</v>
      </c>
      <c r="C1362" s="188" t="s">
        <v>313</v>
      </c>
      <c r="D1362" s="191"/>
      <c r="E1362" s="191">
        <v>40000000</v>
      </c>
      <c r="F1362" s="192">
        <f t="shared" si="43"/>
        <v>310926000</v>
      </c>
      <c r="G1362" s="187"/>
      <c r="H1362" s="179">
        <f t="shared" si="44"/>
        <v>10</v>
      </c>
    </row>
    <row r="1363" spans="1:8" ht="18" customHeight="1">
      <c r="A1363" s="190">
        <v>42291</v>
      </c>
      <c r="B1363" s="190" t="s">
        <v>198</v>
      </c>
      <c r="C1363" s="188" t="s">
        <v>1002</v>
      </c>
      <c r="D1363" s="191"/>
      <c r="E1363" s="191">
        <v>2227000</v>
      </c>
      <c r="F1363" s="192">
        <f t="shared" si="43"/>
        <v>308699000</v>
      </c>
      <c r="G1363" s="187"/>
      <c r="H1363" s="179">
        <f t="shared" si="44"/>
        <v>10</v>
      </c>
    </row>
    <row r="1364" spans="1:8" ht="18" customHeight="1">
      <c r="A1364" s="190">
        <v>42291</v>
      </c>
      <c r="B1364" s="190" t="s">
        <v>198</v>
      </c>
      <c r="C1364" s="188" t="s">
        <v>1003</v>
      </c>
      <c r="D1364" s="191"/>
      <c r="E1364" s="191">
        <v>24200000</v>
      </c>
      <c r="F1364" s="192">
        <f t="shared" si="43"/>
        <v>284499000</v>
      </c>
      <c r="G1364" s="187"/>
      <c r="H1364" s="179">
        <f t="shared" si="44"/>
        <v>10</v>
      </c>
    </row>
    <row r="1365" spans="1:8" ht="18" customHeight="1">
      <c r="A1365" s="190">
        <v>42291</v>
      </c>
      <c r="B1365" s="190" t="s">
        <v>198</v>
      </c>
      <c r="C1365" s="188" t="s">
        <v>1004</v>
      </c>
      <c r="D1365" s="191"/>
      <c r="E1365" s="191">
        <v>10000000</v>
      </c>
      <c r="F1365" s="192">
        <f t="shared" si="43"/>
        <v>274499000</v>
      </c>
      <c r="G1365" s="187"/>
      <c r="H1365" s="179">
        <f t="shared" si="44"/>
        <v>10</v>
      </c>
    </row>
    <row r="1366" spans="1:8" ht="18" customHeight="1">
      <c r="A1366" s="190">
        <v>42291</v>
      </c>
      <c r="B1366" s="190" t="s">
        <v>198</v>
      </c>
      <c r="C1366" s="188" t="s">
        <v>1005</v>
      </c>
      <c r="D1366" s="191"/>
      <c r="E1366" s="191">
        <v>1400000</v>
      </c>
      <c r="F1366" s="192">
        <f t="shared" si="43"/>
        <v>273099000</v>
      </c>
      <c r="G1366" s="187"/>
      <c r="H1366" s="179">
        <f t="shared" si="44"/>
        <v>10</v>
      </c>
    </row>
    <row r="1367" spans="1:8" ht="18" customHeight="1">
      <c r="A1367" s="190">
        <v>42291</v>
      </c>
      <c r="B1367" s="190" t="s">
        <v>146</v>
      </c>
      <c r="C1367" s="188" t="s">
        <v>412</v>
      </c>
      <c r="D1367" s="191"/>
      <c r="E1367" s="191">
        <v>270000</v>
      </c>
      <c r="F1367" s="192">
        <f t="shared" si="43"/>
        <v>272829000</v>
      </c>
      <c r="G1367" s="187"/>
      <c r="H1367" s="179">
        <f t="shared" si="44"/>
        <v>10</v>
      </c>
    </row>
    <row r="1368" spans="1:8" ht="18" customHeight="1">
      <c r="A1368" s="190">
        <v>42292</v>
      </c>
      <c r="B1368" s="190" t="s">
        <v>308</v>
      </c>
      <c r="C1368" s="188" t="s">
        <v>1006</v>
      </c>
      <c r="D1368" s="191"/>
      <c r="E1368" s="191">
        <v>7000000</v>
      </c>
      <c r="F1368" s="192">
        <f t="shared" si="43"/>
        <v>265829000</v>
      </c>
      <c r="G1368" s="187"/>
      <c r="H1368" s="179">
        <f t="shared" si="44"/>
        <v>10</v>
      </c>
    </row>
    <row r="1369" spans="1:8" ht="18" customHeight="1">
      <c r="A1369" s="190">
        <v>42292</v>
      </c>
      <c r="B1369" s="190" t="s">
        <v>204</v>
      </c>
      <c r="C1369" s="188" t="s">
        <v>205</v>
      </c>
      <c r="D1369" s="191"/>
      <c r="E1369" s="191">
        <v>18017000</v>
      </c>
      <c r="F1369" s="192">
        <f t="shared" si="43"/>
        <v>247812000</v>
      </c>
      <c r="G1369" s="187"/>
      <c r="H1369" s="179">
        <f t="shared" si="44"/>
        <v>10</v>
      </c>
    </row>
    <row r="1370" spans="1:8" ht="18" customHeight="1">
      <c r="A1370" s="190">
        <v>42292</v>
      </c>
      <c r="B1370" s="190" t="s">
        <v>161</v>
      </c>
      <c r="C1370" s="188" t="s">
        <v>979</v>
      </c>
      <c r="D1370" s="191"/>
      <c r="E1370" s="191">
        <v>5310000</v>
      </c>
      <c r="F1370" s="192">
        <f t="shared" si="43"/>
        <v>242502000</v>
      </c>
      <c r="G1370" s="187"/>
      <c r="H1370" s="179">
        <f t="shared" si="44"/>
        <v>10</v>
      </c>
    </row>
    <row r="1371" spans="1:8" ht="18" customHeight="1">
      <c r="A1371" s="190">
        <v>42292</v>
      </c>
      <c r="B1371" s="190" t="s">
        <v>198</v>
      </c>
      <c r="C1371" s="188" t="s">
        <v>1007</v>
      </c>
      <c r="D1371" s="191"/>
      <c r="E1371" s="191">
        <v>2500000</v>
      </c>
      <c r="F1371" s="192">
        <f t="shared" si="43"/>
        <v>240002000</v>
      </c>
      <c r="G1371" s="187"/>
      <c r="H1371" s="179">
        <f t="shared" si="44"/>
        <v>10</v>
      </c>
    </row>
    <row r="1372" spans="1:8" ht="18" customHeight="1">
      <c r="A1372" s="190">
        <v>42292</v>
      </c>
      <c r="B1372" s="190" t="s">
        <v>159</v>
      </c>
      <c r="C1372" s="188" t="s">
        <v>1008</v>
      </c>
      <c r="D1372" s="191"/>
      <c r="E1372" s="191">
        <v>200000</v>
      </c>
      <c r="F1372" s="192">
        <f t="shared" si="43"/>
        <v>239802000</v>
      </c>
      <c r="G1372" s="187"/>
      <c r="H1372" s="179">
        <f t="shared" si="44"/>
        <v>10</v>
      </c>
    </row>
    <row r="1373" spans="1:8" ht="18" customHeight="1">
      <c r="A1373" s="190">
        <v>42292</v>
      </c>
      <c r="B1373" s="190" t="s">
        <v>198</v>
      </c>
      <c r="C1373" s="188" t="s">
        <v>159</v>
      </c>
      <c r="D1373" s="191"/>
      <c r="E1373" s="191">
        <v>38993000</v>
      </c>
      <c r="F1373" s="192">
        <f t="shared" si="43"/>
        <v>200809000</v>
      </c>
      <c r="G1373" s="187"/>
      <c r="H1373" s="179">
        <f t="shared" si="44"/>
        <v>10</v>
      </c>
    </row>
    <row r="1374" spans="1:8" ht="18" customHeight="1">
      <c r="A1374" s="190">
        <v>42292</v>
      </c>
      <c r="B1374" s="190" t="s">
        <v>152</v>
      </c>
      <c r="C1374" s="188" t="s">
        <v>1009</v>
      </c>
      <c r="D1374" s="191"/>
      <c r="E1374" s="191">
        <v>2170000</v>
      </c>
      <c r="F1374" s="192">
        <f t="shared" si="43"/>
        <v>198639000</v>
      </c>
      <c r="G1374" s="187"/>
      <c r="H1374" s="179">
        <f t="shared" si="44"/>
        <v>10</v>
      </c>
    </row>
    <row r="1375" spans="1:8" ht="18" customHeight="1">
      <c r="A1375" s="190">
        <v>42292</v>
      </c>
      <c r="B1375" s="190" t="s">
        <v>623</v>
      </c>
      <c r="C1375" s="188" t="s">
        <v>807</v>
      </c>
      <c r="D1375" s="191">
        <v>70000000</v>
      </c>
      <c r="E1375" s="191"/>
      <c r="F1375" s="192">
        <f t="shared" si="43"/>
        <v>268639000</v>
      </c>
      <c r="G1375" s="187"/>
      <c r="H1375" s="179">
        <f t="shared" si="44"/>
        <v>10</v>
      </c>
    </row>
    <row r="1376" spans="1:8" ht="18" customHeight="1">
      <c r="A1376" s="190">
        <v>42292</v>
      </c>
      <c r="B1376" s="190" t="s">
        <v>198</v>
      </c>
      <c r="C1376" s="188" t="s">
        <v>1010</v>
      </c>
      <c r="D1376" s="191"/>
      <c r="E1376" s="191">
        <v>10000000</v>
      </c>
      <c r="F1376" s="192">
        <f t="shared" si="43"/>
        <v>258639000</v>
      </c>
      <c r="G1376" s="187"/>
      <c r="H1376" s="179">
        <f t="shared" si="44"/>
        <v>10</v>
      </c>
    </row>
    <row r="1377" spans="1:8" ht="18" customHeight="1">
      <c r="A1377" s="190">
        <v>42292</v>
      </c>
      <c r="B1377" s="190" t="s">
        <v>146</v>
      </c>
      <c r="C1377" s="188" t="s">
        <v>1011</v>
      </c>
      <c r="D1377" s="191"/>
      <c r="E1377" s="191">
        <v>550000</v>
      </c>
      <c r="F1377" s="192">
        <f t="shared" si="43"/>
        <v>258089000</v>
      </c>
      <c r="G1377" s="187"/>
      <c r="H1377" s="179">
        <f t="shared" si="44"/>
        <v>10</v>
      </c>
    </row>
    <row r="1378" spans="1:8" ht="18" customHeight="1">
      <c r="A1378" s="190">
        <v>42293</v>
      </c>
      <c r="B1378" s="190" t="s">
        <v>50</v>
      </c>
      <c r="C1378" s="188" t="s">
        <v>155</v>
      </c>
      <c r="D1378" s="191">
        <v>40000000</v>
      </c>
      <c r="E1378" s="191"/>
      <c r="F1378" s="192">
        <f t="shared" si="43"/>
        <v>298089000</v>
      </c>
      <c r="G1378" s="187"/>
      <c r="H1378" s="179">
        <f t="shared" si="44"/>
        <v>10</v>
      </c>
    </row>
    <row r="1379" spans="1:8" ht="18" customHeight="1">
      <c r="A1379" s="190">
        <v>42293</v>
      </c>
      <c r="B1379" s="190" t="s">
        <v>198</v>
      </c>
      <c r="C1379" s="188" t="s">
        <v>1012</v>
      </c>
      <c r="D1379" s="191"/>
      <c r="E1379" s="191">
        <v>20000000</v>
      </c>
      <c r="F1379" s="192">
        <f t="shared" si="43"/>
        <v>278089000</v>
      </c>
      <c r="G1379" s="187"/>
      <c r="H1379" s="179">
        <f t="shared" si="44"/>
        <v>10</v>
      </c>
    </row>
    <row r="1380" spans="1:8" ht="18" customHeight="1">
      <c r="A1380" s="190">
        <v>42293</v>
      </c>
      <c r="B1380" s="190" t="s">
        <v>159</v>
      </c>
      <c r="C1380" s="188" t="s">
        <v>1013</v>
      </c>
      <c r="D1380" s="191"/>
      <c r="E1380" s="191">
        <v>264212000</v>
      </c>
      <c r="F1380" s="192">
        <f t="shared" si="43"/>
        <v>13877000</v>
      </c>
      <c r="G1380" s="187"/>
      <c r="H1380" s="179">
        <f t="shared" si="44"/>
        <v>10</v>
      </c>
    </row>
    <row r="1381" spans="1:8" ht="18" customHeight="1">
      <c r="A1381" s="190">
        <v>42293</v>
      </c>
      <c r="B1381" s="190" t="s">
        <v>179</v>
      </c>
      <c r="C1381" s="188" t="s">
        <v>1014</v>
      </c>
      <c r="D1381" s="191"/>
      <c r="E1381" s="191">
        <v>310000</v>
      </c>
      <c r="F1381" s="192">
        <f t="shared" si="43"/>
        <v>13567000</v>
      </c>
      <c r="G1381" s="187"/>
      <c r="H1381" s="179">
        <f t="shared" si="44"/>
        <v>10</v>
      </c>
    </row>
    <row r="1382" spans="1:8" ht="18" customHeight="1">
      <c r="A1382" s="190">
        <v>42296</v>
      </c>
      <c r="B1382" s="190" t="s">
        <v>1054</v>
      </c>
      <c r="C1382" s="188" t="s">
        <v>1015</v>
      </c>
      <c r="D1382" s="191"/>
      <c r="E1382" s="191">
        <v>22373000</v>
      </c>
      <c r="F1382" s="192">
        <f t="shared" si="43"/>
        <v>-8806000</v>
      </c>
      <c r="G1382" s="187"/>
      <c r="H1382" s="179">
        <f t="shared" si="44"/>
        <v>10</v>
      </c>
    </row>
    <row r="1383" spans="1:8" ht="18" customHeight="1">
      <c r="A1383" s="190">
        <v>42296</v>
      </c>
      <c r="B1383" s="190" t="s">
        <v>148</v>
      </c>
      <c r="C1383" s="188" t="s">
        <v>361</v>
      </c>
      <c r="D1383" s="191"/>
      <c r="E1383" s="191">
        <v>15017000</v>
      </c>
      <c r="F1383" s="192">
        <f t="shared" si="43"/>
        <v>-23823000</v>
      </c>
      <c r="G1383" s="187"/>
      <c r="H1383" s="179">
        <f t="shared" si="44"/>
        <v>10</v>
      </c>
    </row>
    <row r="1384" spans="1:8" ht="18" customHeight="1">
      <c r="A1384" s="190">
        <v>42296</v>
      </c>
      <c r="B1384" s="190" t="s">
        <v>198</v>
      </c>
      <c r="C1384" s="188" t="s">
        <v>1016</v>
      </c>
      <c r="D1384" s="191"/>
      <c r="E1384" s="191">
        <v>4000000</v>
      </c>
      <c r="F1384" s="192">
        <f t="shared" si="43"/>
        <v>-27823000</v>
      </c>
      <c r="G1384" s="187"/>
      <c r="H1384" s="179">
        <f t="shared" si="44"/>
        <v>10</v>
      </c>
    </row>
    <row r="1385" spans="1:8" ht="18" customHeight="1">
      <c r="A1385" s="190">
        <v>42296</v>
      </c>
      <c r="B1385" s="190" t="s">
        <v>832</v>
      </c>
      <c r="C1385" s="188" t="s">
        <v>1017</v>
      </c>
      <c r="D1385" s="191"/>
      <c r="E1385" s="191">
        <v>907000</v>
      </c>
      <c r="F1385" s="192">
        <f t="shared" si="43"/>
        <v>-28730000</v>
      </c>
      <c r="G1385" s="187"/>
      <c r="H1385" s="179">
        <f t="shared" si="44"/>
        <v>10</v>
      </c>
    </row>
    <row r="1386" spans="1:8" ht="18" customHeight="1">
      <c r="A1386" s="190">
        <v>42296</v>
      </c>
      <c r="B1386" s="190" t="s">
        <v>832</v>
      </c>
      <c r="C1386" s="188" t="s">
        <v>450</v>
      </c>
      <c r="D1386" s="191"/>
      <c r="E1386" s="191">
        <v>290000</v>
      </c>
      <c r="F1386" s="192">
        <f t="shared" si="43"/>
        <v>-29020000</v>
      </c>
      <c r="G1386" s="187"/>
      <c r="H1386" s="179">
        <f t="shared" si="44"/>
        <v>10</v>
      </c>
    </row>
    <row r="1387" spans="1:8" ht="18" customHeight="1">
      <c r="A1387" s="190">
        <v>42297</v>
      </c>
      <c r="B1387" s="190" t="s">
        <v>320</v>
      </c>
      <c r="C1387" s="188" t="s">
        <v>627</v>
      </c>
      <c r="D1387" s="191">
        <v>446200000</v>
      </c>
      <c r="E1387" s="191"/>
      <c r="F1387" s="192">
        <f t="shared" si="43"/>
        <v>417180000</v>
      </c>
      <c r="G1387" s="187"/>
      <c r="H1387" s="179">
        <f t="shared" si="44"/>
        <v>10</v>
      </c>
    </row>
    <row r="1388" spans="1:8" ht="18" customHeight="1">
      <c r="A1388" s="190">
        <v>42297</v>
      </c>
      <c r="B1388" s="190" t="s">
        <v>177</v>
      </c>
      <c r="C1388" s="188" t="s">
        <v>178</v>
      </c>
      <c r="D1388" s="191"/>
      <c r="E1388" s="191">
        <v>2577000</v>
      </c>
      <c r="F1388" s="192">
        <f t="shared" si="43"/>
        <v>414603000</v>
      </c>
      <c r="G1388" s="187"/>
      <c r="H1388" s="179">
        <f t="shared" si="44"/>
        <v>10</v>
      </c>
    </row>
    <row r="1389" spans="1:8" ht="18" customHeight="1">
      <c r="A1389" s="190">
        <v>42297</v>
      </c>
      <c r="B1389" s="190" t="s">
        <v>146</v>
      </c>
      <c r="C1389" s="188" t="s">
        <v>1018</v>
      </c>
      <c r="D1389" s="191"/>
      <c r="E1389" s="191">
        <v>585000</v>
      </c>
      <c r="F1389" s="192">
        <f t="shared" si="43"/>
        <v>414018000</v>
      </c>
      <c r="G1389" s="187"/>
      <c r="H1389" s="179">
        <f t="shared" si="44"/>
        <v>10</v>
      </c>
    </row>
    <row r="1390" spans="1:8" ht="18" customHeight="1">
      <c r="A1390" s="190">
        <v>42297</v>
      </c>
      <c r="B1390" s="190" t="s">
        <v>198</v>
      </c>
      <c r="C1390" s="188" t="s">
        <v>1019</v>
      </c>
      <c r="D1390" s="191"/>
      <c r="E1390" s="191">
        <v>6620000</v>
      </c>
      <c r="F1390" s="192">
        <f t="shared" si="43"/>
        <v>407398000</v>
      </c>
      <c r="G1390" s="187"/>
      <c r="H1390" s="179">
        <f t="shared" si="44"/>
        <v>10</v>
      </c>
    </row>
    <row r="1391" spans="1:8" ht="18" customHeight="1">
      <c r="A1391" s="190">
        <v>42297</v>
      </c>
      <c r="B1391" s="190" t="s">
        <v>198</v>
      </c>
      <c r="C1391" s="188" t="s">
        <v>1020</v>
      </c>
      <c r="D1391" s="191"/>
      <c r="E1391" s="191">
        <v>60018000</v>
      </c>
      <c r="F1391" s="192">
        <f t="shared" si="43"/>
        <v>347380000</v>
      </c>
      <c r="G1391" s="187"/>
      <c r="H1391" s="179">
        <f t="shared" si="44"/>
        <v>10</v>
      </c>
    </row>
    <row r="1392" spans="1:8" ht="18" customHeight="1">
      <c r="A1392" s="190">
        <v>42297</v>
      </c>
      <c r="B1392" s="190" t="s">
        <v>159</v>
      </c>
      <c r="C1392" s="188" t="s">
        <v>414</v>
      </c>
      <c r="D1392" s="191"/>
      <c r="E1392" s="191">
        <v>4826000</v>
      </c>
      <c r="F1392" s="192">
        <f t="shared" si="43"/>
        <v>342554000</v>
      </c>
      <c r="G1392" s="187"/>
      <c r="H1392" s="179">
        <f t="shared" si="44"/>
        <v>10</v>
      </c>
    </row>
    <row r="1393" spans="1:8" ht="18" customHeight="1">
      <c r="A1393" s="190">
        <v>42297</v>
      </c>
      <c r="B1393" s="190" t="s">
        <v>148</v>
      </c>
      <c r="C1393" s="188" t="s">
        <v>868</v>
      </c>
      <c r="D1393" s="191"/>
      <c r="E1393" s="191">
        <v>94522000</v>
      </c>
      <c r="F1393" s="192">
        <f t="shared" si="43"/>
        <v>248032000</v>
      </c>
      <c r="G1393" s="187"/>
      <c r="H1393" s="179">
        <f t="shared" si="44"/>
        <v>10</v>
      </c>
    </row>
    <row r="1394" spans="1:8" ht="18" customHeight="1">
      <c r="A1394" s="190">
        <v>42297</v>
      </c>
      <c r="B1394" s="190" t="s">
        <v>148</v>
      </c>
      <c r="C1394" s="188" t="s">
        <v>1021</v>
      </c>
      <c r="D1394" s="191"/>
      <c r="E1394" s="191">
        <v>39112000</v>
      </c>
      <c r="F1394" s="192">
        <f t="shared" si="43"/>
        <v>208920000</v>
      </c>
      <c r="G1394" s="187"/>
      <c r="H1394" s="179">
        <f t="shared" si="44"/>
        <v>10</v>
      </c>
    </row>
    <row r="1395" spans="1:8" ht="18" customHeight="1">
      <c r="A1395" s="190">
        <v>42297</v>
      </c>
      <c r="B1395" s="190" t="s">
        <v>148</v>
      </c>
      <c r="C1395" s="188" t="s">
        <v>653</v>
      </c>
      <c r="D1395" s="191"/>
      <c r="E1395" s="191">
        <v>65528000</v>
      </c>
      <c r="F1395" s="192">
        <f t="shared" si="43"/>
        <v>143392000</v>
      </c>
      <c r="G1395" s="187"/>
      <c r="H1395" s="179">
        <f t="shared" si="44"/>
        <v>10</v>
      </c>
    </row>
    <row r="1396" spans="1:8" ht="18" customHeight="1">
      <c r="A1396" s="190">
        <v>42297</v>
      </c>
      <c r="B1396" s="190" t="s">
        <v>204</v>
      </c>
      <c r="C1396" s="188" t="s">
        <v>876</v>
      </c>
      <c r="D1396" s="191"/>
      <c r="E1396" s="191">
        <v>8017000</v>
      </c>
      <c r="F1396" s="192">
        <f t="shared" si="43"/>
        <v>135375000</v>
      </c>
      <c r="G1396" s="187"/>
      <c r="H1396" s="179">
        <f t="shared" si="44"/>
        <v>10</v>
      </c>
    </row>
    <row r="1397" spans="1:8" ht="18" customHeight="1">
      <c r="A1397" s="190">
        <v>42297</v>
      </c>
      <c r="B1397" s="190" t="s">
        <v>198</v>
      </c>
      <c r="C1397" s="188" t="s">
        <v>1022</v>
      </c>
      <c r="D1397" s="191"/>
      <c r="E1397" s="191">
        <v>10011000</v>
      </c>
      <c r="F1397" s="192">
        <f t="shared" si="43"/>
        <v>125364000</v>
      </c>
      <c r="G1397" s="187"/>
      <c r="H1397" s="179">
        <f t="shared" si="44"/>
        <v>10</v>
      </c>
    </row>
    <row r="1398" spans="1:8" ht="18" customHeight="1">
      <c r="A1398" s="190">
        <v>42298</v>
      </c>
      <c r="B1398" s="190" t="s">
        <v>198</v>
      </c>
      <c r="C1398" s="188" t="s">
        <v>1023</v>
      </c>
      <c r="D1398" s="191"/>
      <c r="E1398" s="191">
        <v>2070000</v>
      </c>
      <c r="F1398" s="192">
        <f t="shared" si="43"/>
        <v>123294000</v>
      </c>
      <c r="G1398" s="187"/>
      <c r="H1398" s="179">
        <f t="shared" si="44"/>
        <v>10</v>
      </c>
    </row>
    <row r="1399" spans="1:8" ht="18" customHeight="1">
      <c r="A1399" s="190">
        <v>42298</v>
      </c>
      <c r="B1399" s="190" t="s">
        <v>146</v>
      </c>
      <c r="C1399" s="188" t="s">
        <v>1024</v>
      </c>
      <c r="D1399" s="191"/>
      <c r="E1399" s="191">
        <v>500000</v>
      </c>
      <c r="F1399" s="192">
        <f t="shared" si="43"/>
        <v>122794000</v>
      </c>
      <c r="G1399" s="187"/>
      <c r="H1399" s="179">
        <f t="shared" si="44"/>
        <v>10</v>
      </c>
    </row>
    <row r="1400" spans="1:8" ht="18" customHeight="1">
      <c r="A1400" s="190">
        <v>42298</v>
      </c>
      <c r="B1400" s="190" t="s">
        <v>198</v>
      </c>
      <c r="C1400" s="188" t="s">
        <v>1025</v>
      </c>
      <c r="D1400" s="191"/>
      <c r="E1400" s="191">
        <v>10706000</v>
      </c>
      <c r="F1400" s="192">
        <f t="shared" si="43"/>
        <v>112088000</v>
      </c>
      <c r="G1400" s="187"/>
      <c r="H1400" s="179">
        <f t="shared" si="44"/>
        <v>10</v>
      </c>
    </row>
    <row r="1401" spans="1:8" ht="18" customHeight="1">
      <c r="A1401" s="190">
        <v>42298</v>
      </c>
      <c r="B1401" s="190" t="s">
        <v>50</v>
      </c>
      <c r="C1401" s="188" t="s">
        <v>157</v>
      </c>
      <c r="D1401" s="191"/>
      <c r="E1401" s="191">
        <v>15000000</v>
      </c>
      <c r="F1401" s="192">
        <f t="shared" si="43"/>
        <v>97088000</v>
      </c>
      <c r="G1401" s="187"/>
      <c r="H1401" s="179">
        <f t="shared" si="44"/>
        <v>10</v>
      </c>
    </row>
    <row r="1402" spans="1:8" ht="18" customHeight="1">
      <c r="A1402" s="190">
        <v>42298</v>
      </c>
      <c r="B1402" s="190" t="s">
        <v>198</v>
      </c>
      <c r="C1402" s="188" t="s">
        <v>1026</v>
      </c>
      <c r="D1402" s="191"/>
      <c r="E1402" s="191">
        <v>3400000</v>
      </c>
      <c r="F1402" s="192">
        <f t="shared" si="43"/>
        <v>93688000</v>
      </c>
      <c r="G1402" s="187"/>
      <c r="H1402" s="179">
        <f t="shared" si="44"/>
        <v>10</v>
      </c>
    </row>
    <row r="1403" spans="1:8" ht="18" customHeight="1">
      <c r="A1403" s="190">
        <v>42298</v>
      </c>
      <c r="B1403" s="190" t="s">
        <v>832</v>
      </c>
      <c r="C1403" s="188" t="s">
        <v>665</v>
      </c>
      <c r="D1403" s="191"/>
      <c r="E1403" s="191">
        <v>687000</v>
      </c>
      <c r="F1403" s="192">
        <f t="shared" si="43"/>
        <v>93001000</v>
      </c>
      <c r="G1403" s="187"/>
      <c r="H1403" s="179">
        <f t="shared" si="44"/>
        <v>10</v>
      </c>
    </row>
    <row r="1404" spans="1:8" ht="18" customHeight="1">
      <c r="A1404" s="190">
        <v>42298</v>
      </c>
      <c r="B1404" s="190" t="s">
        <v>152</v>
      </c>
      <c r="C1404" s="188" t="s">
        <v>335</v>
      </c>
      <c r="D1404" s="191"/>
      <c r="E1404" s="191">
        <v>16500000</v>
      </c>
      <c r="F1404" s="192">
        <f t="shared" si="43"/>
        <v>76501000</v>
      </c>
      <c r="G1404" s="187"/>
      <c r="H1404" s="179">
        <f t="shared" si="44"/>
        <v>10</v>
      </c>
    </row>
    <row r="1405" spans="1:8" ht="18" customHeight="1">
      <c r="A1405" s="190">
        <v>42298</v>
      </c>
      <c r="B1405" s="190" t="s">
        <v>1054</v>
      </c>
      <c r="C1405" s="188" t="s">
        <v>711</v>
      </c>
      <c r="D1405" s="191"/>
      <c r="E1405" s="191">
        <v>50000</v>
      </c>
      <c r="F1405" s="192">
        <f t="shared" si="43"/>
        <v>76451000</v>
      </c>
      <c r="G1405" s="187"/>
      <c r="H1405" s="179">
        <f t="shared" si="44"/>
        <v>10</v>
      </c>
    </row>
    <row r="1406" spans="1:8" ht="18" customHeight="1">
      <c r="A1406" s="190">
        <v>42298</v>
      </c>
      <c r="B1406" s="190" t="s">
        <v>198</v>
      </c>
      <c r="C1406" s="188" t="s">
        <v>1027</v>
      </c>
      <c r="D1406" s="191"/>
      <c r="E1406" s="191">
        <v>1650000</v>
      </c>
      <c r="F1406" s="192">
        <f t="shared" si="43"/>
        <v>74801000</v>
      </c>
      <c r="G1406" s="187"/>
      <c r="H1406" s="179">
        <f t="shared" si="44"/>
        <v>10</v>
      </c>
    </row>
    <row r="1407" spans="1:8" ht="18" customHeight="1">
      <c r="A1407" s="190">
        <v>42298</v>
      </c>
      <c r="B1407" s="190" t="s">
        <v>146</v>
      </c>
      <c r="C1407" s="188" t="s">
        <v>796</v>
      </c>
      <c r="D1407" s="191"/>
      <c r="E1407" s="191">
        <v>300000</v>
      </c>
      <c r="F1407" s="192">
        <f t="shared" si="43"/>
        <v>74501000</v>
      </c>
      <c r="G1407" s="187"/>
      <c r="H1407" s="179">
        <f t="shared" si="44"/>
        <v>10</v>
      </c>
    </row>
    <row r="1408" spans="1:8" ht="18" customHeight="1">
      <c r="A1408" s="190">
        <v>42299</v>
      </c>
      <c r="B1408" s="190" t="s">
        <v>1053</v>
      </c>
      <c r="C1408" s="188" t="s">
        <v>1028</v>
      </c>
      <c r="D1408" s="191"/>
      <c r="E1408" s="191">
        <v>2800000</v>
      </c>
      <c r="F1408" s="192">
        <f t="shared" si="43"/>
        <v>71701000</v>
      </c>
      <c r="G1408" s="187"/>
      <c r="H1408" s="179">
        <f t="shared" si="44"/>
        <v>10</v>
      </c>
    </row>
    <row r="1409" spans="1:8" ht="18" customHeight="1">
      <c r="A1409" s="190">
        <v>42299</v>
      </c>
      <c r="B1409" s="190" t="s">
        <v>169</v>
      </c>
      <c r="C1409" s="188" t="s">
        <v>901</v>
      </c>
      <c r="D1409" s="191">
        <v>339700000</v>
      </c>
      <c r="E1409" s="191"/>
      <c r="F1409" s="192">
        <f t="shared" si="43"/>
        <v>411401000</v>
      </c>
      <c r="G1409" s="187"/>
      <c r="H1409" s="179">
        <f t="shared" si="44"/>
        <v>10</v>
      </c>
    </row>
    <row r="1410" spans="1:8" ht="18" customHeight="1">
      <c r="A1410" s="190">
        <v>42299</v>
      </c>
      <c r="B1410" s="190" t="s">
        <v>198</v>
      </c>
      <c r="C1410" s="188" t="s">
        <v>157</v>
      </c>
      <c r="D1410" s="191"/>
      <c r="E1410" s="191">
        <v>140000000</v>
      </c>
      <c r="F1410" s="192">
        <f t="shared" si="43"/>
        <v>271401000</v>
      </c>
      <c r="G1410" s="187"/>
      <c r="H1410" s="179">
        <f t="shared" si="44"/>
        <v>10</v>
      </c>
    </row>
    <row r="1411" spans="1:8" ht="18" customHeight="1">
      <c r="A1411" s="190">
        <v>42299</v>
      </c>
      <c r="B1411" s="190" t="s">
        <v>148</v>
      </c>
      <c r="C1411" s="188" t="s">
        <v>1029</v>
      </c>
      <c r="D1411" s="191"/>
      <c r="E1411" s="191">
        <v>126795000</v>
      </c>
      <c r="F1411" s="192">
        <f t="shared" si="43"/>
        <v>144606000</v>
      </c>
      <c r="G1411" s="187"/>
      <c r="H1411" s="179">
        <f t="shared" si="44"/>
        <v>10</v>
      </c>
    </row>
    <row r="1412" spans="1:8" ht="18" customHeight="1">
      <c r="A1412" s="190">
        <v>42299</v>
      </c>
      <c r="B1412" s="190" t="s">
        <v>148</v>
      </c>
      <c r="C1412" s="188" t="s">
        <v>149</v>
      </c>
      <c r="D1412" s="191"/>
      <c r="E1412" s="191">
        <v>47600000</v>
      </c>
      <c r="F1412" s="192">
        <f t="shared" si="43"/>
        <v>97006000</v>
      </c>
      <c r="G1412" s="187"/>
      <c r="H1412" s="179">
        <f t="shared" si="44"/>
        <v>10</v>
      </c>
    </row>
    <row r="1413" spans="1:8" ht="18" customHeight="1">
      <c r="A1413" s="190">
        <v>42299</v>
      </c>
      <c r="B1413" s="190" t="s">
        <v>179</v>
      </c>
      <c r="C1413" s="188" t="s">
        <v>724</v>
      </c>
      <c r="D1413" s="191"/>
      <c r="E1413" s="191">
        <v>2016000</v>
      </c>
      <c r="F1413" s="192">
        <f t="shared" si="43"/>
        <v>94990000</v>
      </c>
      <c r="G1413" s="187"/>
      <c r="H1413" s="179">
        <f t="shared" si="44"/>
        <v>10</v>
      </c>
    </row>
    <row r="1414" spans="1:8" ht="18" customHeight="1">
      <c r="A1414" s="190">
        <v>42299</v>
      </c>
      <c r="B1414" s="190" t="s">
        <v>198</v>
      </c>
      <c r="C1414" s="188" t="s">
        <v>1030</v>
      </c>
      <c r="D1414" s="191"/>
      <c r="E1414" s="191">
        <v>3000000</v>
      </c>
      <c r="F1414" s="192">
        <f t="shared" si="43"/>
        <v>91990000</v>
      </c>
      <c r="G1414" s="187"/>
      <c r="H1414" s="179">
        <f t="shared" si="44"/>
        <v>10</v>
      </c>
    </row>
    <row r="1415" spans="1:8" ht="18" customHeight="1">
      <c r="A1415" s="190">
        <v>42300</v>
      </c>
      <c r="B1415" s="190" t="s">
        <v>198</v>
      </c>
      <c r="C1415" s="188" t="s">
        <v>849</v>
      </c>
      <c r="D1415" s="191"/>
      <c r="E1415" s="191">
        <v>43306000</v>
      </c>
      <c r="F1415" s="192">
        <f t="shared" si="43"/>
        <v>48684000</v>
      </c>
      <c r="G1415" s="187"/>
      <c r="H1415" s="179">
        <f t="shared" si="44"/>
        <v>10</v>
      </c>
    </row>
    <row r="1416" spans="1:8" ht="18" customHeight="1">
      <c r="A1416" s="190">
        <v>42300</v>
      </c>
      <c r="B1416" s="190" t="s">
        <v>146</v>
      </c>
      <c r="C1416" s="188" t="s">
        <v>151</v>
      </c>
      <c r="D1416" s="191"/>
      <c r="E1416" s="191">
        <v>230000</v>
      </c>
      <c r="F1416" s="192">
        <f t="shared" si="43"/>
        <v>48454000</v>
      </c>
      <c r="G1416" s="187"/>
      <c r="H1416" s="179">
        <f t="shared" si="44"/>
        <v>10</v>
      </c>
    </row>
    <row r="1417" spans="1:8" ht="18" customHeight="1">
      <c r="A1417" s="190">
        <v>42300</v>
      </c>
      <c r="B1417" s="190" t="s">
        <v>198</v>
      </c>
      <c r="C1417" s="188" t="s">
        <v>700</v>
      </c>
      <c r="D1417" s="191"/>
      <c r="E1417" s="191">
        <v>3850000</v>
      </c>
      <c r="F1417" s="192">
        <f t="shared" si="43"/>
        <v>44604000</v>
      </c>
      <c r="G1417" s="187"/>
      <c r="H1417" s="179">
        <f t="shared" si="44"/>
        <v>10</v>
      </c>
    </row>
    <row r="1418" spans="1:8" ht="18" customHeight="1">
      <c r="A1418" s="190">
        <v>42300</v>
      </c>
      <c r="B1418" s="190" t="s">
        <v>198</v>
      </c>
      <c r="C1418" s="188" t="s">
        <v>1031</v>
      </c>
      <c r="D1418" s="191"/>
      <c r="E1418" s="191">
        <v>17600000</v>
      </c>
      <c r="F1418" s="192">
        <f t="shared" si="43"/>
        <v>27004000</v>
      </c>
      <c r="G1418" s="187"/>
      <c r="H1418" s="179">
        <f t="shared" si="44"/>
        <v>10</v>
      </c>
    </row>
    <row r="1419" spans="1:8" ht="18" customHeight="1">
      <c r="A1419" s="190">
        <v>42300</v>
      </c>
      <c r="B1419" s="190" t="s">
        <v>1159</v>
      </c>
      <c r="C1419" s="188" t="s">
        <v>1032</v>
      </c>
      <c r="D1419" s="191"/>
      <c r="E1419" s="191">
        <v>4222000</v>
      </c>
      <c r="F1419" s="192">
        <f t="shared" si="43"/>
        <v>22782000</v>
      </c>
      <c r="G1419" s="187"/>
      <c r="H1419" s="179">
        <f t="shared" si="44"/>
        <v>10</v>
      </c>
    </row>
    <row r="1420" spans="1:8" ht="18" customHeight="1">
      <c r="A1420" s="190">
        <v>42304</v>
      </c>
      <c r="B1420" s="190" t="s">
        <v>50</v>
      </c>
      <c r="C1420" s="188" t="s">
        <v>155</v>
      </c>
      <c r="D1420" s="191">
        <v>480000000</v>
      </c>
      <c r="E1420" s="191"/>
      <c r="F1420" s="192">
        <f t="shared" si="43"/>
        <v>502782000</v>
      </c>
      <c r="G1420" s="187"/>
      <c r="H1420" s="179">
        <f t="shared" si="44"/>
        <v>10</v>
      </c>
    </row>
    <row r="1421" spans="1:8" ht="18" customHeight="1">
      <c r="A1421" s="190">
        <v>42304</v>
      </c>
      <c r="B1421" s="190" t="s">
        <v>198</v>
      </c>
      <c r="C1421" s="188" t="s">
        <v>157</v>
      </c>
      <c r="D1421" s="191"/>
      <c r="E1421" s="191">
        <v>20000000</v>
      </c>
      <c r="F1421" s="192">
        <f t="shared" si="43"/>
        <v>482782000</v>
      </c>
      <c r="G1421" s="187"/>
      <c r="H1421" s="179">
        <f t="shared" si="44"/>
        <v>10</v>
      </c>
    </row>
    <row r="1422" spans="1:8" ht="18" customHeight="1">
      <c r="A1422" s="190">
        <v>42304</v>
      </c>
      <c r="B1422" s="190" t="s">
        <v>175</v>
      </c>
      <c r="C1422" s="188" t="s">
        <v>1033</v>
      </c>
      <c r="D1422" s="191"/>
      <c r="E1422" s="191">
        <v>59605000</v>
      </c>
      <c r="F1422" s="192">
        <f t="shared" si="43"/>
        <v>423177000</v>
      </c>
      <c r="G1422" s="187"/>
      <c r="H1422" s="179">
        <f t="shared" si="44"/>
        <v>10</v>
      </c>
    </row>
    <row r="1423" spans="1:8" ht="18" customHeight="1">
      <c r="A1423" s="190">
        <v>42304</v>
      </c>
      <c r="B1423" s="190" t="s">
        <v>148</v>
      </c>
      <c r="C1423" s="188" t="s">
        <v>1034</v>
      </c>
      <c r="D1423" s="191"/>
      <c r="E1423" s="191">
        <v>210000000</v>
      </c>
      <c r="F1423" s="192">
        <f t="shared" si="43"/>
        <v>213177000</v>
      </c>
      <c r="G1423" s="187"/>
      <c r="H1423" s="179">
        <f t="shared" si="44"/>
        <v>10</v>
      </c>
    </row>
    <row r="1424" spans="1:8" ht="18" customHeight="1">
      <c r="A1424" s="190">
        <v>42304</v>
      </c>
      <c r="B1424" s="190" t="s">
        <v>175</v>
      </c>
      <c r="C1424" s="188" t="s">
        <v>1035</v>
      </c>
      <c r="D1424" s="191"/>
      <c r="E1424" s="191">
        <v>13000000</v>
      </c>
      <c r="F1424" s="192">
        <f t="shared" si="43"/>
        <v>200177000</v>
      </c>
      <c r="G1424" s="187"/>
      <c r="H1424" s="179">
        <f t="shared" si="44"/>
        <v>10</v>
      </c>
    </row>
    <row r="1425" spans="1:8" ht="18" customHeight="1">
      <c r="A1425" s="190">
        <v>42304</v>
      </c>
      <c r="B1425" s="190" t="s">
        <v>148</v>
      </c>
      <c r="C1425" s="188" t="s">
        <v>167</v>
      </c>
      <c r="D1425" s="191"/>
      <c r="E1425" s="191">
        <v>100000000</v>
      </c>
      <c r="F1425" s="192">
        <f t="shared" ref="F1425:F1488" si="45">IF(C1425&lt;&gt;"",F1424+D1425-E1425,0)</f>
        <v>100177000</v>
      </c>
      <c r="G1425" s="187"/>
      <c r="H1425" s="179">
        <f t="shared" ref="H1425:H1488" si="46">IF(A1425&lt;&gt;"",MONTH(A1425),"")</f>
        <v>10</v>
      </c>
    </row>
    <row r="1426" spans="1:8" ht="18" customHeight="1">
      <c r="A1426" s="190">
        <v>42304</v>
      </c>
      <c r="B1426" s="190" t="s">
        <v>198</v>
      </c>
      <c r="C1426" s="188" t="s">
        <v>1036</v>
      </c>
      <c r="D1426" s="191"/>
      <c r="E1426" s="191">
        <v>14800000</v>
      </c>
      <c r="F1426" s="192">
        <f t="shared" si="45"/>
        <v>85377000</v>
      </c>
      <c r="G1426" s="187"/>
      <c r="H1426" s="179">
        <f t="shared" si="46"/>
        <v>10</v>
      </c>
    </row>
    <row r="1427" spans="1:8" ht="18" customHeight="1">
      <c r="A1427" s="190">
        <v>42304</v>
      </c>
      <c r="B1427" s="190" t="s">
        <v>184</v>
      </c>
      <c r="C1427" s="188" t="s">
        <v>1037</v>
      </c>
      <c r="D1427" s="191">
        <v>2500000</v>
      </c>
      <c r="E1427" s="191"/>
      <c r="F1427" s="192">
        <f t="shared" si="45"/>
        <v>87877000</v>
      </c>
      <c r="G1427" s="187"/>
      <c r="H1427" s="179">
        <f t="shared" si="46"/>
        <v>10</v>
      </c>
    </row>
    <row r="1428" spans="1:8" ht="18" customHeight="1">
      <c r="A1428" s="190">
        <v>42304</v>
      </c>
      <c r="B1428" s="190" t="s">
        <v>198</v>
      </c>
      <c r="C1428" s="188" t="s">
        <v>1038</v>
      </c>
      <c r="D1428" s="191"/>
      <c r="E1428" s="191">
        <v>1900000</v>
      </c>
      <c r="F1428" s="192">
        <f t="shared" si="45"/>
        <v>85977000</v>
      </c>
      <c r="G1428" s="187"/>
      <c r="H1428" s="179">
        <f t="shared" si="46"/>
        <v>10</v>
      </c>
    </row>
    <row r="1429" spans="1:8" ht="18" customHeight="1">
      <c r="A1429" s="190">
        <v>42304</v>
      </c>
      <c r="B1429" s="190" t="s">
        <v>148</v>
      </c>
      <c r="C1429" s="188" t="s">
        <v>361</v>
      </c>
      <c r="D1429" s="191"/>
      <c r="E1429" s="191">
        <v>51317000</v>
      </c>
      <c r="F1429" s="192">
        <f t="shared" si="45"/>
        <v>34660000</v>
      </c>
      <c r="G1429" s="187"/>
      <c r="H1429" s="179">
        <f t="shared" si="46"/>
        <v>10</v>
      </c>
    </row>
    <row r="1430" spans="1:8" ht="18" customHeight="1">
      <c r="A1430" s="190">
        <v>42304</v>
      </c>
      <c r="B1430" s="190" t="s">
        <v>184</v>
      </c>
      <c r="C1430" s="188" t="s">
        <v>1039</v>
      </c>
      <c r="D1430" s="191"/>
      <c r="E1430" s="191">
        <v>3000000</v>
      </c>
      <c r="F1430" s="192">
        <f t="shared" si="45"/>
        <v>31660000</v>
      </c>
      <c r="G1430" s="187"/>
      <c r="H1430" s="179">
        <f t="shared" si="46"/>
        <v>10</v>
      </c>
    </row>
    <row r="1431" spans="1:8" ht="18" customHeight="1">
      <c r="A1431" s="190">
        <v>42304</v>
      </c>
      <c r="B1431" s="190" t="s">
        <v>198</v>
      </c>
      <c r="C1431" s="188" t="s">
        <v>1040</v>
      </c>
      <c r="D1431" s="191"/>
      <c r="E1431" s="191">
        <v>1511000</v>
      </c>
      <c r="F1431" s="192">
        <f t="shared" si="45"/>
        <v>30149000</v>
      </c>
      <c r="G1431" s="187"/>
      <c r="H1431" s="179">
        <f t="shared" si="46"/>
        <v>10</v>
      </c>
    </row>
    <row r="1432" spans="1:8" ht="18" customHeight="1">
      <c r="A1432" s="190">
        <v>42304</v>
      </c>
      <c r="B1432" s="190" t="s">
        <v>177</v>
      </c>
      <c r="C1432" s="188" t="s">
        <v>224</v>
      </c>
      <c r="D1432" s="191"/>
      <c r="E1432" s="191">
        <v>1800000</v>
      </c>
      <c r="F1432" s="192">
        <f t="shared" si="45"/>
        <v>28349000</v>
      </c>
      <c r="G1432" s="187"/>
      <c r="H1432" s="179">
        <f t="shared" si="46"/>
        <v>10</v>
      </c>
    </row>
    <row r="1433" spans="1:8" ht="18" customHeight="1">
      <c r="A1433" s="190">
        <v>42304</v>
      </c>
      <c r="B1433" s="190" t="s">
        <v>198</v>
      </c>
      <c r="C1433" s="188" t="s">
        <v>882</v>
      </c>
      <c r="D1433" s="191"/>
      <c r="E1433" s="191">
        <v>20000000</v>
      </c>
      <c r="F1433" s="192">
        <f t="shared" si="45"/>
        <v>8349000</v>
      </c>
      <c r="G1433" s="187"/>
      <c r="H1433" s="179">
        <f t="shared" si="46"/>
        <v>10</v>
      </c>
    </row>
    <row r="1434" spans="1:8" ht="18" customHeight="1">
      <c r="A1434" s="190">
        <v>42304</v>
      </c>
      <c r="B1434" s="190" t="s">
        <v>1159</v>
      </c>
      <c r="C1434" s="188" t="s">
        <v>607</v>
      </c>
      <c r="D1434" s="191"/>
      <c r="E1434" s="191">
        <v>125000</v>
      </c>
      <c r="F1434" s="192">
        <f t="shared" si="45"/>
        <v>8224000</v>
      </c>
      <c r="G1434" s="187"/>
      <c r="H1434" s="179">
        <f t="shared" si="46"/>
        <v>10</v>
      </c>
    </row>
    <row r="1435" spans="1:8" ht="18" customHeight="1">
      <c r="A1435" s="190">
        <v>42305</v>
      </c>
      <c r="B1435" s="190" t="s">
        <v>623</v>
      </c>
      <c r="C1435" s="188" t="s">
        <v>1041</v>
      </c>
      <c r="D1435" s="191">
        <v>445800000</v>
      </c>
      <c r="E1435" s="191"/>
      <c r="F1435" s="192">
        <f t="shared" si="45"/>
        <v>454024000</v>
      </c>
      <c r="G1435" s="187"/>
      <c r="H1435" s="179">
        <f t="shared" si="46"/>
        <v>10</v>
      </c>
    </row>
    <row r="1436" spans="1:8" ht="18" customHeight="1">
      <c r="A1436" s="190">
        <v>42305</v>
      </c>
      <c r="B1436" s="190" t="s">
        <v>50</v>
      </c>
      <c r="C1436" s="188" t="s">
        <v>155</v>
      </c>
      <c r="D1436" s="191">
        <v>60000000</v>
      </c>
      <c r="E1436" s="191"/>
      <c r="F1436" s="192">
        <f t="shared" si="45"/>
        <v>514024000</v>
      </c>
      <c r="G1436" s="187"/>
      <c r="H1436" s="179">
        <f t="shared" si="46"/>
        <v>10</v>
      </c>
    </row>
    <row r="1437" spans="1:8" ht="18" customHeight="1">
      <c r="A1437" s="190">
        <v>42305</v>
      </c>
      <c r="B1437" s="190" t="s">
        <v>832</v>
      </c>
      <c r="C1437" s="188" t="s">
        <v>654</v>
      </c>
      <c r="D1437" s="191"/>
      <c r="E1437" s="191">
        <v>4010000</v>
      </c>
      <c r="F1437" s="192">
        <f t="shared" si="45"/>
        <v>510014000</v>
      </c>
      <c r="G1437" s="187"/>
      <c r="H1437" s="179">
        <f t="shared" si="46"/>
        <v>10</v>
      </c>
    </row>
    <row r="1438" spans="1:8" ht="18" customHeight="1">
      <c r="A1438" s="190">
        <v>42305</v>
      </c>
      <c r="B1438" s="190" t="s">
        <v>198</v>
      </c>
      <c r="C1438" s="188" t="s">
        <v>982</v>
      </c>
      <c r="D1438" s="191"/>
      <c r="E1438" s="191">
        <v>4600000</v>
      </c>
      <c r="F1438" s="192">
        <f t="shared" si="45"/>
        <v>505414000</v>
      </c>
      <c r="G1438" s="187"/>
      <c r="H1438" s="179">
        <f t="shared" si="46"/>
        <v>10</v>
      </c>
    </row>
    <row r="1439" spans="1:8" ht="18" customHeight="1">
      <c r="A1439" s="190">
        <v>42305</v>
      </c>
      <c r="B1439" s="190" t="s">
        <v>198</v>
      </c>
      <c r="C1439" s="188" t="s">
        <v>157</v>
      </c>
      <c r="D1439" s="191"/>
      <c r="E1439" s="191">
        <v>400000000</v>
      </c>
      <c r="F1439" s="192">
        <f t="shared" si="45"/>
        <v>105414000</v>
      </c>
      <c r="G1439" s="187"/>
      <c r="H1439" s="179">
        <f t="shared" si="46"/>
        <v>10</v>
      </c>
    </row>
    <row r="1440" spans="1:8" ht="18" customHeight="1">
      <c r="A1440" s="190">
        <v>42305</v>
      </c>
      <c r="B1440" s="190" t="s">
        <v>198</v>
      </c>
      <c r="C1440" s="188" t="s">
        <v>1042</v>
      </c>
      <c r="D1440" s="191"/>
      <c r="E1440" s="191">
        <v>10000000</v>
      </c>
      <c r="F1440" s="192">
        <f t="shared" si="45"/>
        <v>95414000</v>
      </c>
      <c r="G1440" s="187"/>
      <c r="H1440" s="179">
        <f t="shared" si="46"/>
        <v>10</v>
      </c>
    </row>
    <row r="1441" spans="1:8" ht="18" customHeight="1">
      <c r="A1441" s="190">
        <v>42305</v>
      </c>
      <c r="B1441" s="190" t="s">
        <v>152</v>
      </c>
      <c r="C1441" s="188" t="s">
        <v>1043</v>
      </c>
      <c r="D1441" s="191"/>
      <c r="E1441" s="191">
        <v>42065000</v>
      </c>
      <c r="F1441" s="192">
        <f t="shared" si="45"/>
        <v>53349000</v>
      </c>
      <c r="G1441" s="187"/>
      <c r="H1441" s="179">
        <f t="shared" si="46"/>
        <v>10</v>
      </c>
    </row>
    <row r="1442" spans="1:8" ht="18" customHeight="1">
      <c r="A1442" s="190">
        <v>42305</v>
      </c>
      <c r="B1442" s="190" t="s">
        <v>832</v>
      </c>
      <c r="C1442" s="188" t="s">
        <v>1044</v>
      </c>
      <c r="D1442" s="191"/>
      <c r="E1442" s="191">
        <v>1390000</v>
      </c>
      <c r="F1442" s="192">
        <f t="shared" si="45"/>
        <v>51959000</v>
      </c>
      <c r="G1442" s="187"/>
      <c r="H1442" s="179">
        <f t="shared" si="46"/>
        <v>10</v>
      </c>
    </row>
    <row r="1443" spans="1:8" ht="18" customHeight="1">
      <c r="A1443" s="190">
        <v>42305</v>
      </c>
      <c r="B1443" s="190" t="s">
        <v>146</v>
      </c>
      <c r="C1443" s="188" t="s">
        <v>151</v>
      </c>
      <c r="D1443" s="191"/>
      <c r="E1443" s="191">
        <v>288000</v>
      </c>
      <c r="F1443" s="192">
        <f t="shared" si="45"/>
        <v>51671000</v>
      </c>
      <c r="G1443" s="187"/>
      <c r="H1443" s="179">
        <f t="shared" si="46"/>
        <v>10</v>
      </c>
    </row>
    <row r="1444" spans="1:8" ht="18" customHeight="1">
      <c r="A1444" s="190">
        <v>42305</v>
      </c>
      <c r="B1444" s="190" t="s">
        <v>1053</v>
      </c>
      <c r="C1444" s="188" t="s">
        <v>599</v>
      </c>
      <c r="D1444" s="191"/>
      <c r="E1444" s="191">
        <v>200000</v>
      </c>
      <c r="F1444" s="192">
        <f t="shared" si="45"/>
        <v>51471000</v>
      </c>
      <c r="G1444" s="187"/>
      <c r="H1444" s="179">
        <f t="shared" si="46"/>
        <v>10</v>
      </c>
    </row>
    <row r="1445" spans="1:8" ht="18" customHeight="1">
      <c r="A1445" s="190">
        <v>42307</v>
      </c>
      <c r="B1445" s="190" t="s">
        <v>184</v>
      </c>
      <c r="C1445" s="188" t="s">
        <v>1045</v>
      </c>
      <c r="D1445" s="191">
        <v>3000000</v>
      </c>
      <c r="E1445" s="191"/>
      <c r="F1445" s="192">
        <f t="shared" si="45"/>
        <v>54471000</v>
      </c>
      <c r="G1445" s="187"/>
      <c r="H1445" s="179">
        <f t="shared" si="46"/>
        <v>10</v>
      </c>
    </row>
    <row r="1446" spans="1:8" ht="18" customHeight="1">
      <c r="A1446" s="190">
        <v>42307</v>
      </c>
      <c r="B1446" s="190" t="s">
        <v>152</v>
      </c>
      <c r="C1446" s="188" t="s">
        <v>1046</v>
      </c>
      <c r="D1446" s="191"/>
      <c r="E1446" s="191">
        <v>4570000</v>
      </c>
      <c r="F1446" s="192">
        <f t="shared" si="45"/>
        <v>49901000</v>
      </c>
      <c r="G1446" s="187"/>
      <c r="H1446" s="179">
        <f t="shared" si="46"/>
        <v>10</v>
      </c>
    </row>
    <row r="1447" spans="1:8" ht="18" customHeight="1">
      <c r="A1447" s="190">
        <v>42307</v>
      </c>
      <c r="B1447" s="190" t="s">
        <v>184</v>
      </c>
      <c r="C1447" s="188" t="s">
        <v>1047</v>
      </c>
      <c r="D1447" s="191"/>
      <c r="E1447" s="191">
        <v>3500000</v>
      </c>
      <c r="F1447" s="192">
        <f t="shared" si="45"/>
        <v>46401000</v>
      </c>
      <c r="G1447" s="187"/>
      <c r="H1447" s="179">
        <f t="shared" si="46"/>
        <v>10</v>
      </c>
    </row>
    <row r="1448" spans="1:8" ht="18" customHeight="1">
      <c r="A1448" s="190">
        <v>42307</v>
      </c>
      <c r="B1448" s="190" t="s">
        <v>198</v>
      </c>
      <c r="C1448" s="188" t="s">
        <v>1048</v>
      </c>
      <c r="D1448" s="191"/>
      <c r="E1448" s="191">
        <v>1850000</v>
      </c>
      <c r="F1448" s="192">
        <f t="shared" si="45"/>
        <v>44551000</v>
      </c>
      <c r="G1448" s="187"/>
      <c r="H1448" s="179">
        <f t="shared" si="46"/>
        <v>10</v>
      </c>
    </row>
    <row r="1449" spans="1:8" ht="18" customHeight="1">
      <c r="A1449" s="190">
        <v>42307</v>
      </c>
      <c r="B1449" s="190" t="s">
        <v>1053</v>
      </c>
      <c r="C1449" s="188" t="s">
        <v>1052</v>
      </c>
      <c r="D1449" s="191"/>
      <c r="E1449" s="191">
        <v>1000000</v>
      </c>
      <c r="F1449" s="192">
        <f t="shared" si="45"/>
        <v>43551000</v>
      </c>
      <c r="G1449" s="187"/>
      <c r="H1449" s="179">
        <f t="shared" si="46"/>
        <v>10</v>
      </c>
    </row>
    <row r="1450" spans="1:8" ht="18" customHeight="1">
      <c r="A1450" s="190">
        <v>42307</v>
      </c>
      <c r="B1450" s="190" t="s">
        <v>161</v>
      </c>
      <c r="C1450" s="188" t="s">
        <v>982</v>
      </c>
      <c r="D1450" s="191"/>
      <c r="E1450" s="191">
        <v>1900000</v>
      </c>
      <c r="F1450" s="192">
        <f t="shared" si="45"/>
        <v>41651000</v>
      </c>
      <c r="G1450" s="187"/>
      <c r="H1450" s="179">
        <f t="shared" si="46"/>
        <v>10</v>
      </c>
    </row>
    <row r="1451" spans="1:8" ht="18" customHeight="1">
      <c r="A1451" s="190">
        <v>42308</v>
      </c>
      <c r="B1451" s="190" t="s">
        <v>184</v>
      </c>
      <c r="C1451" s="188" t="s">
        <v>1056</v>
      </c>
      <c r="D1451" s="191">
        <v>3500000</v>
      </c>
      <c r="E1451" s="191"/>
      <c r="F1451" s="192">
        <f t="shared" si="45"/>
        <v>45151000</v>
      </c>
      <c r="G1451" s="187"/>
      <c r="H1451" s="179">
        <f t="shared" si="46"/>
        <v>10</v>
      </c>
    </row>
    <row r="1452" spans="1:8" ht="18" customHeight="1">
      <c r="A1452" s="190">
        <v>42308</v>
      </c>
      <c r="B1452" s="190" t="s">
        <v>152</v>
      </c>
      <c r="C1452" s="188" t="s">
        <v>1057</v>
      </c>
      <c r="D1452" s="191"/>
      <c r="E1452" s="191">
        <v>5865000</v>
      </c>
      <c r="F1452" s="192">
        <f t="shared" si="45"/>
        <v>39286000</v>
      </c>
      <c r="G1452" s="187"/>
      <c r="H1452" s="179">
        <f t="shared" si="46"/>
        <v>10</v>
      </c>
    </row>
    <row r="1453" spans="1:8" ht="18" customHeight="1">
      <c r="A1453" s="190">
        <v>42308</v>
      </c>
      <c r="B1453" s="190" t="s">
        <v>169</v>
      </c>
      <c r="C1453" s="188" t="s">
        <v>319</v>
      </c>
      <c r="D1453" s="191"/>
      <c r="E1453" s="191">
        <v>10000000</v>
      </c>
      <c r="F1453" s="192">
        <f t="shared" si="45"/>
        <v>29286000</v>
      </c>
      <c r="G1453" s="187"/>
      <c r="H1453" s="179">
        <f t="shared" si="46"/>
        <v>10</v>
      </c>
    </row>
    <row r="1454" spans="1:8" ht="18" customHeight="1">
      <c r="A1454" s="190">
        <v>42308</v>
      </c>
      <c r="B1454" s="190" t="s">
        <v>152</v>
      </c>
      <c r="C1454" s="188" t="s">
        <v>1058</v>
      </c>
      <c r="D1454" s="191"/>
      <c r="E1454" s="191">
        <v>1650000</v>
      </c>
      <c r="F1454" s="192">
        <f t="shared" si="45"/>
        <v>27636000</v>
      </c>
      <c r="G1454" s="187"/>
      <c r="H1454" s="179">
        <f t="shared" si="46"/>
        <v>10</v>
      </c>
    </row>
    <row r="1455" spans="1:8" ht="18" customHeight="1">
      <c r="A1455" s="190">
        <v>42309</v>
      </c>
      <c r="B1455" s="190" t="s">
        <v>146</v>
      </c>
      <c r="C1455" s="188" t="s">
        <v>197</v>
      </c>
      <c r="D1455" s="191"/>
      <c r="E1455" s="191">
        <v>780000</v>
      </c>
      <c r="F1455" s="192">
        <f t="shared" si="45"/>
        <v>26856000</v>
      </c>
      <c r="G1455" s="187"/>
      <c r="H1455" s="179">
        <f t="shared" si="46"/>
        <v>11</v>
      </c>
    </row>
    <row r="1456" spans="1:8" ht="18" customHeight="1">
      <c r="A1456" s="190">
        <v>42309</v>
      </c>
      <c r="B1456" s="190" t="s">
        <v>1159</v>
      </c>
      <c r="C1456" s="188" t="s">
        <v>607</v>
      </c>
      <c r="D1456" s="191"/>
      <c r="E1456" s="191">
        <v>2135000</v>
      </c>
      <c r="F1456" s="192">
        <f t="shared" si="45"/>
        <v>24721000</v>
      </c>
      <c r="G1456" s="187"/>
      <c r="H1456" s="179">
        <f t="shared" si="46"/>
        <v>11</v>
      </c>
    </row>
    <row r="1457" spans="1:8" ht="18" customHeight="1">
      <c r="A1457" s="190">
        <v>42309</v>
      </c>
      <c r="B1457" s="190" t="s">
        <v>832</v>
      </c>
      <c r="C1457" s="188" t="s">
        <v>202</v>
      </c>
      <c r="D1457" s="191"/>
      <c r="E1457" s="191">
        <v>1390000</v>
      </c>
      <c r="F1457" s="192">
        <f t="shared" si="45"/>
        <v>23331000</v>
      </c>
      <c r="G1457" s="187"/>
      <c r="H1457" s="179">
        <f t="shared" si="46"/>
        <v>11</v>
      </c>
    </row>
    <row r="1458" spans="1:8" ht="18" customHeight="1">
      <c r="A1458" s="190">
        <v>42309</v>
      </c>
      <c r="B1458" s="190" t="s">
        <v>1053</v>
      </c>
      <c r="C1458" s="188" t="s">
        <v>1059</v>
      </c>
      <c r="D1458" s="191"/>
      <c r="E1458" s="191">
        <v>400000</v>
      </c>
      <c r="F1458" s="192">
        <f t="shared" si="45"/>
        <v>22931000</v>
      </c>
      <c r="G1458" s="187"/>
      <c r="H1458" s="179">
        <f t="shared" si="46"/>
        <v>11</v>
      </c>
    </row>
    <row r="1459" spans="1:8" ht="18" customHeight="1">
      <c r="A1459" s="190">
        <v>42309</v>
      </c>
      <c r="B1459" s="190" t="s">
        <v>159</v>
      </c>
      <c r="C1459" s="188" t="s">
        <v>1060</v>
      </c>
      <c r="D1459" s="191"/>
      <c r="E1459" s="191">
        <v>10779000</v>
      </c>
      <c r="F1459" s="192">
        <f t="shared" si="45"/>
        <v>12152000</v>
      </c>
      <c r="G1459" s="187"/>
      <c r="H1459" s="179">
        <f t="shared" si="46"/>
        <v>11</v>
      </c>
    </row>
    <row r="1460" spans="1:8" ht="18" customHeight="1">
      <c r="A1460" s="190">
        <v>42309</v>
      </c>
      <c r="B1460" s="190" t="s">
        <v>146</v>
      </c>
      <c r="C1460" s="188" t="s">
        <v>770</v>
      </c>
      <c r="D1460" s="191"/>
      <c r="E1460" s="191">
        <v>4000000</v>
      </c>
      <c r="F1460" s="192">
        <f t="shared" si="45"/>
        <v>8152000</v>
      </c>
      <c r="G1460" s="187"/>
      <c r="H1460" s="179">
        <f t="shared" si="46"/>
        <v>11</v>
      </c>
    </row>
    <row r="1461" spans="1:8" ht="18" customHeight="1">
      <c r="A1461" s="190">
        <v>42311</v>
      </c>
      <c r="B1461" s="190" t="s">
        <v>1061</v>
      </c>
      <c r="C1461" s="188" t="s">
        <v>1062</v>
      </c>
      <c r="D1461" s="191">
        <v>300000000</v>
      </c>
      <c r="E1461" s="191"/>
      <c r="F1461" s="192">
        <f t="shared" si="45"/>
        <v>308152000</v>
      </c>
      <c r="G1461" s="187"/>
      <c r="H1461" s="179">
        <f t="shared" si="46"/>
        <v>11</v>
      </c>
    </row>
    <row r="1462" spans="1:8" ht="18" customHeight="1">
      <c r="A1462" s="190">
        <v>42311</v>
      </c>
      <c r="B1462" s="190" t="s">
        <v>198</v>
      </c>
      <c r="C1462" s="188" t="s">
        <v>1063</v>
      </c>
      <c r="D1462" s="191">
        <v>250000000</v>
      </c>
      <c r="E1462" s="191"/>
      <c r="F1462" s="192">
        <f t="shared" si="45"/>
        <v>558152000</v>
      </c>
      <c r="G1462" s="187"/>
      <c r="H1462" s="179">
        <f t="shared" si="46"/>
        <v>11</v>
      </c>
    </row>
    <row r="1463" spans="1:8" ht="18" customHeight="1">
      <c r="A1463" s="190">
        <v>42311</v>
      </c>
      <c r="B1463" s="190" t="s">
        <v>198</v>
      </c>
      <c r="C1463" s="188" t="s">
        <v>1022</v>
      </c>
      <c r="D1463" s="191"/>
      <c r="E1463" s="191">
        <v>9511000</v>
      </c>
      <c r="F1463" s="192">
        <f t="shared" si="45"/>
        <v>548641000</v>
      </c>
      <c r="G1463" s="187"/>
      <c r="H1463" s="179">
        <f t="shared" si="46"/>
        <v>11</v>
      </c>
    </row>
    <row r="1464" spans="1:8" ht="18" customHeight="1">
      <c r="A1464" s="190">
        <v>42311</v>
      </c>
      <c r="B1464" s="190" t="s">
        <v>148</v>
      </c>
      <c r="C1464" s="188" t="s">
        <v>984</v>
      </c>
      <c r="D1464" s="191"/>
      <c r="E1464" s="191">
        <v>300000000</v>
      </c>
      <c r="F1464" s="192">
        <f t="shared" si="45"/>
        <v>248641000</v>
      </c>
      <c r="G1464" s="187"/>
      <c r="H1464" s="179">
        <f t="shared" si="46"/>
        <v>11</v>
      </c>
    </row>
    <row r="1465" spans="1:8" ht="18" customHeight="1">
      <c r="A1465" s="190">
        <v>42311</v>
      </c>
      <c r="B1465" s="190" t="s">
        <v>1053</v>
      </c>
      <c r="C1465" s="188" t="s">
        <v>1064</v>
      </c>
      <c r="D1465" s="191"/>
      <c r="E1465" s="191">
        <v>600000</v>
      </c>
      <c r="F1465" s="192">
        <f t="shared" si="45"/>
        <v>248041000</v>
      </c>
      <c r="G1465" s="187"/>
      <c r="H1465" s="179">
        <f t="shared" si="46"/>
        <v>11</v>
      </c>
    </row>
    <row r="1466" spans="1:8" ht="18" customHeight="1">
      <c r="A1466" s="190">
        <v>42311</v>
      </c>
      <c r="B1466" s="190" t="s">
        <v>148</v>
      </c>
      <c r="C1466" s="188" t="s">
        <v>1065</v>
      </c>
      <c r="D1466" s="191"/>
      <c r="E1466" s="191">
        <v>50000000</v>
      </c>
      <c r="F1466" s="192">
        <f t="shared" si="45"/>
        <v>198041000</v>
      </c>
      <c r="G1466" s="187"/>
      <c r="H1466" s="179">
        <f t="shared" si="46"/>
        <v>11</v>
      </c>
    </row>
    <row r="1467" spans="1:8" ht="18" customHeight="1">
      <c r="A1467" s="190">
        <v>42311</v>
      </c>
      <c r="B1467" s="190" t="s">
        <v>148</v>
      </c>
      <c r="C1467" s="188" t="s">
        <v>361</v>
      </c>
      <c r="D1467" s="191"/>
      <c r="E1467" s="191">
        <v>30017000</v>
      </c>
      <c r="F1467" s="192">
        <f t="shared" si="45"/>
        <v>168024000</v>
      </c>
      <c r="G1467" s="187"/>
      <c r="H1467" s="179">
        <f t="shared" si="46"/>
        <v>11</v>
      </c>
    </row>
    <row r="1468" spans="1:8" ht="18" customHeight="1">
      <c r="A1468" s="190">
        <v>42311</v>
      </c>
      <c r="B1468" s="190" t="s">
        <v>148</v>
      </c>
      <c r="C1468" s="188" t="s">
        <v>1065</v>
      </c>
      <c r="D1468" s="191"/>
      <c r="E1468" s="191">
        <v>100030000</v>
      </c>
      <c r="F1468" s="192">
        <f t="shared" si="45"/>
        <v>67994000</v>
      </c>
      <c r="G1468" s="187"/>
      <c r="H1468" s="179">
        <f t="shared" si="46"/>
        <v>11</v>
      </c>
    </row>
    <row r="1469" spans="1:8" ht="18" customHeight="1">
      <c r="A1469" s="190">
        <v>42312</v>
      </c>
      <c r="B1469" s="190" t="s">
        <v>146</v>
      </c>
      <c r="C1469" s="188" t="s">
        <v>1066</v>
      </c>
      <c r="D1469" s="191"/>
      <c r="E1469" s="191">
        <v>1000000</v>
      </c>
      <c r="F1469" s="192">
        <f t="shared" si="45"/>
        <v>66994000</v>
      </c>
      <c r="G1469" s="187"/>
      <c r="H1469" s="179">
        <f t="shared" si="46"/>
        <v>11</v>
      </c>
    </row>
    <row r="1470" spans="1:8" ht="18" customHeight="1">
      <c r="A1470" s="190">
        <v>42312</v>
      </c>
      <c r="B1470" s="190" t="s">
        <v>198</v>
      </c>
      <c r="C1470" s="188" t="s">
        <v>1067</v>
      </c>
      <c r="D1470" s="191"/>
      <c r="E1470" s="191">
        <v>50000000</v>
      </c>
      <c r="F1470" s="192">
        <f t="shared" si="45"/>
        <v>16994000</v>
      </c>
      <c r="G1470" s="187"/>
      <c r="H1470" s="179">
        <f t="shared" si="46"/>
        <v>11</v>
      </c>
    </row>
    <row r="1471" spans="1:8" ht="18" customHeight="1">
      <c r="A1471" s="190">
        <v>42312</v>
      </c>
      <c r="B1471" s="190" t="s">
        <v>1053</v>
      </c>
      <c r="C1471" s="188" t="s">
        <v>1068</v>
      </c>
      <c r="D1471" s="191"/>
      <c r="E1471" s="191">
        <v>2000000</v>
      </c>
      <c r="F1471" s="192">
        <f t="shared" si="45"/>
        <v>14994000</v>
      </c>
      <c r="G1471" s="187"/>
      <c r="H1471" s="179">
        <f t="shared" si="46"/>
        <v>11</v>
      </c>
    </row>
    <row r="1472" spans="1:8" ht="18" customHeight="1">
      <c r="A1472" s="190">
        <v>42312</v>
      </c>
      <c r="B1472" s="190" t="s">
        <v>184</v>
      </c>
      <c r="C1472" s="188" t="s">
        <v>1069</v>
      </c>
      <c r="D1472" s="191"/>
      <c r="E1472" s="191">
        <v>2000000</v>
      </c>
      <c r="F1472" s="192">
        <f t="shared" si="45"/>
        <v>12994000</v>
      </c>
      <c r="G1472" s="187"/>
      <c r="H1472" s="179">
        <f t="shared" si="46"/>
        <v>11</v>
      </c>
    </row>
    <row r="1473" spans="1:8" ht="18" customHeight="1">
      <c r="A1473" s="190">
        <v>42312</v>
      </c>
      <c r="B1473" s="190" t="s">
        <v>146</v>
      </c>
      <c r="C1473" s="188" t="s">
        <v>1070</v>
      </c>
      <c r="D1473" s="191"/>
      <c r="E1473" s="191">
        <v>180000</v>
      </c>
      <c r="F1473" s="192">
        <f t="shared" si="45"/>
        <v>12814000</v>
      </c>
      <c r="G1473" s="187"/>
      <c r="H1473" s="179">
        <f t="shared" si="46"/>
        <v>11</v>
      </c>
    </row>
    <row r="1474" spans="1:8" ht="18" customHeight="1">
      <c r="A1474" s="190">
        <v>42313</v>
      </c>
      <c r="B1474" s="190" t="s">
        <v>177</v>
      </c>
      <c r="C1474" s="188" t="s">
        <v>178</v>
      </c>
      <c r="D1474" s="191"/>
      <c r="E1474" s="191">
        <v>4408000</v>
      </c>
      <c r="F1474" s="192">
        <f t="shared" si="45"/>
        <v>8406000</v>
      </c>
      <c r="G1474" s="187"/>
      <c r="H1474" s="179">
        <f t="shared" si="46"/>
        <v>11</v>
      </c>
    </row>
    <row r="1475" spans="1:8" ht="18" customHeight="1">
      <c r="A1475" s="190">
        <v>42313</v>
      </c>
      <c r="B1475" s="190" t="s">
        <v>832</v>
      </c>
      <c r="C1475" s="188" t="s">
        <v>1071</v>
      </c>
      <c r="D1475" s="191"/>
      <c r="E1475" s="191">
        <v>540000</v>
      </c>
      <c r="F1475" s="192">
        <f t="shared" si="45"/>
        <v>7866000</v>
      </c>
      <c r="G1475" s="187"/>
      <c r="H1475" s="179">
        <f t="shared" si="46"/>
        <v>11</v>
      </c>
    </row>
    <row r="1476" spans="1:8" ht="18" customHeight="1">
      <c r="A1476" s="190">
        <v>42313</v>
      </c>
      <c r="B1476" s="190" t="s">
        <v>152</v>
      </c>
      <c r="C1476" s="188" t="s">
        <v>1072</v>
      </c>
      <c r="D1476" s="191"/>
      <c r="E1476" s="191">
        <v>300000</v>
      </c>
      <c r="F1476" s="192">
        <f t="shared" si="45"/>
        <v>7566000</v>
      </c>
      <c r="G1476" s="187"/>
      <c r="H1476" s="179">
        <f t="shared" si="46"/>
        <v>11</v>
      </c>
    </row>
    <row r="1477" spans="1:8" ht="18" customHeight="1">
      <c r="A1477" s="190">
        <v>42313</v>
      </c>
      <c r="B1477" s="190" t="s">
        <v>179</v>
      </c>
      <c r="C1477" s="188" t="s">
        <v>1073</v>
      </c>
      <c r="D1477" s="191"/>
      <c r="E1477" s="191">
        <v>926000</v>
      </c>
      <c r="F1477" s="192">
        <f t="shared" si="45"/>
        <v>6640000</v>
      </c>
      <c r="G1477" s="187"/>
      <c r="H1477" s="179">
        <f t="shared" si="46"/>
        <v>11</v>
      </c>
    </row>
    <row r="1478" spans="1:8" ht="18" customHeight="1">
      <c r="A1478" s="190">
        <v>42313</v>
      </c>
      <c r="B1478" s="190" t="s">
        <v>184</v>
      </c>
      <c r="C1478" s="188" t="s">
        <v>1074</v>
      </c>
      <c r="D1478" s="191">
        <v>2000000</v>
      </c>
      <c r="E1478" s="191"/>
      <c r="F1478" s="192">
        <f t="shared" si="45"/>
        <v>8640000</v>
      </c>
      <c r="G1478" s="187"/>
      <c r="H1478" s="179">
        <f t="shared" si="46"/>
        <v>11</v>
      </c>
    </row>
    <row r="1479" spans="1:8" ht="18" customHeight="1">
      <c r="A1479" s="190">
        <v>42313</v>
      </c>
      <c r="B1479" s="190" t="s">
        <v>152</v>
      </c>
      <c r="C1479" s="188" t="s">
        <v>1069</v>
      </c>
      <c r="D1479" s="191"/>
      <c r="E1479" s="191">
        <v>2100000</v>
      </c>
      <c r="F1479" s="192">
        <f t="shared" si="45"/>
        <v>6540000</v>
      </c>
      <c r="G1479" s="187"/>
      <c r="H1479" s="179">
        <f t="shared" si="46"/>
        <v>11</v>
      </c>
    </row>
    <row r="1480" spans="1:8" ht="18" customHeight="1">
      <c r="A1480" s="190">
        <v>42314</v>
      </c>
      <c r="B1480" s="190" t="s">
        <v>184</v>
      </c>
      <c r="C1480" s="188" t="s">
        <v>1075</v>
      </c>
      <c r="D1480" s="191">
        <v>1000000</v>
      </c>
      <c r="E1480" s="191"/>
      <c r="F1480" s="192">
        <f t="shared" si="45"/>
        <v>7540000</v>
      </c>
      <c r="G1480" s="187"/>
      <c r="H1480" s="179">
        <f t="shared" si="46"/>
        <v>11</v>
      </c>
    </row>
    <row r="1481" spans="1:8" ht="18" customHeight="1">
      <c r="A1481" s="190">
        <v>42314</v>
      </c>
      <c r="B1481" s="190" t="s">
        <v>1053</v>
      </c>
      <c r="C1481" s="188" t="s">
        <v>1076</v>
      </c>
      <c r="D1481" s="191"/>
      <c r="E1481" s="191">
        <v>509000</v>
      </c>
      <c r="F1481" s="192">
        <f t="shared" si="45"/>
        <v>7031000</v>
      </c>
      <c r="G1481" s="187"/>
      <c r="H1481" s="179">
        <f t="shared" si="46"/>
        <v>11</v>
      </c>
    </row>
    <row r="1482" spans="1:8" ht="18" customHeight="1">
      <c r="A1482" s="190">
        <v>42314</v>
      </c>
      <c r="B1482" s="190" t="s">
        <v>1053</v>
      </c>
      <c r="C1482" s="188" t="s">
        <v>1077</v>
      </c>
      <c r="D1482" s="191"/>
      <c r="E1482" s="191">
        <v>945000</v>
      </c>
      <c r="F1482" s="192">
        <f t="shared" si="45"/>
        <v>6086000</v>
      </c>
      <c r="G1482" s="187"/>
      <c r="H1482" s="179">
        <f t="shared" si="46"/>
        <v>11</v>
      </c>
    </row>
    <row r="1483" spans="1:8" ht="18" customHeight="1">
      <c r="A1483" s="190">
        <v>42314</v>
      </c>
      <c r="B1483" s="190" t="s">
        <v>269</v>
      </c>
      <c r="C1483" s="188" t="s">
        <v>1078</v>
      </c>
      <c r="D1483" s="191"/>
      <c r="E1483" s="191">
        <v>4500000</v>
      </c>
      <c r="F1483" s="192">
        <f t="shared" si="45"/>
        <v>1586000</v>
      </c>
      <c r="G1483" s="187"/>
      <c r="H1483" s="179">
        <f t="shared" si="46"/>
        <v>11</v>
      </c>
    </row>
    <row r="1484" spans="1:8" ht="18" customHeight="1">
      <c r="A1484" s="190">
        <v>42314</v>
      </c>
      <c r="B1484" s="190" t="s">
        <v>832</v>
      </c>
      <c r="C1484" s="188" t="s">
        <v>1079</v>
      </c>
      <c r="D1484" s="191"/>
      <c r="E1484" s="191">
        <v>500000</v>
      </c>
      <c r="F1484" s="192">
        <f t="shared" si="45"/>
        <v>1086000</v>
      </c>
      <c r="G1484" s="187"/>
      <c r="H1484" s="179">
        <f t="shared" si="46"/>
        <v>11</v>
      </c>
    </row>
    <row r="1485" spans="1:8" ht="18" customHeight="1">
      <c r="A1485" s="190">
        <v>42317</v>
      </c>
      <c r="B1485" s="190" t="s">
        <v>623</v>
      </c>
      <c r="C1485" s="188" t="s">
        <v>593</v>
      </c>
      <c r="D1485" s="191">
        <v>480000000</v>
      </c>
      <c r="E1485" s="191"/>
      <c r="F1485" s="192">
        <f t="shared" si="45"/>
        <v>481086000</v>
      </c>
      <c r="G1485" s="187"/>
      <c r="H1485" s="179">
        <f t="shared" si="46"/>
        <v>11</v>
      </c>
    </row>
    <row r="1486" spans="1:8" ht="18" customHeight="1">
      <c r="A1486" s="190">
        <v>42317</v>
      </c>
      <c r="B1486" s="190" t="s">
        <v>146</v>
      </c>
      <c r="C1486" s="188" t="s">
        <v>1080</v>
      </c>
      <c r="D1486" s="191"/>
      <c r="E1486" s="191">
        <v>350000</v>
      </c>
      <c r="F1486" s="192">
        <f t="shared" si="45"/>
        <v>480736000</v>
      </c>
      <c r="G1486" s="187"/>
      <c r="H1486" s="179">
        <f t="shared" si="46"/>
        <v>11</v>
      </c>
    </row>
    <row r="1487" spans="1:8" ht="18" customHeight="1">
      <c r="A1487" s="190">
        <v>42317</v>
      </c>
      <c r="B1487" s="190" t="s">
        <v>198</v>
      </c>
      <c r="C1487" s="188" t="s">
        <v>1081</v>
      </c>
      <c r="D1487" s="191"/>
      <c r="E1487" s="191">
        <v>10000000</v>
      </c>
      <c r="F1487" s="192">
        <f t="shared" si="45"/>
        <v>470736000</v>
      </c>
      <c r="G1487" s="187"/>
      <c r="H1487" s="179">
        <f t="shared" si="46"/>
        <v>11</v>
      </c>
    </row>
    <row r="1488" spans="1:8" ht="18" customHeight="1">
      <c r="A1488" s="190">
        <v>42317</v>
      </c>
      <c r="B1488" s="190" t="s">
        <v>198</v>
      </c>
      <c r="C1488" s="188" t="s">
        <v>1082</v>
      </c>
      <c r="D1488" s="191"/>
      <c r="E1488" s="191">
        <v>28534000</v>
      </c>
      <c r="F1488" s="192">
        <f t="shared" si="45"/>
        <v>442202000</v>
      </c>
      <c r="G1488" s="187"/>
      <c r="H1488" s="179">
        <f t="shared" si="46"/>
        <v>11</v>
      </c>
    </row>
    <row r="1489" spans="1:8" ht="18" customHeight="1">
      <c r="A1489" s="190">
        <v>42317</v>
      </c>
      <c r="B1489" s="190" t="s">
        <v>198</v>
      </c>
      <c r="C1489" s="188" t="s">
        <v>1083</v>
      </c>
      <c r="D1489" s="191"/>
      <c r="E1489" s="191">
        <v>5000000</v>
      </c>
      <c r="F1489" s="192">
        <f t="shared" ref="F1489:F1552" si="47">IF(C1489&lt;&gt;"",F1488+D1489-E1489,0)</f>
        <v>437202000</v>
      </c>
      <c r="G1489" s="187"/>
      <c r="H1489" s="179">
        <f t="shared" ref="H1489:H1552" si="48">IF(A1489&lt;&gt;"",MONTH(A1489),"")</f>
        <v>11</v>
      </c>
    </row>
    <row r="1490" spans="1:8" ht="18" customHeight="1">
      <c r="A1490" s="190">
        <v>42318</v>
      </c>
      <c r="B1490" s="190" t="s">
        <v>169</v>
      </c>
      <c r="C1490" s="188" t="s">
        <v>171</v>
      </c>
      <c r="D1490" s="191">
        <v>71620000</v>
      </c>
      <c r="E1490" s="191"/>
      <c r="F1490" s="192">
        <f t="shared" si="47"/>
        <v>508822000</v>
      </c>
      <c r="G1490" s="187"/>
      <c r="H1490" s="179">
        <f t="shared" si="48"/>
        <v>11</v>
      </c>
    </row>
    <row r="1491" spans="1:8" ht="18" customHeight="1">
      <c r="A1491" s="190">
        <v>42318</v>
      </c>
      <c r="B1491" s="190" t="s">
        <v>148</v>
      </c>
      <c r="C1491" s="188" t="s">
        <v>237</v>
      </c>
      <c r="D1491" s="191"/>
      <c r="E1491" s="191">
        <v>100000000</v>
      </c>
      <c r="F1491" s="192">
        <f t="shared" si="47"/>
        <v>408822000</v>
      </c>
      <c r="G1491" s="187"/>
      <c r="H1491" s="179">
        <f t="shared" si="48"/>
        <v>11</v>
      </c>
    </row>
    <row r="1492" spans="1:8" ht="18" customHeight="1">
      <c r="A1492" s="190">
        <v>42318</v>
      </c>
      <c r="B1492" s="190" t="s">
        <v>148</v>
      </c>
      <c r="C1492" s="188" t="s">
        <v>1084</v>
      </c>
      <c r="D1492" s="191"/>
      <c r="E1492" s="191">
        <v>90861000</v>
      </c>
      <c r="F1492" s="192">
        <f t="shared" si="47"/>
        <v>317961000</v>
      </c>
      <c r="G1492" s="187"/>
      <c r="H1492" s="179">
        <f t="shared" si="48"/>
        <v>11</v>
      </c>
    </row>
    <row r="1493" spans="1:8" ht="18" customHeight="1">
      <c r="A1493" s="190">
        <v>42318</v>
      </c>
      <c r="B1493" s="190" t="s">
        <v>148</v>
      </c>
      <c r="C1493" s="188" t="s">
        <v>1065</v>
      </c>
      <c r="D1493" s="191"/>
      <c r="E1493" s="191">
        <v>52417000</v>
      </c>
      <c r="F1493" s="192">
        <f t="shared" si="47"/>
        <v>265544000</v>
      </c>
      <c r="G1493" s="187"/>
      <c r="H1493" s="179">
        <f t="shared" si="48"/>
        <v>11</v>
      </c>
    </row>
    <row r="1494" spans="1:8" ht="18" customHeight="1">
      <c r="A1494" s="190">
        <v>42318</v>
      </c>
      <c r="B1494" s="190" t="s">
        <v>152</v>
      </c>
      <c r="C1494" s="188" t="s">
        <v>1085</v>
      </c>
      <c r="D1494" s="191"/>
      <c r="E1494" s="191">
        <v>19964000</v>
      </c>
      <c r="F1494" s="192">
        <f t="shared" si="47"/>
        <v>245580000</v>
      </c>
      <c r="G1494" s="187"/>
      <c r="H1494" s="179">
        <f t="shared" si="48"/>
        <v>11</v>
      </c>
    </row>
    <row r="1495" spans="1:8" ht="18" customHeight="1">
      <c r="A1495" s="190">
        <v>42318</v>
      </c>
      <c r="B1495" s="190" t="s">
        <v>198</v>
      </c>
      <c r="C1495" s="188" t="s">
        <v>420</v>
      </c>
      <c r="D1495" s="191"/>
      <c r="E1495" s="191">
        <v>260000</v>
      </c>
      <c r="F1495" s="192">
        <f t="shared" si="47"/>
        <v>245320000</v>
      </c>
      <c r="G1495" s="187"/>
      <c r="H1495" s="179">
        <f t="shared" si="48"/>
        <v>11</v>
      </c>
    </row>
    <row r="1496" spans="1:8" ht="18" customHeight="1">
      <c r="A1496" s="190">
        <v>42318</v>
      </c>
      <c r="B1496" s="190" t="s">
        <v>184</v>
      </c>
      <c r="C1496" s="188" t="s">
        <v>1086</v>
      </c>
      <c r="D1496" s="191"/>
      <c r="E1496" s="191">
        <v>3000000</v>
      </c>
      <c r="F1496" s="192">
        <f t="shared" si="47"/>
        <v>242320000</v>
      </c>
      <c r="G1496" s="187"/>
      <c r="H1496" s="179">
        <f t="shared" si="48"/>
        <v>11</v>
      </c>
    </row>
    <row r="1497" spans="1:8" ht="18" customHeight="1">
      <c r="A1497" s="190">
        <v>42318</v>
      </c>
      <c r="B1497" s="190" t="s">
        <v>152</v>
      </c>
      <c r="C1497" s="188" t="s">
        <v>1087</v>
      </c>
      <c r="D1497" s="191"/>
      <c r="E1497" s="191">
        <v>10000000</v>
      </c>
      <c r="F1497" s="192">
        <f t="shared" si="47"/>
        <v>232320000</v>
      </c>
      <c r="G1497" s="187"/>
      <c r="H1497" s="179">
        <f t="shared" si="48"/>
        <v>11</v>
      </c>
    </row>
    <row r="1498" spans="1:8" ht="18" customHeight="1">
      <c r="A1498" s="190">
        <v>42319</v>
      </c>
      <c r="B1498" s="190" t="s">
        <v>198</v>
      </c>
      <c r="C1498" s="188" t="s">
        <v>883</v>
      </c>
      <c r="D1498" s="191"/>
      <c r="E1498" s="191">
        <v>20000000</v>
      </c>
      <c r="F1498" s="192">
        <f t="shared" si="47"/>
        <v>212320000</v>
      </c>
      <c r="G1498" s="187"/>
      <c r="H1498" s="179">
        <f t="shared" si="48"/>
        <v>11</v>
      </c>
    </row>
    <row r="1499" spans="1:8" ht="18" customHeight="1">
      <c r="A1499" s="190">
        <v>42319</v>
      </c>
      <c r="B1499" s="190" t="s">
        <v>198</v>
      </c>
      <c r="C1499" s="188" t="s">
        <v>157</v>
      </c>
      <c r="D1499" s="191"/>
      <c r="E1499" s="191">
        <v>50000000</v>
      </c>
      <c r="F1499" s="192">
        <f t="shared" si="47"/>
        <v>162320000</v>
      </c>
      <c r="G1499" s="187"/>
      <c r="H1499" s="179">
        <f t="shared" si="48"/>
        <v>11</v>
      </c>
    </row>
    <row r="1500" spans="1:8" ht="18" customHeight="1">
      <c r="A1500" s="190">
        <v>42319</v>
      </c>
      <c r="B1500" s="190" t="s">
        <v>50</v>
      </c>
      <c r="C1500" s="188" t="s">
        <v>156</v>
      </c>
      <c r="D1500" s="191"/>
      <c r="E1500" s="191">
        <v>60000000</v>
      </c>
      <c r="F1500" s="192">
        <f t="shared" si="47"/>
        <v>102320000</v>
      </c>
      <c r="G1500" s="187"/>
      <c r="H1500" s="179">
        <f t="shared" si="48"/>
        <v>11</v>
      </c>
    </row>
    <row r="1501" spans="1:8" ht="18" customHeight="1">
      <c r="A1501" s="190">
        <v>42319</v>
      </c>
      <c r="B1501" s="190" t="s">
        <v>146</v>
      </c>
      <c r="C1501" s="188" t="s">
        <v>964</v>
      </c>
      <c r="D1501" s="191"/>
      <c r="E1501" s="191">
        <v>280000</v>
      </c>
      <c r="F1501" s="192">
        <f t="shared" si="47"/>
        <v>102040000</v>
      </c>
      <c r="G1501" s="187"/>
      <c r="H1501" s="179">
        <f t="shared" si="48"/>
        <v>11</v>
      </c>
    </row>
    <row r="1502" spans="1:8" ht="18" customHeight="1">
      <c r="A1502" s="190">
        <v>42319</v>
      </c>
      <c r="B1502" s="190" t="s">
        <v>179</v>
      </c>
      <c r="C1502" s="188" t="s">
        <v>1088</v>
      </c>
      <c r="D1502" s="191"/>
      <c r="E1502" s="191">
        <v>443000</v>
      </c>
      <c r="F1502" s="192">
        <f t="shared" si="47"/>
        <v>101597000</v>
      </c>
      <c r="G1502" s="187"/>
      <c r="H1502" s="179">
        <f t="shared" si="48"/>
        <v>11</v>
      </c>
    </row>
    <row r="1503" spans="1:8" ht="18" customHeight="1">
      <c r="A1503" s="190">
        <v>42319</v>
      </c>
      <c r="B1503" s="190" t="s">
        <v>152</v>
      </c>
      <c r="C1503" s="188" t="s">
        <v>1089</v>
      </c>
      <c r="D1503" s="191"/>
      <c r="E1503" s="191">
        <v>86000</v>
      </c>
      <c r="F1503" s="192">
        <f t="shared" si="47"/>
        <v>101511000</v>
      </c>
      <c r="G1503" s="187"/>
      <c r="H1503" s="179">
        <f t="shared" si="48"/>
        <v>11</v>
      </c>
    </row>
    <row r="1504" spans="1:8" ht="18" customHeight="1">
      <c r="A1504" s="190">
        <v>42319</v>
      </c>
      <c r="B1504" s="190" t="s">
        <v>1054</v>
      </c>
      <c r="C1504" s="188" t="s">
        <v>1090</v>
      </c>
      <c r="D1504" s="191"/>
      <c r="E1504" s="191">
        <v>5060000</v>
      </c>
      <c r="F1504" s="192">
        <f t="shared" si="47"/>
        <v>96451000</v>
      </c>
      <c r="G1504" s="187"/>
      <c r="H1504" s="179">
        <f t="shared" si="48"/>
        <v>11</v>
      </c>
    </row>
    <row r="1505" spans="1:8" ht="18" customHeight="1">
      <c r="A1505" s="190">
        <v>42319</v>
      </c>
      <c r="B1505" s="190" t="s">
        <v>184</v>
      </c>
      <c r="C1505" s="188" t="s">
        <v>1091</v>
      </c>
      <c r="D1505" s="191">
        <v>2800000</v>
      </c>
      <c r="E1505" s="191"/>
      <c r="F1505" s="192">
        <f t="shared" si="47"/>
        <v>99251000</v>
      </c>
      <c r="G1505" s="187"/>
      <c r="H1505" s="179">
        <f t="shared" si="48"/>
        <v>11</v>
      </c>
    </row>
    <row r="1506" spans="1:8" ht="18" customHeight="1">
      <c r="A1506" s="190">
        <v>42319</v>
      </c>
      <c r="B1506" s="190" t="s">
        <v>184</v>
      </c>
      <c r="C1506" s="188" t="s">
        <v>1093</v>
      </c>
      <c r="D1506" s="191">
        <v>945000</v>
      </c>
      <c r="E1506" s="191"/>
      <c r="F1506" s="192">
        <f t="shared" si="47"/>
        <v>100196000</v>
      </c>
      <c r="G1506" s="187"/>
      <c r="H1506" s="179">
        <f t="shared" si="48"/>
        <v>11</v>
      </c>
    </row>
    <row r="1507" spans="1:8" ht="18" customHeight="1">
      <c r="A1507" s="190">
        <v>42319</v>
      </c>
      <c r="B1507" s="190" t="s">
        <v>1053</v>
      </c>
      <c r="C1507" s="188" t="s">
        <v>1094</v>
      </c>
      <c r="D1507" s="191"/>
      <c r="E1507" s="191">
        <v>1050000</v>
      </c>
      <c r="F1507" s="192">
        <f t="shared" si="47"/>
        <v>99146000</v>
      </c>
      <c r="G1507" s="187"/>
      <c r="H1507" s="179">
        <f t="shared" si="48"/>
        <v>11</v>
      </c>
    </row>
    <row r="1508" spans="1:8" ht="18" customHeight="1">
      <c r="A1508" s="190">
        <v>42319</v>
      </c>
      <c r="B1508" s="190" t="s">
        <v>1053</v>
      </c>
      <c r="C1508" s="188" t="s">
        <v>1095</v>
      </c>
      <c r="D1508" s="191"/>
      <c r="E1508" s="191">
        <v>2741000</v>
      </c>
      <c r="F1508" s="192">
        <f t="shared" si="47"/>
        <v>96405000</v>
      </c>
      <c r="G1508" s="187"/>
      <c r="H1508" s="179">
        <f t="shared" si="48"/>
        <v>11</v>
      </c>
    </row>
    <row r="1509" spans="1:8" ht="18" customHeight="1">
      <c r="A1509" s="190">
        <v>42319</v>
      </c>
      <c r="B1509" s="190" t="s">
        <v>184</v>
      </c>
      <c r="C1509" s="188" t="s">
        <v>1096</v>
      </c>
      <c r="D1509" s="191">
        <v>3000000</v>
      </c>
      <c r="E1509" s="191"/>
      <c r="F1509" s="192">
        <f t="shared" si="47"/>
        <v>99405000</v>
      </c>
      <c r="G1509" s="187"/>
      <c r="H1509" s="179">
        <f t="shared" si="48"/>
        <v>11</v>
      </c>
    </row>
    <row r="1510" spans="1:8" ht="18" customHeight="1">
      <c r="A1510" s="190">
        <v>42319</v>
      </c>
      <c r="B1510" s="190" t="s">
        <v>152</v>
      </c>
      <c r="C1510" s="188" t="s">
        <v>1086</v>
      </c>
      <c r="D1510" s="191"/>
      <c r="E1510" s="191">
        <v>3402000</v>
      </c>
      <c r="F1510" s="192">
        <f t="shared" si="47"/>
        <v>96003000</v>
      </c>
      <c r="G1510" s="187"/>
      <c r="H1510" s="179">
        <f t="shared" si="48"/>
        <v>11</v>
      </c>
    </row>
    <row r="1511" spans="1:8" ht="18" customHeight="1">
      <c r="A1511" s="190">
        <v>42319</v>
      </c>
      <c r="B1511" s="190" t="s">
        <v>152</v>
      </c>
      <c r="C1511" s="188" t="s">
        <v>1097</v>
      </c>
      <c r="D1511" s="191"/>
      <c r="E1511" s="191">
        <v>1122000</v>
      </c>
      <c r="F1511" s="192">
        <f t="shared" si="47"/>
        <v>94881000</v>
      </c>
      <c r="G1511" s="187"/>
      <c r="H1511" s="179">
        <f t="shared" si="48"/>
        <v>11</v>
      </c>
    </row>
    <row r="1512" spans="1:8" ht="18" customHeight="1">
      <c r="A1512" s="190">
        <v>42320</v>
      </c>
      <c r="B1512" s="190" t="s">
        <v>198</v>
      </c>
      <c r="C1512" s="188" t="s">
        <v>1098</v>
      </c>
      <c r="D1512" s="191"/>
      <c r="E1512" s="191">
        <v>9000000</v>
      </c>
      <c r="F1512" s="192">
        <f t="shared" si="47"/>
        <v>85881000</v>
      </c>
      <c r="G1512" s="187"/>
      <c r="H1512" s="179">
        <f t="shared" si="48"/>
        <v>11</v>
      </c>
    </row>
    <row r="1513" spans="1:8" ht="18" customHeight="1">
      <c r="A1513" s="190">
        <v>42320</v>
      </c>
      <c r="B1513" s="190" t="s">
        <v>148</v>
      </c>
      <c r="C1513" s="188" t="s">
        <v>1099</v>
      </c>
      <c r="D1513" s="191"/>
      <c r="E1513" s="191">
        <v>77440000</v>
      </c>
      <c r="F1513" s="192">
        <f t="shared" si="47"/>
        <v>8441000</v>
      </c>
      <c r="G1513" s="187"/>
      <c r="H1513" s="179">
        <f t="shared" si="48"/>
        <v>11</v>
      </c>
    </row>
    <row r="1514" spans="1:8" ht="18" customHeight="1">
      <c r="A1514" s="190">
        <v>42320</v>
      </c>
      <c r="B1514" s="190" t="s">
        <v>184</v>
      </c>
      <c r="C1514" s="188" t="s">
        <v>1100</v>
      </c>
      <c r="D1514" s="191"/>
      <c r="E1514" s="191">
        <v>2000000</v>
      </c>
      <c r="F1514" s="192">
        <f t="shared" si="47"/>
        <v>6441000</v>
      </c>
      <c r="G1514" s="187"/>
      <c r="H1514" s="179">
        <f t="shared" si="48"/>
        <v>11</v>
      </c>
    </row>
    <row r="1515" spans="1:8" ht="18" customHeight="1">
      <c r="A1515" s="190">
        <v>42320</v>
      </c>
      <c r="B1515" s="190" t="s">
        <v>146</v>
      </c>
      <c r="C1515" s="188" t="s">
        <v>1101</v>
      </c>
      <c r="D1515" s="191"/>
      <c r="E1515" s="191">
        <v>204000</v>
      </c>
      <c r="F1515" s="192">
        <f t="shared" si="47"/>
        <v>6237000</v>
      </c>
      <c r="G1515" s="187"/>
      <c r="H1515" s="179">
        <f t="shared" si="48"/>
        <v>11</v>
      </c>
    </row>
    <row r="1516" spans="1:8" ht="18" customHeight="1">
      <c r="A1516" s="190">
        <v>42321</v>
      </c>
      <c r="B1516" s="190" t="s">
        <v>50</v>
      </c>
      <c r="C1516" s="188" t="s">
        <v>155</v>
      </c>
      <c r="D1516" s="191">
        <v>1850000000</v>
      </c>
      <c r="E1516" s="191"/>
      <c r="F1516" s="192">
        <f t="shared" si="47"/>
        <v>1856237000</v>
      </c>
      <c r="G1516" s="187"/>
      <c r="H1516" s="179">
        <f t="shared" si="48"/>
        <v>11</v>
      </c>
    </row>
    <row r="1517" spans="1:8" ht="18" customHeight="1">
      <c r="A1517" s="190">
        <v>42321</v>
      </c>
      <c r="B1517" s="190" t="s">
        <v>198</v>
      </c>
      <c r="C1517" s="188" t="s">
        <v>157</v>
      </c>
      <c r="D1517" s="191"/>
      <c r="E1517" s="191">
        <v>50000000</v>
      </c>
      <c r="F1517" s="192">
        <f t="shared" si="47"/>
        <v>1806237000</v>
      </c>
      <c r="G1517" s="187"/>
      <c r="H1517" s="179">
        <f t="shared" si="48"/>
        <v>11</v>
      </c>
    </row>
    <row r="1518" spans="1:8" ht="18" customHeight="1">
      <c r="A1518" s="190">
        <v>42321</v>
      </c>
      <c r="B1518" s="190" t="s">
        <v>832</v>
      </c>
      <c r="C1518" s="188" t="s">
        <v>887</v>
      </c>
      <c r="D1518" s="191"/>
      <c r="E1518" s="191">
        <v>23800000</v>
      </c>
      <c r="F1518" s="192">
        <f t="shared" si="47"/>
        <v>1782437000</v>
      </c>
      <c r="G1518" s="187"/>
      <c r="H1518" s="179">
        <f t="shared" si="48"/>
        <v>11</v>
      </c>
    </row>
    <row r="1519" spans="1:8" ht="18" customHeight="1">
      <c r="A1519" s="190">
        <v>42321</v>
      </c>
      <c r="B1519" s="190" t="s">
        <v>623</v>
      </c>
      <c r="C1519" s="188" t="s">
        <v>1102</v>
      </c>
      <c r="D1519" s="191"/>
      <c r="E1519" s="191">
        <v>452800000</v>
      </c>
      <c r="F1519" s="192">
        <f t="shared" si="47"/>
        <v>1329637000</v>
      </c>
      <c r="G1519" s="187"/>
      <c r="H1519" s="179">
        <f t="shared" si="48"/>
        <v>11</v>
      </c>
    </row>
    <row r="1520" spans="1:8" ht="18" customHeight="1">
      <c r="A1520" s="190">
        <v>42321</v>
      </c>
      <c r="B1520" s="190" t="s">
        <v>198</v>
      </c>
      <c r="C1520" s="188" t="s">
        <v>1103</v>
      </c>
      <c r="D1520" s="191"/>
      <c r="E1520" s="191">
        <v>400500000</v>
      </c>
      <c r="F1520" s="192">
        <f t="shared" si="47"/>
        <v>929137000</v>
      </c>
      <c r="G1520" s="187"/>
      <c r="H1520" s="179">
        <f t="shared" si="48"/>
        <v>11</v>
      </c>
    </row>
    <row r="1521" spans="1:8" ht="18" customHeight="1">
      <c r="A1521" s="190">
        <v>42322</v>
      </c>
      <c r="B1521" s="190" t="s">
        <v>148</v>
      </c>
      <c r="C1521" s="188" t="s">
        <v>961</v>
      </c>
      <c r="D1521" s="191"/>
      <c r="E1521" s="191">
        <v>200000000</v>
      </c>
      <c r="F1521" s="192">
        <f t="shared" si="47"/>
        <v>729137000</v>
      </c>
      <c r="G1521" s="187"/>
      <c r="H1521" s="179">
        <f t="shared" si="48"/>
        <v>11</v>
      </c>
    </row>
    <row r="1522" spans="1:8" ht="18" customHeight="1">
      <c r="A1522" s="190">
        <v>42322</v>
      </c>
      <c r="B1522" s="190" t="s">
        <v>148</v>
      </c>
      <c r="C1522" s="188" t="s">
        <v>361</v>
      </c>
      <c r="D1522" s="191"/>
      <c r="E1522" s="191">
        <v>40017000</v>
      </c>
      <c r="F1522" s="192">
        <f t="shared" si="47"/>
        <v>689120000</v>
      </c>
      <c r="G1522" s="187"/>
      <c r="H1522" s="179">
        <f t="shared" si="48"/>
        <v>11</v>
      </c>
    </row>
    <row r="1523" spans="1:8" ht="18" customHeight="1">
      <c r="A1523" s="190">
        <v>42322</v>
      </c>
      <c r="B1523" s="190" t="s">
        <v>148</v>
      </c>
      <c r="C1523" s="188" t="s">
        <v>898</v>
      </c>
      <c r="D1523" s="191"/>
      <c r="E1523" s="191">
        <v>100000000</v>
      </c>
      <c r="F1523" s="192">
        <f t="shared" si="47"/>
        <v>589120000</v>
      </c>
      <c r="G1523" s="187"/>
      <c r="H1523" s="179">
        <f t="shared" si="48"/>
        <v>11</v>
      </c>
    </row>
    <row r="1524" spans="1:8" ht="18" customHeight="1">
      <c r="A1524" s="190">
        <v>42322</v>
      </c>
      <c r="B1524" s="190" t="s">
        <v>148</v>
      </c>
      <c r="C1524" s="188" t="s">
        <v>653</v>
      </c>
      <c r="D1524" s="191"/>
      <c r="E1524" s="191">
        <v>60017000</v>
      </c>
      <c r="F1524" s="192">
        <f t="shared" si="47"/>
        <v>529103000</v>
      </c>
      <c r="G1524" s="187"/>
      <c r="H1524" s="179">
        <f t="shared" si="48"/>
        <v>11</v>
      </c>
    </row>
    <row r="1525" spans="1:8" ht="18" customHeight="1">
      <c r="A1525" s="190">
        <v>42322</v>
      </c>
      <c r="B1525" s="190" t="s">
        <v>146</v>
      </c>
      <c r="C1525" s="188" t="s">
        <v>964</v>
      </c>
      <c r="D1525" s="191"/>
      <c r="E1525" s="191">
        <v>255000</v>
      </c>
      <c r="F1525" s="192">
        <f t="shared" si="47"/>
        <v>528848000</v>
      </c>
      <c r="G1525" s="187"/>
      <c r="H1525" s="179">
        <f t="shared" si="48"/>
        <v>11</v>
      </c>
    </row>
    <row r="1526" spans="1:8" ht="18" customHeight="1">
      <c r="A1526" s="190">
        <v>42322</v>
      </c>
      <c r="B1526" s="190" t="s">
        <v>152</v>
      </c>
      <c r="C1526" s="188" t="s">
        <v>1104</v>
      </c>
      <c r="D1526" s="191"/>
      <c r="E1526" s="191">
        <v>2172000</v>
      </c>
      <c r="F1526" s="192">
        <f t="shared" si="47"/>
        <v>526676000</v>
      </c>
      <c r="G1526" s="187"/>
      <c r="H1526" s="179">
        <f t="shared" si="48"/>
        <v>11</v>
      </c>
    </row>
    <row r="1527" spans="1:8" ht="18" customHeight="1">
      <c r="A1527" s="190">
        <v>42322</v>
      </c>
      <c r="B1527" s="190" t="s">
        <v>161</v>
      </c>
      <c r="C1527" s="188" t="s">
        <v>1105</v>
      </c>
      <c r="D1527" s="191"/>
      <c r="E1527" s="191">
        <v>1710000</v>
      </c>
      <c r="F1527" s="192">
        <f t="shared" si="47"/>
        <v>524966000</v>
      </c>
      <c r="G1527" s="187"/>
      <c r="H1527" s="179">
        <f t="shared" si="48"/>
        <v>11</v>
      </c>
    </row>
    <row r="1528" spans="1:8" ht="18" customHeight="1">
      <c r="A1528" s="190">
        <v>42322</v>
      </c>
      <c r="B1528" s="190" t="s">
        <v>159</v>
      </c>
      <c r="C1528" s="188" t="s">
        <v>1106</v>
      </c>
      <c r="D1528" s="191"/>
      <c r="E1528" s="191">
        <v>329942000</v>
      </c>
      <c r="F1528" s="192">
        <f t="shared" si="47"/>
        <v>195024000</v>
      </c>
      <c r="G1528" s="187"/>
      <c r="H1528" s="179">
        <f t="shared" si="48"/>
        <v>11</v>
      </c>
    </row>
    <row r="1529" spans="1:8" ht="18" customHeight="1">
      <c r="A1529" s="190">
        <v>42322</v>
      </c>
      <c r="B1529" s="190" t="s">
        <v>204</v>
      </c>
      <c r="C1529" s="188" t="s">
        <v>998</v>
      </c>
      <c r="D1529" s="191"/>
      <c r="E1529" s="191">
        <v>5017000</v>
      </c>
      <c r="F1529" s="192">
        <f t="shared" si="47"/>
        <v>190007000</v>
      </c>
      <c r="G1529" s="187"/>
      <c r="H1529" s="179">
        <f t="shared" si="48"/>
        <v>11</v>
      </c>
    </row>
    <row r="1530" spans="1:8" ht="18" customHeight="1">
      <c r="A1530" s="190">
        <v>42322</v>
      </c>
      <c r="B1530" s="190" t="s">
        <v>152</v>
      </c>
      <c r="C1530" s="188" t="s">
        <v>418</v>
      </c>
      <c r="D1530" s="191"/>
      <c r="E1530" s="191">
        <v>1584000</v>
      </c>
      <c r="F1530" s="192">
        <f t="shared" si="47"/>
        <v>188423000</v>
      </c>
      <c r="G1530" s="187"/>
      <c r="H1530" s="179">
        <f t="shared" si="48"/>
        <v>11</v>
      </c>
    </row>
    <row r="1531" spans="1:8" ht="18" customHeight="1">
      <c r="A1531" s="190">
        <v>42322</v>
      </c>
      <c r="B1531" s="190" t="s">
        <v>204</v>
      </c>
      <c r="C1531" s="188" t="s">
        <v>219</v>
      </c>
      <c r="D1531" s="191"/>
      <c r="E1531" s="191">
        <v>27000000</v>
      </c>
      <c r="F1531" s="192">
        <f t="shared" si="47"/>
        <v>161423000</v>
      </c>
      <c r="G1531" s="187"/>
      <c r="H1531" s="179">
        <f t="shared" si="48"/>
        <v>11</v>
      </c>
    </row>
    <row r="1532" spans="1:8" ht="18" customHeight="1">
      <c r="A1532" s="190">
        <v>42322</v>
      </c>
      <c r="B1532" s="190" t="s">
        <v>146</v>
      </c>
      <c r="C1532" s="188" t="s">
        <v>1107</v>
      </c>
      <c r="D1532" s="191"/>
      <c r="E1532" s="191">
        <v>1600000</v>
      </c>
      <c r="F1532" s="192">
        <f t="shared" si="47"/>
        <v>159823000</v>
      </c>
      <c r="G1532" s="187"/>
      <c r="H1532" s="179">
        <f t="shared" si="48"/>
        <v>11</v>
      </c>
    </row>
    <row r="1533" spans="1:8" ht="18" customHeight="1">
      <c r="A1533" s="190">
        <v>42324</v>
      </c>
      <c r="B1533" s="190" t="s">
        <v>159</v>
      </c>
      <c r="C1533" s="188" t="s">
        <v>1108</v>
      </c>
      <c r="D1533" s="191"/>
      <c r="E1533" s="191">
        <v>500000</v>
      </c>
      <c r="F1533" s="192">
        <f t="shared" si="47"/>
        <v>159323000</v>
      </c>
      <c r="G1533" s="187"/>
      <c r="H1533" s="179">
        <f t="shared" si="48"/>
        <v>11</v>
      </c>
    </row>
    <row r="1534" spans="1:8" ht="18" customHeight="1">
      <c r="A1534" s="190">
        <v>42324</v>
      </c>
      <c r="B1534" s="190" t="s">
        <v>175</v>
      </c>
      <c r="C1534" s="188" t="s">
        <v>985</v>
      </c>
      <c r="D1534" s="191"/>
      <c r="E1534" s="191">
        <v>130410000</v>
      </c>
      <c r="F1534" s="192">
        <f t="shared" si="47"/>
        <v>28913000</v>
      </c>
      <c r="G1534" s="187"/>
      <c r="H1534" s="179">
        <f t="shared" si="48"/>
        <v>11</v>
      </c>
    </row>
    <row r="1535" spans="1:8" ht="18" customHeight="1">
      <c r="A1535" s="190">
        <v>42324</v>
      </c>
      <c r="B1535" s="190" t="s">
        <v>204</v>
      </c>
      <c r="C1535" s="188" t="s">
        <v>318</v>
      </c>
      <c r="D1535" s="191"/>
      <c r="E1535" s="191">
        <v>10517000</v>
      </c>
      <c r="F1535" s="192">
        <f t="shared" si="47"/>
        <v>18396000</v>
      </c>
      <c r="G1535" s="187"/>
      <c r="H1535" s="179">
        <f t="shared" si="48"/>
        <v>11</v>
      </c>
    </row>
    <row r="1536" spans="1:8" ht="18" customHeight="1">
      <c r="A1536" s="190">
        <v>42324</v>
      </c>
      <c r="B1536" s="190" t="s">
        <v>1053</v>
      </c>
      <c r="C1536" s="188" t="s">
        <v>1109</v>
      </c>
      <c r="D1536" s="191"/>
      <c r="E1536" s="191">
        <v>375000</v>
      </c>
      <c r="F1536" s="192">
        <f t="shared" si="47"/>
        <v>18021000</v>
      </c>
      <c r="G1536" s="187"/>
      <c r="H1536" s="179">
        <f t="shared" si="48"/>
        <v>11</v>
      </c>
    </row>
    <row r="1537" spans="1:8" ht="18" customHeight="1">
      <c r="A1537" s="190">
        <v>42324</v>
      </c>
      <c r="B1537" s="190" t="s">
        <v>198</v>
      </c>
      <c r="C1537" s="188" t="s">
        <v>1036</v>
      </c>
      <c r="D1537" s="191"/>
      <c r="E1537" s="191">
        <v>9000000</v>
      </c>
      <c r="F1537" s="192">
        <f t="shared" si="47"/>
        <v>9021000</v>
      </c>
      <c r="G1537" s="187"/>
      <c r="H1537" s="179">
        <f t="shared" si="48"/>
        <v>11</v>
      </c>
    </row>
    <row r="1538" spans="1:8" ht="18" customHeight="1">
      <c r="A1538" s="190">
        <v>42325</v>
      </c>
      <c r="B1538" s="190" t="s">
        <v>198</v>
      </c>
      <c r="C1538" s="188" t="s">
        <v>1110</v>
      </c>
      <c r="D1538" s="191"/>
      <c r="E1538" s="191">
        <v>2871000</v>
      </c>
      <c r="F1538" s="192">
        <f t="shared" si="47"/>
        <v>6150000</v>
      </c>
      <c r="G1538" s="187"/>
      <c r="H1538" s="179">
        <f t="shared" si="48"/>
        <v>11</v>
      </c>
    </row>
    <row r="1539" spans="1:8" ht="18" customHeight="1">
      <c r="A1539" s="190">
        <v>42326</v>
      </c>
      <c r="B1539" s="190" t="s">
        <v>623</v>
      </c>
      <c r="C1539" s="188" t="s">
        <v>1111</v>
      </c>
      <c r="D1539" s="191">
        <v>453400000</v>
      </c>
      <c r="E1539" s="191"/>
      <c r="F1539" s="192">
        <f t="shared" si="47"/>
        <v>459550000</v>
      </c>
      <c r="G1539" s="187"/>
      <c r="H1539" s="179">
        <f t="shared" si="48"/>
        <v>11</v>
      </c>
    </row>
    <row r="1540" spans="1:8" ht="18" customHeight="1">
      <c r="A1540" s="190">
        <v>42326</v>
      </c>
      <c r="B1540" s="190" t="s">
        <v>184</v>
      </c>
      <c r="C1540" s="188" t="s">
        <v>1112</v>
      </c>
      <c r="D1540" s="191"/>
      <c r="E1540" s="191">
        <v>10000000</v>
      </c>
      <c r="F1540" s="192">
        <f t="shared" si="47"/>
        <v>449550000</v>
      </c>
      <c r="G1540" s="187"/>
      <c r="H1540" s="179">
        <f t="shared" si="48"/>
        <v>11</v>
      </c>
    </row>
    <row r="1541" spans="1:8" ht="18" customHeight="1">
      <c r="A1541" s="190">
        <v>42326</v>
      </c>
      <c r="B1541" s="190" t="s">
        <v>177</v>
      </c>
      <c r="C1541" s="188" t="s">
        <v>224</v>
      </c>
      <c r="D1541" s="191"/>
      <c r="E1541" s="191">
        <v>1683000</v>
      </c>
      <c r="F1541" s="192">
        <f t="shared" si="47"/>
        <v>447867000</v>
      </c>
      <c r="G1541" s="187"/>
      <c r="H1541" s="179">
        <f t="shared" si="48"/>
        <v>11</v>
      </c>
    </row>
    <row r="1542" spans="1:8" ht="18" customHeight="1">
      <c r="A1542" s="190">
        <v>42326</v>
      </c>
      <c r="B1542" s="190" t="s">
        <v>177</v>
      </c>
      <c r="C1542" s="188" t="s">
        <v>178</v>
      </c>
      <c r="D1542" s="191"/>
      <c r="E1542" s="191">
        <v>3717000</v>
      </c>
      <c r="F1542" s="192">
        <f t="shared" si="47"/>
        <v>444150000</v>
      </c>
      <c r="G1542" s="187"/>
      <c r="H1542" s="179">
        <f t="shared" si="48"/>
        <v>11</v>
      </c>
    </row>
    <row r="1543" spans="1:8" ht="18" customHeight="1">
      <c r="A1543" s="190">
        <v>42326</v>
      </c>
      <c r="B1543" s="190" t="s">
        <v>1053</v>
      </c>
      <c r="C1543" s="188" t="s">
        <v>1113</v>
      </c>
      <c r="D1543" s="191"/>
      <c r="E1543" s="191">
        <v>207000</v>
      </c>
      <c r="F1543" s="192">
        <f t="shared" si="47"/>
        <v>443943000</v>
      </c>
      <c r="G1543" s="187"/>
      <c r="H1543" s="179">
        <f t="shared" si="48"/>
        <v>11</v>
      </c>
    </row>
    <row r="1544" spans="1:8" ht="18" customHeight="1">
      <c r="A1544" s="190">
        <v>42326</v>
      </c>
      <c r="B1544" s="190" t="s">
        <v>198</v>
      </c>
      <c r="C1544" s="188" t="s">
        <v>1114</v>
      </c>
      <c r="D1544" s="191"/>
      <c r="E1544" s="191">
        <v>280000</v>
      </c>
      <c r="F1544" s="192">
        <f t="shared" si="47"/>
        <v>443663000</v>
      </c>
      <c r="G1544" s="187"/>
      <c r="H1544" s="179">
        <f t="shared" si="48"/>
        <v>11</v>
      </c>
    </row>
    <row r="1545" spans="1:8" ht="18" customHeight="1">
      <c r="A1545" s="190">
        <v>42326</v>
      </c>
      <c r="B1545" s="190" t="s">
        <v>146</v>
      </c>
      <c r="C1545" s="188" t="s">
        <v>413</v>
      </c>
      <c r="D1545" s="191"/>
      <c r="E1545" s="191">
        <v>1562000</v>
      </c>
      <c r="F1545" s="192">
        <f t="shared" si="47"/>
        <v>442101000</v>
      </c>
      <c r="G1545" s="187"/>
      <c r="H1545" s="179">
        <f t="shared" si="48"/>
        <v>11</v>
      </c>
    </row>
    <row r="1546" spans="1:8" ht="18" customHeight="1">
      <c r="A1546" s="190">
        <v>42326</v>
      </c>
      <c r="B1546" s="190" t="s">
        <v>152</v>
      </c>
      <c r="C1546" s="188" t="s">
        <v>1115</v>
      </c>
      <c r="D1546" s="191"/>
      <c r="E1546" s="191">
        <v>1000000</v>
      </c>
      <c r="F1546" s="192">
        <f t="shared" si="47"/>
        <v>441101000</v>
      </c>
      <c r="G1546" s="187"/>
      <c r="H1546" s="179">
        <f t="shared" si="48"/>
        <v>11</v>
      </c>
    </row>
    <row r="1547" spans="1:8" ht="18" customHeight="1">
      <c r="A1547" s="190">
        <v>42327</v>
      </c>
      <c r="B1547" s="190" t="s">
        <v>50</v>
      </c>
      <c r="C1547" s="188" t="s">
        <v>157</v>
      </c>
      <c r="D1547" s="191"/>
      <c r="E1547" s="191">
        <v>25000000</v>
      </c>
      <c r="F1547" s="192">
        <f t="shared" si="47"/>
        <v>416101000</v>
      </c>
      <c r="G1547" s="187"/>
      <c r="H1547" s="179">
        <f t="shared" si="48"/>
        <v>11</v>
      </c>
    </row>
    <row r="1548" spans="1:8" ht="18" customHeight="1">
      <c r="A1548" s="190">
        <v>42327</v>
      </c>
      <c r="B1548" s="190" t="s">
        <v>198</v>
      </c>
      <c r="C1548" s="188" t="s">
        <v>1116</v>
      </c>
      <c r="D1548" s="191"/>
      <c r="E1548" s="191">
        <v>50017000</v>
      </c>
      <c r="F1548" s="192">
        <f t="shared" si="47"/>
        <v>366084000</v>
      </c>
      <c r="G1548" s="187"/>
      <c r="H1548" s="179">
        <f t="shared" si="48"/>
        <v>11</v>
      </c>
    </row>
    <row r="1549" spans="1:8" ht="18" customHeight="1">
      <c r="A1549" s="190">
        <v>42327</v>
      </c>
      <c r="B1549" s="190" t="s">
        <v>152</v>
      </c>
      <c r="C1549" s="188" t="s">
        <v>1117</v>
      </c>
      <c r="D1549" s="191"/>
      <c r="E1549" s="191">
        <v>16500000</v>
      </c>
      <c r="F1549" s="192">
        <f t="shared" si="47"/>
        <v>349584000</v>
      </c>
      <c r="G1549" s="187"/>
      <c r="H1549" s="179">
        <f t="shared" si="48"/>
        <v>11</v>
      </c>
    </row>
    <row r="1550" spans="1:8" ht="18" customHeight="1">
      <c r="A1550" s="190">
        <v>42327</v>
      </c>
      <c r="B1550" s="190" t="s">
        <v>832</v>
      </c>
      <c r="C1550" s="188" t="s">
        <v>202</v>
      </c>
      <c r="D1550" s="191"/>
      <c r="E1550" s="191">
        <v>1454000</v>
      </c>
      <c r="F1550" s="192">
        <f t="shared" si="47"/>
        <v>348130000</v>
      </c>
      <c r="G1550" s="187"/>
      <c r="H1550" s="179">
        <f t="shared" si="48"/>
        <v>11</v>
      </c>
    </row>
    <row r="1551" spans="1:8" ht="18" customHeight="1">
      <c r="A1551" s="190">
        <v>42327</v>
      </c>
      <c r="B1551" s="190" t="s">
        <v>148</v>
      </c>
      <c r="C1551" s="188" t="s">
        <v>237</v>
      </c>
      <c r="D1551" s="191"/>
      <c r="E1551" s="191">
        <v>100000000</v>
      </c>
      <c r="F1551" s="192">
        <f t="shared" si="47"/>
        <v>248130000</v>
      </c>
      <c r="G1551" s="187"/>
      <c r="H1551" s="179">
        <f t="shared" si="48"/>
        <v>11</v>
      </c>
    </row>
    <row r="1552" spans="1:8" ht="18" customHeight="1">
      <c r="A1552" s="190">
        <v>42327</v>
      </c>
      <c r="B1552" s="190" t="s">
        <v>148</v>
      </c>
      <c r="C1552" s="188" t="s">
        <v>336</v>
      </c>
      <c r="D1552" s="191"/>
      <c r="E1552" s="191">
        <v>100000000</v>
      </c>
      <c r="F1552" s="192">
        <f t="shared" si="47"/>
        <v>148130000</v>
      </c>
      <c r="G1552" s="187"/>
      <c r="H1552" s="179">
        <f t="shared" si="48"/>
        <v>11</v>
      </c>
    </row>
    <row r="1553" spans="1:8" ht="18" customHeight="1">
      <c r="A1553" s="190">
        <v>42327</v>
      </c>
      <c r="B1553" s="190" t="s">
        <v>161</v>
      </c>
      <c r="C1553" s="188" t="s">
        <v>1105</v>
      </c>
      <c r="D1553" s="191"/>
      <c r="E1553" s="191">
        <v>600000</v>
      </c>
      <c r="F1553" s="192">
        <f t="shared" ref="F1553:F1616" si="49">IF(C1553&lt;&gt;"",F1552+D1553-E1553,0)</f>
        <v>147530000</v>
      </c>
      <c r="G1553" s="187"/>
      <c r="H1553" s="179">
        <f t="shared" ref="H1553:H1616" si="50">IF(A1553&lt;&gt;"",MONTH(A1553),"")</f>
        <v>11</v>
      </c>
    </row>
    <row r="1554" spans="1:8" ht="18" customHeight="1">
      <c r="A1554" s="190">
        <v>42328</v>
      </c>
      <c r="B1554" s="190" t="s">
        <v>198</v>
      </c>
      <c r="C1554" s="188" t="s">
        <v>987</v>
      </c>
      <c r="D1554" s="191"/>
      <c r="E1554" s="191">
        <v>7370000</v>
      </c>
      <c r="F1554" s="192">
        <f t="shared" si="49"/>
        <v>140160000</v>
      </c>
      <c r="G1554" s="187"/>
      <c r="H1554" s="179">
        <f t="shared" si="50"/>
        <v>11</v>
      </c>
    </row>
    <row r="1555" spans="1:8" ht="18" customHeight="1">
      <c r="A1555" s="190">
        <v>42328</v>
      </c>
      <c r="B1555" s="190" t="s">
        <v>832</v>
      </c>
      <c r="C1555" s="188" t="s">
        <v>1118</v>
      </c>
      <c r="D1555" s="191"/>
      <c r="E1555" s="191">
        <v>2597000</v>
      </c>
      <c r="F1555" s="192">
        <f t="shared" si="49"/>
        <v>137563000</v>
      </c>
      <c r="G1555" s="187"/>
      <c r="H1555" s="179">
        <f t="shared" si="50"/>
        <v>11</v>
      </c>
    </row>
    <row r="1556" spans="1:8" ht="18" customHeight="1">
      <c r="A1556" s="190">
        <v>42328</v>
      </c>
      <c r="B1556" s="190" t="s">
        <v>50</v>
      </c>
      <c r="C1556" s="188" t="s">
        <v>156</v>
      </c>
      <c r="D1556" s="191"/>
      <c r="E1556" s="191">
        <v>45000000</v>
      </c>
      <c r="F1556" s="192">
        <f t="shared" si="49"/>
        <v>92563000</v>
      </c>
      <c r="G1556" s="187"/>
      <c r="H1556" s="179">
        <f t="shared" si="50"/>
        <v>11</v>
      </c>
    </row>
    <row r="1557" spans="1:8" ht="18" customHeight="1">
      <c r="A1557" s="190">
        <v>42328</v>
      </c>
      <c r="B1557" s="190" t="s">
        <v>148</v>
      </c>
      <c r="C1557" s="188" t="s">
        <v>183</v>
      </c>
      <c r="D1557" s="191"/>
      <c r="E1557" s="191">
        <v>70035000</v>
      </c>
      <c r="F1557" s="192">
        <f t="shared" si="49"/>
        <v>22528000</v>
      </c>
      <c r="G1557" s="187"/>
      <c r="H1557" s="179">
        <f t="shared" si="50"/>
        <v>11</v>
      </c>
    </row>
    <row r="1558" spans="1:8" ht="18" customHeight="1">
      <c r="A1558" s="190">
        <v>42328</v>
      </c>
      <c r="B1558" s="190" t="s">
        <v>146</v>
      </c>
      <c r="C1558" s="188" t="s">
        <v>1119</v>
      </c>
      <c r="D1558" s="191"/>
      <c r="E1558" s="191">
        <v>100000</v>
      </c>
      <c r="F1558" s="192">
        <f t="shared" si="49"/>
        <v>22428000</v>
      </c>
      <c r="G1558" s="187"/>
      <c r="H1558" s="179">
        <f t="shared" si="50"/>
        <v>11</v>
      </c>
    </row>
    <row r="1559" spans="1:8" ht="18" customHeight="1">
      <c r="A1559" s="190">
        <v>42328</v>
      </c>
      <c r="B1559" s="190" t="s">
        <v>269</v>
      </c>
      <c r="C1559" s="188" t="s">
        <v>524</v>
      </c>
      <c r="D1559" s="191"/>
      <c r="E1559" s="191">
        <v>13200000</v>
      </c>
      <c r="F1559" s="192">
        <f t="shared" si="49"/>
        <v>9228000</v>
      </c>
      <c r="G1559" s="187"/>
      <c r="H1559" s="179">
        <f t="shared" si="50"/>
        <v>11</v>
      </c>
    </row>
    <row r="1560" spans="1:8" ht="18" customHeight="1">
      <c r="A1560" s="190">
        <v>42329</v>
      </c>
      <c r="B1560" s="190" t="s">
        <v>50</v>
      </c>
      <c r="C1560" s="188" t="s">
        <v>155</v>
      </c>
      <c r="D1560" s="191">
        <v>1370000000</v>
      </c>
      <c r="E1560" s="191"/>
      <c r="F1560" s="192">
        <f t="shared" si="49"/>
        <v>1379228000</v>
      </c>
      <c r="G1560" s="187"/>
      <c r="H1560" s="179">
        <f t="shared" si="50"/>
        <v>11</v>
      </c>
    </row>
    <row r="1561" spans="1:8" ht="18" customHeight="1">
      <c r="A1561" s="190">
        <v>42329</v>
      </c>
      <c r="B1561" s="190" t="s">
        <v>198</v>
      </c>
      <c r="C1561" s="188" t="s">
        <v>157</v>
      </c>
      <c r="D1561" s="191"/>
      <c r="E1561" s="191">
        <v>165000000</v>
      </c>
      <c r="F1561" s="192">
        <f t="shared" si="49"/>
        <v>1214228000</v>
      </c>
      <c r="G1561" s="187"/>
      <c r="H1561" s="179">
        <f t="shared" si="50"/>
        <v>11</v>
      </c>
    </row>
    <row r="1562" spans="1:8" ht="18" customHeight="1">
      <c r="A1562" s="190">
        <v>42329</v>
      </c>
      <c r="B1562" s="190" t="s">
        <v>148</v>
      </c>
      <c r="C1562" s="188" t="s">
        <v>707</v>
      </c>
      <c r="D1562" s="191"/>
      <c r="E1562" s="191">
        <v>300090000</v>
      </c>
      <c r="F1562" s="192">
        <f t="shared" si="49"/>
        <v>914138000</v>
      </c>
      <c r="G1562" s="187"/>
      <c r="H1562" s="179">
        <f t="shared" si="50"/>
        <v>11</v>
      </c>
    </row>
    <row r="1563" spans="1:8" ht="18" customHeight="1">
      <c r="A1563" s="190">
        <v>42329</v>
      </c>
      <c r="B1563" s="190" t="s">
        <v>148</v>
      </c>
      <c r="C1563" s="188" t="s">
        <v>868</v>
      </c>
      <c r="D1563" s="191"/>
      <c r="E1563" s="191">
        <v>100583000</v>
      </c>
      <c r="F1563" s="192">
        <f t="shared" si="49"/>
        <v>813555000</v>
      </c>
      <c r="G1563" s="187"/>
      <c r="H1563" s="179">
        <f t="shared" si="50"/>
        <v>11</v>
      </c>
    </row>
    <row r="1564" spans="1:8" ht="18" customHeight="1">
      <c r="A1564" s="190">
        <v>42329</v>
      </c>
      <c r="B1564" s="190" t="s">
        <v>152</v>
      </c>
      <c r="C1564" s="188" t="s">
        <v>1120</v>
      </c>
      <c r="D1564" s="191"/>
      <c r="E1564" s="191">
        <v>325000</v>
      </c>
      <c r="F1564" s="192">
        <f t="shared" si="49"/>
        <v>813230000</v>
      </c>
      <c r="G1564" s="187"/>
      <c r="H1564" s="179">
        <f t="shared" si="50"/>
        <v>11</v>
      </c>
    </row>
    <row r="1565" spans="1:8" ht="18" customHeight="1">
      <c r="A1565" s="190">
        <v>42329</v>
      </c>
      <c r="B1565" s="190" t="s">
        <v>198</v>
      </c>
      <c r="C1565" s="188" t="s">
        <v>1121</v>
      </c>
      <c r="D1565" s="191"/>
      <c r="E1565" s="191">
        <v>39398000</v>
      </c>
      <c r="F1565" s="192">
        <f t="shared" si="49"/>
        <v>773832000</v>
      </c>
      <c r="G1565" s="187"/>
      <c r="H1565" s="179">
        <f t="shared" si="50"/>
        <v>11</v>
      </c>
    </row>
    <row r="1566" spans="1:8" ht="18" customHeight="1">
      <c r="A1566" s="190">
        <v>42329</v>
      </c>
      <c r="B1566" s="190" t="s">
        <v>1053</v>
      </c>
      <c r="C1566" s="188" t="s">
        <v>1122</v>
      </c>
      <c r="D1566" s="191"/>
      <c r="E1566" s="191">
        <v>600000</v>
      </c>
      <c r="F1566" s="192">
        <f t="shared" si="49"/>
        <v>773232000</v>
      </c>
      <c r="G1566" s="187"/>
      <c r="H1566" s="179">
        <f t="shared" si="50"/>
        <v>11</v>
      </c>
    </row>
    <row r="1567" spans="1:8" ht="18" customHeight="1">
      <c r="A1567" s="190">
        <v>42329</v>
      </c>
      <c r="B1567" s="190" t="s">
        <v>169</v>
      </c>
      <c r="C1567" s="188" t="s">
        <v>901</v>
      </c>
      <c r="D1567" s="191"/>
      <c r="E1567" s="191">
        <v>100000000</v>
      </c>
      <c r="F1567" s="192">
        <f t="shared" si="49"/>
        <v>673232000</v>
      </c>
      <c r="G1567" s="187"/>
      <c r="H1567" s="179">
        <f t="shared" si="50"/>
        <v>11</v>
      </c>
    </row>
    <row r="1568" spans="1:8" ht="18" customHeight="1">
      <c r="A1568" s="190">
        <v>42329</v>
      </c>
      <c r="B1568" s="190" t="s">
        <v>152</v>
      </c>
      <c r="C1568" s="188" t="s">
        <v>1123</v>
      </c>
      <c r="D1568" s="191"/>
      <c r="E1568" s="191">
        <v>78468000</v>
      </c>
      <c r="F1568" s="192">
        <f t="shared" si="49"/>
        <v>594764000</v>
      </c>
      <c r="G1568" s="187"/>
      <c r="H1568" s="179">
        <f t="shared" si="50"/>
        <v>11</v>
      </c>
    </row>
    <row r="1569" spans="1:8" ht="18" customHeight="1">
      <c r="A1569" s="190">
        <v>42329</v>
      </c>
      <c r="B1569" s="190" t="s">
        <v>198</v>
      </c>
      <c r="C1569" s="188" t="s">
        <v>1124</v>
      </c>
      <c r="D1569" s="191"/>
      <c r="E1569" s="191">
        <v>20000000</v>
      </c>
      <c r="F1569" s="192">
        <f t="shared" si="49"/>
        <v>574764000</v>
      </c>
      <c r="G1569" s="187"/>
      <c r="H1569" s="179">
        <f t="shared" si="50"/>
        <v>11</v>
      </c>
    </row>
    <row r="1570" spans="1:8" ht="18" customHeight="1">
      <c r="A1570" s="190">
        <v>42329</v>
      </c>
      <c r="B1570" s="190" t="s">
        <v>161</v>
      </c>
      <c r="C1570" s="188" t="s">
        <v>1112</v>
      </c>
      <c r="D1570" s="191"/>
      <c r="E1570" s="191">
        <v>10000000</v>
      </c>
      <c r="F1570" s="192">
        <f t="shared" si="49"/>
        <v>564764000</v>
      </c>
      <c r="G1570" s="187"/>
      <c r="H1570" s="179">
        <f t="shared" si="50"/>
        <v>11</v>
      </c>
    </row>
    <row r="1571" spans="1:8" ht="18" customHeight="1">
      <c r="A1571" s="190">
        <v>42329</v>
      </c>
      <c r="B1571" s="190" t="s">
        <v>184</v>
      </c>
      <c r="C1571" s="188" t="s">
        <v>1125</v>
      </c>
      <c r="D1571" s="191"/>
      <c r="E1571" s="191">
        <v>50000000</v>
      </c>
      <c r="F1571" s="192">
        <f t="shared" si="49"/>
        <v>514764000</v>
      </c>
      <c r="G1571" s="187"/>
      <c r="H1571" s="179">
        <f t="shared" si="50"/>
        <v>11</v>
      </c>
    </row>
    <row r="1572" spans="1:8" ht="18" customHeight="1">
      <c r="A1572" s="190">
        <v>42331</v>
      </c>
      <c r="B1572" s="190" t="s">
        <v>148</v>
      </c>
      <c r="C1572" s="188" t="s">
        <v>984</v>
      </c>
      <c r="D1572" s="191"/>
      <c r="E1572" s="191">
        <v>321726000</v>
      </c>
      <c r="F1572" s="192">
        <f t="shared" si="49"/>
        <v>193038000</v>
      </c>
      <c r="G1572" s="187"/>
      <c r="H1572" s="179">
        <f t="shared" si="50"/>
        <v>11</v>
      </c>
    </row>
    <row r="1573" spans="1:8" ht="18" customHeight="1">
      <c r="A1573" s="190">
        <v>42331</v>
      </c>
      <c r="B1573" s="190" t="s">
        <v>1053</v>
      </c>
      <c r="C1573" s="188" t="s">
        <v>1137</v>
      </c>
      <c r="D1573" s="191"/>
      <c r="E1573" s="191">
        <v>1000000</v>
      </c>
      <c r="F1573" s="192">
        <f t="shared" si="49"/>
        <v>192038000</v>
      </c>
      <c r="G1573" s="187"/>
      <c r="H1573" s="179">
        <f t="shared" si="50"/>
        <v>11</v>
      </c>
    </row>
    <row r="1574" spans="1:8" ht="18" customHeight="1">
      <c r="A1574" s="190">
        <v>42331</v>
      </c>
      <c r="B1574" s="190" t="s">
        <v>198</v>
      </c>
      <c r="C1574" s="188" t="s">
        <v>1138</v>
      </c>
      <c r="D1574" s="191"/>
      <c r="E1574" s="191">
        <v>15000000</v>
      </c>
      <c r="F1574" s="192">
        <f t="shared" si="49"/>
        <v>177038000</v>
      </c>
      <c r="G1574" s="187"/>
      <c r="H1574" s="179">
        <f t="shared" si="50"/>
        <v>11</v>
      </c>
    </row>
    <row r="1575" spans="1:8" ht="18" customHeight="1">
      <c r="A1575" s="190">
        <v>42331</v>
      </c>
      <c r="B1575" s="190" t="s">
        <v>184</v>
      </c>
      <c r="C1575" s="188" t="s">
        <v>1139</v>
      </c>
      <c r="D1575" s="191">
        <v>10000000</v>
      </c>
      <c r="E1575" s="191"/>
      <c r="F1575" s="192">
        <f t="shared" si="49"/>
        <v>187038000</v>
      </c>
      <c r="G1575" s="187"/>
      <c r="H1575" s="179">
        <f t="shared" si="50"/>
        <v>11</v>
      </c>
    </row>
    <row r="1576" spans="1:8" ht="18" customHeight="1">
      <c r="A1576" s="190">
        <v>42331</v>
      </c>
      <c r="B1576" s="190" t="s">
        <v>184</v>
      </c>
      <c r="C1576" s="188" t="s">
        <v>1140</v>
      </c>
      <c r="D1576" s="191">
        <v>2000000</v>
      </c>
      <c r="E1576" s="191"/>
      <c r="F1576" s="192">
        <f t="shared" si="49"/>
        <v>189038000</v>
      </c>
      <c r="G1576" s="187"/>
      <c r="H1576" s="179">
        <f t="shared" si="50"/>
        <v>11</v>
      </c>
    </row>
    <row r="1577" spans="1:8" ht="18" customHeight="1">
      <c r="A1577" s="190">
        <v>42331</v>
      </c>
      <c r="B1577" s="190" t="s">
        <v>152</v>
      </c>
      <c r="C1577" s="188" t="s">
        <v>1141</v>
      </c>
      <c r="D1577" s="191"/>
      <c r="E1577" s="191">
        <v>12528000</v>
      </c>
      <c r="F1577" s="192">
        <f t="shared" si="49"/>
        <v>176510000</v>
      </c>
      <c r="G1577" s="187"/>
      <c r="H1577" s="179">
        <f t="shared" si="50"/>
        <v>11</v>
      </c>
    </row>
    <row r="1578" spans="1:8" ht="18" customHeight="1">
      <c r="A1578" s="190">
        <v>42332</v>
      </c>
      <c r="B1578" s="190" t="s">
        <v>184</v>
      </c>
      <c r="C1578" s="188" t="s">
        <v>337</v>
      </c>
      <c r="D1578" s="191"/>
      <c r="E1578" s="191">
        <v>5000000</v>
      </c>
      <c r="F1578" s="192">
        <f t="shared" si="49"/>
        <v>171510000</v>
      </c>
      <c r="G1578" s="187"/>
      <c r="H1578" s="179">
        <f t="shared" si="50"/>
        <v>11</v>
      </c>
    </row>
    <row r="1579" spans="1:8" ht="18" customHeight="1">
      <c r="A1579" s="190">
        <v>42332</v>
      </c>
      <c r="B1579" s="190" t="s">
        <v>204</v>
      </c>
      <c r="C1579" s="188" t="s">
        <v>205</v>
      </c>
      <c r="D1579" s="191"/>
      <c r="E1579" s="191">
        <v>18017000</v>
      </c>
      <c r="F1579" s="192">
        <f t="shared" si="49"/>
        <v>153493000</v>
      </c>
      <c r="G1579" s="187"/>
      <c r="H1579" s="179">
        <f t="shared" si="50"/>
        <v>11</v>
      </c>
    </row>
    <row r="1580" spans="1:8" ht="18" customHeight="1">
      <c r="A1580" s="190">
        <v>42332</v>
      </c>
      <c r="B1580" s="190" t="s">
        <v>146</v>
      </c>
      <c r="C1580" s="188" t="s">
        <v>1142</v>
      </c>
      <c r="D1580" s="191"/>
      <c r="E1580" s="191">
        <v>200000</v>
      </c>
      <c r="F1580" s="192">
        <f t="shared" si="49"/>
        <v>153293000</v>
      </c>
      <c r="G1580" s="187"/>
      <c r="H1580" s="179">
        <f t="shared" si="50"/>
        <v>11</v>
      </c>
    </row>
    <row r="1581" spans="1:8" ht="18" customHeight="1">
      <c r="A1581" s="190">
        <v>42332</v>
      </c>
      <c r="B1581" s="190" t="s">
        <v>161</v>
      </c>
      <c r="C1581" s="188" t="s">
        <v>1143</v>
      </c>
      <c r="D1581" s="191"/>
      <c r="E1581" s="191">
        <v>15292000</v>
      </c>
      <c r="F1581" s="192">
        <f t="shared" si="49"/>
        <v>138001000</v>
      </c>
      <c r="G1581" s="187"/>
      <c r="H1581" s="179">
        <f t="shared" si="50"/>
        <v>11</v>
      </c>
    </row>
    <row r="1582" spans="1:8" ht="18" customHeight="1">
      <c r="A1582" s="190">
        <v>42333</v>
      </c>
      <c r="B1582" s="190" t="s">
        <v>1053</v>
      </c>
      <c r="C1582" s="188" t="s">
        <v>1144</v>
      </c>
      <c r="D1582" s="191"/>
      <c r="E1582" s="191">
        <v>1018000</v>
      </c>
      <c r="F1582" s="192">
        <f t="shared" si="49"/>
        <v>136983000</v>
      </c>
      <c r="G1582" s="187"/>
      <c r="H1582" s="179">
        <f t="shared" si="50"/>
        <v>11</v>
      </c>
    </row>
    <row r="1583" spans="1:8" ht="18" customHeight="1">
      <c r="A1583" s="190">
        <v>42333</v>
      </c>
      <c r="B1583" s="190" t="s">
        <v>146</v>
      </c>
      <c r="C1583" s="188" t="s">
        <v>1145</v>
      </c>
      <c r="D1583" s="191"/>
      <c r="E1583" s="191">
        <v>370000</v>
      </c>
      <c r="F1583" s="192">
        <f t="shared" si="49"/>
        <v>136613000</v>
      </c>
      <c r="G1583" s="187"/>
      <c r="H1583" s="179">
        <f t="shared" si="50"/>
        <v>11</v>
      </c>
    </row>
    <row r="1584" spans="1:8" ht="18" customHeight="1">
      <c r="A1584" s="190">
        <v>42333</v>
      </c>
      <c r="B1584" s="190" t="s">
        <v>146</v>
      </c>
      <c r="C1584" s="188" t="s">
        <v>964</v>
      </c>
      <c r="D1584" s="191"/>
      <c r="E1584" s="191">
        <v>250000</v>
      </c>
      <c r="F1584" s="192">
        <f t="shared" si="49"/>
        <v>136363000</v>
      </c>
      <c r="G1584" s="187"/>
      <c r="H1584" s="179">
        <f t="shared" si="50"/>
        <v>11</v>
      </c>
    </row>
    <row r="1585" spans="1:8" ht="18" customHeight="1">
      <c r="A1585" s="190">
        <v>42333</v>
      </c>
      <c r="B1585" s="190" t="s">
        <v>832</v>
      </c>
      <c r="C1585" s="188" t="s">
        <v>1146</v>
      </c>
      <c r="D1585" s="191"/>
      <c r="E1585" s="191">
        <v>1000000</v>
      </c>
      <c r="F1585" s="192">
        <f t="shared" si="49"/>
        <v>135363000</v>
      </c>
      <c r="G1585" s="187"/>
      <c r="H1585" s="179">
        <f t="shared" si="50"/>
        <v>11</v>
      </c>
    </row>
    <row r="1586" spans="1:8" ht="18" customHeight="1">
      <c r="A1586" s="190">
        <v>42333</v>
      </c>
      <c r="B1586" s="190" t="s">
        <v>152</v>
      </c>
      <c r="C1586" s="188" t="s">
        <v>1147</v>
      </c>
      <c r="D1586" s="191"/>
      <c r="E1586" s="191">
        <v>6000000</v>
      </c>
      <c r="F1586" s="192">
        <f t="shared" si="49"/>
        <v>129363000</v>
      </c>
      <c r="G1586" s="187"/>
      <c r="H1586" s="179">
        <f t="shared" si="50"/>
        <v>11</v>
      </c>
    </row>
    <row r="1587" spans="1:8" ht="18" customHeight="1">
      <c r="A1587" s="190">
        <v>42333</v>
      </c>
      <c r="B1587" s="190" t="s">
        <v>146</v>
      </c>
      <c r="C1587" s="188" t="s">
        <v>1148</v>
      </c>
      <c r="D1587" s="191"/>
      <c r="E1587" s="191">
        <v>600000</v>
      </c>
      <c r="F1587" s="192">
        <f t="shared" si="49"/>
        <v>128763000</v>
      </c>
      <c r="G1587" s="187"/>
      <c r="H1587" s="179">
        <f t="shared" si="50"/>
        <v>11</v>
      </c>
    </row>
    <row r="1588" spans="1:8" ht="18" customHeight="1">
      <c r="A1588" s="190">
        <v>42334</v>
      </c>
      <c r="B1588" s="190" t="s">
        <v>1053</v>
      </c>
      <c r="C1588" s="188" t="s">
        <v>867</v>
      </c>
      <c r="D1588" s="191"/>
      <c r="E1588" s="191">
        <v>1967000</v>
      </c>
      <c r="F1588" s="192">
        <f t="shared" si="49"/>
        <v>126796000</v>
      </c>
      <c r="G1588" s="187"/>
      <c r="H1588" s="179">
        <f t="shared" si="50"/>
        <v>11</v>
      </c>
    </row>
    <row r="1589" spans="1:8" ht="18" customHeight="1">
      <c r="A1589" s="190">
        <v>42334</v>
      </c>
      <c r="B1589" s="190" t="s">
        <v>146</v>
      </c>
      <c r="C1589" s="188" t="s">
        <v>1149</v>
      </c>
      <c r="D1589" s="191"/>
      <c r="E1589" s="191">
        <v>760000</v>
      </c>
      <c r="F1589" s="192">
        <f t="shared" si="49"/>
        <v>126036000</v>
      </c>
      <c r="G1589" s="187"/>
      <c r="H1589" s="179">
        <f t="shared" si="50"/>
        <v>11</v>
      </c>
    </row>
    <row r="1590" spans="1:8" ht="18" customHeight="1">
      <c r="A1590" s="190">
        <v>42334</v>
      </c>
      <c r="B1590" s="190" t="s">
        <v>148</v>
      </c>
      <c r="C1590" s="188" t="s">
        <v>984</v>
      </c>
      <c r="D1590" s="191"/>
      <c r="E1590" s="191">
        <v>100000000</v>
      </c>
      <c r="F1590" s="192">
        <f t="shared" si="49"/>
        <v>26036000</v>
      </c>
      <c r="G1590" s="187"/>
      <c r="H1590" s="179">
        <f t="shared" si="50"/>
        <v>11</v>
      </c>
    </row>
    <row r="1591" spans="1:8" ht="18" customHeight="1">
      <c r="A1591" s="190">
        <v>42334</v>
      </c>
      <c r="B1591" s="190" t="s">
        <v>146</v>
      </c>
      <c r="C1591" s="188" t="s">
        <v>1150</v>
      </c>
      <c r="D1591" s="191"/>
      <c r="E1591" s="191">
        <v>155000</v>
      </c>
      <c r="F1591" s="192">
        <f t="shared" si="49"/>
        <v>25881000</v>
      </c>
      <c r="G1591" s="187"/>
      <c r="H1591" s="179">
        <f t="shared" si="50"/>
        <v>11</v>
      </c>
    </row>
    <row r="1592" spans="1:8" ht="18" customHeight="1">
      <c r="A1592" s="190">
        <v>42334</v>
      </c>
      <c r="B1592" s="190" t="s">
        <v>832</v>
      </c>
      <c r="C1592" s="188" t="s">
        <v>1151</v>
      </c>
      <c r="D1592" s="191"/>
      <c r="E1592" s="191">
        <v>790000</v>
      </c>
      <c r="F1592" s="192">
        <f t="shared" si="49"/>
        <v>25091000</v>
      </c>
      <c r="G1592" s="187"/>
      <c r="H1592" s="179">
        <f t="shared" si="50"/>
        <v>11</v>
      </c>
    </row>
    <row r="1593" spans="1:8" ht="18" customHeight="1">
      <c r="A1593" s="190">
        <v>42335</v>
      </c>
      <c r="B1593" s="190" t="s">
        <v>146</v>
      </c>
      <c r="C1593" s="188" t="s">
        <v>1152</v>
      </c>
      <c r="D1593" s="191"/>
      <c r="E1593" s="191">
        <v>115000</v>
      </c>
      <c r="F1593" s="192">
        <f t="shared" si="49"/>
        <v>24976000</v>
      </c>
      <c r="G1593" s="187"/>
      <c r="H1593" s="179">
        <f t="shared" si="50"/>
        <v>11</v>
      </c>
    </row>
    <row r="1594" spans="1:8" ht="18" customHeight="1">
      <c r="A1594" s="190">
        <v>42335</v>
      </c>
      <c r="B1594" s="190" t="s">
        <v>1053</v>
      </c>
      <c r="C1594" s="188" t="s">
        <v>1153</v>
      </c>
      <c r="D1594" s="191"/>
      <c r="E1594" s="191">
        <v>10000000</v>
      </c>
      <c r="F1594" s="192">
        <f t="shared" si="49"/>
        <v>14976000</v>
      </c>
      <c r="G1594" s="187"/>
      <c r="H1594" s="179">
        <f t="shared" si="50"/>
        <v>11</v>
      </c>
    </row>
    <row r="1595" spans="1:8" ht="18" customHeight="1">
      <c r="A1595" s="190">
        <v>42335</v>
      </c>
      <c r="B1595" s="190" t="s">
        <v>198</v>
      </c>
      <c r="C1595" s="188" t="s">
        <v>1154</v>
      </c>
      <c r="D1595" s="191"/>
      <c r="E1595" s="191">
        <v>5000000</v>
      </c>
      <c r="F1595" s="192">
        <f t="shared" si="49"/>
        <v>9976000</v>
      </c>
      <c r="G1595" s="187"/>
      <c r="H1595" s="179">
        <f t="shared" si="50"/>
        <v>11</v>
      </c>
    </row>
    <row r="1596" spans="1:8" ht="18" customHeight="1">
      <c r="A1596" s="190">
        <v>42335</v>
      </c>
      <c r="B1596" s="190" t="s">
        <v>146</v>
      </c>
      <c r="C1596" s="188" t="s">
        <v>964</v>
      </c>
      <c r="D1596" s="191"/>
      <c r="E1596" s="191">
        <v>305000</v>
      </c>
      <c r="F1596" s="192">
        <f t="shared" si="49"/>
        <v>9671000</v>
      </c>
      <c r="G1596" s="187"/>
      <c r="H1596" s="179">
        <f t="shared" si="50"/>
        <v>11</v>
      </c>
    </row>
    <row r="1597" spans="1:8" ht="18" customHeight="1">
      <c r="A1597" s="190">
        <v>42335</v>
      </c>
      <c r="B1597" s="190" t="s">
        <v>152</v>
      </c>
      <c r="C1597" s="188" t="s">
        <v>1158</v>
      </c>
      <c r="D1597" s="191"/>
      <c r="E1597" s="191">
        <v>1921000</v>
      </c>
      <c r="F1597" s="192">
        <f t="shared" si="49"/>
        <v>7750000</v>
      </c>
      <c r="G1597" s="187"/>
      <c r="H1597" s="179">
        <f t="shared" si="50"/>
        <v>11</v>
      </c>
    </row>
    <row r="1598" spans="1:8" ht="18" customHeight="1">
      <c r="A1598" s="190">
        <v>42336</v>
      </c>
      <c r="B1598" s="190" t="s">
        <v>50</v>
      </c>
      <c r="C1598" s="188" t="s">
        <v>155</v>
      </c>
      <c r="D1598" s="191">
        <v>420000000</v>
      </c>
      <c r="E1598" s="191"/>
      <c r="F1598" s="192">
        <f t="shared" si="49"/>
        <v>427750000</v>
      </c>
      <c r="G1598" s="187"/>
      <c r="H1598" s="179">
        <f t="shared" si="50"/>
        <v>11</v>
      </c>
    </row>
    <row r="1599" spans="1:8" ht="18" customHeight="1">
      <c r="A1599" s="190">
        <v>42336</v>
      </c>
      <c r="B1599" s="190" t="s">
        <v>1053</v>
      </c>
      <c r="C1599" s="188" t="s">
        <v>1155</v>
      </c>
      <c r="D1599" s="191"/>
      <c r="E1599" s="191">
        <v>3550000</v>
      </c>
      <c r="F1599" s="192">
        <f t="shared" si="49"/>
        <v>424200000</v>
      </c>
      <c r="G1599" s="187"/>
      <c r="H1599" s="179">
        <f t="shared" si="50"/>
        <v>11</v>
      </c>
    </row>
    <row r="1600" spans="1:8" ht="18" customHeight="1">
      <c r="A1600" s="190">
        <v>42336</v>
      </c>
      <c r="B1600" s="190" t="s">
        <v>148</v>
      </c>
      <c r="C1600" s="188" t="s">
        <v>166</v>
      </c>
      <c r="D1600" s="191"/>
      <c r="E1600" s="191">
        <v>200000000</v>
      </c>
      <c r="F1600" s="192">
        <f t="shared" si="49"/>
        <v>224200000</v>
      </c>
      <c r="G1600" s="187"/>
      <c r="H1600" s="179">
        <f t="shared" si="50"/>
        <v>11</v>
      </c>
    </row>
    <row r="1601" spans="1:8" ht="18" customHeight="1">
      <c r="A1601" s="190">
        <v>42336</v>
      </c>
      <c r="B1601" s="190" t="s">
        <v>148</v>
      </c>
      <c r="C1601" s="188" t="s">
        <v>898</v>
      </c>
      <c r="D1601" s="191"/>
      <c r="E1601" s="191">
        <v>108033000</v>
      </c>
      <c r="F1601" s="192">
        <f t="shared" si="49"/>
        <v>116167000</v>
      </c>
      <c r="G1601" s="187"/>
      <c r="H1601" s="179">
        <f t="shared" si="50"/>
        <v>11</v>
      </c>
    </row>
    <row r="1602" spans="1:8" ht="18" customHeight="1">
      <c r="A1602" s="190">
        <v>42336</v>
      </c>
      <c r="B1602" s="190" t="s">
        <v>148</v>
      </c>
      <c r="C1602" s="188" t="s">
        <v>361</v>
      </c>
      <c r="D1602" s="191"/>
      <c r="E1602" s="191">
        <v>20017000</v>
      </c>
      <c r="F1602" s="192">
        <f t="shared" si="49"/>
        <v>96150000</v>
      </c>
      <c r="G1602" s="187"/>
      <c r="H1602" s="179">
        <f t="shared" si="50"/>
        <v>11</v>
      </c>
    </row>
    <row r="1603" spans="1:8" ht="18" customHeight="1">
      <c r="A1603" s="190">
        <v>42336</v>
      </c>
      <c r="B1603" s="190" t="s">
        <v>198</v>
      </c>
      <c r="C1603" s="188" t="s">
        <v>1156</v>
      </c>
      <c r="D1603" s="191"/>
      <c r="E1603" s="191">
        <v>4241000</v>
      </c>
      <c r="F1603" s="192">
        <f t="shared" si="49"/>
        <v>91909000</v>
      </c>
      <c r="G1603" s="187"/>
      <c r="H1603" s="179">
        <f t="shared" si="50"/>
        <v>11</v>
      </c>
    </row>
    <row r="1604" spans="1:8" ht="18" customHeight="1">
      <c r="A1604" s="190">
        <v>42336</v>
      </c>
      <c r="B1604" s="190" t="s">
        <v>198</v>
      </c>
      <c r="C1604" s="188" t="s">
        <v>157</v>
      </c>
      <c r="D1604" s="191"/>
      <c r="E1604" s="191">
        <v>40000000</v>
      </c>
      <c r="F1604" s="192">
        <f t="shared" si="49"/>
        <v>51909000</v>
      </c>
      <c r="G1604" s="187"/>
      <c r="H1604" s="179">
        <f t="shared" si="50"/>
        <v>11</v>
      </c>
    </row>
    <row r="1605" spans="1:8" ht="18" customHeight="1">
      <c r="A1605" s="190">
        <v>42336</v>
      </c>
      <c r="B1605" s="190" t="s">
        <v>198</v>
      </c>
      <c r="C1605" s="188" t="s">
        <v>1157</v>
      </c>
      <c r="D1605" s="191"/>
      <c r="E1605" s="191">
        <v>2600000</v>
      </c>
      <c r="F1605" s="192">
        <f t="shared" si="49"/>
        <v>49309000</v>
      </c>
      <c r="G1605" s="187"/>
      <c r="H1605" s="179">
        <f t="shared" si="50"/>
        <v>11</v>
      </c>
    </row>
    <row r="1606" spans="1:8" ht="18" customHeight="1">
      <c r="A1606" s="190">
        <v>42339</v>
      </c>
      <c r="B1606" s="190" t="s">
        <v>832</v>
      </c>
      <c r="C1606" s="188" t="s">
        <v>654</v>
      </c>
      <c r="D1606" s="191"/>
      <c r="E1606" s="191">
        <v>4080000</v>
      </c>
      <c r="F1606" s="192">
        <f t="shared" si="49"/>
        <v>45229000</v>
      </c>
      <c r="G1606" s="187"/>
      <c r="H1606" s="179">
        <f t="shared" si="50"/>
        <v>12</v>
      </c>
    </row>
    <row r="1607" spans="1:8" ht="18" customHeight="1">
      <c r="A1607" s="190">
        <v>42339</v>
      </c>
      <c r="B1607" s="190" t="s">
        <v>832</v>
      </c>
      <c r="C1607" s="188" t="s">
        <v>665</v>
      </c>
      <c r="D1607" s="191"/>
      <c r="E1607" s="191">
        <v>1000000</v>
      </c>
      <c r="F1607" s="192">
        <f t="shared" si="49"/>
        <v>44229000</v>
      </c>
      <c r="G1607" s="187"/>
      <c r="H1607" s="179">
        <f t="shared" si="50"/>
        <v>12</v>
      </c>
    </row>
    <row r="1608" spans="1:8" ht="18" customHeight="1">
      <c r="A1608" s="190">
        <v>42339</v>
      </c>
      <c r="B1608" s="190" t="s">
        <v>152</v>
      </c>
      <c r="C1608" s="188" t="s">
        <v>665</v>
      </c>
      <c r="D1608" s="191"/>
      <c r="E1608" s="191">
        <v>510000</v>
      </c>
      <c r="F1608" s="192">
        <f t="shared" si="49"/>
        <v>43719000</v>
      </c>
      <c r="G1608" s="187"/>
      <c r="H1608" s="179">
        <f t="shared" si="50"/>
        <v>12</v>
      </c>
    </row>
    <row r="1609" spans="1:8" ht="18" customHeight="1">
      <c r="A1609" s="190">
        <v>42339</v>
      </c>
      <c r="B1609" s="190" t="s">
        <v>1159</v>
      </c>
      <c r="C1609" s="188" t="s">
        <v>1160</v>
      </c>
      <c r="D1609" s="191"/>
      <c r="E1609" s="191">
        <v>1450000</v>
      </c>
      <c r="F1609" s="192">
        <f t="shared" si="49"/>
        <v>42269000</v>
      </c>
      <c r="G1609" s="187"/>
      <c r="H1609" s="179">
        <f t="shared" si="50"/>
        <v>12</v>
      </c>
    </row>
    <row r="1610" spans="1:8" ht="18" customHeight="1">
      <c r="A1610" s="190">
        <v>42339</v>
      </c>
      <c r="B1610" s="190" t="s">
        <v>1161</v>
      </c>
      <c r="C1610" s="188" t="s">
        <v>869</v>
      </c>
      <c r="D1610" s="191"/>
      <c r="E1610" s="191">
        <v>9800000</v>
      </c>
      <c r="F1610" s="192">
        <f t="shared" si="49"/>
        <v>32469000</v>
      </c>
      <c r="G1610" s="187"/>
      <c r="H1610" s="179">
        <f t="shared" si="50"/>
        <v>12</v>
      </c>
    </row>
    <row r="1611" spans="1:8" ht="18" customHeight="1">
      <c r="A1611" s="190">
        <v>42339</v>
      </c>
      <c r="B1611" s="190" t="s">
        <v>146</v>
      </c>
      <c r="C1611" s="188" t="s">
        <v>197</v>
      </c>
      <c r="D1611" s="191"/>
      <c r="E1611" s="191">
        <v>350000</v>
      </c>
      <c r="F1611" s="192">
        <f t="shared" si="49"/>
        <v>32119000</v>
      </c>
      <c r="G1611" s="187"/>
      <c r="H1611" s="179">
        <f t="shared" si="50"/>
        <v>12</v>
      </c>
    </row>
    <row r="1612" spans="1:8" ht="18" customHeight="1">
      <c r="A1612" s="190">
        <v>42339</v>
      </c>
      <c r="B1612" s="190" t="s">
        <v>146</v>
      </c>
      <c r="C1612" s="188" t="s">
        <v>1162</v>
      </c>
      <c r="D1612" s="191"/>
      <c r="E1612" s="191">
        <v>810000</v>
      </c>
      <c r="F1612" s="192">
        <f t="shared" si="49"/>
        <v>31309000</v>
      </c>
      <c r="G1612" s="187"/>
      <c r="H1612" s="179">
        <f t="shared" si="50"/>
        <v>12</v>
      </c>
    </row>
    <row r="1613" spans="1:8" ht="18" customHeight="1">
      <c r="A1613" s="190">
        <v>42339</v>
      </c>
      <c r="B1613" s="190" t="s">
        <v>146</v>
      </c>
      <c r="C1613" s="188" t="s">
        <v>1163</v>
      </c>
      <c r="D1613" s="191"/>
      <c r="E1613" s="191">
        <v>1000000</v>
      </c>
      <c r="F1613" s="192">
        <f t="shared" si="49"/>
        <v>30309000</v>
      </c>
      <c r="G1613" s="187"/>
      <c r="H1613" s="179">
        <f t="shared" si="50"/>
        <v>12</v>
      </c>
    </row>
    <row r="1614" spans="1:8" ht="18" customHeight="1">
      <c r="A1614" s="190">
        <v>42339</v>
      </c>
      <c r="B1614" s="190" t="s">
        <v>1164</v>
      </c>
      <c r="C1614" s="188" t="s">
        <v>1165</v>
      </c>
      <c r="D1614" s="191">
        <v>452680000</v>
      </c>
      <c r="E1614" s="191"/>
      <c r="F1614" s="192">
        <f t="shared" si="49"/>
        <v>482989000</v>
      </c>
      <c r="G1614" s="187"/>
      <c r="H1614" s="179">
        <f t="shared" si="50"/>
        <v>12</v>
      </c>
    </row>
    <row r="1615" spans="1:8" ht="18" customHeight="1">
      <c r="A1615" s="190">
        <v>42339</v>
      </c>
      <c r="B1615" s="190" t="s">
        <v>50</v>
      </c>
      <c r="C1615" s="188" t="s">
        <v>157</v>
      </c>
      <c r="D1615" s="191"/>
      <c r="E1615" s="191">
        <v>50000000</v>
      </c>
      <c r="F1615" s="192">
        <f t="shared" si="49"/>
        <v>432989000</v>
      </c>
      <c r="G1615" s="187"/>
      <c r="H1615" s="179">
        <f t="shared" si="50"/>
        <v>12</v>
      </c>
    </row>
    <row r="1616" spans="1:8" ht="18" customHeight="1">
      <c r="A1616" s="190">
        <v>42339</v>
      </c>
      <c r="B1616" s="190" t="s">
        <v>50</v>
      </c>
      <c r="C1616" s="188" t="s">
        <v>156</v>
      </c>
      <c r="D1616" s="191"/>
      <c r="E1616" s="191">
        <v>400000000</v>
      </c>
      <c r="F1616" s="192">
        <f t="shared" si="49"/>
        <v>32989000</v>
      </c>
      <c r="G1616" s="187"/>
      <c r="H1616" s="179">
        <f t="shared" si="50"/>
        <v>12</v>
      </c>
    </row>
    <row r="1617" spans="1:8" ht="18" customHeight="1">
      <c r="A1617" s="190">
        <v>42339</v>
      </c>
      <c r="B1617" s="190" t="s">
        <v>169</v>
      </c>
      <c r="C1617" s="188" t="s">
        <v>319</v>
      </c>
      <c r="D1617" s="191"/>
      <c r="E1617" s="191">
        <v>10000000</v>
      </c>
      <c r="F1617" s="192">
        <f t="shared" ref="F1617:F1680" si="51">IF(C1617&lt;&gt;"",F1616+D1617-E1617,0)</f>
        <v>22989000</v>
      </c>
      <c r="G1617" s="187"/>
      <c r="H1617" s="179">
        <f t="shared" ref="H1617:H1680" si="52">IF(A1617&lt;&gt;"",MONTH(A1617),"")</f>
        <v>12</v>
      </c>
    </row>
    <row r="1618" spans="1:8" ht="18" customHeight="1">
      <c r="A1618" s="190">
        <v>42339</v>
      </c>
      <c r="B1618" s="190" t="s">
        <v>204</v>
      </c>
      <c r="C1618" s="188" t="s">
        <v>998</v>
      </c>
      <c r="D1618" s="191"/>
      <c r="E1618" s="191">
        <v>5017000</v>
      </c>
      <c r="F1618" s="192">
        <f t="shared" si="51"/>
        <v>17972000</v>
      </c>
      <c r="G1618" s="187"/>
      <c r="H1618" s="179">
        <f t="shared" si="52"/>
        <v>12</v>
      </c>
    </row>
    <row r="1619" spans="1:8" ht="18" customHeight="1">
      <c r="A1619" s="190">
        <v>42339</v>
      </c>
      <c r="B1619" s="190" t="s">
        <v>832</v>
      </c>
      <c r="C1619" s="188" t="s">
        <v>202</v>
      </c>
      <c r="D1619" s="191"/>
      <c r="E1619" s="191">
        <v>360000</v>
      </c>
      <c r="F1619" s="192">
        <f t="shared" si="51"/>
        <v>17612000</v>
      </c>
      <c r="G1619" s="187"/>
      <c r="H1619" s="179">
        <f t="shared" si="52"/>
        <v>12</v>
      </c>
    </row>
    <row r="1620" spans="1:8" ht="18" customHeight="1">
      <c r="A1620" s="190">
        <v>42339</v>
      </c>
      <c r="B1620" s="190" t="s">
        <v>179</v>
      </c>
      <c r="C1620" s="188" t="s">
        <v>1166</v>
      </c>
      <c r="D1620" s="191"/>
      <c r="E1620" s="191">
        <v>543000</v>
      </c>
      <c r="F1620" s="192">
        <f t="shared" si="51"/>
        <v>17069000</v>
      </c>
      <c r="G1620" s="187"/>
      <c r="H1620" s="179">
        <f t="shared" si="52"/>
        <v>12</v>
      </c>
    </row>
    <row r="1621" spans="1:8" ht="18" customHeight="1">
      <c r="A1621" s="190">
        <v>42339</v>
      </c>
      <c r="B1621" s="190" t="s">
        <v>50</v>
      </c>
      <c r="C1621" s="188" t="s">
        <v>155</v>
      </c>
      <c r="D1621" s="191">
        <v>2000000000</v>
      </c>
      <c r="E1621" s="191"/>
      <c r="F1621" s="192">
        <f t="shared" si="51"/>
        <v>2017069000</v>
      </c>
      <c r="G1621" s="187"/>
      <c r="H1621" s="179">
        <f t="shared" si="52"/>
        <v>12</v>
      </c>
    </row>
    <row r="1622" spans="1:8" ht="18" customHeight="1">
      <c r="A1622" s="190">
        <v>42339</v>
      </c>
      <c r="B1622" s="190" t="s">
        <v>50</v>
      </c>
      <c r="C1622" s="188" t="s">
        <v>157</v>
      </c>
      <c r="D1622" s="191"/>
      <c r="E1622" s="191">
        <v>1725000000</v>
      </c>
      <c r="F1622" s="192">
        <f t="shared" si="51"/>
        <v>292069000</v>
      </c>
      <c r="G1622" s="187"/>
      <c r="H1622" s="179">
        <f t="shared" si="52"/>
        <v>12</v>
      </c>
    </row>
    <row r="1623" spans="1:8" ht="18" customHeight="1">
      <c r="A1623" s="190">
        <v>42339</v>
      </c>
      <c r="B1623" s="190" t="s">
        <v>146</v>
      </c>
      <c r="C1623" s="188" t="s">
        <v>1167</v>
      </c>
      <c r="D1623" s="191"/>
      <c r="E1623" s="191">
        <v>1800000</v>
      </c>
      <c r="F1623" s="192">
        <f t="shared" si="51"/>
        <v>290269000</v>
      </c>
      <c r="G1623" s="187"/>
      <c r="H1623" s="179">
        <f t="shared" si="52"/>
        <v>12</v>
      </c>
    </row>
    <row r="1624" spans="1:8" ht="18" customHeight="1">
      <c r="A1624" s="190">
        <v>42339</v>
      </c>
      <c r="B1624" s="190" t="s">
        <v>50</v>
      </c>
      <c r="C1624" s="188" t="s">
        <v>380</v>
      </c>
      <c r="D1624" s="191">
        <v>1600000000</v>
      </c>
      <c r="E1624" s="191"/>
      <c r="F1624" s="192">
        <f t="shared" si="51"/>
        <v>1890269000</v>
      </c>
      <c r="G1624" s="187"/>
      <c r="H1624" s="179">
        <f t="shared" si="52"/>
        <v>12</v>
      </c>
    </row>
    <row r="1625" spans="1:8" ht="18" customHeight="1">
      <c r="A1625" s="190">
        <v>42339</v>
      </c>
      <c r="B1625" s="190" t="s">
        <v>50</v>
      </c>
      <c r="C1625" s="188" t="s">
        <v>156</v>
      </c>
      <c r="D1625" s="191"/>
      <c r="E1625" s="191">
        <v>930000000</v>
      </c>
      <c r="F1625" s="192">
        <f t="shared" si="51"/>
        <v>960269000</v>
      </c>
      <c r="G1625" s="187"/>
      <c r="H1625" s="179">
        <f t="shared" si="52"/>
        <v>12</v>
      </c>
    </row>
    <row r="1626" spans="1:8" ht="18" customHeight="1">
      <c r="A1626" s="190">
        <v>42339</v>
      </c>
      <c r="B1626" s="190" t="s">
        <v>198</v>
      </c>
      <c r="C1626" s="188" t="s">
        <v>157</v>
      </c>
      <c r="D1626" s="191"/>
      <c r="E1626" s="191">
        <v>250000000</v>
      </c>
      <c r="F1626" s="192">
        <f t="shared" si="51"/>
        <v>710269000</v>
      </c>
      <c r="G1626" s="187"/>
      <c r="H1626" s="179">
        <f t="shared" si="52"/>
        <v>12</v>
      </c>
    </row>
    <row r="1627" spans="1:8" ht="18" customHeight="1">
      <c r="A1627" s="190">
        <v>42339</v>
      </c>
      <c r="B1627" s="190" t="s">
        <v>148</v>
      </c>
      <c r="C1627" s="188" t="s">
        <v>206</v>
      </c>
      <c r="D1627" s="191"/>
      <c r="E1627" s="191">
        <v>200000000</v>
      </c>
      <c r="F1627" s="192">
        <f t="shared" si="51"/>
        <v>510269000</v>
      </c>
      <c r="G1627" s="187"/>
      <c r="H1627" s="179">
        <f t="shared" si="52"/>
        <v>12</v>
      </c>
    </row>
    <row r="1628" spans="1:8" ht="18" customHeight="1">
      <c r="A1628" s="190">
        <v>42339</v>
      </c>
      <c r="B1628" s="190" t="s">
        <v>148</v>
      </c>
      <c r="C1628" s="188" t="s">
        <v>167</v>
      </c>
      <c r="D1628" s="191"/>
      <c r="E1628" s="191">
        <v>150000000</v>
      </c>
      <c r="F1628" s="192">
        <f t="shared" si="51"/>
        <v>360269000</v>
      </c>
      <c r="G1628" s="187"/>
      <c r="H1628" s="179">
        <f t="shared" si="52"/>
        <v>12</v>
      </c>
    </row>
    <row r="1629" spans="1:8" ht="18" customHeight="1">
      <c r="A1629" s="190">
        <v>42339</v>
      </c>
      <c r="B1629" s="190" t="s">
        <v>148</v>
      </c>
      <c r="C1629" s="188" t="s">
        <v>237</v>
      </c>
      <c r="D1629" s="191"/>
      <c r="E1629" s="191">
        <v>246000000</v>
      </c>
      <c r="F1629" s="192">
        <f t="shared" si="51"/>
        <v>114269000</v>
      </c>
      <c r="G1629" s="187"/>
      <c r="H1629" s="179">
        <f t="shared" si="52"/>
        <v>12</v>
      </c>
    </row>
    <row r="1630" spans="1:8" ht="18" customHeight="1">
      <c r="A1630" s="190">
        <v>42339</v>
      </c>
      <c r="B1630" s="190" t="s">
        <v>148</v>
      </c>
      <c r="C1630" s="188" t="s">
        <v>868</v>
      </c>
      <c r="D1630" s="191"/>
      <c r="E1630" s="191">
        <v>250000000</v>
      </c>
      <c r="F1630" s="192">
        <f t="shared" si="51"/>
        <v>-135731000</v>
      </c>
      <c r="G1630" s="187"/>
      <c r="H1630" s="179">
        <f t="shared" si="52"/>
        <v>12</v>
      </c>
    </row>
    <row r="1631" spans="1:8" ht="18" customHeight="1">
      <c r="A1631" s="190">
        <v>42339</v>
      </c>
      <c r="B1631" s="190" t="s">
        <v>148</v>
      </c>
      <c r="C1631" s="188" t="s">
        <v>183</v>
      </c>
      <c r="D1631" s="191"/>
      <c r="E1631" s="191">
        <v>83393000</v>
      </c>
      <c r="F1631" s="192">
        <f t="shared" si="51"/>
        <v>-219124000</v>
      </c>
      <c r="G1631" s="187"/>
      <c r="H1631" s="179">
        <f t="shared" si="52"/>
        <v>12</v>
      </c>
    </row>
    <row r="1632" spans="1:8" ht="18" customHeight="1">
      <c r="A1632" s="190">
        <v>42339</v>
      </c>
      <c r="B1632" s="190" t="s">
        <v>198</v>
      </c>
      <c r="C1632" s="188" t="s">
        <v>357</v>
      </c>
      <c r="D1632" s="191"/>
      <c r="E1632" s="191">
        <v>250000000</v>
      </c>
      <c r="F1632" s="192">
        <f t="shared" si="51"/>
        <v>-469124000</v>
      </c>
      <c r="G1632" s="187"/>
      <c r="H1632" s="179">
        <f t="shared" si="52"/>
        <v>12</v>
      </c>
    </row>
    <row r="1633" spans="1:8" ht="18" customHeight="1">
      <c r="A1633" s="190">
        <v>42339</v>
      </c>
      <c r="B1633" s="190" t="s">
        <v>832</v>
      </c>
      <c r="C1633" s="188" t="s">
        <v>1168</v>
      </c>
      <c r="D1633" s="191"/>
      <c r="E1633" s="191">
        <v>2200000</v>
      </c>
      <c r="F1633" s="192">
        <f t="shared" si="51"/>
        <v>-471324000</v>
      </c>
      <c r="G1633" s="187"/>
      <c r="H1633" s="179">
        <f t="shared" si="52"/>
        <v>12</v>
      </c>
    </row>
    <row r="1634" spans="1:8" ht="18" customHeight="1">
      <c r="A1634" s="190">
        <v>42339</v>
      </c>
      <c r="B1634" s="190" t="s">
        <v>623</v>
      </c>
      <c r="C1634" s="188" t="s">
        <v>1169</v>
      </c>
      <c r="D1634" s="191">
        <v>500000000</v>
      </c>
      <c r="E1634" s="191"/>
      <c r="F1634" s="192">
        <f t="shared" si="51"/>
        <v>28676000</v>
      </c>
      <c r="G1634" s="187"/>
      <c r="H1634" s="179">
        <f t="shared" si="52"/>
        <v>12</v>
      </c>
    </row>
    <row r="1635" spans="1:8" ht="18" customHeight="1">
      <c r="A1635" s="190">
        <v>42339</v>
      </c>
      <c r="B1635" s="190" t="s">
        <v>50</v>
      </c>
      <c r="C1635" s="188" t="s">
        <v>155</v>
      </c>
      <c r="D1635" s="191">
        <v>300000000</v>
      </c>
      <c r="E1635" s="191"/>
      <c r="F1635" s="192">
        <f t="shared" si="51"/>
        <v>328676000</v>
      </c>
      <c r="G1635" s="187"/>
      <c r="H1635" s="179">
        <f t="shared" si="52"/>
        <v>12</v>
      </c>
    </row>
    <row r="1636" spans="1:8" ht="18" customHeight="1">
      <c r="A1636" s="190">
        <v>42340</v>
      </c>
      <c r="B1636" s="190" t="s">
        <v>148</v>
      </c>
      <c r="C1636" s="188" t="s">
        <v>961</v>
      </c>
      <c r="D1636" s="191"/>
      <c r="E1636" s="191">
        <v>300000000</v>
      </c>
      <c r="F1636" s="192">
        <f t="shared" si="51"/>
        <v>28676000</v>
      </c>
      <c r="G1636" s="187"/>
      <c r="H1636" s="179">
        <f t="shared" si="52"/>
        <v>12</v>
      </c>
    </row>
    <row r="1637" spans="1:8" ht="18" customHeight="1">
      <c r="A1637" s="190">
        <v>42340</v>
      </c>
      <c r="B1637" s="190" t="s">
        <v>146</v>
      </c>
      <c r="C1637" s="188" t="s">
        <v>1170</v>
      </c>
      <c r="D1637" s="191"/>
      <c r="E1637" s="191">
        <v>1000000</v>
      </c>
      <c r="F1637" s="192">
        <f t="shared" si="51"/>
        <v>27676000</v>
      </c>
      <c r="G1637" s="187"/>
      <c r="H1637" s="179">
        <f t="shared" si="52"/>
        <v>12</v>
      </c>
    </row>
    <row r="1638" spans="1:8" ht="18" customHeight="1">
      <c r="A1638" s="190">
        <v>42340</v>
      </c>
      <c r="B1638" s="190" t="s">
        <v>146</v>
      </c>
      <c r="C1638" s="188" t="s">
        <v>1171</v>
      </c>
      <c r="D1638" s="191"/>
      <c r="E1638" s="191">
        <v>1900000</v>
      </c>
      <c r="F1638" s="192">
        <f t="shared" si="51"/>
        <v>25776000</v>
      </c>
      <c r="G1638" s="187"/>
      <c r="H1638" s="179">
        <f t="shared" si="52"/>
        <v>12</v>
      </c>
    </row>
    <row r="1639" spans="1:8" ht="18" customHeight="1">
      <c r="A1639" s="190">
        <v>42340</v>
      </c>
      <c r="B1639" s="190" t="s">
        <v>146</v>
      </c>
      <c r="C1639" s="188" t="s">
        <v>1172</v>
      </c>
      <c r="D1639" s="191"/>
      <c r="E1639" s="191">
        <v>447000</v>
      </c>
      <c r="F1639" s="192">
        <f t="shared" si="51"/>
        <v>25329000</v>
      </c>
      <c r="G1639" s="187"/>
      <c r="H1639" s="179">
        <f t="shared" si="52"/>
        <v>12</v>
      </c>
    </row>
    <row r="1640" spans="1:8" ht="18" customHeight="1">
      <c r="A1640" s="190">
        <v>42340</v>
      </c>
      <c r="B1640" s="190" t="s">
        <v>146</v>
      </c>
      <c r="C1640" s="188" t="s">
        <v>711</v>
      </c>
      <c r="D1640" s="191"/>
      <c r="E1640" s="191">
        <v>100000</v>
      </c>
      <c r="F1640" s="192">
        <f t="shared" si="51"/>
        <v>25229000</v>
      </c>
      <c r="G1640" s="187"/>
      <c r="H1640" s="179">
        <f t="shared" si="52"/>
        <v>12</v>
      </c>
    </row>
    <row r="1641" spans="1:8" ht="18" customHeight="1">
      <c r="A1641" s="190">
        <v>42340</v>
      </c>
      <c r="B1641" s="190" t="s">
        <v>184</v>
      </c>
      <c r="C1641" s="188" t="s">
        <v>1173</v>
      </c>
      <c r="D1641" s="191">
        <v>5000000</v>
      </c>
      <c r="E1641" s="191"/>
      <c r="F1641" s="192">
        <f t="shared" si="51"/>
        <v>30229000</v>
      </c>
      <c r="G1641" s="187"/>
      <c r="H1641" s="179">
        <f t="shared" si="52"/>
        <v>12</v>
      </c>
    </row>
    <row r="1642" spans="1:8" ht="18" customHeight="1">
      <c r="A1642" s="190">
        <v>42340</v>
      </c>
      <c r="B1642" s="190" t="s">
        <v>152</v>
      </c>
      <c r="C1642" s="188" t="s">
        <v>337</v>
      </c>
      <c r="D1642" s="191"/>
      <c r="E1642" s="191">
        <v>5350000</v>
      </c>
      <c r="F1642" s="192">
        <f t="shared" si="51"/>
        <v>24879000</v>
      </c>
      <c r="G1642" s="187"/>
      <c r="H1642" s="179">
        <f t="shared" si="52"/>
        <v>12</v>
      </c>
    </row>
    <row r="1643" spans="1:8" ht="18" customHeight="1">
      <c r="A1643" s="190">
        <v>42340</v>
      </c>
      <c r="B1643" s="190" t="s">
        <v>161</v>
      </c>
      <c r="C1643" s="188" t="s">
        <v>952</v>
      </c>
      <c r="D1643" s="191"/>
      <c r="E1643" s="191">
        <v>5610000</v>
      </c>
      <c r="F1643" s="192">
        <f t="shared" si="51"/>
        <v>19269000</v>
      </c>
      <c r="G1643" s="187"/>
      <c r="H1643" s="179">
        <f t="shared" si="52"/>
        <v>12</v>
      </c>
    </row>
    <row r="1644" spans="1:8" ht="18" customHeight="1">
      <c r="A1644" s="190">
        <v>42340</v>
      </c>
      <c r="B1644" s="190" t="s">
        <v>832</v>
      </c>
      <c r="C1644" s="188" t="s">
        <v>1174</v>
      </c>
      <c r="D1644" s="191"/>
      <c r="E1644" s="191">
        <v>1700000</v>
      </c>
      <c r="F1644" s="192">
        <f t="shared" si="51"/>
        <v>17569000</v>
      </c>
      <c r="G1644" s="187"/>
      <c r="H1644" s="179">
        <f t="shared" si="52"/>
        <v>12</v>
      </c>
    </row>
    <row r="1645" spans="1:8" ht="18" customHeight="1">
      <c r="A1645" s="190">
        <v>42340</v>
      </c>
      <c r="B1645" s="190" t="s">
        <v>1053</v>
      </c>
      <c r="C1645" s="188" t="s">
        <v>1175</v>
      </c>
      <c r="D1645" s="191"/>
      <c r="E1645" s="191">
        <v>3400000</v>
      </c>
      <c r="F1645" s="192">
        <f t="shared" si="51"/>
        <v>14169000</v>
      </c>
      <c r="G1645" s="187"/>
      <c r="H1645" s="179">
        <f t="shared" si="52"/>
        <v>12</v>
      </c>
    </row>
    <row r="1646" spans="1:8" ht="18" customHeight="1">
      <c r="A1646" s="190">
        <v>42343</v>
      </c>
      <c r="B1646" s="190"/>
      <c r="C1646" s="188" t="s">
        <v>1176</v>
      </c>
      <c r="D1646" s="191">
        <v>20000000</v>
      </c>
      <c r="E1646" s="191"/>
      <c r="F1646" s="192">
        <f t="shared" si="51"/>
        <v>34169000</v>
      </c>
      <c r="G1646" s="187"/>
      <c r="H1646" s="179">
        <f t="shared" si="52"/>
        <v>12</v>
      </c>
    </row>
    <row r="1647" spans="1:8" ht="18" customHeight="1">
      <c r="A1647" s="190">
        <v>42343</v>
      </c>
      <c r="B1647" s="190" t="s">
        <v>148</v>
      </c>
      <c r="C1647" s="188" t="s">
        <v>361</v>
      </c>
      <c r="D1647" s="191"/>
      <c r="E1647" s="191">
        <v>18017000</v>
      </c>
      <c r="F1647" s="192">
        <f t="shared" si="51"/>
        <v>16152000</v>
      </c>
      <c r="G1647" s="187"/>
      <c r="H1647" s="179">
        <f t="shared" si="52"/>
        <v>12</v>
      </c>
    </row>
    <row r="1648" spans="1:8" ht="18" customHeight="1">
      <c r="A1648" s="190">
        <v>42343</v>
      </c>
      <c r="B1648" s="190" t="s">
        <v>146</v>
      </c>
      <c r="C1648" s="188" t="s">
        <v>1177</v>
      </c>
      <c r="D1648" s="191"/>
      <c r="E1648" s="191">
        <v>5000000</v>
      </c>
      <c r="F1648" s="192">
        <f t="shared" si="51"/>
        <v>11152000</v>
      </c>
      <c r="G1648" s="187"/>
      <c r="H1648" s="179">
        <f t="shared" si="52"/>
        <v>12</v>
      </c>
    </row>
    <row r="1649" spans="1:8" ht="18" customHeight="1">
      <c r="A1649" s="190">
        <v>42343</v>
      </c>
      <c r="B1649" s="190" t="s">
        <v>184</v>
      </c>
      <c r="C1649" s="188" t="s">
        <v>1178</v>
      </c>
      <c r="D1649" s="191">
        <v>5000000</v>
      </c>
      <c r="E1649" s="191"/>
      <c r="F1649" s="192">
        <f t="shared" si="51"/>
        <v>16152000</v>
      </c>
      <c r="G1649" s="187"/>
      <c r="H1649" s="179">
        <f t="shared" si="52"/>
        <v>12</v>
      </c>
    </row>
    <row r="1650" spans="1:8" ht="18" customHeight="1">
      <c r="A1650" s="190">
        <v>42343</v>
      </c>
      <c r="B1650" s="190" t="s">
        <v>146</v>
      </c>
      <c r="C1650" s="188" t="s">
        <v>622</v>
      </c>
      <c r="D1650" s="191"/>
      <c r="E1650" s="191">
        <v>5386000</v>
      </c>
      <c r="F1650" s="192">
        <f t="shared" si="51"/>
        <v>10766000</v>
      </c>
      <c r="G1650" s="187"/>
      <c r="H1650" s="179">
        <f t="shared" si="52"/>
        <v>12</v>
      </c>
    </row>
    <row r="1651" spans="1:8" ht="18" customHeight="1">
      <c r="A1651" s="190">
        <v>42343</v>
      </c>
      <c r="B1651" s="190" t="s">
        <v>184</v>
      </c>
      <c r="C1651" s="188" t="s">
        <v>1179</v>
      </c>
      <c r="D1651" s="191"/>
      <c r="E1651" s="191">
        <v>5000000</v>
      </c>
      <c r="F1651" s="192">
        <f t="shared" si="51"/>
        <v>5766000</v>
      </c>
      <c r="G1651" s="187"/>
      <c r="H1651" s="179">
        <f t="shared" si="52"/>
        <v>12</v>
      </c>
    </row>
    <row r="1652" spans="1:8" ht="18" customHeight="1">
      <c r="A1652" s="190">
        <v>42343</v>
      </c>
      <c r="B1652" s="190" t="s">
        <v>146</v>
      </c>
      <c r="C1652" s="188" t="s">
        <v>1180</v>
      </c>
      <c r="D1652" s="191"/>
      <c r="E1652" s="191">
        <v>700000</v>
      </c>
      <c r="F1652" s="192">
        <f t="shared" si="51"/>
        <v>5066000</v>
      </c>
      <c r="G1652" s="187"/>
      <c r="H1652" s="179">
        <f t="shared" si="52"/>
        <v>12</v>
      </c>
    </row>
    <row r="1653" spans="1:8" ht="18" customHeight="1">
      <c r="A1653" s="190">
        <v>42343</v>
      </c>
      <c r="B1653" s="190" t="s">
        <v>832</v>
      </c>
      <c r="C1653" s="188" t="s">
        <v>1181</v>
      </c>
      <c r="D1653" s="191"/>
      <c r="E1653" s="191">
        <v>443000</v>
      </c>
      <c r="F1653" s="192">
        <f t="shared" si="51"/>
        <v>4623000</v>
      </c>
      <c r="G1653" s="187"/>
      <c r="H1653" s="179">
        <f t="shared" si="52"/>
        <v>12</v>
      </c>
    </row>
    <row r="1654" spans="1:8" ht="18" customHeight="1">
      <c r="A1654" s="190">
        <v>42345</v>
      </c>
      <c r="B1654" s="190" t="s">
        <v>50</v>
      </c>
      <c r="C1654" s="188" t="s">
        <v>155</v>
      </c>
      <c r="D1654" s="191">
        <v>160000000</v>
      </c>
      <c r="E1654" s="191"/>
      <c r="F1654" s="192">
        <f t="shared" si="51"/>
        <v>164623000</v>
      </c>
      <c r="G1654" s="187"/>
      <c r="H1654" s="179">
        <f t="shared" si="52"/>
        <v>12</v>
      </c>
    </row>
    <row r="1655" spans="1:8" ht="18" customHeight="1">
      <c r="A1655" s="190">
        <v>42345</v>
      </c>
      <c r="B1655" s="190" t="s">
        <v>832</v>
      </c>
      <c r="C1655" s="188" t="s">
        <v>1182</v>
      </c>
      <c r="D1655" s="191"/>
      <c r="E1655" s="191">
        <v>6800000</v>
      </c>
      <c r="F1655" s="192">
        <f t="shared" si="51"/>
        <v>157823000</v>
      </c>
      <c r="G1655" s="187"/>
      <c r="H1655" s="179">
        <f t="shared" si="52"/>
        <v>12</v>
      </c>
    </row>
    <row r="1656" spans="1:8" ht="18" customHeight="1">
      <c r="A1656" s="190">
        <v>42345</v>
      </c>
      <c r="B1656" s="190" t="s">
        <v>148</v>
      </c>
      <c r="C1656" s="188" t="s">
        <v>336</v>
      </c>
      <c r="D1656" s="191"/>
      <c r="E1656" s="191">
        <v>150000000</v>
      </c>
      <c r="F1656" s="192">
        <f t="shared" si="51"/>
        <v>7823000</v>
      </c>
      <c r="G1656" s="187"/>
      <c r="H1656" s="179">
        <f t="shared" si="52"/>
        <v>12</v>
      </c>
    </row>
    <row r="1657" spans="1:8" ht="18" customHeight="1">
      <c r="A1657" s="190">
        <v>42345</v>
      </c>
      <c r="B1657" s="190" t="s">
        <v>832</v>
      </c>
      <c r="C1657" s="188" t="s">
        <v>1183</v>
      </c>
      <c r="D1657" s="191"/>
      <c r="E1657" s="191">
        <v>1000000</v>
      </c>
      <c r="F1657" s="192">
        <f t="shared" si="51"/>
        <v>6823000</v>
      </c>
      <c r="G1657" s="187"/>
      <c r="H1657" s="179">
        <f t="shared" si="52"/>
        <v>12</v>
      </c>
    </row>
    <row r="1658" spans="1:8" ht="18" customHeight="1">
      <c r="A1658" s="190">
        <v>42345</v>
      </c>
      <c r="B1658" s="190" t="s">
        <v>832</v>
      </c>
      <c r="C1658" s="188" t="s">
        <v>1184</v>
      </c>
      <c r="D1658" s="191"/>
      <c r="E1658" s="191">
        <v>5000000</v>
      </c>
      <c r="F1658" s="192">
        <f t="shared" si="51"/>
        <v>1823000</v>
      </c>
      <c r="G1658" s="187"/>
      <c r="H1658" s="179">
        <f t="shared" si="52"/>
        <v>12</v>
      </c>
    </row>
    <row r="1659" spans="1:8" ht="18" customHeight="1">
      <c r="A1659" s="190">
        <v>42345</v>
      </c>
      <c r="B1659" s="190" t="s">
        <v>184</v>
      </c>
      <c r="C1659" s="188" t="s">
        <v>1185</v>
      </c>
      <c r="D1659" s="191"/>
      <c r="E1659" s="191">
        <v>700000</v>
      </c>
      <c r="F1659" s="192">
        <f t="shared" si="51"/>
        <v>1123000</v>
      </c>
      <c r="G1659" s="187"/>
      <c r="H1659" s="179">
        <f t="shared" si="52"/>
        <v>12</v>
      </c>
    </row>
    <row r="1660" spans="1:8" ht="18" customHeight="1">
      <c r="A1660" s="190">
        <v>42345</v>
      </c>
      <c r="B1660" s="190" t="s">
        <v>146</v>
      </c>
      <c r="C1660" s="188" t="s">
        <v>1186</v>
      </c>
      <c r="D1660" s="191"/>
      <c r="E1660" s="191">
        <v>100000</v>
      </c>
      <c r="F1660" s="192">
        <f t="shared" si="51"/>
        <v>1023000</v>
      </c>
      <c r="G1660" s="187"/>
      <c r="H1660" s="179">
        <f t="shared" si="52"/>
        <v>12</v>
      </c>
    </row>
    <row r="1661" spans="1:8" ht="18" customHeight="1">
      <c r="A1661" s="190">
        <v>42345</v>
      </c>
      <c r="B1661" s="190" t="s">
        <v>198</v>
      </c>
      <c r="C1661" s="188" t="s">
        <v>1187</v>
      </c>
      <c r="D1661" s="191"/>
      <c r="E1661" s="191">
        <v>450000</v>
      </c>
      <c r="F1661" s="192">
        <f t="shared" si="51"/>
        <v>573000</v>
      </c>
      <c r="G1661" s="187"/>
      <c r="H1661" s="179">
        <f t="shared" si="52"/>
        <v>12</v>
      </c>
    </row>
    <row r="1662" spans="1:8" ht="18" customHeight="1">
      <c r="A1662" s="190">
        <v>42346</v>
      </c>
      <c r="B1662" s="190" t="s">
        <v>184</v>
      </c>
      <c r="C1662" s="188" t="s">
        <v>1188</v>
      </c>
      <c r="D1662" s="191">
        <v>700000</v>
      </c>
      <c r="E1662" s="191"/>
      <c r="F1662" s="192">
        <f t="shared" si="51"/>
        <v>1273000</v>
      </c>
      <c r="G1662" s="187"/>
      <c r="H1662" s="179">
        <f t="shared" si="52"/>
        <v>12</v>
      </c>
    </row>
    <row r="1663" spans="1:8" ht="18" customHeight="1">
      <c r="A1663" s="190">
        <v>42346</v>
      </c>
      <c r="B1663" s="190" t="s">
        <v>152</v>
      </c>
      <c r="C1663" s="188" t="s">
        <v>1189</v>
      </c>
      <c r="D1663" s="191"/>
      <c r="E1663" s="191">
        <v>1100000</v>
      </c>
      <c r="F1663" s="192">
        <f t="shared" si="51"/>
        <v>173000</v>
      </c>
      <c r="G1663" s="187"/>
      <c r="H1663" s="179">
        <f t="shared" si="52"/>
        <v>12</v>
      </c>
    </row>
    <row r="1664" spans="1:8" ht="18" customHeight="1">
      <c r="A1664" s="190">
        <v>42347</v>
      </c>
      <c r="B1664" s="190" t="s">
        <v>50</v>
      </c>
      <c r="C1664" s="188" t="s">
        <v>155</v>
      </c>
      <c r="D1664" s="191">
        <v>1390000000</v>
      </c>
      <c r="E1664" s="191"/>
      <c r="F1664" s="192">
        <f t="shared" si="51"/>
        <v>1390173000</v>
      </c>
      <c r="G1664" s="187"/>
      <c r="H1664" s="179">
        <f t="shared" si="52"/>
        <v>12</v>
      </c>
    </row>
    <row r="1665" spans="1:8" ht="18" customHeight="1">
      <c r="A1665" s="190">
        <v>42347</v>
      </c>
      <c r="B1665" s="190" t="s">
        <v>50</v>
      </c>
      <c r="C1665" s="188" t="s">
        <v>157</v>
      </c>
      <c r="D1665" s="191"/>
      <c r="E1665" s="191">
        <v>480000000</v>
      </c>
      <c r="F1665" s="192">
        <f t="shared" si="51"/>
        <v>910173000</v>
      </c>
      <c r="G1665" s="187"/>
      <c r="H1665" s="179">
        <f t="shared" si="52"/>
        <v>12</v>
      </c>
    </row>
    <row r="1666" spans="1:8" ht="18" customHeight="1">
      <c r="A1666" s="190">
        <v>42347</v>
      </c>
      <c r="B1666" s="190" t="s">
        <v>198</v>
      </c>
      <c r="C1666" s="188" t="s">
        <v>1190</v>
      </c>
      <c r="D1666" s="191"/>
      <c r="E1666" s="191">
        <v>50000000</v>
      </c>
      <c r="F1666" s="192">
        <f t="shared" si="51"/>
        <v>860173000</v>
      </c>
      <c r="G1666" s="187"/>
      <c r="H1666" s="179">
        <f t="shared" si="52"/>
        <v>12</v>
      </c>
    </row>
    <row r="1667" spans="1:8" ht="18" customHeight="1">
      <c r="A1667" s="190">
        <v>42347</v>
      </c>
      <c r="B1667" s="190" t="s">
        <v>198</v>
      </c>
      <c r="C1667" s="188" t="s">
        <v>1191</v>
      </c>
      <c r="D1667" s="191"/>
      <c r="E1667" s="191">
        <v>3310000</v>
      </c>
      <c r="F1667" s="192">
        <f t="shared" si="51"/>
        <v>856863000</v>
      </c>
      <c r="G1667" s="187"/>
      <c r="H1667" s="179">
        <f t="shared" si="52"/>
        <v>12</v>
      </c>
    </row>
    <row r="1668" spans="1:8" ht="18" customHeight="1">
      <c r="A1668" s="190">
        <v>42347</v>
      </c>
      <c r="B1668" s="190" t="s">
        <v>148</v>
      </c>
      <c r="C1668" s="188" t="s">
        <v>731</v>
      </c>
      <c r="D1668" s="191"/>
      <c r="E1668" s="191">
        <v>193050000</v>
      </c>
      <c r="F1668" s="192">
        <f t="shared" si="51"/>
        <v>663813000</v>
      </c>
      <c r="G1668" s="187"/>
      <c r="H1668" s="179">
        <f t="shared" si="52"/>
        <v>12</v>
      </c>
    </row>
    <row r="1669" spans="1:8" ht="18" customHeight="1">
      <c r="A1669" s="190">
        <v>42347</v>
      </c>
      <c r="B1669" s="190" t="s">
        <v>148</v>
      </c>
      <c r="C1669" s="188" t="s">
        <v>653</v>
      </c>
      <c r="D1669" s="191"/>
      <c r="E1669" s="191">
        <v>60018000</v>
      </c>
      <c r="F1669" s="192">
        <f t="shared" si="51"/>
        <v>603795000</v>
      </c>
      <c r="G1669" s="187"/>
      <c r="H1669" s="179">
        <f t="shared" si="52"/>
        <v>12</v>
      </c>
    </row>
    <row r="1670" spans="1:8" ht="18" customHeight="1">
      <c r="A1670" s="190">
        <v>42347</v>
      </c>
      <c r="B1670" s="190" t="s">
        <v>148</v>
      </c>
      <c r="C1670" s="188" t="s">
        <v>207</v>
      </c>
      <c r="D1670" s="191"/>
      <c r="E1670" s="191">
        <v>200000000</v>
      </c>
      <c r="F1670" s="192">
        <f t="shared" si="51"/>
        <v>403795000</v>
      </c>
      <c r="G1670" s="187"/>
      <c r="H1670" s="179">
        <f t="shared" si="52"/>
        <v>12</v>
      </c>
    </row>
    <row r="1671" spans="1:8" ht="18" customHeight="1">
      <c r="A1671" s="190">
        <v>42347</v>
      </c>
      <c r="B1671" s="190" t="s">
        <v>148</v>
      </c>
      <c r="C1671" s="188" t="s">
        <v>274</v>
      </c>
      <c r="D1671" s="191"/>
      <c r="E1671" s="191">
        <v>31584000</v>
      </c>
      <c r="F1671" s="192">
        <f t="shared" si="51"/>
        <v>372211000</v>
      </c>
      <c r="G1671" s="187"/>
      <c r="H1671" s="179">
        <f t="shared" si="52"/>
        <v>12</v>
      </c>
    </row>
    <row r="1672" spans="1:8" ht="18" customHeight="1">
      <c r="A1672" s="190">
        <v>42347</v>
      </c>
      <c r="B1672" s="190" t="s">
        <v>148</v>
      </c>
      <c r="C1672" s="188" t="s">
        <v>238</v>
      </c>
      <c r="D1672" s="191"/>
      <c r="E1672" s="191">
        <v>50022000</v>
      </c>
      <c r="F1672" s="192">
        <f t="shared" si="51"/>
        <v>322189000</v>
      </c>
      <c r="G1672" s="187"/>
      <c r="H1672" s="179">
        <f t="shared" si="52"/>
        <v>12</v>
      </c>
    </row>
    <row r="1673" spans="1:8" ht="18" customHeight="1">
      <c r="A1673" s="190">
        <v>42347</v>
      </c>
      <c r="B1673" s="190" t="s">
        <v>204</v>
      </c>
      <c r="C1673" s="188" t="s">
        <v>318</v>
      </c>
      <c r="D1673" s="191"/>
      <c r="E1673" s="191">
        <v>10517000</v>
      </c>
      <c r="F1673" s="192">
        <f t="shared" si="51"/>
        <v>311672000</v>
      </c>
      <c r="G1673" s="187"/>
      <c r="H1673" s="179">
        <f t="shared" si="52"/>
        <v>12</v>
      </c>
    </row>
    <row r="1674" spans="1:8" ht="18" customHeight="1">
      <c r="A1674" s="190">
        <v>42347</v>
      </c>
      <c r="B1674" s="190" t="s">
        <v>204</v>
      </c>
      <c r="C1674" s="188" t="s">
        <v>998</v>
      </c>
      <c r="D1674" s="191"/>
      <c r="E1674" s="191">
        <v>5017000</v>
      </c>
      <c r="F1674" s="192">
        <f t="shared" si="51"/>
        <v>306655000</v>
      </c>
      <c r="G1674" s="187"/>
      <c r="H1674" s="179">
        <f t="shared" si="52"/>
        <v>12</v>
      </c>
    </row>
    <row r="1675" spans="1:8" ht="18" customHeight="1">
      <c r="A1675" s="190">
        <v>42347</v>
      </c>
      <c r="B1675" s="190" t="s">
        <v>177</v>
      </c>
      <c r="C1675" s="188" t="s">
        <v>178</v>
      </c>
      <c r="D1675" s="191"/>
      <c r="E1675" s="191">
        <v>4907000</v>
      </c>
      <c r="F1675" s="192">
        <f t="shared" si="51"/>
        <v>301748000</v>
      </c>
      <c r="G1675" s="187"/>
      <c r="H1675" s="179">
        <f t="shared" si="52"/>
        <v>12</v>
      </c>
    </row>
    <row r="1676" spans="1:8" ht="18" customHeight="1">
      <c r="A1676" s="190">
        <v>42347</v>
      </c>
      <c r="B1676" s="190" t="s">
        <v>146</v>
      </c>
      <c r="C1676" s="188" t="s">
        <v>1177</v>
      </c>
      <c r="D1676" s="191"/>
      <c r="E1676" s="191">
        <v>464000</v>
      </c>
      <c r="F1676" s="192">
        <f t="shared" si="51"/>
        <v>301284000</v>
      </c>
      <c r="G1676" s="187"/>
      <c r="H1676" s="179">
        <f t="shared" si="52"/>
        <v>12</v>
      </c>
    </row>
    <row r="1677" spans="1:8" ht="18" customHeight="1">
      <c r="A1677" s="190">
        <v>42347</v>
      </c>
      <c r="B1677" s="190" t="s">
        <v>161</v>
      </c>
      <c r="C1677" s="188" t="s">
        <v>1192</v>
      </c>
      <c r="D1677" s="191"/>
      <c r="E1677" s="191">
        <v>4790000</v>
      </c>
      <c r="F1677" s="192">
        <f t="shared" si="51"/>
        <v>296494000</v>
      </c>
      <c r="G1677" s="187"/>
      <c r="H1677" s="179">
        <f t="shared" si="52"/>
        <v>12</v>
      </c>
    </row>
    <row r="1678" spans="1:8" ht="18" customHeight="1">
      <c r="A1678" s="190">
        <v>42347</v>
      </c>
      <c r="B1678" s="190" t="s">
        <v>146</v>
      </c>
      <c r="C1678" s="188" t="s">
        <v>1193</v>
      </c>
      <c r="D1678" s="191"/>
      <c r="E1678" s="191">
        <v>40615000</v>
      </c>
      <c r="F1678" s="192">
        <f t="shared" si="51"/>
        <v>255879000</v>
      </c>
      <c r="G1678" s="187"/>
      <c r="H1678" s="179">
        <f t="shared" si="52"/>
        <v>12</v>
      </c>
    </row>
    <row r="1679" spans="1:8" ht="18" customHeight="1">
      <c r="A1679" s="190">
        <v>42347</v>
      </c>
      <c r="B1679" s="190" t="s">
        <v>146</v>
      </c>
      <c r="C1679" s="188" t="s">
        <v>1194</v>
      </c>
      <c r="D1679" s="191"/>
      <c r="E1679" s="191">
        <v>1515000</v>
      </c>
      <c r="F1679" s="192">
        <f t="shared" si="51"/>
        <v>254364000</v>
      </c>
      <c r="G1679" s="187"/>
      <c r="H1679" s="179">
        <f t="shared" si="52"/>
        <v>12</v>
      </c>
    </row>
    <row r="1680" spans="1:8" ht="18" customHeight="1">
      <c r="A1680" s="190">
        <v>42347</v>
      </c>
      <c r="B1680" s="190" t="s">
        <v>177</v>
      </c>
      <c r="C1680" s="188" t="s">
        <v>224</v>
      </c>
      <c r="D1680" s="191"/>
      <c r="E1680" s="191">
        <v>5576000</v>
      </c>
      <c r="F1680" s="192">
        <f t="shared" si="51"/>
        <v>248788000</v>
      </c>
      <c r="G1680" s="187"/>
      <c r="H1680" s="179">
        <f t="shared" si="52"/>
        <v>12</v>
      </c>
    </row>
    <row r="1681" spans="1:8" ht="18" customHeight="1">
      <c r="A1681" s="190">
        <v>42348</v>
      </c>
      <c r="B1681" s="190" t="s">
        <v>1159</v>
      </c>
      <c r="C1681" s="188" t="s">
        <v>1195</v>
      </c>
      <c r="D1681" s="191"/>
      <c r="E1681" s="191">
        <v>4800000</v>
      </c>
      <c r="F1681" s="192">
        <f t="shared" ref="F1681:F1744" si="53">IF(C1681&lt;&gt;"",F1680+D1681-E1681,0)</f>
        <v>243988000</v>
      </c>
      <c r="G1681" s="187"/>
      <c r="H1681" s="179">
        <f t="shared" ref="H1681" si="54">IF(A1681&lt;&gt;"",MONTH(A1681),"")</f>
        <v>12</v>
      </c>
    </row>
    <row r="1682" spans="1:8" ht="18" customHeight="1">
      <c r="A1682" s="190">
        <v>42348</v>
      </c>
      <c r="B1682" s="190" t="s">
        <v>146</v>
      </c>
      <c r="C1682" s="188" t="s">
        <v>1196</v>
      </c>
      <c r="D1682" s="191"/>
      <c r="E1682" s="191">
        <v>140000</v>
      </c>
      <c r="F1682" s="192">
        <f t="shared" si="53"/>
        <v>243848000</v>
      </c>
      <c r="G1682" s="187"/>
    </row>
    <row r="1683" spans="1:8" ht="18" customHeight="1">
      <c r="A1683" s="190">
        <v>42348</v>
      </c>
      <c r="B1683" s="190" t="s">
        <v>146</v>
      </c>
      <c r="C1683" s="188" t="s">
        <v>412</v>
      </c>
      <c r="D1683" s="191"/>
      <c r="E1683" s="191">
        <v>225000</v>
      </c>
      <c r="F1683" s="192">
        <f t="shared" si="53"/>
        <v>243623000</v>
      </c>
      <c r="G1683" s="187"/>
    </row>
    <row r="1684" spans="1:8" ht="18" customHeight="1">
      <c r="A1684" s="190">
        <v>42348</v>
      </c>
      <c r="B1684" s="190" t="s">
        <v>148</v>
      </c>
      <c r="C1684" s="188" t="s">
        <v>361</v>
      </c>
      <c r="D1684" s="191"/>
      <c r="E1684" s="191">
        <v>70020000</v>
      </c>
      <c r="F1684" s="192">
        <f t="shared" si="53"/>
        <v>173603000</v>
      </c>
      <c r="G1684" s="187"/>
    </row>
    <row r="1685" spans="1:8" ht="18" customHeight="1">
      <c r="A1685" s="190">
        <v>42348</v>
      </c>
      <c r="B1685" s="190" t="s">
        <v>152</v>
      </c>
      <c r="C1685" s="188" t="s">
        <v>1197</v>
      </c>
      <c r="D1685" s="191"/>
      <c r="E1685" s="191">
        <v>570000</v>
      </c>
      <c r="F1685" s="192">
        <f t="shared" si="53"/>
        <v>173033000</v>
      </c>
      <c r="G1685" s="187"/>
    </row>
    <row r="1686" spans="1:8" ht="18" customHeight="1">
      <c r="A1686" s="190">
        <v>42349</v>
      </c>
      <c r="B1686" s="190" t="s">
        <v>50</v>
      </c>
      <c r="C1686" s="188" t="s">
        <v>155</v>
      </c>
      <c r="D1686" s="191">
        <v>745000000</v>
      </c>
      <c r="E1686" s="191"/>
      <c r="F1686" s="192">
        <f t="shared" si="53"/>
        <v>918033000</v>
      </c>
      <c r="G1686" s="187"/>
    </row>
    <row r="1687" spans="1:8" ht="18" customHeight="1">
      <c r="A1687" s="190">
        <v>42349</v>
      </c>
      <c r="B1687" s="190" t="s">
        <v>198</v>
      </c>
      <c r="C1687" s="188" t="s">
        <v>157</v>
      </c>
      <c r="D1687" s="191"/>
      <c r="E1687" s="191">
        <v>450000000</v>
      </c>
      <c r="F1687" s="192">
        <f t="shared" si="53"/>
        <v>468033000</v>
      </c>
      <c r="G1687" s="187"/>
    </row>
    <row r="1688" spans="1:8" ht="18" customHeight="1">
      <c r="A1688" s="190">
        <v>42349</v>
      </c>
      <c r="B1688" s="190" t="s">
        <v>50</v>
      </c>
      <c r="C1688" s="188" t="s">
        <v>156</v>
      </c>
      <c r="D1688" s="191"/>
      <c r="E1688" s="191">
        <v>150000000</v>
      </c>
      <c r="F1688" s="192">
        <f t="shared" si="53"/>
        <v>318033000</v>
      </c>
      <c r="G1688" s="187"/>
    </row>
    <row r="1689" spans="1:8" ht="18" customHeight="1">
      <c r="A1689" s="190">
        <v>42349</v>
      </c>
      <c r="B1689" s="190" t="s">
        <v>832</v>
      </c>
      <c r="C1689" s="188" t="s">
        <v>1116</v>
      </c>
      <c r="D1689" s="191"/>
      <c r="E1689" s="191">
        <v>20000000</v>
      </c>
      <c r="F1689" s="192">
        <f t="shared" si="53"/>
        <v>298033000</v>
      </c>
      <c r="G1689" s="187"/>
    </row>
    <row r="1690" spans="1:8" ht="18" customHeight="1">
      <c r="A1690" s="190">
        <v>42349</v>
      </c>
      <c r="B1690" s="190" t="s">
        <v>204</v>
      </c>
      <c r="C1690" s="188" t="s">
        <v>374</v>
      </c>
      <c r="D1690" s="191"/>
      <c r="E1690" s="191">
        <v>250165000</v>
      </c>
      <c r="F1690" s="192">
        <f t="shared" si="53"/>
        <v>47868000</v>
      </c>
      <c r="G1690" s="187"/>
    </row>
    <row r="1691" spans="1:8" ht="18" customHeight="1">
      <c r="A1691" s="190">
        <v>42349</v>
      </c>
      <c r="B1691" s="190" t="s">
        <v>184</v>
      </c>
      <c r="C1691" s="188" t="s">
        <v>1198</v>
      </c>
      <c r="D1691" s="191">
        <v>1515000</v>
      </c>
      <c r="E1691" s="191"/>
      <c r="F1691" s="192">
        <f t="shared" si="53"/>
        <v>49383000</v>
      </c>
      <c r="G1691" s="187"/>
    </row>
    <row r="1692" spans="1:8" ht="18" customHeight="1">
      <c r="A1692" s="190">
        <v>42349</v>
      </c>
      <c r="B1692" s="190" t="s">
        <v>146</v>
      </c>
      <c r="C1692" s="188" t="s">
        <v>1194</v>
      </c>
      <c r="D1692" s="191"/>
      <c r="E1692" s="191">
        <v>2172000</v>
      </c>
      <c r="F1692" s="192">
        <f t="shared" si="53"/>
        <v>47211000</v>
      </c>
      <c r="G1692" s="187"/>
    </row>
    <row r="1693" spans="1:8" ht="18" customHeight="1">
      <c r="A1693" s="190">
        <v>42349</v>
      </c>
      <c r="B1693" s="190" t="s">
        <v>146</v>
      </c>
      <c r="C1693" s="188" t="s">
        <v>1199</v>
      </c>
      <c r="D1693" s="191"/>
      <c r="E1693" s="191">
        <v>190000</v>
      </c>
      <c r="F1693" s="192">
        <f t="shared" si="53"/>
        <v>47021000</v>
      </c>
      <c r="G1693" s="187"/>
    </row>
    <row r="1694" spans="1:8" ht="18" customHeight="1">
      <c r="A1694" s="190">
        <v>42349</v>
      </c>
      <c r="B1694" s="190" t="s">
        <v>1053</v>
      </c>
      <c r="C1694" s="188" t="s">
        <v>1200</v>
      </c>
      <c r="D1694" s="191"/>
      <c r="E1694" s="191">
        <v>1700000</v>
      </c>
      <c r="F1694" s="192">
        <f t="shared" si="53"/>
        <v>45321000</v>
      </c>
      <c r="G1694" s="187"/>
    </row>
    <row r="1695" spans="1:8" ht="18" customHeight="1">
      <c r="A1695" s="190">
        <v>42349</v>
      </c>
      <c r="B1695" s="190" t="s">
        <v>146</v>
      </c>
      <c r="C1695" s="188" t="s">
        <v>1201</v>
      </c>
      <c r="D1695" s="191"/>
      <c r="E1695" s="191">
        <v>285000</v>
      </c>
      <c r="F1695" s="192">
        <f t="shared" si="53"/>
        <v>45036000</v>
      </c>
      <c r="G1695" s="187"/>
    </row>
    <row r="1696" spans="1:8" ht="18" customHeight="1">
      <c r="A1696" s="190">
        <v>42349</v>
      </c>
      <c r="B1696" s="190" t="s">
        <v>832</v>
      </c>
      <c r="C1696" s="188" t="s">
        <v>1176</v>
      </c>
      <c r="D1696" s="191">
        <v>3500000</v>
      </c>
      <c r="E1696" s="191"/>
      <c r="F1696" s="192">
        <f t="shared" si="53"/>
        <v>48536000</v>
      </c>
      <c r="G1696" s="187"/>
    </row>
    <row r="1697" spans="1:7" ht="18" customHeight="1">
      <c r="A1697" s="190">
        <v>42349</v>
      </c>
      <c r="B1697" s="190" t="s">
        <v>175</v>
      </c>
      <c r="C1697" s="188" t="s">
        <v>433</v>
      </c>
      <c r="D1697" s="191"/>
      <c r="E1697" s="191">
        <v>25000000</v>
      </c>
      <c r="F1697" s="192">
        <f t="shared" si="53"/>
        <v>23536000</v>
      </c>
      <c r="G1697" s="187"/>
    </row>
    <row r="1698" spans="1:7" ht="18" customHeight="1">
      <c r="A1698" s="190">
        <v>42349</v>
      </c>
      <c r="B1698" s="190" t="s">
        <v>175</v>
      </c>
      <c r="C1698" s="188" t="s">
        <v>1202</v>
      </c>
      <c r="D1698" s="191"/>
      <c r="E1698" s="191">
        <v>48000000</v>
      </c>
      <c r="F1698" s="192">
        <f t="shared" si="53"/>
        <v>-24464000</v>
      </c>
      <c r="G1698" s="187"/>
    </row>
    <row r="1699" spans="1:7" ht="18" customHeight="1">
      <c r="A1699" s="190">
        <v>42349</v>
      </c>
      <c r="B1699" s="190" t="s">
        <v>832</v>
      </c>
      <c r="C1699" s="188" t="s">
        <v>1183</v>
      </c>
      <c r="D1699" s="191"/>
      <c r="E1699" s="191">
        <v>500000</v>
      </c>
      <c r="F1699" s="192">
        <f t="shared" si="53"/>
        <v>-24964000</v>
      </c>
      <c r="G1699" s="187"/>
    </row>
    <row r="1700" spans="1:7" ht="18" customHeight="1">
      <c r="A1700" s="190">
        <v>42349</v>
      </c>
      <c r="B1700" s="190" t="s">
        <v>832</v>
      </c>
      <c r="C1700" s="188" t="s">
        <v>1176</v>
      </c>
      <c r="D1700" s="191">
        <v>25000000</v>
      </c>
      <c r="E1700" s="191"/>
      <c r="F1700" s="192">
        <f t="shared" si="53"/>
        <v>36000</v>
      </c>
      <c r="G1700" s="187"/>
    </row>
    <row r="1701" spans="1:7" ht="18" customHeight="1">
      <c r="A1701" s="190">
        <v>42353</v>
      </c>
      <c r="B1701" s="190" t="s">
        <v>623</v>
      </c>
      <c r="C1701" s="188" t="s">
        <v>1203</v>
      </c>
      <c r="D1701" s="191">
        <v>300000000</v>
      </c>
      <c r="E1701" s="191"/>
      <c r="F1701" s="192">
        <f t="shared" si="53"/>
        <v>300036000</v>
      </c>
      <c r="G1701" s="187"/>
    </row>
    <row r="1702" spans="1:7" ht="18" customHeight="1">
      <c r="A1702" s="190">
        <v>42353</v>
      </c>
      <c r="B1702" s="190" t="s">
        <v>148</v>
      </c>
      <c r="C1702" s="188" t="s">
        <v>707</v>
      </c>
      <c r="D1702" s="191"/>
      <c r="E1702" s="191">
        <v>86622000</v>
      </c>
      <c r="F1702" s="192">
        <f t="shared" si="53"/>
        <v>213414000</v>
      </c>
      <c r="G1702" s="187"/>
    </row>
    <row r="1703" spans="1:7" ht="18" customHeight="1">
      <c r="A1703" s="190">
        <v>42353</v>
      </c>
      <c r="B1703" s="190" t="s">
        <v>148</v>
      </c>
      <c r="C1703" s="188" t="s">
        <v>275</v>
      </c>
      <c r="D1703" s="191"/>
      <c r="E1703" s="191">
        <v>50017000</v>
      </c>
      <c r="F1703" s="192">
        <f t="shared" si="53"/>
        <v>163397000</v>
      </c>
      <c r="G1703" s="187"/>
    </row>
    <row r="1704" spans="1:7" ht="18" customHeight="1">
      <c r="A1704" s="190">
        <v>42353</v>
      </c>
      <c r="B1704" s="190" t="s">
        <v>832</v>
      </c>
      <c r="C1704" s="188" t="s">
        <v>265</v>
      </c>
      <c r="D1704" s="191"/>
      <c r="E1704" s="191">
        <v>5000000</v>
      </c>
      <c r="F1704" s="192">
        <f t="shared" si="53"/>
        <v>158397000</v>
      </c>
      <c r="G1704" s="187"/>
    </row>
    <row r="1705" spans="1:7" ht="18" customHeight="1">
      <c r="A1705" s="190">
        <v>42353</v>
      </c>
      <c r="B1705" s="190" t="s">
        <v>198</v>
      </c>
      <c r="C1705" s="188" t="s">
        <v>1124</v>
      </c>
      <c r="D1705" s="191"/>
      <c r="E1705" s="191">
        <v>10000000</v>
      </c>
      <c r="F1705" s="192">
        <f t="shared" si="53"/>
        <v>148397000</v>
      </c>
      <c r="G1705" s="187"/>
    </row>
    <row r="1706" spans="1:7" ht="18" customHeight="1">
      <c r="A1706" s="190">
        <v>42353</v>
      </c>
      <c r="B1706" s="190" t="s">
        <v>1053</v>
      </c>
      <c r="C1706" s="188" t="s">
        <v>1204</v>
      </c>
      <c r="D1706" s="191"/>
      <c r="E1706" s="191">
        <v>1800000</v>
      </c>
      <c r="F1706" s="192">
        <f t="shared" si="53"/>
        <v>146597000</v>
      </c>
      <c r="G1706" s="187"/>
    </row>
    <row r="1707" spans="1:7" ht="18" customHeight="1">
      <c r="A1707" s="190">
        <v>42353</v>
      </c>
      <c r="B1707" s="190" t="s">
        <v>146</v>
      </c>
      <c r="C1707" s="188" t="s">
        <v>1039</v>
      </c>
      <c r="D1707" s="191"/>
      <c r="E1707" s="191">
        <v>7822000</v>
      </c>
      <c r="F1707" s="192">
        <f t="shared" si="53"/>
        <v>138775000</v>
      </c>
      <c r="G1707" s="187"/>
    </row>
    <row r="1708" spans="1:7" ht="18" customHeight="1">
      <c r="A1708" s="190">
        <v>42353</v>
      </c>
      <c r="B1708" s="190" t="s">
        <v>146</v>
      </c>
      <c r="C1708" s="188" t="s">
        <v>1205</v>
      </c>
      <c r="D1708" s="191"/>
      <c r="E1708" s="191">
        <v>80000</v>
      </c>
      <c r="F1708" s="192">
        <f t="shared" si="53"/>
        <v>138695000</v>
      </c>
      <c r="G1708" s="187"/>
    </row>
    <row r="1709" spans="1:7" ht="18" customHeight="1">
      <c r="A1709" s="190">
        <v>42353</v>
      </c>
      <c r="B1709" s="190" t="s">
        <v>146</v>
      </c>
      <c r="C1709" s="188" t="s">
        <v>1206</v>
      </c>
      <c r="D1709" s="191"/>
      <c r="E1709" s="191">
        <v>280000</v>
      </c>
      <c r="F1709" s="192">
        <f t="shared" si="53"/>
        <v>138415000</v>
      </c>
      <c r="G1709" s="187"/>
    </row>
    <row r="1710" spans="1:7" ht="18" customHeight="1">
      <c r="A1710" s="190">
        <v>42353</v>
      </c>
      <c r="B1710" s="190" t="s">
        <v>152</v>
      </c>
      <c r="C1710" s="188" t="s">
        <v>248</v>
      </c>
      <c r="D1710" s="191"/>
      <c r="E1710" s="191">
        <v>2364000</v>
      </c>
      <c r="F1710" s="192">
        <f t="shared" si="53"/>
        <v>136051000</v>
      </c>
      <c r="G1710" s="187"/>
    </row>
    <row r="1711" spans="1:7" ht="18" customHeight="1">
      <c r="A1711" s="190">
        <v>42353</v>
      </c>
      <c r="B1711" s="190" t="s">
        <v>152</v>
      </c>
      <c r="C1711" s="188" t="s">
        <v>1207</v>
      </c>
      <c r="D1711" s="191"/>
      <c r="E1711" s="191">
        <v>16500000</v>
      </c>
      <c r="F1711" s="192">
        <f t="shared" si="53"/>
        <v>119551000</v>
      </c>
      <c r="G1711" s="187"/>
    </row>
    <row r="1712" spans="1:7" ht="18" customHeight="1">
      <c r="A1712" s="190">
        <v>42353</v>
      </c>
      <c r="B1712" s="190" t="s">
        <v>159</v>
      </c>
      <c r="C1712" s="188" t="s">
        <v>1208</v>
      </c>
      <c r="D1712" s="191"/>
      <c r="E1712" s="191">
        <v>4725000</v>
      </c>
      <c r="F1712" s="192">
        <f t="shared" si="53"/>
        <v>114826000</v>
      </c>
      <c r="G1712" s="187"/>
    </row>
    <row r="1713" spans="1:7" ht="18" customHeight="1">
      <c r="A1713" s="190">
        <v>42353</v>
      </c>
      <c r="B1713" s="190" t="s">
        <v>198</v>
      </c>
      <c r="C1713" s="188" t="s">
        <v>1209</v>
      </c>
      <c r="D1713" s="191"/>
      <c r="E1713" s="191">
        <v>20000000</v>
      </c>
      <c r="F1713" s="192">
        <f t="shared" si="53"/>
        <v>94826000</v>
      </c>
      <c r="G1713" s="187"/>
    </row>
    <row r="1714" spans="1:7" ht="18" customHeight="1">
      <c r="A1714" s="190">
        <v>42353</v>
      </c>
      <c r="B1714" s="190" t="s">
        <v>146</v>
      </c>
      <c r="C1714" s="188" t="s">
        <v>1210</v>
      </c>
      <c r="D1714" s="191"/>
      <c r="E1714" s="191">
        <v>2288000</v>
      </c>
      <c r="F1714" s="192">
        <f t="shared" si="53"/>
        <v>92538000</v>
      </c>
      <c r="G1714" s="187"/>
    </row>
    <row r="1715" spans="1:7" ht="18" customHeight="1">
      <c r="A1715" s="190">
        <v>42353</v>
      </c>
      <c r="B1715" s="190" t="s">
        <v>198</v>
      </c>
      <c r="C1715" s="188" t="s">
        <v>1116</v>
      </c>
      <c r="D1715" s="191"/>
      <c r="E1715" s="191">
        <v>50017000</v>
      </c>
      <c r="F1715" s="192">
        <f t="shared" si="53"/>
        <v>42521000</v>
      </c>
      <c r="G1715" s="187"/>
    </row>
    <row r="1716" spans="1:7" ht="18" customHeight="1">
      <c r="A1716" s="190">
        <v>42353</v>
      </c>
      <c r="B1716" s="190" t="s">
        <v>146</v>
      </c>
      <c r="C1716" s="188" t="s">
        <v>1211</v>
      </c>
      <c r="D1716" s="191"/>
      <c r="E1716" s="191">
        <v>953000</v>
      </c>
      <c r="F1716" s="192">
        <f t="shared" si="53"/>
        <v>41568000</v>
      </c>
      <c r="G1716" s="187"/>
    </row>
    <row r="1717" spans="1:7" ht="18" customHeight="1">
      <c r="A1717" s="190">
        <v>42353</v>
      </c>
      <c r="B1717" s="190" t="s">
        <v>146</v>
      </c>
      <c r="C1717" s="188" t="s">
        <v>1212</v>
      </c>
      <c r="D1717" s="191"/>
      <c r="E1717" s="191">
        <v>300000</v>
      </c>
      <c r="F1717" s="192">
        <f t="shared" si="53"/>
        <v>41268000</v>
      </c>
      <c r="G1717" s="187"/>
    </row>
    <row r="1718" spans="1:7" ht="18" customHeight="1">
      <c r="A1718" s="190">
        <v>42353</v>
      </c>
      <c r="B1718" s="190" t="s">
        <v>198</v>
      </c>
      <c r="C1718" s="188" t="s">
        <v>1213</v>
      </c>
      <c r="D1718" s="191"/>
      <c r="E1718" s="191">
        <v>200000</v>
      </c>
      <c r="F1718" s="192">
        <f t="shared" si="53"/>
        <v>41068000</v>
      </c>
      <c r="G1718" s="187"/>
    </row>
    <row r="1719" spans="1:7" ht="18" customHeight="1">
      <c r="A1719" s="190">
        <v>42356</v>
      </c>
      <c r="B1719" s="190" t="s">
        <v>50</v>
      </c>
      <c r="C1719" s="188" t="s">
        <v>155</v>
      </c>
      <c r="D1719" s="191">
        <v>340000000</v>
      </c>
      <c r="E1719" s="191"/>
      <c r="F1719" s="192">
        <f t="shared" si="53"/>
        <v>381068000</v>
      </c>
      <c r="G1719" s="187"/>
    </row>
    <row r="1720" spans="1:7" ht="18" customHeight="1">
      <c r="A1720" s="190">
        <v>42356</v>
      </c>
      <c r="B1720" s="190" t="s">
        <v>198</v>
      </c>
      <c r="C1720" s="188" t="s">
        <v>1214</v>
      </c>
      <c r="D1720" s="191"/>
      <c r="E1720" s="191">
        <v>30000000</v>
      </c>
      <c r="F1720" s="192">
        <f t="shared" si="53"/>
        <v>351068000</v>
      </c>
      <c r="G1720" s="187"/>
    </row>
    <row r="1721" spans="1:7" ht="18" customHeight="1">
      <c r="A1721" s="190">
        <v>42356</v>
      </c>
      <c r="B1721" s="190" t="s">
        <v>159</v>
      </c>
      <c r="C1721" s="188" t="s">
        <v>1215</v>
      </c>
      <c r="D1721" s="191"/>
      <c r="E1721" s="191">
        <v>348547000</v>
      </c>
      <c r="F1721" s="192">
        <f t="shared" si="53"/>
        <v>2521000</v>
      </c>
      <c r="G1721" s="187"/>
    </row>
    <row r="1722" spans="1:7" ht="18" customHeight="1">
      <c r="A1722" s="190">
        <v>42357</v>
      </c>
      <c r="B1722" s="190" t="s">
        <v>1216</v>
      </c>
      <c r="C1722" s="188" t="s">
        <v>1217</v>
      </c>
      <c r="D1722" s="191"/>
      <c r="E1722" s="191">
        <v>1500000</v>
      </c>
      <c r="F1722" s="192">
        <f t="shared" si="53"/>
        <v>1021000</v>
      </c>
      <c r="G1722" s="187"/>
    </row>
    <row r="1723" spans="1:7" ht="18" customHeight="1">
      <c r="A1723" s="190">
        <v>42357</v>
      </c>
      <c r="B1723" s="190" t="s">
        <v>146</v>
      </c>
      <c r="C1723" s="188" t="s">
        <v>1218</v>
      </c>
      <c r="D1723" s="191"/>
      <c r="E1723" s="191">
        <v>308000</v>
      </c>
      <c r="F1723" s="192">
        <f t="shared" si="53"/>
        <v>713000</v>
      </c>
      <c r="G1723" s="187"/>
    </row>
    <row r="1724" spans="1:7" ht="18" customHeight="1">
      <c r="A1724" s="190">
        <v>42359</v>
      </c>
      <c r="B1724" s="190" t="s">
        <v>50</v>
      </c>
      <c r="C1724" s="188" t="s">
        <v>155</v>
      </c>
      <c r="D1724" s="191">
        <v>1120000000</v>
      </c>
      <c r="E1724" s="191"/>
      <c r="F1724" s="192">
        <f t="shared" si="53"/>
        <v>1120713000</v>
      </c>
      <c r="G1724" s="187"/>
    </row>
    <row r="1725" spans="1:7" ht="18" customHeight="1">
      <c r="A1725" s="190">
        <v>42360</v>
      </c>
      <c r="B1725" s="190" t="s">
        <v>50</v>
      </c>
      <c r="C1725" s="188" t="s">
        <v>155</v>
      </c>
      <c r="D1725" s="191">
        <v>1980000000</v>
      </c>
      <c r="E1725" s="191"/>
      <c r="F1725" s="192">
        <f t="shared" si="53"/>
        <v>3100713000</v>
      </c>
      <c r="G1725" s="187"/>
    </row>
    <row r="1726" spans="1:7" ht="18" customHeight="1">
      <c r="A1726" s="190">
        <v>42360</v>
      </c>
      <c r="B1726" s="190" t="s">
        <v>623</v>
      </c>
      <c r="C1726" s="188" t="s">
        <v>960</v>
      </c>
      <c r="D1726" s="191">
        <v>50000000</v>
      </c>
      <c r="E1726" s="191"/>
      <c r="F1726" s="192">
        <f t="shared" si="53"/>
        <v>3150713000</v>
      </c>
      <c r="G1726" s="187"/>
    </row>
    <row r="1727" spans="1:7" ht="18" customHeight="1">
      <c r="A1727" s="190">
        <v>42360</v>
      </c>
      <c r="B1727" s="190" t="s">
        <v>148</v>
      </c>
      <c r="C1727" s="188" t="s">
        <v>207</v>
      </c>
      <c r="D1727" s="191"/>
      <c r="E1727" s="191">
        <v>250000000</v>
      </c>
      <c r="F1727" s="192">
        <f t="shared" si="53"/>
        <v>2900713000</v>
      </c>
      <c r="G1727" s="187"/>
    </row>
    <row r="1728" spans="1:7" ht="18" customHeight="1">
      <c r="A1728" s="190">
        <v>42360</v>
      </c>
      <c r="B1728" s="190" t="s">
        <v>148</v>
      </c>
      <c r="C1728" s="188" t="s">
        <v>868</v>
      </c>
      <c r="D1728" s="191"/>
      <c r="E1728" s="191">
        <v>200000000</v>
      </c>
      <c r="F1728" s="192">
        <f t="shared" si="53"/>
        <v>2700713000</v>
      </c>
      <c r="G1728" s="187"/>
    </row>
    <row r="1729" spans="1:7" ht="18" customHeight="1">
      <c r="A1729" s="190">
        <v>42360</v>
      </c>
      <c r="B1729" s="190" t="s">
        <v>148</v>
      </c>
      <c r="C1729" s="188" t="s">
        <v>961</v>
      </c>
      <c r="D1729" s="191"/>
      <c r="E1729" s="191">
        <v>122600000</v>
      </c>
      <c r="F1729" s="192">
        <f t="shared" si="53"/>
        <v>2578113000</v>
      </c>
      <c r="G1729" s="187"/>
    </row>
    <row r="1730" spans="1:7" ht="18" customHeight="1">
      <c r="A1730" s="190">
        <v>42360</v>
      </c>
      <c r="B1730" s="190" t="s">
        <v>146</v>
      </c>
      <c r="C1730" s="188" t="s">
        <v>1219</v>
      </c>
      <c r="D1730" s="191"/>
      <c r="E1730" s="191">
        <v>17000000</v>
      </c>
      <c r="F1730" s="192">
        <f t="shared" si="53"/>
        <v>2561113000</v>
      </c>
      <c r="G1730" s="187"/>
    </row>
    <row r="1731" spans="1:7" ht="18" customHeight="1">
      <c r="A1731" s="190">
        <v>42360</v>
      </c>
      <c r="B1731" s="190" t="s">
        <v>177</v>
      </c>
      <c r="C1731" s="188" t="s">
        <v>178</v>
      </c>
      <c r="D1731" s="191"/>
      <c r="E1731" s="191">
        <v>4352000</v>
      </c>
      <c r="F1731" s="192">
        <f t="shared" si="53"/>
        <v>2556761000</v>
      </c>
      <c r="G1731" s="187"/>
    </row>
    <row r="1732" spans="1:7" ht="18" customHeight="1">
      <c r="A1732" s="190">
        <v>42360</v>
      </c>
      <c r="B1732" s="190" t="s">
        <v>1053</v>
      </c>
      <c r="C1732" s="188" t="s">
        <v>1220</v>
      </c>
      <c r="D1732" s="191"/>
      <c r="E1732" s="191">
        <v>1050000</v>
      </c>
      <c r="F1732" s="192">
        <f t="shared" si="53"/>
        <v>2555711000</v>
      </c>
      <c r="G1732" s="187"/>
    </row>
    <row r="1733" spans="1:7" ht="18" customHeight="1">
      <c r="A1733" s="190">
        <v>42360</v>
      </c>
      <c r="B1733" s="190" t="s">
        <v>832</v>
      </c>
      <c r="C1733" s="188" t="s">
        <v>248</v>
      </c>
      <c r="D1733" s="191"/>
      <c r="E1733" s="191">
        <v>935000</v>
      </c>
      <c r="F1733" s="192">
        <f t="shared" si="53"/>
        <v>2554776000</v>
      </c>
      <c r="G1733" s="187"/>
    </row>
    <row r="1734" spans="1:7" ht="18" customHeight="1">
      <c r="A1734" s="190">
        <v>42360</v>
      </c>
      <c r="B1734" s="190" t="s">
        <v>623</v>
      </c>
      <c r="C1734" s="188" t="s">
        <v>1221</v>
      </c>
      <c r="D1734" s="191">
        <v>400000000</v>
      </c>
      <c r="E1734" s="191"/>
      <c r="F1734" s="192">
        <f t="shared" si="53"/>
        <v>2954776000</v>
      </c>
      <c r="G1734" s="187"/>
    </row>
    <row r="1735" spans="1:7" ht="18" customHeight="1">
      <c r="A1735" s="190">
        <v>42360</v>
      </c>
      <c r="B1735" s="190" t="s">
        <v>198</v>
      </c>
      <c r="C1735" s="188" t="s">
        <v>1222</v>
      </c>
      <c r="D1735" s="191"/>
      <c r="E1735" s="191">
        <v>400000000</v>
      </c>
      <c r="F1735" s="192">
        <f t="shared" si="53"/>
        <v>2554776000</v>
      </c>
      <c r="G1735" s="187"/>
    </row>
    <row r="1736" spans="1:7" ht="18" customHeight="1">
      <c r="A1736" s="190">
        <v>42360</v>
      </c>
      <c r="B1736" s="190" t="s">
        <v>832</v>
      </c>
      <c r="C1736" s="188" t="s">
        <v>1223</v>
      </c>
      <c r="D1736" s="191"/>
      <c r="E1736" s="191">
        <v>56800000</v>
      </c>
      <c r="F1736" s="192">
        <f t="shared" si="53"/>
        <v>2497976000</v>
      </c>
      <c r="G1736" s="187"/>
    </row>
    <row r="1737" spans="1:7" ht="18" customHeight="1">
      <c r="A1737" s="190">
        <v>42360</v>
      </c>
      <c r="B1737" s="190" t="s">
        <v>623</v>
      </c>
      <c r="C1737" s="188" t="s">
        <v>1221</v>
      </c>
      <c r="D1737" s="191"/>
      <c r="E1737" s="191">
        <v>402133000</v>
      </c>
      <c r="F1737" s="192">
        <f t="shared" si="53"/>
        <v>2095843000</v>
      </c>
      <c r="G1737" s="187"/>
    </row>
    <row r="1738" spans="1:7" ht="18" customHeight="1">
      <c r="A1738" s="190">
        <v>42360</v>
      </c>
      <c r="B1738" s="190" t="s">
        <v>198</v>
      </c>
      <c r="C1738" s="188" t="s">
        <v>157</v>
      </c>
      <c r="D1738" s="191"/>
      <c r="E1738" s="191">
        <v>170000000</v>
      </c>
      <c r="F1738" s="192">
        <f t="shared" si="53"/>
        <v>1925843000</v>
      </c>
      <c r="G1738" s="187"/>
    </row>
    <row r="1739" spans="1:7" ht="18" customHeight="1">
      <c r="A1739" s="190">
        <v>42360</v>
      </c>
      <c r="B1739" s="190" t="s">
        <v>623</v>
      </c>
      <c r="C1739" s="188" t="s">
        <v>1224</v>
      </c>
      <c r="D1739" s="191"/>
      <c r="E1739" s="191">
        <v>481741000</v>
      </c>
      <c r="F1739" s="192">
        <f t="shared" si="53"/>
        <v>1444102000</v>
      </c>
      <c r="G1739" s="187"/>
    </row>
    <row r="1740" spans="1:7" ht="18" customHeight="1">
      <c r="A1740" s="190">
        <v>42360</v>
      </c>
      <c r="B1740" s="190" t="s">
        <v>148</v>
      </c>
      <c r="C1740" s="188" t="s">
        <v>984</v>
      </c>
      <c r="D1740" s="191"/>
      <c r="E1740" s="191">
        <v>400000000</v>
      </c>
      <c r="F1740" s="192">
        <f t="shared" si="53"/>
        <v>1044102000</v>
      </c>
      <c r="G1740" s="187"/>
    </row>
    <row r="1741" spans="1:7" ht="18" customHeight="1">
      <c r="A1741" s="190">
        <v>42360</v>
      </c>
      <c r="B1741" s="190" t="s">
        <v>148</v>
      </c>
      <c r="C1741" s="188" t="s">
        <v>336</v>
      </c>
      <c r="D1741" s="191"/>
      <c r="E1741" s="191">
        <v>89360000</v>
      </c>
      <c r="F1741" s="192">
        <f t="shared" si="53"/>
        <v>954742000</v>
      </c>
      <c r="G1741" s="187"/>
    </row>
    <row r="1742" spans="1:7" ht="18" customHeight="1">
      <c r="A1742" s="190">
        <v>42360</v>
      </c>
      <c r="B1742" s="190" t="s">
        <v>832</v>
      </c>
      <c r="C1742" s="188" t="s">
        <v>1225</v>
      </c>
      <c r="D1742" s="191"/>
      <c r="E1742" s="191">
        <v>30000000</v>
      </c>
      <c r="F1742" s="192">
        <f t="shared" si="53"/>
        <v>924742000</v>
      </c>
      <c r="G1742" s="187"/>
    </row>
    <row r="1743" spans="1:7" ht="18" customHeight="1">
      <c r="A1743" s="190">
        <v>42360</v>
      </c>
      <c r="B1743" s="190" t="s">
        <v>832</v>
      </c>
      <c r="C1743" s="188" t="s">
        <v>1226</v>
      </c>
      <c r="D1743" s="191"/>
      <c r="E1743" s="191">
        <v>4000000</v>
      </c>
      <c r="F1743" s="192">
        <f t="shared" si="53"/>
        <v>920742000</v>
      </c>
      <c r="G1743" s="187"/>
    </row>
    <row r="1744" spans="1:7" ht="18" customHeight="1">
      <c r="A1744" s="190">
        <v>42360</v>
      </c>
      <c r="B1744" s="190" t="s">
        <v>832</v>
      </c>
      <c r="C1744" s="188" t="s">
        <v>1227</v>
      </c>
      <c r="D1744" s="191"/>
      <c r="E1744" s="191">
        <v>6000000</v>
      </c>
      <c r="F1744" s="192">
        <f t="shared" si="53"/>
        <v>914742000</v>
      </c>
      <c r="G1744" s="187"/>
    </row>
    <row r="1745" spans="1:7" ht="18" customHeight="1">
      <c r="A1745" s="190">
        <v>42360</v>
      </c>
      <c r="B1745" s="190" t="s">
        <v>169</v>
      </c>
      <c r="C1745" s="188" t="s">
        <v>171</v>
      </c>
      <c r="D1745" s="191"/>
      <c r="E1745" s="191">
        <v>190000000</v>
      </c>
      <c r="F1745" s="192">
        <f t="shared" ref="F1745:F1808" si="55">IF(C1745&lt;&gt;"",F1744+D1745-E1745,0)</f>
        <v>724742000</v>
      </c>
      <c r="G1745" s="187"/>
    </row>
    <row r="1746" spans="1:7" ht="18" customHeight="1">
      <c r="A1746" s="190">
        <v>42360</v>
      </c>
      <c r="B1746" s="190" t="s">
        <v>169</v>
      </c>
      <c r="C1746" s="188" t="s">
        <v>901</v>
      </c>
      <c r="D1746" s="191"/>
      <c r="E1746" s="191">
        <v>200000000</v>
      </c>
      <c r="F1746" s="192">
        <f t="shared" si="55"/>
        <v>524742000</v>
      </c>
      <c r="G1746" s="187"/>
    </row>
    <row r="1747" spans="1:7" ht="18" customHeight="1">
      <c r="A1747" s="190">
        <v>42360</v>
      </c>
      <c r="B1747" s="190" t="s">
        <v>204</v>
      </c>
      <c r="C1747" s="188" t="s">
        <v>219</v>
      </c>
      <c r="D1747" s="191"/>
      <c r="E1747" s="191">
        <v>9000000</v>
      </c>
      <c r="F1747" s="192">
        <f t="shared" si="55"/>
        <v>515742000</v>
      </c>
      <c r="G1747" s="187"/>
    </row>
    <row r="1748" spans="1:7" ht="18" customHeight="1">
      <c r="A1748" s="190">
        <v>42360</v>
      </c>
      <c r="B1748" s="190" t="s">
        <v>146</v>
      </c>
      <c r="C1748" s="188" t="s">
        <v>882</v>
      </c>
      <c r="D1748" s="191"/>
      <c r="E1748" s="191">
        <v>10000000</v>
      </c>
      <c r="F1748" s="192">
        <f t="shared" si="55"/>
        <v>505742000</v>
      </c>
      <c r="G1748" s="187"/>
    </row>
    <row r="1749" spans="1:7" ht="18" customHeight="1">
      <c r="A1749" s="190">
        <v>42360</v>
      </c>
      <c r="B1749" s="190" t="s">
        <v>832</v>
      </c>
      <c r="C1749" s="188" t="s">
        <v>1228</v>
      </c>
      <c r="D1749" s="191"/>
      <c r="E1749" s="191">
        <v>2848000</v>
      </c>
      <c r="F1749" s="192">
        <f t="shared" si="55"/>
        <v>502894000</v>
      </c>
      <c r="G1749" s="187"/>
    </row>
    <row r="1750" spans="1:7" ht="18" customHeight="1">
      <c r="A1750" s="190">
        <v>42360</v>
      </c>
      <c r="B1750" s="190" t="s">
        <v>198</v>
      </c>
      <c r="C1750" s="188" t="s">
        <v>1229</v>
      </c>
      <c r="D1750" s="191"/>
      <c r="E1750" s="191">
        <v>100000000</v>
      </c>
      <c r="F1750" s="192">
        <f t="shared" si="55"/>
        <v>402894000</v>
      </c>
      <c r="G1750" s="187"/>
    </row>
    <row r="1751" spans="1:7" ht="18" customHeight="1">
      <c r="A1751" s="190">
        <v>42361</v>
      </c>
      <c r="B1751" s="190" t="s">
        <v>184</v>
      </c>
      <c r="C1751" s="188" t="s">
        <v>1230</v>
      </c>
      <c r="D1751" s="191"/>
      <c r="E1751" s="191">
        <v>2500000</v>
      </c>
      <c r="F1751" s="192">
        <f t="shared" si="55"/>
        <v>400394000</v>
      </c>
      <c r="G1751" s="187"/>
    </row>
    <row r="1752" spans="1:7" ht="18" customHeight="1">
      <c r="A1752" s="190">
        <v>42361</v>
      </c>
      <c r="B1752" s="190" t="s">
        <v>50</v>
      </c>
      <c r="C1752" s="188" t="s">
        <v>156</v>
      </c>
      <c r="D1752" s="191"/>
      <c r="E1752" s="191">
        <v>50000000</v>
      </c>
      <c r="F1752" s="192">
        <f t="shared" si="55"/>
        <v>350394000</v>
      </c>
      <c r="G1752" s="187"/>
    </row>
    <row r="1753" spans="1:7" ht="18" customHeight="1">
      <c r="A1753" s="190">
        <v>42361</v>
      </c>
      <c r="B1753" s="190" t="s">
        <v>152</v>
      </c>
      <c r="C1753" s="188" t="s">
        <v>1231</v>
      </c>
      <c r="D1753" s="191"/>
      <c r="E1753" s="191">
        <v>35711000</v>
      </c>
      <c r="F1753" s="192">
        <f t="shared" si="55"/>
        <v>314683000</v>
      </c>
      <c r="G1753" s="187"/>
    </row>
    <row r="1754" spans="1:7" ht="18" customHeight="1">
      <c r="A1754" s="190">
        <v>42361</v>
      </c>
      <c r="B1754" s="190" t="s">
        <v>832</v>
      </c>
      <c r="C1754" s="188" t="s">
        <v>1183</v>
      </c>
      <c r="D1754" s="191"/>
      <c r="E1754" s="191">
        <v>1000000</v>
      </c>
      <c r="F1754" s="192">
        <f t="shared" si="55"/>
        <v>313683000</v>
      </c>
      <c r="G1754" s="187"/>
    </row>
    <row r="1755" spans="1:7" ht="18" customHeight="1">
      <c r="A1755" s="190">
        <v>42361</v>
      </c>
      <c r="B1755" s="190" t="s">
        <v>159</v>
      </c>
      <c r="C1755" s="188" t="s">
        <v>1232</v>
      </c>
      <c r="D1755" s="191"/>
      <c r="E1755" s="191">
        <v>55336000</v>
      </c>
      <c r="F1755" s="192">
        <f t="shared" si="55"/>
        <v>258347000</v>
      </c>
      <c r="G1755" s="187"/>
    </row>
    <row r="1756" spans="1:7" ht="18" customHeight="1">
      <c r="A1756" s="190">
        <v>42361</v>
      </c>
      <c r="B1756" s="190" t="s">
        <v>159</v>
      </c>
      <c r="C1756" s="188" t="s">
        <v>1233</v>
      </c>
      <c r="D1756" s="191"/>
      <c r="E1756" s="191">
        <v>3664000</v>
      </c>
      <c r="F1756" s="192">
        <f t="shared" si="55"/>
        <v>254683000</v>
      </c>
      <c r="G1756" s="187"/>
    </row>
    <row r="1757" spans="1:7" ht="18" customHeight="1">
      <c r="A1757" s="190">
        <v>42361</v>
      </c>
      <c r="B1757" s="190" t="s">
        <v>146</v>
      </c>
      <c r="C1757" s="188" t="s">
        <v>1234</v>
      </c>
      <c r="D1757" s="191"/>
      <c r="E1757" s="191">
        <v>12828000</v>
      </c>
      <c r="F1757" s="192">
        <f t="shared" si="55"/>
        <v>241855000</v>
      </c>
      <c r="G1757" s="187"/>
    </row>
    <row r="1758" spans="1:7" ht="18" customHeight="1">
      <c r="A1758" s="190">
        <v>42361</v>
      </c>
      <c r="B1758" s="190" t="s">
        <v>1053</v>
      </c>
      <c r="C1758" s="188" t="s">
        <v>1235</v>
      </c>
      <c r="D1758" s="191"/>
      <c r="E1758" s="191">
        <v>500000</v>
      </c>
      <c r="F1758" s="192">
        <f t="shared" si="55"/>
        <v>241355000</v>
      </c>
      <c r="G1758" s="187"/>
    </row>
    <row r="1759" spans="1:7" ht="18" customHeight="1">
      <c r="A1759" s="190">
        <v>42361</v>
      </c>
      <c r="B1759" s="190" t="s">
        <v>146</v>
      </c>
      <c r="C1759" s="188" t="s">
        <v>1196</v>
      </c>
      <c r="D1759" s="191"/>
      <c r="E1759" s="191">
        <v>160000</v>
      </c>
      <c r="F1759" s="192">
        <f t="shared" si="55"/>
        <v>241195000</v>
      </c>
      <c r="G1759" s="187"/>
    </row>
    <row r="1760" spans="1:7" ht="18" customHeight="1">
      <c r="A1760" s="190">
        <v>42361</v>
      </c>
      <c r="B1760" s="190" t="s">
        <v>146</v>
      </c>
      <c r="C1760" s="188" t="s">
        <v>964</v>
      </c>
      <c r="D1760" s="191"/>
      <c r="E1760" s="191">
        <v>220000</v>
      </c>
      <c r="F1760" s="192">
        <f t="shared" si="55"/>
        <v>240975000</v>
      </c>
      <c r="G1760" s="187"/>
    </row>
    <row r="1761" spans="1:7" ht="18" customHeight="1">
      <c r="A1761" s="190">
        <v>42361</v>
      </c>
      <c r="B1761" s="190" t="s">
        <v>832</v>
      </c>
      <c r="C1761" s="188" t="s">
        <v>1236</v>
      </c>
      <c r="D1761" s="191"/>
      <c r="E1761" s="191">
        <v>1000000</v>
      </c>
      <c r="F1761" s="192">
        <f t="shared" si="55"/>
        <v>239975000</v>
      </c>
      <c r="G1761" s="187"/>
    </row>
    <row r="1762" spans="1:7" ht="18" customHeight="1">
      <c r="A1762" s="190">
        <v>42363</v>
      </c>
      <c r="B1762" s="190" t="s">
        <v>198</v>
      </c>
      <c r="C1762" s="188" t="s">
        <v>380</v>
      </c>
      <c r="D1762" s="191">
        <v>2000000000</v>
      </c>
      <c r="E1762" s="191"/>
      <c r="F1762" s="192">
        <f t="shared" si="55"/>
        <v>2239975000</v>
      </c>
      <c r="G1762" s="187"/>
    </row>
    <row r="1763" spans="1:7" ht="18" customHeight="1">
      <c r="A1763" s="190">
        <v>42363</v>
      </c>
      <c r="B1763" s="190" t="s">
        <v>198</v>
      </c>
      <c r="C1763" s="188" t="s">
        <v>157</v>
      </c>
      <c r="D1763" s="191"/>
      <c r="E1763" s="191">
        <v>13000000</v>
      </c>
      <c r="F1763" s="192">
        <f t="shared" si="55"/>
        <v>2226975000</v>
      </c>
      <c r="G1763" s="187"/>
    </row>
    <row r="1764" spans="1:7" ht="18" customHeight="1">
      <c r="A1764" s="190">
        <v>42363</v>
      </c>
      <c r="B1764" s="190" t="s">
        <v>148</v>
      </c>
      <c r="C1764" s="188" t="s">
        <v>166</v>
      </c>
      <c r="D1764" s="191"/>
      <c r="E1764" s="191">
        <v>800000000</v>
      </c>
      <c r="F1764" s="192">
        <f t="shared" si="55"/>
        <v>1426975000</v>
      </c>
      <c r="G1764" s="187"/>
    </row>
    <row r="1765" spans="1:7" ht="18" customHeight="1">
      <c r="A1765" s="190">
        <v>42363</v>
      </c>
      <c r="B1765" s="190" t="s">
        <v>148</v>
      </c>
      <c r="C1765" s="188" t="s">
        <v>237</v>
      </c>
      <c r="D1765" s="191"/>
      <c r="E1765" s="191">
        <v>200000000</v>
      </c>
      <c r="F1765" s="192">
        <f t="shared" si="55"/>
        <v>1226975000</v>
      </c>
      <c r="G1765" s="187"/>
    </row>
    <row r="1766" spans="1:7" ht="18" customHeight="1">
      <c r="A1766" s="190">
        <v>42363</v>
      </c>
      <c r="B1766" s="190" t="s">
        <v>148</v>
      </c>
      <c r="C1766" s="188" t="s">
        <v>167</v>
      </c>
      <c r="D1766" s="191"/>
      <c r="E1766" s="191">
        <v>100000000</v>
      </c>
      <c r="F1766" s="192">
        <f t="shared" si="55"/>
        <v>1126975000</v>
      </c>
      <c r="G1766" s="187"/>
    </row>
    <row r="1767" spans="1:7" ht="18" customHeight="1">
      <c r="A1767" s="190">
        <v>42363</v>
      </c>
      <c r="B1767" s="190" t="s">
        <v>148</v>
      </c>
      <c r="C1767" s="188" t="s">
        <v>344</v>
      </c>
      <c r="D1767" s="191"/>
      <c r="E1767" s="191">
        <v>100000000</v>
      </c>
      <c r="F1767" s="192">
        <f t="shared" si="55"/>
        <v>1026975000</v>
      </c>
      <c r="G1767" s="187"/>
    </row>
    <row r="1768" spans="1:7" ht="18" customHeight="1">
      <c r="A1768" s="190">
        <v>42363</v>
      </c>
      <c r="B1768" s="190" t="s">
        <v>148</v>
      </c>
      <c r="C1768" s="188" t="s">
        <v>275</v>
      </c>
      <c r="D1768" s="191"/>
      <c r="E1768" s="191">
        <v>100000000</v>
      </c>
      <c r="F1768" s="192">
        <f t="shared" si="55"/>
        <v>926975000</v>
      </c>
      <c r="G1768" s="187"/>
    </row>
    <row r="1769" spans="1:7" ht="18" customHeight="1">
      <c r="A1769" s="190">
        <v>42363</v>
      </c>
      <c r="B1769" s="190" t="s">
        <v>148</v>
      </c>
      <c r="C1769" s="188" t="s">
        <v>361</v>
      </c>
      <c r="D1769" s="191"/>
      <c r="E1769" s="191">
        <v>70017000</v>
      </c>
      <c r="F1769" s="192">
        <f t="shared" si="55"/>
        <v>856958000</v>
      </c>
      <c r="G1769" s="187"/>
    </row>
    <row r="1770" spans="1:7" ht="18" customHeight="1">
      <c r="A1770" s="190">
        <v>42363</v>
      </c>
      <c r="B1770" s="190" t="s">
        <v>161</v>
      </c>
      <c r="C1770" s="188" t="s">
        <v>1237</v>
      </c>
      <c r="D1770" s="191"/>
      <c r="E1770" s="191">
        <v>60000000</v>
      </c>
      <c r="F1770" s="192">
        <f t="shared" si="55"/>
        <v>796958000</v>
      </c>
      <c r="G1770" s="187"/>
    </row>
    <row r="1771" spans="1:7" ht="18" customHeight="1">
      <c r="A1771" s="190">
        <v>42363</v>
      </c>
      <c r="B1771" s="190" t="s">
        <v>832</v>
      </c>
      <c r="C1771" s="188" t="s">
        <v>1238</v>
      </c>
      <c r="D1771" s="191"/>
      <c r="E1771" s="191">
        <v>1000000</v>
      </c>
      <c r="F1771" s="192">
        <f t="shared" si="55"/>
        <v>795958000</v>
      </c>
      <c r="G1771" s="187"/>
    </row>
    <row r="1772" spans="1:7" ht="18" customHeight="1">
      <c r="A1772" s="190">
        <v>42363</v>
      </c>
      <c r="B1772" s="190" t="s">
        <v>204</v>
      </c>
      <c r="C1772" s="188" t="s">
        <v>205</v>
      </c>
      <c r="D1772" s="191"/>
      <c r="E1772" s="191">
        <v>18000000</v>
      </c>
      <c r="F1772" s="192">
        <f t="shared" si="55"/>
        <v>777958000</v>
      </c>
      <c r="G1772" s="187"/>
    </row>
    <row r="1773" spans="1:7" ht="18" customHeight="1">
      <c r="A1773" s="190">
        <v>42363</v>
      </c>
      <c r="B1773" s="190" t="s">
        <v>50</v>
      </c>
      <c r="C1773" s="188" t="s">
        <v>155</v>
      </c>
      <c r="D1773" s="191">
        <v>970000000</v>
      </c>
      <c r="E1773" s="191"/>
      <c r="F1773" s="192">
        <f t="shared" si="55"/>
        <v>1747958000</v>
      </c>
      <c r="G1773" s="187"/>
    </row>
    <row r="1774" spans="1:7" ht="18" customHeight="1">
      <c r="A1774" s="190">
        <v>42363</v>
      </c>
      <c r="B1774" s="190" t="s">
        <v>198</v>
      </c>
      <c r="C1774" s="188" t="s">
        <v>157</v>
      </c>
      <c r="D1774" s="191"/>
      <c r="E1774" s="191">
        <v>600000000</v>
      </c>
      <c r="F1774" s="192">
        <f t="shared" si="55"/>
        <v>1147958000</v>
      </c>
      <c r="G1774" s="187"/>
    </row>
    <row r="1775" spans="1:7" ht="18" customHeight="1">
      <c r="A1775" s="190">
        <v>42363</v>
      </c>
      <c r="B1775" s="190" t="s">
        <v>50</v>
      </c>
      <c r="C1775" s="188" t="s">
        <v>156</v>
      </c>
      <c r="D1775" s="191"/>
      <c r="E1775" s="191">
        <v>400000000</v>
      </c>
      <c r="F1775" s="192">
        <f t="shared" si="55"/>
        <v>747958000</v>
      </c>
      <c r="G1775" s="187"/>
    </row>
    <row r="1776" spans="1:7" ht="18" customHeight="1">
      <c r="A1776" s="190">
        <v>42363</v>
      </c>
      <c r="B1776" s="190" t="s">
        <v>184</v>
      </c>
      <c r="C1776" s="188" t="s">
        <v>1239</v>
      </c>
      <c r="D1776" s="191">
        <v>17000000</v>
      </c>
      <c r="E1776" s="191"/>
      <c r="F1776" s="192">
        <f t="shared" si="55"/>
        <v>764958000</v>
      </c>
      <c r="G1776" s="187"/>
    </row>
    <row r="1777" spans="1:7" ht="18" customHeight="1">
      <c r="A1777" s="190">
        <v>42363</v>
      </c>
      <c r="B1777" s="190" t="s">
        <v>146</v>
      </c>
      <c r="C1777" s="188" t="s">
        <v>1240</v>
      </c>
      <c r="D1777" s="191"/>
      <c r="E1777" s="191">
        <v>11963000</v>
      </c>
      <c r="F1777" s="192">
        <f t="shared" si="55"/>
        <v>752995000</v>
      </c>
      <c r="G1777" s="187"/>
    </row>
    <row r="1778" spans="1:7" ht="18" customHeight="1">
      <c r="A1778" s="190">
        <v>42364</v>
      </c>
      <c r="B1778" s="190" t="s">
        <v>184</v>
      </c>
      <c r="C1778" s="188" t="s">
        <v>1241</v>
      </c>
      <c r="D1778" s="191">
        <v>2500000</v>
      </c>
      <c r="E1778" s="191"/>
      <c r="F1778" s="192">
        <f t="shared" si="55"/>
        <v>755495000</v>
      </c>
      <c r="G1778" s="187"/>
    </row>
    <row r="1779" spans="1:7" ht="18" customHeight="1">
      <c r="A1779" s="190">
        <v>42364</v>
      </c>
      <c r="B1779" s="190" t="s">
        <v>152</v>
      </c>
      <c r="C1779" s="188" t="s">
        <v>1230</v>
      </c>
      <c r="D1779" s="191"/>
      <c r="E1779" s="191">
        <v>3339000</v>
      </c>
      <c r="F1779" s="192">
        <f t="shared" si="55"/>
        <v>752156000</v>
      </c>
      <c r="G1779" s="187"/>
    </row>
    <row r="1780" spans="1:7" ht="18" customHeight="1">
      <c r="A1780" s="190">
        <v>42364</v>
      </c>
      <c r="B1780" s="190" t="s">
        <v>146</v>
      </c>
      <c r="C1780" s="188" t="s">
        <v>1242</v>
      </c>
      <c r="D1780" s="191"/>
      <c r="E1780" s="191">
        <v>343000</v>
      </c>
      <c r="F1780" s="192">
        <f t="shared" si="55"/>
        <v>751813000</v>
      </c>
      <c r="G1780" s="187"/>
    </row>
    <row r="1781" spans="1:7" ht="18" customHeight="1">
      <c r="A1781" s="190">
        <v>42364</v>
      </c>
      <c r="B1781" s="190" t="s">
        <v>175</v>
      </c>
      <c r="C1781" s="188" t="s">
        <v>1243</v>
      </c>
      <c r="D1781" s="191"/>
      <c r="E1781" s="191">
        <v>8350000</v>
      </c>
      <c r="F1781" s="192">
        <f t="shared" si="55"/>
        <v>743463000</v>
      </c>
      <c r="G1781" s="187"/>
    </row>
    <row r="1782" spans="1:7" ht="18" customHeight="1">
      <c r="A1782" s="190">
        <v>42364</v>
      </c>
      <c r="B1782" s="190" t="s">
        <v>832</v>
      </c>
      <c r="C1782" s="188" t="s">
        <v>654</v>
      </c>
      <c r="D1782" s="191"/>
      <c r="E1782" s="191">
        <v>4800000</v>
      </c>
      <c r="F1782" s="192">
        <f t="shared" si="55"/>
        <v>738663000</v>
      </c>
      <c r="G1782" s="187"/>
    </row>
    <row r="1783" spans="1:7" ht="18" customHeight="1">
      <c r="A1783" s="190">
        <v>42364</v>
      </c>
      <c r="B1783" s="190" t="s">
        <v>184</v>
      </c>
      <c r="C1783" s="188" t="s">
        <v>1244</v>
      </c>
      <c r="D1783" s="191"/>
      <c r="E1783" s="191">
        <v>6000000</v>
      </c>
      <c r="F1783" s="192">
        <f t="shared" si="55"/>
        <v>732663000</v>
      </c>
      <c r="G1783" s="187"/>
    </row>
    <row r="1784" spans="1:7" ht="18" customHeight="1">
      <c r="A1784" s="190">
        <v>42364</v>
      </c>
      <c r="B1784" s="190" t="s">
        <v>832</v>
      </c>
      <c r="C1784" s="188" t="s">
        <v>1183</v>
      </c>
      <c r="D1784" s="191"/>
      <c r="E1784" s="191">
        <v>1000000</v>
      </c>
      <c r="F1784" s="192">
        <f t="shared" si="55"/>
        <v>731663000</v>
      </c>
      <c r="G1784" s="187"/>
    </row>
    <row r="1785" spans="1:7" ht="18" customHeight="1">
      <c r="A1785" s="190">
        <v>42367</v>
      </c>
      <c r="B1785" s="190" t="s">
        <v>148</v>
      </c>
      <c r="C1785" s="188" t="s">
        <v>365</v>
      </c>
      <c r="D1785" s="191"/>
      <c r="E1785" s="191">
        <v>13017000</v>
      </c>
      <c r="F1785" s="192">
        <f t="shared" si="55"/>
        <v>718646000</v>
      </c>
      <c r="G1785" s="187"/>
    </row>
    <row r="1786" spans="1:7" ht="18" customHeight="1">
      <c r="A1786" s="190">
        <v>42367</v>
      </c>
      <c r="B1786" s="190" t="s">
        <v>184</v>
      </c>
      <c r="C1786" s="188" t="s">
        <v>1230</v>
      </c>
      <c r="D1786" s="191"/>
      <c r="E1786" s="191">
        <v>1000000</v>
      </c>
      <c r="F1786" s="192">
        <f t="shared" si="55"/>
        <v>717646000</v>
      </c>
      <c r="G1786" s="187"/>
    </row>
    <row r="1787" spans="1:7" ht="18" customHeight="1">
      <c r="A1787" s="190">
        <v>42367</v>
      </c>
      <c r="B1787" s="190" t="s">
        <v>146</v>
      </c>
      <c r="C1787" s="188" t="s">
        <v>1245</v>
      </c>
      <c r="D1787" s="191"/>
      <c r="E1787" s="191">
        <v>230000</v>
      </c>
      <c r="F1787" s="192">
        <f t="shared" si="55"/>
        <v>717416000</v>
      </c>
      <c r="G1787" s="187"/>
    </row>
    <row r="1788" spans="1:7" ht="18" customHeight="1">
      <c r="A1788" s="190">
        <v>42367</v>
      </c>
      <c r="B1788" s="190" t="s">
        <v>198</v>
      </c>
      <c r="C1788" s="188" t="s">
        <v>357</v>
      </c>
      <c r="D1788" s="191"/>
      <c r="E1788" s="191">
        <v>250000000</v>
      </c>
      <c r="F1788" s="192">
        <f t="shared" si="55"/>
        <v>467416000</v>
      </c>
      <c r="G1788" s="187"/>
    </row>
    <row r="1789" spans="1:7" ht="18" customHeight="1">
      <c r="A1789" s="190">
        <v>42367</v>
      </c>
      <c r="B1789" s="190" t="s">
        <v>159</v>
      </c>
      <c r="C1789" s="188" t="s">
        <v>357</v>
      </c>
      <c r="D1789" s="191"/>
      <c r="E1789" s="191">
        <v>72875000</v>
      </c>
      <c r="F1789" s="192">
        <f t="shared" si="55"/>
        <v>394541000</v>
      </c>
      <c r="G1789" s="187"/>
    </row>
    <row r="1790" spans="1:7" ht="18" customHeight="1">
      <c r="A1790" s="190">
        <v>42367</v>
      </c>
      <c r="B1790" s="190" t="s">
        <v>169</v>
      </c>
      <c r="C1790" s="188" t="s">
        <v>319</v>
      </c>
      <c r="D1790" s="191"/>
      <c r="E1790" s="191">
        <v>10000000</v>
      </c>
      <c r="F1790" s="192">
        <f t="shared" si="55"/>
        <v>384541000</v>
      </c>
      <c r="G1790" s="187"/>
    </row>
    <row r="1791" spans="1:7" ht="18" customHeight="1">
      <c r="A1791" s="190">
        <v>42367</v>
      </c>
      <c r="B1791" s="190" t="s">
        <v>198</v>
      </c>
      <c r="C1791" s="188" t="s">
        <v>1246</v>
      </c>
      <c r="D1791" s="191"/>
      <c r="E1791" s="191">
        <v>1000000</v>
      </c>
      <c r="F1791" s="192">
        <f t="shared" si="55"/>
        <v>383541000</v>
      </c>
      <c r="G1791" s="187"/>
    </row>
    <row r="1792" spans="1:7" ht="18" customHeight="1">
      <c r="A1792" s="190">
        <v>42367</v>
      </c>
      <c r="B1792" s="190" t="s">
        <v>146</v>
      </c>
      <c r="C1792" s="188" t="s">
        <v>770</v>
      </c>
      <c r="D1792" s="191"/>
      <c r="E1792" s="191">
        <v>4000000</v>
      </c>
      <c r="F1792" s="192">
        <f t="shared" si="55"/>
        <v>379541000</v>
      </c>
      <c r="G1792" s="187"/>
    </row>
    <row r="1793" spans="1:7" ht="18" customHeight="1">
      <c r="A1793" s="190">
        <v>42367</v>
      </c>
      <c r="B1793" s="190" t="s">
        <v>146</v>
      </c>
      <c r="C1793" s="188" t="s">
        <v>1089</v>
      </c>
      <c r="D1793" s="191"/>
      <c r="E1793" s="191">
        <v>250000</v>
      </c>
      <c r="F1793" s="192">
        <f t="shared" si="55"/>
        <v>379291000</v>
      </c>
      <c r="G1793" s="187"/>
    </row>
    <row r="1794" spans="1:7" ht="18" customHeight="1">
      <c r="A1794" s="190">
        <v>42368</v>
      </c>
      <c r="B1794" s="190" t="s">
        <v>198</v>
      </c>
      <c r="C1794" s="188" t="s">
        <v>1247</v>
      </c>
      <c r="D1794" s="191">
        <v>197675000</v>
      </c>
      <c r="E1794" s="191"/>
      <c r="F1794" s="192">
        <f t="shared" si="55"/>
        <v>576966000</v>
      </c>
      <c r="G1794" s="187"/>
    </row>
    <row r="1795" spans="1:7" ht="18" customHeight="1">
      <c r="A1795" s="190">
        <v>42368</v>
      </c>
      <c r="B1795" s="190" t="s">
        <v>198</v>
      </c>
      <c r="C1795" s="188" t="s">
        <v>1248</v>
      </c>
      <c r="D1795" s="191"/>
      <c r="E1795" s="191">
        <v>41450000</v>
      </c>
      <c r="F1795" s="192">
        <f t="shared" si="55"/>
        <v>535516000</v>
      </c>
      <c r="G1795" s="187"/>
    </row>
    <row r="1796" spans="1:7" ht="18" customHeight="1">
      <c r="A1796" s="190">
        <v>42368</v>
      </c>
      <c r="B1796" s="190" t="s">
        <v>198</v>
      </c>
      <c r="C1796" s="188" t="s">
        <v>157</v>
      </c>
      <c r="D1796" s="191"/>
      <c r="E1796" s="191">
        <v>210000000</v>
      </c>
      <c r="F1796" s="192">
        <f t="shared" si="55"/>
        <v>325516000</v>
      </c>
      <c r="G1796" s="187"/>
    </row>
    <row r="1797" spans="1:7" ht="18" customHeight="1">
      <c r="A1797" s="190">
        <v>42368</v>
      </c>
      <c r="B1797" s="190" t="s">
        <v>832</v>
      </c>
      <c r="C1797" s="188" t="s">
        <v>1249</v>
      </c>
      <c r="D1797" s="191"/>
      <c r="E1797" s="191">
        <v>22000000</v>
      </c>
      <c r="F1797" s="192">
        <f t="shared" si="55"/>
        <v>303516000</v>
      </c>
      <c r="G1797" s="187"/>
    </row>
    <row r="1798" spans="1:7" ht="18" customHeight="1">
      <c r="A1798" s="190">
        <v>42368</v>
      </c>
      <c r="B1798" s="190" t="s">
        <v>148</v>
      </c>
      <c r="C1798" s="188" t="s">
        <v>206</v>
      </c>
      <c r="D1798" s="191"/>
      <c r="E1798" s="191">
        <v>200000000</v>
      </c>
      <c r="F1798" s="192">
        <f t="shared" si="55"/>
        <v>103516000</v>
      </c>
      <c r="G1798" s="187"/>
    </row>
    <row r="1799" spans="1:7" ht="18" customHeight="1">
      <c r="A1799" s="190">
        <v>42368</v>
      </c>
      <c r="B1799" s="190" t="s">
        <v>148</v>
      </c>
      <c r="C1799" s="188" t="s">
        <v>653</v>
      </c>
      <c r="D1799" s="191"/>
      <c r="E1799" s="191">
        <v>44995000</v>
      </c>
      <c r="F1799" s="192">
        <f t="shared" si="55"/>
        <v>58521000</v>
      </c>
      <c r="G1799" s="187"/>
    </row>
    <row r="1800" spans="1:7" ht="18" customHeight="1">
      <c r="A1800" s="190">
        <v>42368</v>
      </c>
      <c r="B1800" s="190" t="s">
        <v>50</v>
      </c>
      <c r="C1800" s="188" t="s">
        <v>380</v>
      </c>
      <c r="D1800" s="191">
        <v>1350000000</v>
      </c>
      <c r="E1800" s="191"/>
      <c r="F1800" s="192">
        <f t="shared" si="55"/>
        <v>1408521000</v>
      </c>
      <c r="G1800" s="187"/>
    </row>
    <row r="1801" spans="1:7" ht="18" customHeight="1">
      <c r="A1801" s="190">
        <v>42368</v>
      </c>
      <c r="B1801" s="190" t="s">
        <v>832</v>
      </c>
      <c r="C1801" s="188" t="s">
        <v>1250</v>
      </c>
      <c r="D1801" s="191"/>
      <c r="E1801" s="191">
        <v>50017000</v>
      </c>
      <c r="F1801" s="192">
        <f t="shared" si="55"/>
        <v>1358504000</v>
      </c>
      <c r="G1801" s="187"/>
    </row>
    <row r="1802" spans="1:7" ht="18" customHeight="1">
      <c r="A1802" s="190">
        <v>42368</v>
      </c>
      <c r="B1802" s="190" t="s">
        <v>832</v>
      </c>
      <c r="C1802" s="188" t="s">
        <v>1236</v>
      </c>
      <c r="D1802" s="191"/>
      <c r="E1802" s="191">
        <v>5000000</v>
      </c>
      <c r="F1802" s="192">
        <f t="shared" si="55"/>
        <v>1353504000</v>
      </c>
      <c r="G1802" s="187"/>
    </row>
    <row r="1803" spans="1:7" ht="18" customHeight="1">
      <c r="A1803" s="190">
        <v>42368</v>
      </c>
      <c r="B1803" s="190" t="s">
        <v>184</v>
      </c>
      <c r="C1803" s="188" t="s">
        <v>1251</v>
      </c>
      <c r="D1803" s="191">
        <v>5000000</v>
      </c>
      <c r="E1803" s="191"/>
      <c r="F1803" s="192">
        <f t="shared" si="55"/>
        <v>1358504000</v>
      </c>
      <c r="G1803" s="187"/>
    </row>
    <row r="1804" spans="1:7" ht="18" customHeight="1">
      <c r="A1804" s="190">
        <v>42368</v>
      </c>
      <c r="B1804" s="190" t="s">
        <v>146</v>
      </c>
      <c r="C1804" s="188" t="s">
        <v>622</v>
      </c>
      <c r="D1804" s="191"/>
      <c r="E1804" s="191">
        <v>5370000</v>
      </c>
      <c r="F1804" s="192">
        <f t="shared" si="55"/>
        <v>1353134000</v>
      </c>
      <c r="G1804" s="187"/>
    </row>
    <row r="1805" spans="1:7" ht="18" customHeight="1">
      <c r="A1805" s="190">
        <v>42368</v>
      </c>
      <c r="B1805" s="190" t="s">
        <v>1159</v>
      </c>
      <c r="C1805" s="188" t="s">
        <v>391</v>
      </c>
      <c r="D1805" s="191"/>
      <c r="E1805" s="191">
        <v>2035000</v>
      </c>
      <c r="F1805" s="192">
        <f t="shared" si="55"/>
        <v>1351099000</v>
      </c>
      <c r="G1805" s="187"/>
    </row>
    <row r="1806" spans="1:7" ht="18" customHeight="1">
      <c r="A1806" s="190">
        <v>42368</v>
      </c>
      <c r="B1806" s="190" t="s">
        <v>184</v>
      </c>
      <c r="C1806" s="188" t="s">
        <v>1252</v>
      </c>
      <c r="D1806" s="191">
        <v>6000000</v>
      </c>
      <c r="E1806" s="191"/>
      <c r="F1806" s="192">
        <f t="shared" si="55"/>
        <v>1357099000</v>
      </c>
      <c r="G1806" s="187"/>
    </row>
    <row r="1807" spans="1:7" ht="18" customHeight="1">
      <c r="A1807" s="190">
        <v>42368</v>
      </c>
      <c r="B1807" s="190" t="s">
        <v>1159</v>
      </c>
      <c r="C1807" s="188" t="s">
        <v>1244</v>
      </c>
      <c r="D1807" s="191"/>
      <c r="E1807" s="191">
        <v>17540000</v>
      </c>
      <c r="F1807" s="192">
        <f t="shared" si="55"/>
        <v>1339559000</v>
      </c>
      <c r="G1807" s="187"/>
    </row>
    <row r="1808" spans="1:7" ht="18" customHeight="1">
      <c r="A1808" s="190">
        <v>42368</v>
      </c>
      <c r="B1808" s="190" t="s">
        <v>198</v>
      </c>
      <c r="C1808" s="188" t="s">
        <v>1253</v>
      </c>
      <c r="D1808" s="191"/>
      <c r="E1808" s="191">
        <v>1000000</v>
      </c>
      <c r="F1808" s="192">
        <f t="shared" si="55"/>
        <v>1338559000</v>
      </c>
      <c r="G1808" s="187"/>
    </row>
    <row r="1809" spans="1:7" ht="18" customHeight="1">
      <c r="A1809" s="190">
        <v>42368</v>
      </c>
      <c r="B1809" s="190" t="s">
        <v>184</v>
      </c>
      <c r="C1809" s="188" t="s">
        <v>1254</v>
      </c>
      <c r="D1809" s="191">
        <v>1000000</v>
      </c>
      <c r="E1809" s="191"/>
      <c r="F1809" s="192">
        <f t="shared" ref="F1809:F1812" si="56">IF(C1809&lt;&gt;"",F1808+D1809-E1809,0)</f>
        <v>1339559000</v>
      </c>
      <c r="G1809" s="187"/>
    </row>
    <row r="1810" spans="1:7" ht="18" customHeight="1">
      <c r="A1810" s="190">
        <v>42368</v>
      </c>
      <c r="B1810" s="190" t="s">
        <v>832</v>
      </c>
      <c r="C1810" s="188" t="s">
        <v>1255</v>
      </c>
      <c r="D1810" s="191"/>
      <c r="E1810" s="191">
        <v>175000</v>
      </c>
      <c r="F1810" s="192">
        <f t="shared" si="56"/>
        <v>1339384000</v>
      </c>
      <c r="G1810" s="187"/>
    </row>
    <row r="1811" spans="1:7" ht="18" customHeight="1">
      <c r="A1811" s="190">
        <v>42368</v>
      </c>
      <c r="B1811" s="190" t="s">
        <v>1257</v>
      </c>
      <c r="C1811" s="188" t="s">
        <v>1256</v>
      </c>
      <c r="D1811" s="191"/>
      <c r="E1811" s="191">
        <v>1312000000</v>
      </c>
      <c r="F1811" s="192">
        <f t="shared" si="56"/>
        <v>27384000</v>
      </c>
      <c r="G1811" s="187"/>
    </row>
    <row r="1812" spans="1:7" ht="18" customHeight="1">
      <c r="A1812" s="190">
        <v>42368</v>
      </c>
      <c r="B1812" s="190" t="s">
        <v>832</v>
      </c>
      <c r="C1812" s="188" t="s">
        <v>1258</v>
      </c>
      <c r="D1812" s="191"/>
      <c r="E1812" s="191">
        <v>429000</v>
      </c>
      <c r="F1812" s="192">
        <f t="shared" si="56"/>
        <v>26955000</v>
      </c>
      <c r="G1812" s="187"/>
    </row>
    <row r="1813" spans="1:7" ht="18" customHeight="1">
      <c r="A1813" s="190"/>
      <c r="B1813" s="187" t="s">
        <v>472</v>
      </c>
      <c r="C1813" s="187"/>
      <c r="D1813" s="187"/>
      <c r="E1813" s="189"/>
      <c r="F1813" s="192">
        <f>IF(C1813&lt;&gt;"",#REF!+D1813-E1813,0)</f>
        <v>0</v>
      </c>
      <c r="G1813" s="187"/>
    </row>
    <row r="1814" spans="1:7" ht="18" customHeight="1">
      <c r="A1814" s="187"/>
      <c r="B1814" s="187"/>
      <c r="C1814" s="187" t="s">
        <v>473</v>
      </c>
      <c r="D1814" s="187">
        <f>SUM(D13:D1813)</f>
        <v>83144489000</v>
      </c>
      <c r="E1814" s="189">
        <f>SUM(E13:E1813)</f>
        <v>83128653000</v>
      </c>
      <c r="F1814" s="192" t="s">
        <v>474</v>
      </c>
      <c r="G1814" s="192" t="s">
        <v>474</v>
      </c>
    </row>
    <row r="1815" spans="1:7" ht="18" customHeight="1">
      <c r="A1815" s="194"/>
      <c r="B1815" s="194"/>
      <c r="C1815" s="194" t="s">
        <v>475</v>
      </c>
      <c r="D1815" s="195" t="s">
        <v>474</v>
      </c>
      <c r="E1815" s="196" t="s">
        <v>474</v>
      </c>
      <c r="F1815" s="197">
        <f>F12+D1814-E1814</f>
        <v>26955000</v>
      </c>
      <c r="G1815" s="195" t="s">
        <v>474</v>
      </c>
    </row>
    <row r="1817" spans="1:7">
      <c r="A1817" s="198" t="s">
        <v>476</v>
      </c>
    </row>
    <row r="1818" spans="1:7">
      <c r="A1818" s="198" t="s">
        <v>477</v>
      </c>
    </row>
    <row r="1819" spans="1:7">
      <c r="F1819" s="199" t="s">
        <v>478</v>
      </c>
    </row>
    <row r="1820" spans="1:7" s="200" customFormat="1" ht="14.25">
      <c r="B1820" s="200" t="s">
        <v>479</v>
      </c>
      <c r="C1820" s="200" t="s">
        <v>480</v>
      </c>
      <c r="E1820" s="201"/>
      <c r="F1820" s="200" t="s">
        <v>481</v>
      </c>
    </row>
    <row r="1821" spans="1:7" s="202" customFormat="1">
      <c r="B1821" s="202" t="s">
        <v>482</v>
      </c>
      <c r="C1821" s="202" t="s">
        <v>482</v>
      </c>
      <c r="E1821" s="203"/>
      <c r="F1821" s="202" t="s">
        <v>483</v>
      </c>
    </row>
    <row r="1822" spans="1:7" s="202" customFormat="1">
      <c r="E1822" s="203"/>
    </row>
  </sheetData>
  <autoFilter ref="A11:H1815"/>
  <mergeCells count="11">
    <mergeCell ref="G9:G10"/>
    <mergeCell ref="E1:G1"/>
    <mergeCell ref="E2:G3"/>
    <mergeCell ref="A5:G5"/>
    <mergeCell ref="A6:G6"/>
    <mergeCell ref="A7:G7"/>
    <mergeCell ref="A9:A10"/>
    <mergeCell ref="B9:B10"/>
    <mergeCell ref="C9:C10"/>
    <mergeCell ref="D9:E9"/>
    <mergeCell ref="F9:F10"/>
  </mergeCells>
  <pageMargins left="0.85" right="0.2" top="0.28999999999999998" bottom="0.34" header="0.25" footer="0.15"/>
  <pageSetup scale="80" orientation="portrait" r:id="rId1"/>
  <headerFooter alignWithMargins="0">
    <oddFooter>&amp;RTrang 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 tint="4.9989318521683403E-2"/>
  </sheetPr>
  <dimension ref="A1:H1823"/>
  <sheetViews>
    <sheetView topLeftCell="A8" zoomScale="90" workbookViewId="0">
      <pane ySplit="4" topLeftCell="A555" activePane="bottomLeft" state="frozen"/>
      <selection activeCell="A8" sqref="A8"/>
      <selection pane="bottomLeft" activeCell="C597" sqref="C597"/>
    </sheetView>
  </sheetViews>
  <sheetFormatPr defaultRowHeight="15"/>
  <cols>
    <col min="1" max="1" width="9.140625" style="179"/>
    <col min="2" max="2" width="11.42578125" style="179" customWidth="1"/>
    <col min="3" max="3" width="56" style="179" customWidth="1"/>
    <col min="4" max="4" width="13.7109375" style="179" customWidth="1"/>
    <col min="5" max="5" width="13.7109375" style="181" customWidth="1"/>
    <col min="6" max="6" width="15.85546875" style="179" customWidth="1"/>
    <col min="7" max="7" width="9.42578125" style="179" customWidth="1"/>
    <col min="8" max="257" width="9.140625" style="179"/>
    <col min="258" max="258" width="11.42578125" style="179" customWidth="1"/>
    <col min="259" max="259" width="41.85546875" style="179" customWidth="1"/>
    <col min="260" max="261" width="13.7109375" style="179" customWidth="1"/>
    <col min="262" max="262" width="15.85546875" style="179" customWidth="1"/>
    <col min="263" max="263" width="9.42578125" style="179" customWidth="1"/>
    <col min="264" max="513" width="9.140625" style="179"/>
    <col min="514" max="514" width="11.42578125" style="179" customWidth="1"/>
    <col min="515" max="515" width="41.85546875" style="179" customWidth="1"/>
    <col min="516" max="517" width="13.7109375" style="179" customWidth="1"/>
    <col min="518" max="518" width="15.85546875" style="179" customWidth="1"/>
    <col min="519" max="519" width="9.42578125" style="179" customWidth="1"/>
    <col min="520" max="769" width="9.140625" style="179"/>
    <col min="770" max="770" width="11.42578125" style="179" customWidth="1"/>
    <col min="771" max="771" width="41.85546875" style="179" customWidth="1"/>
    <col min="772" max="773" width="13.7109375" style="179" customWidth="1"/>
    <col min="774" max="774" width="15.85546875" style="179" customWidth="1"/>
    <col min="775" max="775" width="9.42578125" style="179" customWidth="1"/>
    <col min="776" max="1025" width="9.140625" style="179"/>
    <col min="1026" max="1026" width="11.42578125" style="179" customWidth="1"/>
    <col min="1027" max="1027" width="41.85546875" style="179" customWidth="1"/>
    <col min="1028" max="1029" width="13.7109375" style="179" customWidth="1"/>
    <col min="1030" max="1030" width="15.85546875" style="179" customWidth="1"/>
    <col min="1031" max="1031" width="9.42578125" style="179" customWidth="1"/>
    <col min="1032" max="1281" width="9.140625" style="179"/>
    <col min="1282" max="1282" width="11.42578125" style="179" customWidth="1"/>
    <col min="1283" max="1283" width="41.85546875" style="179" customWidth="1"/>
    <col min="1284" max="1285" width="13.7109375" style="179" customWidth="1"/>
    <col min="1286" max="1286" width="15.85546875" style="179" customWidth="1"/>
    <col min="1287" max="1287" width="9.42578125" style="179" customWidth="1"/>
    <col min="1288" max="1537" width="9.140625" style="179"/>
    <col min="1538" max="1538" width="11.42578125" style="179" customWidth="1"/>
    <col min="1539" max="1539" width="41.85546875" style="179" customWidth="1"/>
    <col min="1540" max="1541" width="13.7109375" style="179" customWidth="1"/>
    <col min="1542" max="1542" width="15.85546875" style="179" customWidth="1"/>
    <col min="1543" max="1543" width="9.42578125" style="179" customWidth="1"/>
    <col min="1544" max="1793" width="9.140625" style="179"/>
    <col min="1794" max="1794" width="11.42578125" style="179" customWidth="1"/>
    <col min="1795" max="1795" width="41.85546875" style="179" customWidth="1"/>
    <col min="1796" max="1797" width="13.7109375" style="179" customWidth="1"/>
    <col min="1798" max="1798" width="15.85546875" style="179" customWidth="1"/>
    <col min="1799" max="1799" width="9.42578125" style="179" customWidth="1"/>
    <col min="1800" max="2049" width="9.140625" style="179"/>
    <col min="2050" max="2050" width="11.42578125" style="179" customWidth="1"/>
    <col min="2051" max="2051" width="41.85546875" style="179" customWidth="1"/>
    <col min="2052" max="2053" width="13.7109375" style="179" customWidth="1"/>
    <col min="2054" max="2054" width="15.85546875" style="179" customWidth="1"/>
    <col min="2055" max="2055" width="9.42578125" style="179" customWidth="1"/>
    <col min="2056" max="2305" width="9.140625" style="179"/>
    <col min="2306" max="2306" width="11.42578125" style="179" customWidth="1"/>
    <col min="2307" max="2307" width="41.85546875" style="179" customWidth="1"/>
    <col min="2308" max="2309" width="13.7109375" style="179" customWidth="1"/>
    <col min="2310" max="2310" width="15.85546875" style="179" customWidth="1"/>
    <col min="2311" max="2311" width="9.42578125" style="179" customWidth="1"/>
    <col min="2312" max="2561" width="9.140625" style="179"/>
    <col min="2562" max="2562" width="11.42578125" style="179" customWidth="1"/>
    <col min="2563" max="2563" width="41.85546875" style="179" customWidth="1"/>
    <col min="2564" max="2565" width="13.7109375" style="179" customWidth="1"/>
    <col min="2566" max="2566" width="15.85546875" style="179" customWidth="1"/>
    <col min="2567" max="2567" width="9.42578125" style="179" customWidth="1"/>
    <col min="2568" max="2817" width="9.140625" style="179"/>
    <col min="2818" max="2818" width="11.42578125" style="179" customWidth="1"/>
    <col min="2819" max="2819" width="41.85546875" style="179" customWidth="1"/>
    <col min="2820" max="2821" width="13.7109375" style="179" customWidth="1"/>
    <col min="2822" max="2822" width="15.85546875" style="179" customWidth="1"/>
    <col min="2823" max="2823" width="9.42578125" style="179" customWidth="1"/>
    <col min="2824" max="3073" width="9.140625" style="179"/>
    <col min="3074" max="3074" width="11.42578125" style="179" customWidth="1"/>
    <col min="3075" max="3075" width="41.85546875" style="179" customWidth="1"/>
    <col min="3076" max="3077" width="13.7109375" style="179" customWidth="1"/>
    <col min="3078" max="3078" width="15.85546875" style="179" customWidth="1"/>
    <col min="3079" max="3079" width="9.42578125" style="179" customWidth="1"/>
    <col min="3080" max="3329" width="9.140625" style="179"/>
    <col min="3330" max="3330" width="11.42578125" style="179" customWidth="1"/>
    <col min="3331" max="3331" width="41.85546875" style="179" customWidth="1"/>
    <col min="3332" max="3333" width="13.7109375" style="179" customWidth="1"/>
    <col min="3334" max="3334" width="15.85546875" style="179" customWidth="1"/>
    <col min="3335" max="3335" width="9.42578125" style="179" customWidth="1"/>
    <col min="3336" max="3585" width="9.140625" style="179"/>
    <col min="3586" max="3586" width="11.42578125" style="179" customWidth="1"/>
    <col min="3587" max="3587" width="41.85546875" style="179" customWidth="1"/>
    <col min="3588" max="3589" width="13.7109375" style="179" customWidth="1"/>
    <col min="3590" max="3590" width="15.85546875" style="179" customWidth="1"/>
    <col min="3591" max="3591" width="9.42578125" style="179" customWidth="1"/>
    <col min="3592" max="3841" width="9.140625" style="179"/>
    <col min="3842" max="3842" width="11.42578125" style="179" customWidth="1"/>
    <col min="3843" max="3843" width="41.85546875" style="179" customWidth="1"/>
    <col min="3844" max="3845" width="13.7109375" style="179" customWidth="1"/>
    <col min="3846" max="3846" width="15.85546875" style="179" customWidth="1"/>
    <col min="3847" max="3847" width="9.42578125" style="179" customWidth="1"/>
    <col min="3848" max="4097" width="9.140625" style="179"/>
    <col min="4098" max="4098" width="11.42578125" style="179" customWidth="1"/>
    <col min="4099" max="4099" width="41.85546875" style="179" customWidth="1"/>
    <col min="4100" max="4101" width="13.7109375" style="179" customWidth="1"/>
    <col min="4102" max="4102" width="15.85546875" style="179" customWidth="1"/>
    <col min="4103" max="4103" width="9.42578125" style="179" customWidth="1"/>
    <col min="4104" max="4353" width="9.140625" style="179"/>
    <col min="4354" max="4354" width="11.42578125" style="179" customWidth="1"/>
    <col min="4355" max="4355" width="41.85546875" style="179" customWidth="1"/>
    <col min="4356" max="4357" width="13.7109375" style="179" customWidth="1"/>
    <col min="4358" max="4358" width="15.85546875" style="179" customWidth="1"/>
    <col min="4359" max="4359" width="9.42578125" style="179" customWidth="1"/>
    <col min="4360" max="4609" width="9.140625" style="179"/>
    <col min="4610" max="4610" width="11.42578125" style="179" customWidth="1"/>
    <col min="4611" max="4611" width="41.85546875" style="179" customWidth="1"/>
    <col min="4612" max="4613" width="13.7109375" style="179" customWidth="1"/>
    <col min="4614" max="4614" width="15.85546875" style="179" customWidth="1"/>
    <col min="4615" max="4615" width="9.42578125" style="179" customWidth="1"/>
    <col min="4616" max="4865" width="9.140625" style="179"/>
    <col min="4866" max="4866" width="11.42578125" style="179" customWidth="1"/>
    <col min="4867" max="4867" width="41.85546875" style="179" customWidth="1"/>
    <col min="4868" max="4869" width="13.7109375" style="179" customWidth="1"/>
    <col min="4870" max="4870" width="15.85546875" style="179" customWidth="1"/>
    <col min="4871" max="4871" width="9.42578125" style="179" customWidth="1"/>
    <col min="4872" max="5121" width="9.140625" style="179"/>
    <col min="5122" max="5122" width="11.42578125" style="179" customWidth="1"/>
    <col min="5123" max="5123" width="41.85546875" style="179" customWidth="1"/>
    <col min="5124" max="5125" width="13.7109375" style="179" customWidth="1"/>
    <col min="5126" max="5126" width="15.85546875" style="179" customWidth="1"/>
    <col min="5127" max="5127" width="9.42578125" style="179" customWidth="1"/>
    <col min="5128" max="5377" width="9.140625" style="179"/>
    <col min="5378" max="5378" width="11.42578125" style="179" customWidth="1"/>
    <col min="5379" max="5379" width="41.85546875" style="179" customWidth="1"/>
    <col min="5380" max="5381" width="13.7109375" style="179" customWidth="1"/>
    <col min="5382" max="5382" width="15.85546875" style="179" customWidth="1"/>
    <col min="5383" max="5383" width="9.42578125" style="179" customWidth="1"/>
    <col min="5384" max="5633" width="9.140625" style="179"/>
    <col min="5634" max="5634" width="11.42578125" style="179" customWidth="1"/>
    <col min="5635" max="5635" width="41.85546875" style="179" customWidth="1"/>
    <col min="5636" max="5637" width="13.7109375" style="179" customWidth="1"/>
    <col min="5638" max="5638" width="15.85546875" style="179" customWidth="1"/>
    <col min="5639" max="5639" width="9.42578125" style="179" customWidth="1"/>
    <col min="5640" max="5889" width="9.140625" style="179"/>
    <col min="5890" max="5890" width="11.42578125" style="179" customWidth="1"/>
    <col min="5891" max="5891" width="41.85546875" style="179" customWidth="1"/>
    <col min="5892" max="5893" width="13.7109375" style="179" customWidth="1"/>
    <col min="5894" max="5894" width="15.85546875" style="179" customWidth="1"/>
    <col min="5895" max="5895" width="9.42578125" style="179" customWidth="1"/>
    <col min="5896" max="6145" width="9.140625" style="179"/>
    <col min="6146" max="6146" width="11.42578125" style="179" customWidth="1"/>
    <col min="6147" max="6147" width="41.85546875" style="179" customWidth="1"/>
    <col min="6148" max="6149" width="13.7109375" style="179" customWidth="1"/>
    <col min="6150" max="6150" width="15.85546875" style="179" customWidth="1"/>
    <col min="6151" max="6151" width="9.42578125" style="179" customWidth="1"/>
    <col min="6152" max="6401" width="9.140625" style="179"/>
    <col min="6402" max="6402" width="11.42578125" style="179" customWidth="1"/>
    <col min="6403" max="6403" width="41.85546875" style="179" customWidth="1"/>
    <col min="6404" max="6405" width="13.7109375" style="179" customWidth="1"/>
    <col min="6406" max="6406" width="15.85546875" style="179" customWidth="1"/>
    <col min="6407" max="6407" width="9.42578125" style="179" customWidth="1"/>
    <col min="6408" max="6657" width="9.140625" style="179"/>
    <col min="6658" max="6658" width="11.42578125" style="179" customWidth="1"/>
    <col min="6659" max="6659" width="41.85546875" style="179" customWidth="1"/>
    <col min="6660" max="6661" width="13.7109375" style="179" customWidth="1"/>
    <col min="6662" max="6662" width="15.85546875" style="179" customWidth="1"/>
    <col min="6663" max="6663" width="9.42578125" style="179" customWidth="1"/>
    <col min="6664" max="6913" width="9.140625" style="179"/>
    <col min="6914" max="6914" width="11.42578125" style="179" customWidth="1"/>
    <col min="6915" max="6915" width="41.85546875" style="179" customWidth="1"/>
    <col min="6916" max="6917" width="13.7109375" style="179" customWidth="1"/>
    <col min="6918" max="6918" width="15.85546875" style="179" customWidth="1"/>
    <col min="6919" max="6919" width="9.42578125" style="179" customWidth="1"/>
    <col min="6920" max="7169" width="9.140625" style="179"/>
    <col min="7170" max="7170" width="11.42578125" style="179" customWidth="1"/>
    <col min="7171" max="7171" width="41.85546875" style="179" customWidth="1"/>
    <col min="7172" max="7173" width="13.7109375" style="179" customWidth="1"/>
    <col min="7174" max="7174" width="15.85546875" style="179" customWidth="1"/>
    <col min="7175" max="7175" width="9.42578125" style="179" customWidth="1"/>
    <col min="7176" max="7425" width="9.140625" style="179"/>
    <col min="7426" max="7426" width="11.42578125" style="179" customWidth="1"/>
    <col min="7427" max="7427" width="41.85546875" style="179" customWidth="1"/>
    <col min="7428" max="7429" width="13.7109375" style="179" customWidth="1"/>
    <col min="7430" max="7430" width="15.85546875" style="179" customWidth="1"/>
    <col min="7431" max="7431" width="9.42578125" style="179" customWidth="1"/>
    <col min="7432" max="7681" width="9.140625" style="179"/>
    <col min="7682" max="7682" width="11.42578125" style="179" customWidth="1"/>
    <col min="7683" max="7683" width="41.85546875" style="179" customWidth="1"/>
    <col min="7684" max="7685" width="13.7109375" style="179" customWidth="1"/>
    <col min="7686" max="7686" width="15.85546875" style="179" customWidth="1"/>
    <col min="7687" max="7687" width="9.42578125" style="179" customWidth="1"/>
    <col min="7688" max="7937" width="9.140625" style="179"/>
    <col min="7938" max="7938" width="11.42578125" style="179" customWidth="1"/>
    <col min="7939" max="7939" width="41.85546875" style="179" customWidth="1"/>
    <col min="7940" max="7941" width="13.7109375" style="179" customWidth="1"/>
    <col min="7942" max="7942" width="15.85546875" style="179" customWidth="1"/>
    <col min="7943" max="7943" width="9.42578125" style="179" customWidth="1"/>
    <col min="7944" max="8193" width="9.140625" style="179"/>
    <col min="8194" max="8194" width="11.42578125" style="179" customWidth="1"/>
    <col min="8195" max="8195" width="41.85546875" style="179" customWidth="1"/>
    <col min="8196" max="8197" width="13.7109375" style="179" customWidth="1"/>
    <col min="8198" max="8198" width="15.85546875" style="179" customWidth="1"/>
    <col min="8199" max="8199" width="9.42578125" style="179" customWidth="1"/>
    <col min="8200" max="8449" width="9.140625" style="179"/>
    <col min="8450" max="8450" width="11.42578125" style="179" customWidth="1"/>
    <col min="8451" max="8451" width="41.85546875" style="179" customWidth="1"/>
    <col min="8452" max="8453" width="13.7109375" style="179" customWidth="1"/>
    <col min="8454" max="8454" width="15.85546875" style="179" customWidth="1"/>
    <col min="8455" max="8455" width="9.42578125" style="179" customWidth="1"/>
    <col min="8456" max="8705" width="9.140625" style="179"/>
    <col min="8706" max="8706" width="11.42578125" style="179" customWidth="1"/>
    <col min="8707" max="8707" width="41.85546875" style="179" customWidth="1"/>
    <col min="8708" max="8709" width="13.7109375" style="179" customWidth="1"/>
    <col min="8710" max="8710" width="15.85546875" style="179" customWidth="1"/>
    <col min="8711" max="8711" width="9.42578125" style="179" customWidth="1"/>
    <col min="8712" max="8961" width="9.140625" style="179"/>
    <col min="8962" max="8962" width="11.42578125" style="179" customWidth="1"/>
    <col min="8963" max="8963" width="41.85546875" style="179" customWidth="1"/>
    <col min="8964" max="8965" width="13.7109375" style="179" customWidth="1"/>
    <col min="8966" max="8966" width="15.85546875" style="179" customWidth="1"/>
    <col min="8967" max="8967" width="9.42578125" style="179" customWidth="1"/>
    <col min="8968" max="9217" width="9.140625" style="179"/>
    <col min="9218" max="9218" width="11.42578125" style="179" customWidth="1"/>
    <col min="9219" max="9219" width="41.85546875" style="179" customWidth="1"/>
    <col min="9220" max="9221" width="13.7109375" style="179" customWidth="1"/>
    <col min="9222" max="9222" width="15.85546875" style="179" customWidth="1"/>
    <col min="9223" max="9223" width="9.42578125" style="179" customWidth="1"/>
    <col min="9224" max="9473" width="9.140625" style="179"/>
    <col min="9474" max="9474" width="11.42578125" style="179" customWidth="1"/>
    <col min="9475" max="9475" width="41.85546875" style="179" customWidth="1"/>
    <col min="9476" max="9477" width="13.7109375" style="179" customWidth="1"/>
    <col min="9478" max="9478" width="15.85546875" style="179" customWidth="1"/>
    <col min="9479" max="9479" width="9.42578125" style="179" customWidth="1"/>
    <col min="9480" max="9729" width="9.140625" style="179"/>
    <col min="9730" max="9730" width="11.42578125" style="179" customWidth="1"/>
    <col min="9731" max="9731" width="41.85546875" style="179" customWidth="1"/>
    <col min="9732" max="9733" width="13.7109375" style="179" customWidth="1"/>
    <col min="9734" max="9734" width="15.85546875" style="179" customWidth="1"/>
    <col min="9735" max="9735" width="9.42578125" style="179" customWidth="1"/>
    <col min="9736" max="9985" width="9.140625" style="179"/>
    <col min="9986" max="9986" width="11.42578125" style="179" customWidth="1"/>
    <col min="9987" max="9987" width="41.85546875" style="179" customWidth="1"/>
    <col min="9988" max="9989" width="13.7109375" style="179" customWidth="1"/>
    <col min="9990" max="9990" width="15.85546875" style="179" customWidth="1"/>
    <col min="9991" max="9991" width="9.42578125" style="179" customWidth="1"/>
    <col min="9992" max="10241" width="9.140625" style="179"/>
    <col min="10242" max="10242" width="11.42578125" style="179" customWidth="1"/>
    <col min="10243" max="10243" width="41.85546875" style="179" customWidth="1"/>
    <col min="10244" max="10245" width="13.7109375" style="179" customWidth="1"/>
    <col min="10246" max="10246" width="15.85546875" style="179" customWidth="1"/>
    <col min="10247" max="10247" width="9.42578125" style="179" customWidth="1"/>
    <col min="10248" max="10497" width="9.140625" style="179"/>
    <col min="10498" max="10498" width="11.42578125" style="179" customWidth="1"/>
    <col min="10499" max="10499" width="41.85546875" style="179" customWidth="1"/>
    <col min="10500" max="10501" width="13.7109375" style="179" customWidth="1"/>
    <col min="10502" max="10502" width="15.85546875" style="179" customWidth="1"/>
    <col min="10503" max="10503" width="9.42578125" style="179" customWidth="1"/>
    <col min="10504" max="10753" width="9.140625" style="179"/>
    <col min="10754" max="10754" width="11.42578125" style="179" customWidth="1"/>
    <col min="10755" max="10755" width="41.85546875" style="179" customWidth="1"/>
    <col min="10756" max="10757" width="13.7109375" style="179" customWidth="1"/>
    <col min="10758" max="10758" width="15.85546875" style="179" customWidth="1"/>
    <col min="10759" max="10759" width="9.42578125" style="179" customWidth="1"/>
    <col min="10760" max="11009" width="9.140625" style="179"/>
    <col min="11010" max="11010" width="11.42578125" style="179" customWidth="1"/>
    <col min="11011" max="11011" width="41.85546875" style="179" customWidth="1"/>
    <col min="11012" max="11013" width="13.7109375" style="179" customWidth="1"/>
    <col min="11014" max="11014" width="15.85546875" style="179" customWidth="1"/>
    <col min="11015" max="11015" width="9.42578125" style="179" customWidth="1"/>
    <col min="11016" max="11265" width="9.140625" style="179"/>
    <col min="11266" max="11266" width="11.42578125" style="179" customWidth="1"/>
    <col min="11267" max="11267" width="41.85546875" style="179" customWidth="1"/>
    <col min="11268" max="11269" width="13.7109375" style="179" customWidth="1"/>
    <col min="11270" max="11270" width="15.85546875" style="179" customWidth="1"/>
    <col min="11271" max="11271" width="9.42578125" style="179" customWidth="1"/>
    <col min="11272" max="11521" width="9.140625" style="179"/>
    <col min="11522" max="11522" width="11.42578125" style="179" customWidth="1"/>
    <col min="11523" max="11523" width="41.85546875" style="179" customWidth="1"/>
    <col min="11524" max="11525" width="13.7109375" style="179" customWidth="1"/>
    <col min="11526" max="11526" width="15.85546875" style="179" customWidth="1"/>
    <col min="11527" max="11527" width="9.42578125" style="179" customWidth="1"/>
    <col min="11528" max="11777" width="9.140625" style="179"/>
    <col min="11778" max="11778" width="11.42578125" style="179" customWidth="1"/>
    <col min="11779" max="11779" width="41.85546875" style="179" customWidth="1"/>
    <col min="11780" max="11781" width="13.7109375" style="179" customWidth="1"/>
    <col min="11782" max="11782" width="15.85546875" style="179" customWidth="1"/>
    <col min="11783" max="11783" width="9.42578125" style="179" customWidth="1"/>
    <col min="11784" max="12033" width="9.140625" style="179"/>
    <col min="12034" max="12034" width="11.42578125" style="179" customWidth="1"/>
    <col min="12035" max="12035" width="41.85546875" style="179" customWidth="1"/>
    <col min="12036" max="12037" width="13.7109375" style="179" customWidth="1"/>
    <col min="12038" max="12038" width="15.85546875" style="179" customWidth="1"/>
    <col min="12039" max="12039" width="9.42578125" style="179" customWidth="1"/>
    <col min="12040" max="12289" width="9.140625" style="179"/>
    <col min="12290" max="12290" width="11.42578125" style="179" customWidth="1"/>
    <col min="12291" max="12291" width="41.85546875" style="179" customWidth="1"/>
    <col min="12292" max="12293" width="13.7109375" style="179" customWidth="1"/>
    <col min="12294" max="12294" width="15.85546875" style="179" customWidth="1"/>
    <col min="12295" max="12295" width="9.42578125" style="179" customWidth="1"/>
    <col min="12296" max="12545" width="9.140625" style="179"/>
    <col min="12546" max="12546" width="11.42578125" style="179" customWidth="1"/>
    <col min="12547" max="12547" width="41.85546875" style="179" customWidth="1"/>
    <col min="12548" max="12549" width="13.7109375" style="179" customWidth="1"/>
    <col min="12550" max="12550" width="15.85546875" style="179" customWidth="1"/>
    <col min="12551" max="12551" width="9.42578125" style="179" customWidth="1"/>
    <col min="12552" max="12801" width="9.140625" style="179"/>
    <col min="12802" max="12802" width="11.42578125" style="179" customWidth="1"/>
    <col min="12803" max="12803" width="41.85546875" style="179" customWidth="1"/>
    <col min="12804" max="12805" width="13.7109375" style="179" customWidth="1"/>
    <col min="12806" max="12806" width="15.85546875" style="179" customWidth="1"/>
    <col min="12807" max="12807" width="9.42578125" style="179" customWidth="1"/>
    <col min="12808" max="13057" width="9.140625" style="179"/>
    <col min="13058" max="13058" width="11.42578125" style="179" customWidth="1"/>
    <col min="13059" max="13059" width="41.85546875" style="179" customWidth="1"/>
    <col min="13060" max="13061" width="13.7109375" style="179" customWidth="1"/>
    <col min="13062" max="13062" width="15.85546875" style="179" customWidth="1"/>
    <col min="13063" max="13063" width="9.42578125" style="179" customWidth="1"/>
    <col min="13064" max="13313" width="9.140625" style="179"/>
    <col min="13314" max="13314" width="11.42578125" style="179" customWidth="1"/>
    <col min="13315" max="13315" width="41.85546875" style="179" customWidth="1"/>
    <col min="13316" max="13317" width="13.7109375" style="179" customWidth="1"/>
    <col min="13318" max="13318" width="15.85546875" style="179" customWidth="1"/>
    <col min="13319" max="13319" width="9.42578125" style="179" customWidth="1"/>
    <col min="13320" max="13569" width="9.140625" style="179"/>
    <col min="13570" max="13570" width="11.42578125" style="179" customWidth="1"/>
    <col min="13571" max="13571" width="41.85546875" style="179" customWidth="1"/>
    <col min="13572" max="13573" width="13.7109375" style="179" customWidth="1"/>
    <col min="13574" max="13574" width="15.85546875" style="179" customWidth="1"/>
    <col min="13575" max="13575" width="9.42578125" style="179" customWidth="1"/>
    <col min="13576" max="13825" width="9.140625" style="179"/>
    <col min="13826" max="13826" width="11.42578125" style="179" customWidth="1"/>
    <col min="13827" max="13827" width="41.85546875" style="179" customWidth="1"/>
    <col min="13828" max="13829" width="13.7109375" style="179" customWidth="1"/>
    <col min="13830" max="13830" width="15.85546875" style="179" customWidth="1"/>
    <col min="13831" max="13831" width="9.42578125" style="179" customWidth="1"/>
    <col min="13832" max="14081" width="9.140625" style="179"/>
    <col min="14082" max="14082" width="11.42578125" style="179" customWidth="1"/>
    <col min="14083" max="14083" width="41.85546875" style="179" customWidth="1"/>
    <col min="14084" max="14085" width="13.7109375" style="179" customWidth="1"/>
    <col min="14086" max="14086" width="15.85546875" style="179" customWidth="1"/>
    <col min="14087" max="14087" width="9.42578125" style="179" customWidth="1"/>
    <col min="14088" max="14337" width="9.140625" style="179"/>
    <col min="14338" max="14338" width="11.42578125" style="179" customWidth="1"/>
    <col min="14339" max="14339" width="41.85546875" style="179" customWidth="1"/>
    <col min="14340" max="14341" width="13.7109375" style="179" customWidth="1"/>
    <col min="14342" max="14342" width="15.85546875" style="179" customWidth="1"/>
    <col min="14343" max="14343" width="9.42578125" style="179" customWidth="1"/>
    <col min="14344" max="14593" width="9.140625" style="179"/>
    <col min="14594" max="14594" width="11.42578125" style="179" customWidth="1"/>
    <col min="14595" max="14595" width="41.85546875" style="179" customWidth="1"/>
    <col min="14596" max="14597" width="13.7109375" style="179" customWidth="1"/>
    <col min="14598" max="14598" width="15.85546875" style="179" customWidth="1"/>
    <col min="14599" max="14599" width="9.42578125" style="179" customWidth="1"/>
    <col min="14600" max="14849" width="9.140625" style="179"/>
    <col min="14850" max="14850" width="11.42578125" style="179" customWidth="1"/>
    <col min="14851" max="14851" width="41.85546875" style="179" customWidth="1"/>
    <col min="14852" max="14853" width="13.7109375" style="179" customWidth="1"/>
    <col min="14854" max="14854" width="15.85546875" style="179" customWidth="1"/>
    <col min="14855" max="14855" width="9.42578125" style="179" customWidth="1"/>
    <col min="14856" max="15105" width="9.140625" style="179"/>
    <col min="15106" max="15106" width="11.42578125" style="179" customWidth="1"/>
    <col min="15107" max="15107" width="41.85546875" style="179" customWidth="1"/>
    <col min="15108" max="15109" width="13.7109375" style="179" customWidth="1"/>
    <col min="15110" max="15110" width="15.85546875" style="179" customWidth="1"/>
    <col min="15111" max="15111" width="9.42578125" style="179" customWidth="1"/>
    <col min="15112" max="15361" width="9.140625" style="179"/>
    <col min="15362" max="15362" width="11.42578125" style="179" customWidth="1"/>
    <col min="15363" max="15363" width="41.85546875" style="179" customWidth="1"/>
    <col min="15364" max="15365" width="13.7109375" style="179" customWidth="1"/>
    <col min="15366" max="15366" width="15.85546875" style="179" customWidth="1"/>
    <col min="15367" max="15367" width="9.42578125" style="179" customWidth="1"/>
    <col min="15368" max="15617" width="9.140625" style="179"/>
    <col min="15618" max="15618" width="11.42578125" style="179" customWidth="1"/>
    <col min="15619" max="15619" width="41.85546875" style="179" customWidth="1"/>
    <col min="15620" max="15621" width="13.7109375" style="179" customWidth="1"/>
    <col min="15622" max="15622" width="15.85546875" style="179" customWidth="1"/>
    <col min="15623" max="15623" width="9.42578125" style="179" customWidth="1"/>
    <col min="15624" max="15873" width="9.140625" style="179"/>
    <col min="15874" max="15874" width="11.42578125" style="179" customWidth="1"/>
    <col min="15875" max="15875" width="41.85546875" style="179" customWidth="1"/>
    <col min="15876" max="15877" width="13.7109375" style="179" customWidth="1"/>
    <col min="15878" max="15878" width="15.85546875" style="179" customWidth="1"/>
    <col min="15879" max="15879" width="9.42578125" style="179" customWidth="1"/>
    <col min="15880" max="16129" width="9.140625" style="179"/>
    <col min="16130" max="16130" width="11.42578125" style="179" customWidth="1"/>
    <col min="16131" max="16131" width="41.85546875" style="179" customWidth="1"/>
    <col min="16132" max="16133" width="13.7109375" style="179" customWidth="1"/>
    <col min="16134" max="16134" width="15.85546875" style="179" customWidth="1"/>
    <col min="16135" max="16135" width="9.42578125" style="179" customWidth="1"/>
    <col min="16136" max="16384" width="9.140625" style="179"/>
  </cols>
  <sheetData>
    <row r="1" spans="1:8" s="174" customFormat="1" ht="16.5" customHeight="1">
      <c r="A1" s="172" t="s">
        <v>127</v>
      </c>
      <c r="B1" s="173"/>
      <c r="C1" s="173"/>
      <c r="E1" s="531" t="s">
        <v>128</v>
      </c>
      <c r="F1" s="531"/>
      <c r="G1" s="531"/>
    </row>
    <row r="2" spans="1:8" s="174" customFormat="1" ht="16.5" customHeight="1">
      <c r="A2" s="172" t="str">
        <f>[1]T11!A3</f>
        <v>Địa chỉ: 530 Kinh Dương Vương,</v>
      </c>
      <c r="B2" s="291"/>
      <c r="C2" s="291"/>
      <c r="E2" s="532" t="s">
        <v>129</v>
      </c>
      <c r="F2" s="532"/>
      <c r="G2" s="532"/>
    </row>
    <row r="3" spans="1:8" s="174" customFormat="1" ht="16.5" customHeight="1">
      <c r="A3" s="176" t="s">
        <v>130</v>
      </c>
      <c r="B3" s="291"/>
      <c r="C3" s="291"/>
      <c r="E3" s="532"/>
      <c r="F3" s="532"/>
      <c r="G3" s="532"/>
    </row>
    <row r="4" spans="1:8" s="174" customFormat="1" ht="6.75" customHeight="1">
      <c r="A4" s="291"/>
      <c r="B4" s="291"/>
      <c r="C4" s="291"/>
      <c r="D4" s="292"/>
      <c r="E4" s="178"/>
      <c r="F4" s="292"/>
      <c r="G4" s="292"/>
    </row>
    <row r="5" spans="1:8" ht="24.75" customHeight="1">
      <c r="A5" s="533" t="s">
        <v>131</v>
      </c>
      <c r="B5" s="533"/>
      <c r="C5" s="533"/>
      <c r="D5" s="533"/>
      <c r="E5" s="533"/>
      <c r="F5" s="533"/>
      <c r="G5" s="533"/>
    </row>
    <row r="6" spans="1:8">
      <c r="A6" s="534" t="s">
        <v>132</v>
      </c>
      <c r="B6" s="534"/>
      <c r="C6" s="534"/>
      <c r="D6" s="534"/>
      <c r="E6" s="534"/>
      <c r="F6" s="534"/>
      <c r="G6" s="534"/>
    </row>
    <row r="7" spans="1:8">
      <c r="A7" s="534" t="s">
        <v>133</v>
      </c>
      <c r="B7" s="534"/>
      <c r="C7" s="534"/>
      <c r="D7" s="534"/>
      <c r="E7" s="534"/>
      <c r="F7" s="534"/>
      <c r="G7" s="534"/>
    </row>
    <row r="8" spans="1:8">
      <c r="A8" s="180"/>
      <c r="F8" s="180" t="s">
        <v>134</v>
      </c>
    </row>
    <row r="9" spans="1:8" ht="24" customHeight="1">
      <c r="A9" s="535" t="s">
        <v>135</v>
      </c>
      <c r="B9" s="535" t="s">
        <v>136</v>
      </c>
      <c r="C9" s="530" t="s">
        <v>14</v>
      </c>
      <c r="D9" s="530" t="s">
        <v>137</v>
      </c>
      <c r="E9" s="530"/>
      <c r="F9" s="530" t="s">
        <v>138</v>
      </c>
      <c r="G9" s="530" t="s">
        <v>19</v>
      </c>
    </row>
    <row r="10" spans="1:8" ht="20.25" customHeight="1">
      <c r="A10" s="536"/>
      <c r="B10" s="536"/>
      <c r="C10" s="530"/>
      <c r="D10" s="290" t="s">
        <v>139</v>
      </c>
      <c r="E10" s="183" t="s">
        <v>140</v>
      </c>
      <c r="F10" s="530"/>
      <c r="G10" s="530"/>
    </row>
    <row r="11" spans="1:8" s="186" customFormat="1" ht="11.25" customHeight="1">
      <c r="A11" s="184" t="s">
        <v>141</v>
      </c>
      <c r="B11" s="184" t="s">
        <v>142</v>
      </c>
      <c r="C11" s="184" t="s">
        <v>143</v>
      </c>
      <c r="D11" s="184">
        <v>1</v>
      </c>
      <c r="E11" s="185">
        <v>2</v>
      </c>
      <c r="F11" s="184">
        <v>3</v>
      </c>
      <c r="G11" s="184" t="s">
        <v>144</v>
      </c>
    </row>
    <row r="12" spans="1:8" ht="18" customHeight="1">
      <c r="A12" s="187"/>
      <c r="B12" s="187"/>
      <c r="C12" s="187" t="s">
        <v>145</v>
      </c>
      <c r="D12" s="188"/>
      <c r="E12" s="189"/>
      <c r="F12" s="188">
        <f>'SQTM 15'!F1815</f>
        <v>26955000</v>
      </c>
      <c r="G12" s="187"/>
    </row>
    <row r="13" spans="1:8" ht="18" customHeight="1">
      <c r="A13" s="190">
        <v>42370</v>
      </c>
      <c r="B13" s="190" t="s">
        <v>50</v>
      </c>
      <c r="C13" s="188" t="s">
        <v>155</v>
      </c>
      <c r="D13" s="191">
        <v>2200000000</v>
      </c>
      <c r="E13" s="191"/>
      <c r="F13" s="192">
        <f t="shared" ref="F13:F76" si="0">IF(C13&lt;&gt;"",F12+D13-E13,0)</f>
        <v>2226955000</v>
      </c>
      <c r="G13" s="187"/>
      <c r="H13" s="179">
        <f>IF(A13&lt;&gt;"",MONTH(A13),"")</f>
        <v>1</v>
      </c>
    </row>
    <row r="14" spans="1:8" ht="18" customHeight="1">
      <c r="A14" s="190">
        <v>42370</v>
      </c>
      <c r="B14" s="190" t="s">
        <v>623</v>
      </c>
      <c r="C14" s="188" t="s">
        <v>878</v>
      </c>
      <c r="D14" s="191"/>
      <c r="E14" s="191">
        <v>517057000</v>
      </c>
      <c r="F14" s="192">
        <f t="shared" si="0"/>
        <v>1709898000</v>
      </c>
      <c r="G14" s="187"/>
      <c r="H14" s="179">
        <f t="shared" ref="H14:H77" si="1">IF(A14&lt;&gt;"",MONTH(A14),"")</f>
        <v>1</v>
      </c>
    </row>
    <row r="15" spans="1:8" ht="18" customHeight="1">
      <c r="A15" s="190">
        <v>42370</v>
      </c>
      <c r="B15" s="190" t="s">
        <v>623</v>
      </c>
      <c r="C15" s="188" t="s">
        <v>329</v>
      </c>
      <c r="D15" s="191"/>
      <c r="E15" s="191">
        <v>416000000</v>
      </c>
      <c r="F15" s="192">
        <f t="shared" si="0"/>
        <v>1293898000</v>
      </c>
      <c r="G15" s="187"/>
      <c r="H15" s="179">
        <f t="shared" si="1"/>
        <v>1</v>
      </c>
    </row>
    <row r="16" spans="1:8" ht="18" customHeight="1">
      <c r="A16" s="190">
        <v>42370</v>
      </c>
      <c r="B16" s="190" t="s">
        <v>1260</v>
      </c>
      <c r="C16" s="188" t="s">
        <v>1261</v>
      </c>
      <c r="D16" s="191"/>
      <c r="E16" s="191">
        <v>960000</v>
      </c>
      <c r="F16" s="192">
        <f t="shared" si="0"/>
        <v>1292938000</v>
      </c>
      <c r="G16" s="187"/>
      <c r="H16" s="179">
        <f t="shared" si="1"/>
        <v>1</v>
      </c>
    </row>
    <row r="17" spans="1:8" ht="18" customHeight="1">
      <c r="A17" s="190">
        <v>42370</v>
      </c>
      <c r="B17" s="190" t="s">
        <v>169</v>
      </c>
      <c r="C17" s="188" t="s">
        <v>1262</v>
      </c>
      <c r="D17" s="191"/>
      <c r="E17" s="191">
        <v>60000000</v>
      </c>
      <c r="F17" s="192">
        <f t="shared" si="0"/>
        <v>1232938000</v>
      </c>
      <c r="G17" s="187"/>
      <c r="H17" s="179">
        <f t="shared" si="1"/>
        <v>1</v>
      </c>
    </row>
    <row r="18" spans="1:8" ht="18" customHeight="1">
      <c r="A18" s="190">
        <v>42370</v>
      </c>
      <c r="B18" s="190" t="s">
        <v>169</v>
      </c>
      <c r="C18" s="188" t="s">
        <v>171</v>
      </c>
      <c r="D18" s="191"/>
      <c r="E18" s="191">
        <v>70000000</v>
      </c>
      <c r="F18" s="192">
        <f t="shared" si="0"/>
        <v>1162938000</v>
      </c>
      <c r="G18" s="187"/>
      <c r="H18" s="179">
        <f t="shared" si="1"/>
        <v>1</v>
      </c>
    </row>
    <row r="19" spans="1:8" ht="18" customHeight="1">
      <c r="A19" s="190">
        <v>42370</v>
      </c>
      <c r="B19" s="190" t="s">
        <v>152</v>
      </c>
      <c r="C19" s="188" t="s">
        <v>1263</v>
      </c>
      <c r="D19" s="191"/>
      <c r="E19" s="191">
        <v>52716000</v>
      </c>
      <c r="F19" s="192">
        <f t="shared" si="0"/>
        <v>1110222000</v>
      </c>
      <c r="G19" s="187"/>
      <c r="H19" s="179">
        <f t="shared" si="1"/>
        <v>1</v>
      </c>
    </row>
    <row r="20" spans="1:8" ht="18" customHeight="1">
      <c r="A20" s="190">
        <v>42370</v>
      </c>
      <c r="B20" s="190" t="s">
        <v>204</v>
      </c>
      <c r="C20" s="188" t="s">
        <v>1264</v>
      </c>
      <c r="D20" s="191"/>
      <c r="E20" s="191">
        <v>10517000</v>
      </c>
      <c r="F20" s="192">
        <f t="shared" si="0"/>
        <v>1099705000</v>
      </c>
      <c r="G20" s="187"/>
      <c r="H20" s="179">
        <f t="shared" si="1"/>
        <v>1</v>
      </c>
    </row>
    <row r="21" spans="1:8" ht="18" customHeight="1">
      <c r="A21" s="190">
        <v>42370</v>
      </c>
      <c r="B21" s="190" t="s">
        <v>198</v>
      </c>
      <c r="C21" s="188" t="s">
        <v>1265</v>
      </c>
      <c r="D21" s="191"/>
      <c r="E21" s="191">
        <v>21825000</v>
      </c>
      <c r="F21" s="192">
        <f t="shared" si="0"/>
        <v>1077880000</v>
      </c>
      <c r="G21" s="187"/>
      <c r="H21" s="179">
        <f t="shared" si="1"/>
        <v>1</v>
      </c>
    </row>
    <row r="22" spans="1:8" ht="18" customHeight="1">
      <c r="A22" s="190">
        <v>42370</v>
      </c>
      <c r="B22" s="190" t="s">
        <v>146</v>
      </c>
      <c r="C22" s="188" t="s">
        <v>641</v>
      </c>
      <c r="D22" s="191"/>
      <c r="E22" s="191">
        <v>120000</v>
      </c>
      <c r="F22" s="192">
        <f t="shared" si="0"/>
        <v>1077760000</v>
      </c>
      <c r="G22" s="187"/>
      <c r="H22" s="179">
        <f t="shared" si="1"/>
        <v>1</v>
      </c>
    </row>
    <row r="23" spans="1:8" ht="18" customHeight="1">
      <c r="A23" s="190">
        <v>42374</v>
      </c>
      <c r="B23" s="190" t="s">
        <v>148</v>
      </c>
      <c r="C23" s="188" t="s">
        <v>984</v>
      </c>
      <c r="D23" s="191"/>
      <c r="E23" s="191">
        <v>200000000</v>
      </c>
      <c r="F23" s="192">
        <f t="shared" si="0"/>
        <v>877760000</v>
      </c>
      <c r="G23" s="187"/>
      <c r="H23" s="179">
        <f t="shared" si="1"/>
        <v>1</v>
      </c>
    </row>
    <row r="24" spans="1:8" ht="18" customHeight="1">
      <c r="A24" s="190">
        <v>42374</v>
      </c>
      <c r="B24" s="190" t="s">
        <v>148</v>
      </c>
      <c r="C24" s="188" t="s">
        <v>868</v>
      </c>
      <c r="D24" s="191"/>
      <c r="E24" s="191">
        <v>174854000</v>
      </c>
      <c r="F24" s="192">
        <f t="shared" si="0"/>
        <v>702906000</v>
      </c>
      <c r="G24" s="187"/>
      <c r="H24" s="179">
        <f t="shared" si="1"/>
        <v>1</v>
      </c>
    </row>
    <row r="25" spans="1:8" ht="18" customHeight="1">
      <c r="A25" s="190">
        <v>42374</v>
      </c>
      <c r="B25" s="190" t="s">
        <v>148</v>
      </c>
      <c r="C25" s="188" t="s">
        <v>1266</v>
      </c>
      <c r="D25" s="191"/>
      <c r="E25" s="191">
        <v>207060000</v>
      </c>
      <c r="F25" s="192">
        <f t="shared" si="0"/>
        <v>495846000</v>
      </c>
      <c r="G25" s="187"/>
      <c r="H25" s="179">
        <f t="shared" si="1"/>
        <v>1</v>
      </c>
    </row>
    <row r="26" spans="1:8" ht="18" customHeight="1">
      <c r="A26" s="190">
        <v>42374</v>
      </c>
      <c r="B26" s="190" t="s">
        <v>832</v>
      </c>
      <c r="C26" s="188" t="s">
        <v>1267</v>
      </c>
      <c r="D26" s="191"/>
      <c r="E26" s="191">
        <v>2000000</v>
      </c>
      <c r="F26" s="192">
        <f t="shared" si="0"/>
        <v>493846000</v>
      </c>
      <c r="G26" s="187"/>
      <c r="H26" s="179">
        <f t="shared" si="1"/>
        <v>1</v>
      </c>
    </row>
    <row r="27" spans="1:8" ht="18" customHeight="1">
      <c r="A27" s="190">
        <v>42374</v>
      </c>
      <c r="B27" s="190" t="s">
        <v>832</v>
      </c>
      <c r="C27" s="188" t="s">
        <v>1268</v>
      </c>
      <c r="D27" s="191"/>
      <c r="E27" s="191">
        <v>1000000</v>
      </c>
      <c r="F27" s="192">
        <f t="shared" si="0"/>
        <v>492846000</v>
      </c>
      <c r="G27" s="187"/>
      <c r="H27" s="179">
        <f t="shared" si="1"/>
        <v>1</v>
      </c>
    </row>
    <row r="28" spans="1:8" ht="18" customHeight="1">
      <c r="A28" s="190">
        <v>42374</v>
      </c>
      <c r="B28" s="190" t="s">
        <v>152</v>
      </c>
      <c r="C28" s="188" t="s">
        <v>944</v>
      </c>
      <c r="D28" s="191"/>
      <c r="E28" s="191">
        <v>4200000</v>
      </c>
      <c r="F28" s="192">
        <f t="shared" si="0"/>
        <v>488646000</v>
      </c>
      <c r="G28" s="187"/>
      <c r="H28" s="179">
        <f t="shared" si="1"/>
        <v>1</v>
      </c>
    </row>
    <row r="29" spans="1:8" ht="18" customHeight="1">
      <c r="A29" s="190">
        <v>42374</v>
      </c>
      <c r="B29" s="190" t="s">
        <v>152</v>
      </c>
      <c r="C29" s="188" t="s">
        <v>741</v>
      </c>
      <c r="D29" s="191"/>
      <c r="E29" s="191">
        <v>1280000</v>
      </c>
      <c r="F29" s="192">
        <f t="shared" si="0"/>
        <v>487366000</v>
      </c>
      <c r="G29" s="187"/>
      <c r="H29" s="179">
        <f t="shared" si="1"/>
        <v>1</v>
      </c>
    </row>
    <row r="30" spans="1:8" ht="18" customHeight="1">
      <c r="A30" s="190">
        <v>42374</v>
      </c>
      <c r="B30" s="190" t="s">
        <v>146</v>
      </c>
      <c r="C30" s="188" t="s">
        <v>1269</v>
      </c>
      <c r="D30" s="191"/>
      <c r="E30" s="191">
        <v>1010000</v>
      </c>
      <c r="F30" s="192">
        <f t="shared" si="0"/>
        <v>486356000</v>
      </c>
      <c r="G30" s="187"/>
      <c r="H30" s="179">
        <f t="shared" si="1"/>
        <v>1</v>
      </c>
    </row>
    <row r="31" spans="1:8" ht="18" customHeight="1">
      <c r="A31" s="190">
        <v>42374</v>
      </c>
      <c r="B31" s="190" t="s">
        <v>146</v>
      </c>
      <c r="C31" s="188" t="s">
        <v>1270</v>
      </c>
      <c r="D31" s="191"/>
      <c r="E31" s="191">
        <v>224000</v>
      </c>
      <c r="F31" s="192">
        <f t="shared" si="0"/>
        <v>486132000</v>
      </c>
      <c r="G31" s="187"/>
      <c r="H31" s="179">
        <f t="shared" si="1"/>
        <v>1</v>
      </c>
    </row>
    <row r="32" spans="1:8" ht="18" customHeight="1">
      <c r="A32" s="190">
        <v>42374</v>
      </c>
      <c r="B32" s="190" t="s">
        <v>152</v>
      </c>
      <c r="C32" s="188" t="s">
        <v>1271</v>
      </c>
      <c r="D32" s="191"/>
      <c r="E32" s="191">
        <v>1525000</v>
      </c>
      <c r="F32" s="192">
        <f t="shared" si="0"/>
        <v>484607000</v>
      </c>
      <c r="G32" s="187"/>
      <c r="H32" s="179">
        <f t="shared" si="1"/>
        <v>1</v>
      </c>
    </row>
    <row r="33" spans="1:8" ht="18" customHeight="1">
      <c r="A33" s="190">
        <v>42374</v>
      </c>
      <c r="B33" s="190" t="s">
        <v>146</v>
      </c>
      <c r="C33" s="188" t="s">
        <v>1272</v>
      </c>
      <c r="D33" s="191"/>
      <c r="E33" s="191">
        <v>200000</v>
      </c>
      <c r="F33" s="192">
        <f t="shared" si="0"/>
        <v>484407000</v>
      </c>
      <c r="G33" s="187"/>
      <c r="H33" s="179">
        <f t="shared" si="1"/>
        <v>1</v>
      </c>
    </row>
    <row r="34" spans="1:8" ht="18" customHeight="1">
      <c r="A34" s="190">
        <v>42375</v>
      </c>
      <c r="B34" s="190" t="s">
        <v>832</v>
      </c>
      <c r="C34" s="188" t="s">
        <v>1273</v>
      </c>
      <c r="D34" s="191"/>
      <c r="E34" s="191">
        <v>10000000</v>
      </c>
      <c r="F34" s="192">
        <f t="shared" si="0"/>
        <v>474407000</v>
      </c>
      <c r="G34" s="187"/>
      <c r="H34" s="179">
        <f t="shared" si="1"/>
        <v>1</v>
      </c>
    </row>
    <row r="35" spans="1:8" ht="18" customHeight="1">
      <c r="A35" s="190">
        <v>42375</v>
      </c>
      <c r="B35" s="190" t="s">
        <v>832</v>
      </c>
      <c r="C35" s="188" t="s">
        <v>1274</v>
      </c>
      <c r="D35" s="191"/>
      <c r="E35" s="191">
        <v>5000000</v>
      </c>
      <c r="F35" s="192">
        <f t="shared" si="0"/>
        <v>469407000</v>
      </c>
      <c r="G35" s="187"/>
      <c r="H35" s="179">
        <f t="shared" si="1"/>
        <v>1</v>
      </c>
    </row>
    <row r="36" spans="1:8" ht="18" customHeight="1">
      <c r="A36" s="190">
        <v>42375</v>
      </c>
      <c r="B36" s="190" t="s">
        <v>152</v>
      </c>
      <c r="C36" s="188" t="s">
        <v>1275</v>
      </c>
      <c r="D36" s="191"/>
      <c r="E36" s="191">
        <v>2500000</v>
      </c>
      <c r="F36" s="192">
        <f t="shared" si="0"/>
        <v>466907000</v>
      </c>
      <c r="G36" s="187"/>
      <c r="H36" s="179">
        <f t="shared" si="1"/>
        <v>1</v>
      </c>
    </row>
    <row r="37" spans="1:8" ht="18" customHeight="1">
      <c r="A37" s="190">
        <v>42375</v>
      </c>
      <c r="B37" s="190" t="s">
        <v>146</v>
      </c>
      <c r="C37" s="188" t="s">
        <v>1276</v>
      </c>
      <c r="D37" s="191"/>
      <c r="E37" s="191">
        <v>11640000</v>
      </c>
      <c r="F37" s="192">
        <f t="shared" si="0"/>
        <v>455267000</v>
      </c>
      <c r="G37" s="187"/>
      <c r="H37" s="179">
        <f t="shared" si="1"/>
        <v>1</v>
      </c>
    </row>
    <row r="38" spans="1:8" ht="18" customHeight="1">
      <c r="A38" s="190">
        <v>42375</v>
      </c>
      <c r="B38" s="190" t="s">
        <v>146</v>
      </c>
      <c r="C38" s="188" t="s">
        <v>413</v>
      </c>
      <c r="D38" s="191"/>
      <c r="E38" s="191">
        <v>2718000</v>
      </c>
      <c r="F38" s="192">
        <f t="shared" si="0"/>
        <v>452549000</v>
      </c>
      <c r="G38" s="187"/>
      <c r="H38" s="179">
        <f t="shared" si="1"/>
        <v>1</v>
      </c>
    </row>
    <row r="39" spans="1:8" ht="18" customHeight="1">
      <c r="A39" s="190">
        <v>42376</v>
      </c>
      <c r="B39" s="190" t="s">
        <v>1528</v>
      </c>
      <c r="C39" s="188" t="s">
        <v>178</v>
      </c>
      <c r="D39" s="191"/>
      <c r="E39" s="191">
        <v>3973000</v>
      </c>
      <c r="F39" s="192">
        <f t="shared" si="0"/>
        <v>448576000</v>
      </c>
      <c r="G39" s="187"/>
      <c r="H39" s="179">
        <f t="shared" si="1"/>
        <v>1</v>
      </c>
    </row>
    <row r="40" spans="1:8" ht="18" customHeight="1">
      <c r="A40" s="190">
        <v>42376</v>
      </c>
      <c r="B40" s="190" t="s">
        <v>179</v>
      </c>
      <c r="C40" s="188" t="s">
        <v>1277</v>
      </c>
      <c r="D40" s="191"/>
      <c r="E40" s="191">
        <v>1560000</v>
      </c>
      <c r="F40" s="192">
        <f t="shared" si="0"/>
        <v>447016000</v>
      </c>
      <c r="G40" s="187"/>
      <c r="H40" s="179">
        <f t="shared" si="1"/>
        <v>1</v>
      </c>
    </row>
    <row r="41" spans="1:8" ht="18" customHeight="1">
      <c r="A41" s="190">
        <v>42376</v>
      </c>
      <c r="B41" s="190" t="s">
        <v>148</v>
      </c>
      <c r="C41" s="188" t="s">
        <v>1278</v>
      </c>
      <c r="D41" s="191"/>
      <c r="E41" s="191">
        <v>100000000</v>
      </c>
      <c r="F41" s="192">
        <f t="shared" si="0"/>
        <v>347016000</v>
      </c>
      <c r="G41" s="187"/>
      <c r="H41" s="179">
        <f t="shared" si="1"/>
        <v>1</v>
      </c>
    </row>
    <row r="42" spans="1:8" ht="18" customHeight="1">
      <c r="A42" s="190">
        <v>42376</v>
      </c>
      <c r="B42" s="190" t="s">
        <v>148</v>
      </c>
      <c r="C42" s="188" t="s">
        <v>1279</v>
      </c>
      <c r="D42" s="191"/>
      <c r="E42" s="191">
        <v>100000000</v>
      </c>
      <c r="F42" s="192">
        <f t="shared" si="0"/>
        <v>247016000</v>
      </c>
      <c r="G42" s="187"/>
      <c r="H42" s="179">
        <f t="shared" si="1"/>
        <v>1</v>
      </c>
    </row>
    <row r="43" spans="1:8" ht="18" customHeight="1">
      <c r="A43" s="190">
        <v>42376</v>
      </c>
      <c r="B43" s="190" t="s">
        <v>50</v>
      </c>
      <c r="C43" s="188" t="s">
        <v>156</v>
      </c>
      <c r="D43" s="191"/>
      <c r="E43" s="191">
        <v>50000000</v>
      </c>
      <c r="F43" s="192">
        <f t="shared" si="0"/>
        <v>197016000</v>
      </c>
      <c r="G43" s="187"/>
      <c r="H43" s="179">
        <f t="shared" si="1"/>
        <v>1</v>
      </c>
    </row>
    <row r="44" spans="1:8" ht="18" customHeight="1">
      <c r="A44" s="190">
        <v>42376</v>
      </c>
      <c r="B44" s="190" t="s">
        <v>832</v>
      </c>
      <c r="C44" s="188" t="s">
        <v>1280</v>
      </c>
      <c r="D44" s="191"/>
      <c r="E44" s="191">
        <v>35000000</v>
      </c>
      <c r="F44" s="192">
        <f t="shared" si="0"/>
        <v>162016000</v>
      </c>
      <c r="G44" s="187"/>
      <c r="H44" s="179">
        <f t="shared" si="1"/>
        <v>1</v>
      </c>
    </row>
    <row r="45" spans="1:8" ht="18" customHeight="1">
      <c r="A45" s="190">
        <v>42376</v>
      </c>
      <c r="B45" s="190" t="s">
        <v>1893</v>
      </c>
      <c r="C45" s="188" t="s">
        <v>1281</v>
      </c>
      <c r="D45" s="191"/>
      <c r="E45" s="191">
        <v>16500000</v>
      </c>
      <c r="F45" s="192">
        <f t="shared" si="0"/>
        <v>145516000</v>
      </c>
      <c r="G45" s="187"/>
      <c r="H45" s="179">
        <f t="shared" si="1"/>
        <v>1</v>
      </c>
    </row>
    <row r="46" spans="1:8" ht="18" customHeight="1">
      <c r="A46" s="190">
        <v>42376</v>
      </c>
      <c r="B46" s="190" t="s">
        <v>1528</v>
      </c>
      <c r="C46" s="188" t="s">
        <v>1282</v>
      </c>
      <c r="D46" s="191"/>
      <c r="E46" s="191">
        <v>1475000</v>
      </c>
      <c r="F46" s="192">
        <f t="shared" si="0"/>
        <v>144041000</v>
      </c>
      <c r="G46" s="187"/>
      <c r="H46" s="179">
        <f t="shared" si="1"/>
        <v>1</v>
      </c>
    </row>
    <row r="47" spans="1:8" ht="18" customHeight="1">
      <c r="A47" s="190">
        <v>42377</v>
      </c>
      <c r="B47" s="190" t="s">
        <v>1053</v>
      </c>
      <c r="C47" s="188" t="s">
        <v>867</v>
      </c>
      <c r="D47" s="191"/>
      <c r="E47" s="191">
        <v>1524000</v>
      </c>
      <c r="F47" s="192">
        <f t="shared" si="0"/>
        <v>142517000</v>
      </c>
      <c r="G47" s="187"/>
      <c r="H47" s="179">
        <f t="shared" si="1"/>
        <v>1</v>
      </c>
    </row>
    <row r="48" spans="1:8" ht="18" customHeight="1">
      <c r="A48" s="190">
        <v>42377</v>
      </c>
      <c r="B48" s="190" t="s">
        <v>146</v>
      </c>
      <c r="C48" s="188" t="s">
        <v>1283</v>
      </c>
      <c r="D48" s="191"/>
      <c r="E48" s="191">
        <v>5900000</v>
      </c>
      <c r="F48" s="192">
        <f t="shared" si="0"/>
        <v>136617000</v>
      </c>
      <c r="G48" s="187"/>
      <c r="H48" s="179">
        <f t="shared" si="1"/>
        <v>1</v>
      </c>
    </row>
    <row r="49" spans="1:8" ht="18" customHeight="1">
      <c r="A49" s="190">
        <v>42377</v>
      </c>
      <c r="B49" s="190" t="s">
        <v>184</v>
      </c>
      <c r="C49" s="188" t="s">
        <v>1284</v>
      </c>
      <c r="D49" s="191"/>
      <c r="E49" s="191">
        <v>5000000</v>
      </c>
      <c r="F49" s="192">
        <f t="shared" si="0"/>
        <v>131617000</v>
      </c>
      <c r="G49" s="187"/>
      <c r="H49" s="179">
        <f t="shared" si="1"/>
        <v>1</v>
      </c>
    </row>
    <row r="50" spans="1:8" ht="18" customHeight="1">
      <c r="A50" s="190">
        <v>42377</v>
      </c>
      <c r="B50" s="190" t="s">
        <v>1528</v>
      </c>
      <c r="C50" s="188" t="s">
        <v>224</v>
      </c>
      <c r="D50" s="191"/>
      <c r="E50" s="191">
        <v>3623000</v>
      </c>
      <c r="F50" s="192">
        <f t="shared" si="0"/>
        <v>127994000</v>
      </c>
      <c r="G50" s="187"/>
      <c r="H50" s="179">
        <f t="shared" si="1"/>
        <v>1</v>
      </c>
    </row>
    <row r="51" spans="1:8" ht="18" customHeight="1">
      <c r="A51" s="190">
        <v>42377</v>
      </c>
      <c r="B51" s="190" t="s">
        <v>832</v>
      </c>
      <c r="C51" s="188" t="s">
        <v>886</v>
      </c>
      <c r="D51" s="191"/>
      <c r="E51" s="191">
        <v>404000</v>
      </c>
      <c r="F51" s="192">
        <f t="shared" si="0"/>
        <v>127590000</v>
      </c>
      <c r="G51" s="187"/>
      <c r="H51" s="179">
        <f t="shared" si="1"/>
        <v>1</v>
      </c>
    </row>
    <row r="52" spans="1:8" ht="18" customHeight="1">
      <c r="A52" s="190">
        <v>42378</v>
      </c>
      <c r="B52" s="190" t="s">
        <v>198</v>
      </c>
      <c r="C52" s="188" t="s">
        <v>1285</v>
      </c>
      <c r="D52" s="191"/>
      <c r="E52" s="191">
        <v>6300000</v>
      </c>
      <c r="F52" s="192">
        <f t="shared" si="0"/>
        <v>121290000</v>
      </c>
      <c r="G52" s="187"/>
      <c r="H52" s="179">
        <f t="shared" si="1"/>
        <v>1</v>
      </c>
    </row>
    <row r="53" spans="1:8" ht="18" customHeight="1">
      <c r="A53" s="190">
        <v>42378</v>
      </c>
      <c r="B53" s="190" t="s">
        <v>146</v>
      </c>
      <c r="C53" s="188" t="s">
        <v>233</v>
      </c>
      <c r="D53" s="191"/>
      <c r="E53" s="191">
        <v>5000000</v>
      </c>
      <c r="F53" s="192">
        <f t="shared" si="0"/>
        <v>116290000</v>
      </c>
      <c r="G53" s="187"/>
      <c r="H53" s="179">
        <f t="shared" si="1"/>
        <v>1</v>
      </c>
    </row>
    <row r="54" spans="1:8" ht="18" customHeight="1">
      <c r="A54" s="190">
        <v>42378</v>
      </c>
      <c r="B54" s="190" t="s">
        <v>832</v>
      </c>
      <c r="C54" s="188" t="s">
        <v>1286</v>
      </c>
      <c r="D54" s="191"/>
      <c r="E54" s="191">
        <v>1000000</v>
      </c>
      <c r="F54" s="192">
        <f t="shared" si="0"/>
        <v>115290000</v>
      </c>
      <c r="G54" s="187"/>
      <c r="H54" s="179">
        <f t="shared" si="1"/>
        <v>1</v>
      </c>
    </row>
    <row r="55" spans="1:8" ht="18" customHeight="1">
      <c r="A55" s="190">
        <v>42378</v>
      </c>
      <c r="B55" s="190" t="s">
        <v>152</v>
      </c>
      <c r="C55" s="188" t="s">
        <v>1287</v>
      </c>
      <c r="D55" s="191"/>
      <c r="E55" s="191">
        <v>305000</v>
      </c>
      <c r="F55" s="192">
        <f t="shared" si="0"/>
        <v>114985000</v>
      </c>
      <c r="G55" s="187"/>
      <c r="H55" s="179">
        <f t="shared" si="1"/>
        <v>1</v>
      </c>
    </row>
    <row r="56" spans="1:8" ht="18" customHeight="1">
      <c r="A56" s="190">
        <v>42378</v>
      </c>
      <c r="B56" s="190" t="s">
        <v>146</v>
      </c>
      <c r="C56" s="188" t="s">
        <v>1288</v>
      </c>
      <c r="D56" s="191"/>
      <c r="E56" s="191">
        <v>1625000</v>
      </c>
      <c r="F56" s="192">
        <f t="shared" si="0"/>
        <v>113360000</v>
      </c>
      <c r="G56" s="187"/>
      <c r="H56" s="179">
        <f t="shared" si="1"/>
        <v>1</v>
      </c>
    </row>
    <row r="57" spans="1:8" ht="18" customHeight="1">
      <c r="A57" s="190">
        <v>42378</v>
      </c>
      <c r="B57" s="190" t="s">
        <v>146</v>
      </c>
      <c r="C57" s="188" t="s">
        <v>1289</v>
      </c>
      <c r="D57" s="191"/>
      <c r="E57" s="191">
        <v>110000</v>
      </c>
      <c r="F57" s="192">
        <f t="shared" si="0"/>
        <v>113250000</v>
      </c>
      <c r="G57" s="187"/>
      <c r="H57" s="179">
        <f t="shared" si="1"/>
        <v>1</v>
      </c>
    </row>
    <row r="58" spans="1:8" ht="18" customHeight="1">
      <c r="A58" s="190">
        <v>42378</v>
      </c>
      <c r="B58" s="190" t="s">
        <v>159</v>
      </c>
      <c r="C58" s="188" t="s">
        <v>1290</v>
      </c>
      <c r="D58" s="191"/>
      <c r="E58" s="191">
        <v>3450000</v>
      </c>
      <c r="F58" s="192">
        <f t="shared" si="0"/>
        <v>109800000</v>
      </c>
      <c r="G58" s="187"/>
      <c r="H58" s="179">
        <f t="shared" si="1"/>
        <v>1</v>
      </c>
    </row>
    <row r="59" spans="1:8" ht="18" customHeight="1">
      <c r="A59" s="190">
        <v>42380</v>
      </c>
      <c r="B59" s="190" t="s">
        <v>204</v>
      </c>
      <c r="C59" s="188" t="s">
        <v>1291</v>
      </c>
      <c r="D59" s="191"/>
      <c r="E59" s="191">
        <v>5017000</v>
      </c>
      <c r="F59" s="192">
        <f t="shared" si="0"/>
        <v>104783000</v>
      </c>
      <c r="G59" s="187"/>
      <c r="H59" s="179">
        <f t="shared" si="1"/>
        <v>1</v>
      </c>
    </row>
    <row r="60" spans="1:8" ht="18" customHeight="1">
      <c r="A60" s="190">
        <v>42380</v>
      </c>
      <c r="B60" s="190" t="s">
        <v>184</v>
      </c>
      <c r="C60" s="188" t="s">
        <v>1293</v>
      </c>
      <c r="D60" s="191"/>
      <c r="E60" s="191">
        <v>1000000</v>
      </c>
      <c r="F60" s="192">
        <f t="shared" si="0"/>
        <v>103783000</v>
      </c>
      <c r="G60" s="187"/>
      <c r="H60" s="179">
        <f t="shared" si="1"/>
        <v>1</v>
      </c>
    </row>
    <row r="61" spans="1:8" ht="18" customHeight="1">
      <c r="A61" s="190">
        <v>42380</v>
      </c>
      <c r="B61" s="190" t="s">
        <v>146</v>
      </c>
      <c r="C61" s="188" t="s">
        <v>151</v>
      </c>
      <c r="D61" s="191"/>
      <c r="E61" s="191">
        <v>371000</v>
      </c>
      <c r="F61" s="192">
        <f t="shared" si="0"/>
        <v>103412000</v>
      </c>
      <c r="G61" s="187"/>
      <c r="H61" s="179">
        <f t="shared" si="1"/>
        <v>1</v>
      </c>
    </row>
    <row r="62" spans="1:8" ht="18" customHeight="1">
      <c r="A62" s="190">
        <v>42380</v>
      </c>
      <c r="B62" s="190" t="s">
        <v>161</v>
      </c>
      <c r="C62" s="188" t="s">
        <v>1297</v>
      </c>
      <c r="D62" s="191"/>
      <c r="E62" s="191">
        <v>2235000</v>
      </c>
      <c r="F62" s="192">
        <f t="shared" si="0"/>
        <v>101177000</v>
      </c>
      <c r="G62" s="187"/>
      <c r="H62" s="179">
        <f t="shared" si="1"/>
        <v>1</v>
      </c>
    </row>
    <row r="63" spans="1:8" ht="18" customHeight="1">
      <c r="A63" s="190">
        <v>42381</v>
      </c>
      <c r="B63" s="190" t="s">
        <v>832</v>
      </c>
      <c r="C63" s="188" t="s">
        <v>1274</v>
      </c>
      <c r="D63" s="191"/>
      <c r="E63" s="191">
        <v>32200000</v>
      </c>
      <c r="F63" s="192">
        <f t="shared" si="0"/>
        <v>68977000</v>
      </c>
      <c r="G63" s="187"/>
      <c r="H63" s="179">
        <f t="shared" si="1"/>
        <v>1</v>
      </c>
    </row>
    <row r="64" spans="1:8" ht="18" customHeight="1">
      <c r="A64" s="190">
        <v>42381</v>
      </c>
      <c r="B64" s="190" t="s">
        <v>146</v>
      </c>
      <c r="C64" s="188" t="s">
        <v>1511</v>
      </c>
      <c r="D64" s="191"/>
      <c r="E64" s="191">
        <v>340000</v>
      </c>
      <c r="F64" s="192">
        <f t="shared" si="0"/>
        <v>68637000</v>
      </c>
      <c r="G64" s="187"/>
      <c r="H64" s="179">
        <f t="shared" si="1"/>
        <v>1</v>
      </c>
    </row>
    <row r="65" spans="1:8" ht="18" customHeight="1">
      <c r="A65" s="190">
        <v>42381</v>
      </c>
      <c r="B65" s="190" t="s">
        <v>1512</v>
      </c>
      <c r="C65" s="188" t="s">
        <v>1513</v>
      </c>
      <c r="D65" s="191"/>
      <c r="E65" s="191">
        <v>360000</v>
      </c>
      <c r="F65" s="192">
        <f t="shared" si="0"/>
        <v>68277000</v>
      </c>
      <c r="G65" s="187"/>
      <c r="H65" s="179">
        <f t="shared" si="1"/>
        <v>1</v>
      </c>
    </row>
    <row r="66" spans="1:8" ht="18" customHeight="1">
      <c r="A66" s="190">
        <v>42381</v>
      </c>
      <c r="B66" s="190" t="s">
        <v>146</v>
      </c>
      <c r="C66" s="188" t="s">
        <v>1514</v>
      </c>
      <c r="D66" s="191"/>
      <c r="E66" s="191">
        <v>200000</v>
      </c>
      <c r="F66" s="192">
        <f t="shared" si="0"/>
        <v>68077000</v>
      </c>
      <c r="G66" s="187"/>
      <c r="H66" s="179">
        <f t="shared" si="1"/>
        <v>1</v>
      </c>
    </row>
    <row r="67" spans="1:8" ht="18" customHeight="1">
      <c r="A67" s="190">
        <v>42381</v>
      </c>
      <c r="B67" s="190" t="s">
        <v>146</v>
      </c>
      <c r="C67" s="188" t="s">
        <v>1515</v>
      </c>
      <c r="D67" s="191"/>
      <c r="E67" s="191">
        <v>13365000</v>
      </c>
      <c r="F67" s="192">
        <f t="shared" si="0"/>
        <v>54712000</v>
      </c>
      <c r="G67" s="187"/>
      <c r="H67" s="179">
        <f t="shared" si="1"/>
        <v>1</v>
      </c>
    </row>
    <row r="68" spans="1:8" ht="18" customHeight="1">
      <c r="A68" s="190">
        <v>42381</v>
      </c>
      <c r="B68" s="190" t="s">
        <v>832</v>
      </c>
      <c r="C68" s="188" t="s">
        <v>1516</v>
      </c>
      <c r="D68" s="191"/>
      <c r="E68" s="191">
        <v>290000</v>
      </c>
      <c r="F68" s="192">
        <f t="shared" si="0"/>
        <v>54422000</v>
      </c>
      <c r="G68" s="187"/>
      <c r="H68" s="179">
        <f t="shared" si="1"/>
        <v>1</v>
      </c>
    </row>
    <row r="69" spans="1:8" ht="18" customHeight="1">
      <c r="A69" s="190">
        <v>42382</v>
      </c>
      <c r="B69" s="190" t="s">
        <v>832</v>
      </c>
      <c r="C69" s="188" t="s">
        <v>1517</v>
      </c>
      <c r="D69" s="191"/>
      <c r="E69" s="191">
        <v>1000000</v>
      </c>
      <c r="F69" s="192">
        <f t="shared" si="0"/>
        <v>53422000</v>
      </c>
      <c r="G69" s="187"/>
      <c r="H69" s="179">
        <f t="shared" si="1"/>
        <v>1</v>
      </c>
    </row>
    <row r="70" spans="1:8" ht="18" customHeight="1">
      <c r="A70" s="190">
        <v>42382</v>
      </c>
      <c r="B70" s="190" t="s">
        <v>152</v>
      </c>
      <c r="C70" s="188" t="s">
        <v>1519</v>
      </c>
      <c r="D70" s="191"/>
      <c r="E70" s="191">
        <v>2402000</v>
      </c>
      <c r="F70" s="192">
        <f t="shared" si="0"/>
        <v>51020000</v>
      </c>
      <c r="G70" s="187"/>
      <c r="H70" s="179">
        <f t="shared" si="1"/>
        <v>1</v>
      </c>
    </row>
    <row r="71" spans="1:8" ht="18" customHeight="1">
      <c r="A71" s="190">
        <v>42382</v>
      </c>
      <c r="B71" s="190" t="s">
        <v>198</v>
      </c>
      <c r="C71" s="188" t="s">
        <v>665</v>
      </c>
      <c r="D71" s="191"/>
      <c r="E71" s="191">
        <v>4000000</v>
      </c>
      <c r="F71" s="192">
        <f t="shared" si="0"/>
        <v>47020000</v>
      </c>
      <c r="G71" s="187"/>
      <c r="H71" s="179">
        <f t="shared" si="1"/>
        <v>1</v>
      </c>
    </row>
    <row r="72" spans="1:8" ht="18" customHeight="1">
      <c r="A72" s="190">
        <v>42382</v>
      </c>
      <c r="B72" s="190" t="s">
        <v>1518</v>
      </c>
      <c r="C72" s="188" t="s">
        <v>1520</v>
      </c>
      <c r="D72" s="191"/>
      <c r="E72" s="191">
        <v>5000000</v>
      </c>
      <c r="F72" s="192">
        <f t="shared" si="0"/>
        <v>42020000</v>
      </c>
      <c r="G72" s="187"/>
      <c r="H72" s="179">
        <f t="shared" si="1"/>
        <v>1</v>
      </c>
    </row>
    <row r="73" spans="1:8" ht="18" customHeight="1">
      <c r="A73" s="190">
        <v>42382</v>
      </c>
      <c r="B73" s="190" t="s">
        <v>1708</v>
      </c>
      <c r="C73" s="188" t="s">
        <v>1521</v>
      </c>
      <c r="D73" s="191"/>
      <c r="E73" s="191">
        <v>500000</v>
      </c>
      <c r="F73" s="192">
        <f t="shared" si="0"/>
        <v>41520000</v>
      </c>
      <c r="G73" s="187"/>
      <c r="H73" s="179">
        <f t="shared" si="1"/>
        <v>1</v>
      </c>
    </row>
    <row r="74" spans="1:8" ht="18" customHeight="1">
      <c r="A74" s="190">
        <v>42382</v>
      </c>
      <c r="B74" s="190" t="s">
        <v>1512</v>
      </c>
      <c r="C74" s="188" t="s">
        <v>1522</v>
      </c>
      <c r="D74" s="191"/>
      <c r="E74" s="191">
        <v>530000</v>
      </c>
      <c r="F74" s="192">
        <f t="shared" si="0"/>
        <v>40990000</v>
      </c>
      <c r="G74" s="187"/>
      <c r="H74" s="179">
        <f t="shared" si="1"/>
        <v>1</v>
      </c>
    </row>
    <row r="75" spans="1:8" ht="18" customHeight="1">
      <c r="A75" s="190">
        <v>42384</v>
      </c>
      <c r="B75" s="190"/>
      <c r="C75" s="188" t="s">
        <v>1523</v>
      </c>
      <c r="D75" s="191">
        <v>100000000</v>
      </c>
      <c r="E75" s="191"/>
      <c r="F75" s="192">
        <f t="shared" si="0"/>
        <v>140990000</v>
      </c>
      <c r="G75" s="187"/>
      <c r="H75" s="179">
        <f t="shared" si="1"/>
        <v>1</v>
      </c>
    </row>
    <row r="76" spans="1:8" ht="18" customHeight="1">
      <c r="A76" s="190">
        <v>42384</v>
      </c>
      <c r="B76" s="190" t="s">
        <v>50</v>
      </c>
      <c r="C76" s="188" t="s">
        <v>1524</v>
      </c>
      <c r="D76" s="191">
        <v>350000000</v>
      </c>
      <c r="E76" s="191"/>
      <c r="F76" s="192">
        <f t="shared" si="0"/>
        <v>490990000</v>
      </c>
      <c r="G76" s="187"/>
      <c r="H76" s="179">
        <f t="shared" si="1"/>
        <v>1</v>
      </c>
    </row>
    <row r="77" spans="1:8" ht="18" customHeight="1">
      <c r="A77" s="190">
        <v>42384</v>
      </c>
      <c r="B77" s="190" t="s">
        <v>50</v>
      </c>
      <c r="C77" s="188" t="s">
        <v>1525</v>
      </c>
      <c r="D77" s="191">
        <v>100000000</v>
      </c>
      <c r="E77" s="191"/>
      <c r="F77" s="192">
        <f t="shared" ref="F77:F141" si="2">IF(C77&lt;&gt;"",F76+D77-E77,0)</f>
        <v>590990000</v>
      </c>
      <c r="G77" s="187"/>
      <c r="H77" s="179">
        <f t="shared" si="1"/>
        <v>1</v>
      </c>
    </row>
    <row r="78" spans="1:8" ht="18" customHeight="1">
      <c r="A78" s="190">
        <v>42384</v>
      </c>
      <c r="B78" s="190"/>
      <c r="C78" s="188" t="s">
        <v>1526</v>
      </c>
      <c r="D78" s="191">
        <v>200000000</v>
      </c>
      <c r="E78" s="191"/>
      <c r="F78" s="192">
        <f t="shared" si="2"/>
        <v>790990000</v>
      </c>
      <c r="G78" s="187"/>
      <c r="H78" s="179">
        <f t="shared" ref="H78:H142" si="3">IF(A78&lt;&gt;"",MONTH(A78),"")</f>
        <v>1</v>
      </c>
    </row>
    <row r="79" spans="1:8" ht="18" customHeight="1">
      <c r="A79" s="190">
        <v>42384</v>
      </c>
      <c r="B79" s="190"/>
      <c r="C79" s="188" t="s">
        <v>1527</v>
      </c>
      <c r="D79" s="191">
        <v>150000000</v>
      </c>
      <c r="E79" s="191"/>
      <c r="F79" s="192">
        <f t="shared" si="2"/>
        <v>940990000</v>
      </c>
      <c r="G79" s="187"/>
      <c r="H79" s="179">
        <f t="shared" si="3"/>
        <v>1</v>
      </c>
    </row>
    <row r="80" spans="1:8" ht="18" customHeight="1">
      <c r="A80" s="190">
        <v>42384</v>
      </c>
      <c r="B80" s="190" t="s">
        <v>1528</v>
      </c>
      <c r="C80" s="188" t="s">
        <v>1531</v>
      </c>
      <c r="D80" s="191"/>
      <c r="E80" s="191">
        <v>37509000</v>
      </c>
      <c r="F80" s="192">
        <f t="shared" si="2"/>
        <v>903481000</v>
      </c>
      <c r="G80" s="187"/>
      <c r="H80" s="179">
        <f t="shared" si="3"/>
        <v>1</v>
      </c>
    </row>
    <row r="81" spans="1:8" ht="18" customHeight="1">
      <c r="A81" s="190">
        <v>42384</v>
      </c>
      <c r="B81" s="190" t="s">
        <v>152</v>
      </c>
      <c r="C81" s="188" t="s">
        <v>1120</v>
      </c>
      <c r="D81" s="191"/>
      <c r="E81" s="191">
        <v>1830000</v>
      </c>
      <c r="F81" s="192">
        <f t="shared" si="2"/>
        <v>901651000</v>
      </c>
      <c r="G81" s="187"/>
      <c r="H81" s="179">
        <f t="shared" si="3"/>
        <v>1</v>
      </c>
    </row>
    <row r="82" spans="1:8" ht="18" customHeight="1">
      <c r="A82" s="190">
        <v>42384</v>
      </c>
      <c r="B82" s="190" t="s">
        <v>1529</v>
      </c>
      <c r="C82" s="188" t="s">
        <v>1532</v>
      </c>
      <c r="D82" s="191"/>
      <c r="E82" s="191">
        <v>35000000</v>
      </c>
      <c r="F82" s="192">
        <f t="shared" si="2"/>
        <v>866651000</v>
      </c>
      <c r="G82" s="187"/>
      <c r="H82" s="179">
        <f t="shared" si="3"/>
        <v>1</v>
      </c>
    </row>
    <row r="83" spans="1:8" ht="18" customHeight="1">
      <c r="A83" s="190">
        <v>42384</v>
      </c>
      <c r="B83" s="190" t="s">
        <v>152</v>
      </c>
      <c r="C83" s="188" t="s">
        <v>1533</v>
      </c>
      <c r="D83" s="191"/>
      <c r="E83" s="191">
        <v>10125000</v>
      </c>
      <c r="F83" s="192">
        <f t="shared" si="2"/>
        <v>856526000</v>
      </c>
      <c r="G83" s="187"/>
      <c r="H83" s="179">
        <f t="shared" si="3"/>
        <v>1</v>
      </c>
    </row>
    <row r="84" spans="1:8" ht="18" customHeight="1">
      <c r="A84" s="190">
        <v>42384</v>
      </c>
      <c r="B84" s="190" t="s">
        <v>1518</v>
      </c>
      <c r="C84" s="188" t="s">
        <v>1534</v>
      </c>
      <c r="D84" s="191"/>
      <c r="E84" s="191">
        <v>1750000</v>
      </c>
      <c r="F84" s="192">
        <f t="shared" si="2"/>
        <v>854776000</v>
      </c>
      <c r="G84" s="187"/>
      <c r="H84" s="179">
        <f t="shared" si="3"/>
        <v>1</v>
      </c>
    </row>
    <row r="85" spans="1:8" ht="18" customHeight="1">
      <c r="A85" s="190">
        <v>42384</v>
      </c>
      <c r="B85" s="190" t="s">
        <v>198</v>
      </c>
      <c r="C85" s="188" t="s">
        <v>1535</v>
      </c>
      <c r="D85" s="191"/>
      <c r="E85" s="191">
        <v>510000000</v>
      </c>
      <c r="F85" s="192">
        <f t="shared" si="2"/>
        <v>344776000</v>
      </c>
      <c r="G85" s="187"/>
      <c r="H85" s="179">
        <f t="shared" si="3"/>
        <v>1</v>
      </c>
    </row>
    <row r="86" spans="1:8" ht="18" customHeight="1">
      <c r="A86" s="190">
        <v>42384</v>
      </c>
      <c r="B86" s="190" t="s">
        <v>1530</v>
      </c>
      <c r="C86" s="188" t="s">
        <v>1536</v>
      </c>
      <c r="D86" s="191"/>
      <c r="E86" s="191">
        <v>100030000</v>
      </c>
      <c r="F86" s="192">
        <f t="shared" si="2"/>
        <v>244746000</v>
      </c>
      <c r="G86" s="187"/>
      <c r="H86" s="179">
        <f t="shared" si="3"/>
        <v>1</v>
      </c>
    </row>
    <row r="87" spans="1:8" ht="18" customHeight="1">
      <c r="A87" s="190">
        <v>42384</v>
      </c>
      <c r="B87" s="190" t="s">
        <v>1530</v>
      </c>
      <c r="C87" s="188" t="s">
        <v>653</v>
      </c>
      <c r="D87" s="191"/>
      <c r="E87" s="191">
        <v>80024000</v>
      </c>
      <c r="F87" s="192">
        <f t="shared" si="2"/>
        <v>164722000</v>
      </c>
      <c r="G87" s="187"/>
      <c r="H87" s="179">
        <f t="shared" si="3"/>
        <v>1</v>
      </c>
    </row>
    <row r="88" spans="1:8" ht="18" customHeight="1">
      <c r="A88" s="190">
        <v>42384</v>
      </c>
      <c r="B88" s="190" t="s">
        <v>146</v>
      </c>
      <c r="C88" s="188" t="s">
        <v>1537</v>
      </c>
      <c r="D88" s="191"/>
      <c r="E88" s="191">
        <v>1000000</v>
      </c>
      <c r="F88" s="192">
        <f t="shared" si="2"/>
        <v>163722000</v>
      </c>
      <c r="G88" s="187"/>
      <c r="H88" s="179">
        <f t="shared" si="3"/>
        <v>1</v>
      </c>
    </row>
    <row r="89" spans="1:8" ht="18" customHeight="1">
      <c r="A89" s="190">
        <v>42384</v>
      </c>
      <c r="B89" s="190"/>
      <c r="C89" s="188" t="s">
        <v>1538</v>
      </c>
      <c r="D89" s="191">
        <v>200000000</v>
      </c>
      <c r="E89" s="191"/>
      <c r="F89" s="192">
        <f t="shared" si="2"/>
        <v>363722000</v>
      </c>
      <c r="G89" s="187"/>
      <c r="H89" s="179">
        <f t="shared" si="3"/>
        <v>1</v>
      </c>
    </row>
    <row r="90" spans="1:8" ht="18" customHeight="1">
      <c r="A90" s="190">
        <v>42384</v>
      </c>
      <c r="B90" s="190" t="s">
        <v>159</v>
      </c>
      <c r="C90" s="188" t="s">
        <v>1544</v>
      </c>
      <c r="D90" s="191"/>
      <c r="E90" s="191">
        <v>175933000</v>
      </c>
      <c r="F90" s="192">
        <f t="shared" si="2"/>
        <v>187789000</v>
      </c>
      <c r="G90" s="187"/>
      <c r="H90" s="179">
        <f t="shared" si="3"/>
        <v>1</v>
      </c>
    </row>
    <row r="91" spans="1:8" ht="18" customHeight="1">
      <c r="A91" s="190">
        <v>42384</v>
      </c>
      <c r="B91" s="190" t="s">
        <v>184</v>
      </c>
      <c r="C91" s="188" t="s">
        <v>1539</v>
      </c>
      <c r="D91" s="191"/>
      <c r="E91" s="191">
        <v>2000000</v>
      </c>
      <c r="F91" s="192">
        <f t="shared" si="2"/>
        <v>185789000</v>
      </c>
      <c r="G91" s="187"/>
      <c r="H91" s="179">
        <f t="shared" si="3"/>
        <v>1</v>
      </c>
    </row>
    <row r="92" spans="1:8" ht="18" customHeight="1">
      <c r="A92" s="190">
        <v>42384</v>
      </c>
      <c r="B92" s="190" t="s">
        <v>1541</v>
      </c>
      <c r="C92" s="188" t="s">
        <v>1540</v>
      </c>
      <c r="D92" s="191"/>
      <c r="E92" s="191">
        <v>17216000</v>
      </c>
      <c r="F92" s="192">
        <f t="shared" si="2"/>
        <v>168573000</v>
      </c>
      <c r="G92" s="187"/>
      <c r="H92" s="179">
        <f t="shared" si="3"/>
        <v>1</v>
      </c>
    </row>
    <row r="93" spans="1:8" ht="18" customHeight="1">
      <c r="A93" s="190">
        <v>42384</v>
      </c>
      <c r="B93" s="190" t="s">
        <v>198</v>
      </c>
      <c r="C93" s="188" t="s">
        <v>1542</v>
      </c>
      <c r="D93" s="191"/>
      <c r="E93" s="191">
        <v>50000000</v>
      </c>
      <c r="F93" s="192">
        <f t="shared" si="2"/>
        <v>118573000</v>
      </c>
      <c r="G93" s="187"/>
      <c r="H93" s="179">
        <f t="shared" si="3"/>
        <v>1</v>
      </c>
    </row>
    <row r="94" spans="1:8" ht="18" customHeight="1">
      <c r="A94" s="190">
        <v>42385</v>
      </c>
      <c r="B94" s="190" t="s">
        <v>159</v>
      </c>
      <c r="C94" s="188" t="s">
        <v>1543</v>
      </c>
      <c r="D94" s="191"/>
      <c r="E94" s="191">
        <v>80147000</v>
      </c>
      <c r="F94" s="192">
        <f t="shared" si="2"/>
        <v>38426000</v>
      </c>
      <c r="G94" s="187"/>
      <c r="H94" s="179">
        <f t="shared" si="3"/>
        <v>1</v>
      </c>
    </row>
    <row r="95" spans="1:8" ht="18" customHeight="1">
      <c r="A95" s="190">
        <v>42385</v>
      </c>
      <c r="B95" s="190" t="s">
        <v>832</v>
      </c>
      <c r="C95" s="188" t="s">
        <v>1545</v>
      </c>
      <c r="D95" s="191"/>
      <c r="E95" s="191">
        <v>1000000</v>
      </c>
      <c r="F95" s="192">
        <f t="shared" si="2"/>
        <v>37426000</v>
      </c>
      <c r="G95" s="187"/>
      <c r="H95" s="179">
        <f t="shared" si="3"/>
        <v>1</v>
      </c>
    </row>
    <row r="96" spans="1:8" ht="18" customHeight="1">
      <c r="A96" s="190">
        <v>42385</v>
      </c>
      <c r="B96" s="190" t="s">
        <v>1512</v>
      </c>
      <c r="C96" s="188" t="s">
        <v>1546</v>
      </c>
      <c r="D96" s="191"/>
      <c r="E96" s="191">
        <v>380000</v>
      </c>
      <c r="F96" s="192">
        <f t="shared" si="2"/>
        <v>37046000</v>
      </c>
      <c r="G96" s="187"/>
      <c r="H96" s="179">
        <f t="shared" si="3"/>
        <v>1</v>
      </c>
    </row>
    <row r="97" spans="1:8" ht="18" customHeight="1">
      <c r="A97" s="190">
        <v>42385</v>
      </c>
      <c r="B97" s="190" t="s">
        <v>161</v>
      </c>
      <c r="C97" s="188" t="s">
        <v>1547</v>
      </c>
      <c r="D97" s="191"/>
      <c r="E97" s="191">
        <v>4668000</v>
      </c>
      <c r="F97" s="192">
        <f t="shared" si="2"/>
        <v>32378000</v>
      </c>
      <c r="G97" s="187"/>
      <c r="H97" s="179">
        <f t="shared" si="3"/>
        <v>1</v>
      </c>
    </row>
    <row r="98" spans="1:8" ht="18" customHeight="1">
      <c r="A98" s="190">
        <v>42385</v>
      </c>
      <c r="B98" s="190" t="s">
        <v>159</v>
      </c>
      <c r="C98" s="188" t="s">
        <v>1548</v>
      </c>
      <c r="D98" s="191"/>
      <c r="E98" s="191">
        <v>1000000</v>
      </c>
      <c r="F98" s="192">
        <f t="shared" si="2"/>
        <v>31378000</v>
      </c>
      <c r="G98" s="187"/>
      <c r="H98" s="179">
        <f t="shared" si="3"/>
        <v>1</v>
      </c>
    </row>
    <row r="99" spans="1:8" ht="18" customHeight="1">
      <c r="A99" s="190">
        <v>42385</v>
      </c>
      <c r="B99" s="190" t="s">
        <v>146</v>
      </c>
      <c r="C99" s="188" t="s">
        <v>1549</v>
      </c>
      <c r="D99" s="191"/>
      <c r="E99" s="191">
        <v>189000</v>
      </c>
      <c r="F99" s="192">
        <f t="shared" si="2"/>
        <v>31189000</v>
      </c>
      <c r="G99" s="187"/>
      <c r="H99" s="179">
        <f t="shared" si="3"/>
        <v>1</v>
      </c>
    </row>
    <row r="100" spans="1:8" ht="18" customHeight="1">
      <c r="A100" s="190">
        <v>42387</v>
      </c>
      <c r="B100" s="190" t="s">
        <v>1550</v>
      </c>
      <c r="C100" s="188" t="s">
        <v>1551</v>
      </c>
      <c r="D100" s="191"/>
      <c r="E100" s="191">
        <v>9200000</v>
      </c>
      <c r="F100" s="192">
        <f t="shared" si="2"/>
        <v>21989000</v>
      </c>
      <c r="G100" s="187"/>
      <c r="H100" s="179">
        <f t="shared" si="3"/>
        <v>1</v>
      </c>
    </row>
    <row r="101" spans="1:8" ht="18" customHeight="1">
      <c r="A101" s="190">
        <v>42387</v>
      </c>
      <c r="B101" s="190" t="s">
        <v>1529</v>
      </c>
      <c r="C101" s="188" t="s">
        <v>1552</v>
      </c>
      <c r="D101" s="191"/>
      <c r="E101" s="191">
        <v>2000000</v>
      </c>
      <c r="F101" s="192">
        <f t="shared" si="2"/>
        <v>19989000</v>
      </c>
      <c r="G101" s="187"/>
      <c r="H101" s="179">
        <f t="shared" si="3"/>
        <v>1</v>
      </c>
    </row>
    <row r="102" spans="1:8" ht="18" customHeight="1">
      <c r="A102" s="190">
        <v>42387</v>
      </c>
      <c r="B102" s="190" t="s">
        <v>152</v>
      </c>
      <c r="C102" s="188" t="s">
        <v>1533</v>
      </c>
      <c r="D102" s="191"/>
      <c r="E102" s="191">
        <v>1910000</v>
      </c>
      <c r="F102" s="192">
        <f t="shared" si="2"/>
        <v>18079000</v>
      </c>
      <c r="G102" s="187"/>
      <c r="H102" s="179">
        <f t="shared" si="3"/>
        <v>1</v>
      </c>
    </row>
    <row r="103" spans="1:8" ht="18" customHeight="1">
      <c r="A103" s="190">
        <v>42387</v>
      </c>
      <c r="B103" s="190" t="s">
        <v>881</v>
      </c>
      <c r="C103" s="188" t="s">
        <v>1553</v>
      </c>
      <c r="D103" s="191"/>
      <c r="E103" s="191">
        <v>300000</v>
      </c>
      <c r="F103" s="192">
        <f t="shared" si="2"/>
        <v>17779000</v>
      </c>
      <c r="G103" s="187"/>
      <c r="H103" s="179">
        <f t="shared" si="3"/>
        <v>1</v>
      </c>
    </row>
    <row r="104" spans="1:8" ht="18" customHeight="1">
      <c r="A104" s="190">
        <v>42387</v>
      </c>
      <c r="B104" s="190" t="s">
        <v>152</v>
      </c>
      <c r="C104" s="188" t="s">
        <v>1554</v>
      </c>
      <c r="D104" s="191"/>
      <c r="E104" s="191">
        <v>3000000</v>
      </c>
      <c r="F104" s="192">
        <f t="shared" si="2"/>
        <v>14779000</v>
      </c>
      <c r="G104" s="187"/>
      <c r="H104" s="179">
        <f t="shared" si="3"/>
        <v>1</v>
      </c>
    </row>
    <row r="105" spans="1:8" ht="18" customHeight="1">
      <c r="A105" s="190">
        <v>42388</v>
      </c>
      <c r="B105" s="190" t="s">
        <v>623</v>
      </c>
      <c r="C105" s="188" t="s">
        <v>1555</v>
      </c>
      <c r="D105" s="191">
        <v>500000000</v>
      </c>
      <c r="E105" s="191"/>
      <c r="F105" s="192">
        <f t="shared" si="2"/>
        <v>514779000</v>
      </c>
      <c r="G105" s="187"/>
      <c r="H105" s="179">
        <f t="shared" si="3"/>
        <v>1</v>
      </c>
    </row>
    <row r="106" spans="1:8" ht="18" customHeight="1">
      <c r="A106" s="190">
        <v>42388</v>
      </c>
      <c r="B106" s="190" t="s">
        <v>1530</v>
      </c>
      <c r="C106" s="188" t="s">
        <v>1557</v>
      </c>
      <c r="D106" s="191"/>
      <c r="E106" s="191">
        <v>114774000</v>
      </c>
      <c r="F106" s="192">
        <f t="shared" si="2"/>
        <v>400005000</v>
      </c>
      <c r="G106" s="187"/>
      <c r="H106" s="179">
        <f t="shared" si="3"/>
        <v>1</v>
      </c>
    </row>
    <row r="107" spans="1:8" ht="18" customHeight="1">
      <c r="A107" s="190">
        <v>42388</v>
      </c>
      <c r="B107" s="190" t="s">
        <v>1556</v>
      </c>
      <c r="C107" s="188" t="s">
        <v>1558</v>
      </c>
      <c r="D107" s="191"/>
      <c r="E107" s="191">
        <v>200066000</v>
      </c>
      <c r="F107" s="192">
        <f t="shared" si="2"/>
        <v>199939000</v>
      </c>
      <c r="G107" s="187"/>
      <c r="H107" s="179">
        <f t="shared" si="3"/>
        <v>1</v>
      </c>
    </row>
    <row r="108" spans="1:8" ht="18" customHeight="1">
      <c r="A108" s="190">
        <v>42388</v>
      </c>
      <c r="B108" s="190" t="s">
        <v>198</v>
      </c>
      <c r="C108" s="188" t="s">
        <v>1559</v>
      </c>
      <c r="D108" s="191"/>
      <c r="E108" s="191">
        <v>50105000</v>
      </c>
      <c r="F108" s="192">
        <f t="shared" si="2"/>
        <v>149834000</v>
      </c>
      <c r="G108" s="187"/>
      <c r="H108" s="179">
        <f t="shared" si="3"/>
        <v>1</v>
      </c>
    </row>
    <row r="109" spans="1:8" ht="18" customHeight="1">
      <c r="A109" s="190">
        <v>42388</v>
      </c>
      <c r="B109" s="190" t="s">
        <v>1708</v>
      </c>
      <c r="C109" s="188" t="s">
        <v>1560</v>
      </c>
      <c r="D109" s="191"/>
      <c r="E109" s="191">
        <v>400000</v>
      </c>
      <c r="F109" s="192">
        <f t="shared" si="2"/>
        <v>149434000</v>
      </c>
      <c r="G109" s="187"/>
      <c r="H109" s="179">
        <f t="shared" si="3"/>
        <v>1</v>
      </c>
    </row>
    <row r="110" spans="1:8" ht="18" customHeight="1">
      <c r="A110" s="190">
        <v>42388</v>
      </c>
      <c r="B110" s="190" t="s">
        <v>184</v>
      </c>
      <c r="C110" s="188" t="s">
        <v>1561</v>
      </c>
      <c r="D110" s="191"/>
      <c r="E110" s="191">
        <v>1000000</v>
      </c>
      <c r="F110" s="192">
        <f t="shared" si="2"/>
        <v>148434000</v>
      </c>
      <c r="G110" s="187"/>
      <c r="H110" s="179">
        <f t="shared" si="3"/>
        <v>1</v>
      </c>
    </row>
    <row r="111" spans="1:8" ht="18" customHeight="1">
      <c r="A111" s="190">
        <v>42388</v>
      </c>
      <c r="B111" s="190" t="s">
        <v>881</v>
      </c>
      <c r="C111" s="188" t="s">
        <v>1533</v>
      </c>
      <c r="D111" s="191"/>
      <c r="E111" s="191">
        <v>666000</v>
      </c>
      <c r="F111" s="192">
        <f t="shared" si="2"/>
        <v>147768000</v>
      </c>
      <c r="G111" s="187"/>
      <c r="H111" s="179">
        <f t="shared" si="3"/>
        <v>1</v>
      </c>
    </row>
    <row r="112" spans="1:8" ht="18" customHeight="1">
      <c r="A112" s="190">
        <v>42390</v>
      </c>
      <c r="B112" s="190" t="s">
        <v>1518</v>
      </c>
      <c r="C112" s="188" t="s">
        <v>1563</v>
      </c>
      <c r="D112" s="191"/>
      <c r="E112" s="191">
        <v>10000000</v>
      </c>
      <c r="F112" s="192">
        <f t="shared" si="2"/>
        <v>137768000</v>
      </c>
      <c r="G112" s="187"/>
      <c r="H112" s="179">
        <f t="shared" si="3"/>
        <v>1</v>
      </c>
    </row>
    <row r="113" spans="1:8" ht="18" customHeight="1">
      <c r="A113" s="190">
        <v>42390</v>
      </c>
      <c r="B113" s="190" t="s">
        <v>1529</v>
      </c>
      <c r="C113" s="188" t="s">
        <v>1564</v>
      </c>
      <c r="D113" s="191"/>
      <c r="E113" s="191">
        <v>5000000</v>
      </c>
      <c r="F113" s="192">
        <f t="shared" si="2"/>
        <v>132768000</v>
      </c>
      <c r="G113" s="187"/>
      <c r="H113" s="179">
        <f t="shared" si="3"/>
        <v>1</v>
      </c>
    </row>
    <row r="114" spans="1:8" ht="18" customHeight="1">
      <c r="A114" s="190">
        <v>42390</v>
      </c>
      <c r="B114" s="190" t="s">
        <v>1562</v>
      </c>
      <c r="C114" s="188" t="s">
        <v>1565</v>
      </c>
      <c r="D114" s="191"/>
      <c r="E114" s="191">
        <v>100050000</v>
      </c>
      <c r="F114" s="192">
        <f t="shared" si="2"/>
        <v>32718000</v>
      </c>
      <c r="G114" s="187"/>
      <c r="H114" s="179">
        <f t="shared" si="3"/>
        <v>1</v>
      </c>
    </row>
    <row r="115" spans="1:8" ht="18" customHeight="1">
      <c r="A115" s="190">
        <v>42390</v>
      </c>
      <c r="B115" s="190" t="s">
        <v>1530</v>
      </c>
      <c r="C115" s="188" t="s">
        <v>1278</v>
      </c>
      <c r="D115" s="191"/>
      <c r="E115" s="191">
        <v>30017000</v>
      </c>
      <c r="F115" s="192">
        <f t="shared" si="2"/>
        <v>2701000</v>
      </c>
      <c r="G115" s="187"/>
      <c r="H115" s="179">
        <f t="shared" si="3"/>
        <v>1</v>
      </c>
    </row>
    <row r="116" spans="1:8" ht="18" customHeight="1">
      <c r="A116" s="190">
        <v>42390</v>
      </c>
      <c r="B116" s="190" t="s">
        <v>179</v>
      </c>
      <c r="C116" s="188" t="s">
        <v>1566</v>
      </c>
      <c r="D116" s="191"/>
      <c r="E116" s="191">
        <v>2222000</v>
      </c>
      <c r="F116" s="192">
        <f t="shared" si="2"/>
        <v>479000</v>
      </c>
      <c r="G116" s="187"/>
      <c r="H116" s="179">
        <f t="shared" si="3"/>
        <v>1</v>
      </c>
    </row>
    <row r="117" spans="1:8" ht="18" customHeight="1">
      <c r="A117" s="190">
        <v>42390</v>
      </c>
      <c r="B117" s="190" t="s">
        <v>179</v>
      </c>
      <c r="C117" s="188" t="s">
        <v>1567</v>
      </c>
      <c r="D117" s="191"/>
      <c r="E117" s="191">
        <v>284000</v>
      </c>
      <c r="F117" s="192">
        <f t="shared" si="2"/>
        <v>195000</v>
      </c>
      <c r="G117" s="187"/>
      <c r="H117" s="179">
        <f t="shared" si="3"/>
        <v>1</v>
      </c>
    </row>
    <row r="118" spans="1:8" ht="18" customHeight="1">
      <c r="A118" s="190">
        <v>42391</v>
      </c>
      <c r="B118" s="190" t="s">
        <v>1556</v>
      </c>
      <c r="C118" s="188" t="s">
        <v>1568</v>
      </c>
      <c r="D118" s="191">
        <v>200000000</v>
      </c>
      <c r="E118" s="191"/>
      <c r="F118" s="192">
        <f t="shared" si="2"/>
        <v>200195000</v>
      </c>
      <c r="G118" s="187"/>
      <c r="H118" s="179">
        <f t="shared" si="3"/>
        <v>1</v>
      </c>
    </row>
    <row r="119" spans="1:8" ht="18" customHeight="1">
      <c r="A119" s="190">
        <v>42391</v>
      </c>
      <c r="B119" s="190" t="s">
        <v>1569</v>
      </c>
      <c r="C119" s="188" t="s">
        <v>1190</v>
      </c>
      <c r="D119" s="191"/>
      <c r="E119" s="191">
        <v>10000000</v>
      </c>
      <c r="F119" s="192">
        <f t="shared" si="2"/>
        <v>190195000</v>
      </c>
      <c r="G119" s="187"/>
      <c r="H119" s="179">
        <f t="shared" si="3"/>
        <v>1</v>
      </c>
    </row>
    <row r="120" spans="1:8" ht="18" customHeight="1">
      <c r="A120" s="190">
        <v>42391</v>
      </c>
      <c r="B120" s="190" t="s">
        <v>50</v>
      </c>
      <c r="C120" s="188" t="s">
        <v>1572</v>
      </c>
      <c r="D120" s="191"/>
      <c r="E120" s="191">
        <v>170000000</v>
      </c>
      <c r="F120" s="192">
        <f t="shared" si="2"/>
        <v>20195000</v>
      </c>
      <c r="G120" s="187"/>
      <c r="H120" s="179">
        <f t="shared" si="3"/>
        <v>1</v>
      </c>
    </row>
    <row r="121" spans="1:8" ht="18" customHeight="1">
      <c r="A121" s="190">
        <v>42391</v>
      </c>
      <c r="B121" s="190" t="s">
        <v>50</v>
      </c>
      <c r="C121" s="188" t="s">
        <v>1571</v>
      </c>
      <c r="D121" s="191"/>
      <c r="E121" s="191">
        <v>20000000</v>
      </c>
      <c r="F121" s="192">
        <f t="shared" si="2"/>
        <v>195000</v>
      </c>
      <c r="G121" s="187"/>
      <c r="H121" s="179">
        <f t="shared" si="3"/>
        <v>1</v>
      </c>
    </row>
    <row r="122" spans="1:8" ht="18" customHeight="1">
      <c r="A122" s="190">
        <v>42391</v>
      </c>
      <c r="B122" s="190" t="s">
        <v>1740</v>
      </c>
      <c r="C122" s="188" t="s">
        <v>1573</v>
      </c>
      <c r="D122" s="191">
        <v>13405000</v>
      </c>
      <c r="E122" s="191"/>
      <c r="F122" s="192">
        <f t="shared" si="2"/>
        <v>13600000</v>
      </c>
      <c r="G122" s="187"/>
      <c r="H122" s="179">
        <f t="shared" si="3"/>
        <v>1</v>
      </c>
    </row>
    <row r="123" spans="1:8" ht="18" customHeight="1">
      <c r="A123" s="190">
        <v>42391</v>
      </c>
      <c r="B123" s="190" t="s">
        <v>1570</v>
      </c>
      <c r="C123" s="188" t="s">
        <v>1574</v>
      </c>
      <c r="D123" s="191">
        <v>15000000</v>
      </c>
      <c r="E123" s="191"/>
      <c r="F123" s="192">
        <f t="shared" si="2"/>
        <v>28600000</v>
      </c>
      <c r="G123" s="187"/>
      <c r="H123" s="179">
        <f t="shared" si="3"/>
        <v>1</v>
      </c>
    </row>
    <row r="124" spans="1:8" ht="18" customHeight="1">
      <c r="A124" s="190">
        <v>42391</v>
      </c>
      <c r="B124" s="190" t="s">
        <v>198</v>
      </c>
      <c r="C124" s="188" t="s">
        <v>1575</v>
      </c>
      <c r="D124" s="191"/>
      <c r="E124" s="191">
        <v>28350000</v>
      </c>
      <c r="F124" s="192">
        <f t="shared" si="2"/>
        <v>250000</v>
      </c>
      <c r="G124" s="187"/>
      <c r="H124" s="179">
        <f t="shared" si="3"/>
        <v>1</v>
      </c>
    </row>
    <row r="125" spans="1:8" ht="18" customHeight="1">
      <c r="A125" s="190">
        <v>42391</v>
      </c>
      <c r="B125" s="190" t="s">
        <v>881</v>
      </c>
      <c r="C125" s="188" t="s">
        <v>1576</v>
      </c>
      <c r="D125" s="191"/>
      <c r="E125" s="191">
        <v>135000</v>
      </c>
      <c r="F125" s="192">
        <f t="shared" si="2"/>
        <v>115000</v>
      </c>
      <c r="G125" s="187"/>
      <c r="H125" s="179">
        <f t="shared" si="3"/>
        <v>1</v>
      </c>
    </row>
    <row r="126" spans="1:8" ht="18" customHeight="1">
      <c r="A126" s="190">
        <v>42396</v>
      </c>
      <c r="B126" s="190" t="s">
        <v>50</v>
      </c>
      <c r="C126" s="188" t="s">
        <v>1585</v>
      </c>
      <c r="D126" s="191">
        <v>850000000</v>
      </c>
      <c r="E126" s="191"/>
      <c r="F126" s="192">
        <f t="shared" si="2"/>
        <v>850115000</v>
      </c>
      <c r="G126" s="187"/>
      <c r="H126" s="179">
        <f t="shared" si="3"/>
        <v>1</v>
      </c>
    </row>
    <row r="127" spans="1:8" ht="18" customHeight="1">
      <c r="A127" s="190">
        <v>42396</v>
      </c>
      <c r="B127" s="190" t="s">
        <v>1512</v>
      </c>
      <c r="C127" s="188" t="s">
        <v>1577</v>
      </c>
      <c r="D127" s="191"/>
      <c r="E127" s="191">
        <v>100000</v>
      </c>
      <c r="F127" s="192">
        <f t="shared" si="2"/>
        <v>850015000</v>
      </c>
      <c r="G127" s="187"/>
      <c r="H127" s="179">
        <f t="shared" ref="H127" si="4">IF(A127&lt;&gt;"",MONTH(A127),"")</f>
        <v>1</v>
      </c>
    </row>
    <row r="128" spans="1:8" ht="18" customHeight="1">
      <c r="A128" s="190">
        <v>42396</v>
      </c>
      <c r="B128" s="190" t="s">
        <v>1530</v>
      </c>
      <c r="C128" s="188" t="s">
        <v>1278</v>
      </c>
      <c r="D128" s="191"/>
      <c r="E128" s="191">
        <v>100000000</v>
      </c>
      <c r="F128" s="192">
        <f t="shared" si="2"/>
        <v>750015000</v>
      </c>
      <c r="G128" s="187"/>
      <c r="H128" s="179">
        <f t="shared" si="3"/>
        <v>1</v>
      </c>
    </row>
    <row r="129" spans="1:8" ht="18" customHeight="1">
      <c r="A129" s="190">
        <v>42396</v>
      </c>
      <c r="B129" s="190" t="s">
        <v>1530</v>
      </c>
      <c r="C129" s="188" t="s">
        <v>1279</v>
      </c>
      <c r="D129" s="191"/>
      <c r="E129" s="191">
        <v>98000000</v>
      </c>
      <c r="F129" s="192">
        <f t="shared" si="2"/>
        <v>652015000</v>
      </c>
      <c r="G129" s="187"/>
      <c r="H129" s="179">
        <f t="shared" si="3"/>
        <v>1</v>
      </c>
    </row>
    <row r="130" spans="1:8" ht="18" customHeight="1">
      <c r="A130" s="190">
        <v>42396</v>
      </c>
      <c r="B130" s="190" t="s">
        <v>1530</v>
      </c>
      <c r="C130" s="188" t="s">
        <v>1578</v>
      </c>
      <c r="D130" s="191"/>
      <c r="E130" s="191">
        <v>100000000</v>
      </c>
      <c r="F130" s="192">
        <f t="shared" si="2"/>
        <v>552015000</v>
      </c>
      <c r="G130" s="187"/>
      <c r="H130" s="179">
        <f t="shared" si="3"/>
        <v>1</v>
      </c>
    </row>
    <row r="131" spans="1:8" ht="18" customHeight="1">
      <c r="A131" s="190">
        <v>42396</v>
      </c>
      <c r="B131" s="190" t="s">
        <v>1530</v>
      </c>
      <c r="C131" s="188" t="s">
        <v>1579</v>
      </c>
      <c r="D131" s="191"/>
      <c r="E131" s="191">
        <v>96894000</v>
      </c>
      <c r="F131" s="192">
        <f t="shared" si="2"/>
        <v>455121000</v>
      </c>
      <c r="G131" s="187"/>
      <c r="H131" s="179">
        <f t="shared" si="3"/>
        <v>1</v>
      </c>
    </row>
    <row r="132" spans="1:8" ht="18" customHeight="1">
      <c r="A132" s="190">
        <v>42396</v>
      </c>
      <c r="B132" s="190" t="s">
        <v>1530</v>
      </c>
      <c r="C132" s="188" t="s">
        <v>1580</v>
      </c>
      <c r="D132" s="191"/>
      <c r="E132" s="191">
        <v>200060000</v>
      </c>
      <c r="F132" s="192">
        <f t="shared" si="2"/>
        <v>255061000</v>
      </c>
      <c r="G132" s="187"/>
      <c r="H132" s="179">
        <f t="shared" si="3"/>
        <v>1</v>
      </c>
    </row>
    <row r="133" spans="1:8" ht="18" customHeight="1">
      <c r="A133" s="190">
        <v>42396</v>
      </c>
      <c r="B133" s="190" t="s">
        <v>1530</v>
      </c>
      <c r="C133" s="188" t="s">
        <v>1099</v>
      </c>
      <c r="D133" s="191"/>
      <c r="E133" s="191">
        <v>92340000</v>
      </c>
      <c r="F133" s="192">
        <f t="shared" si="2"/>
        <v>162721000</v>
      </c>
      <c r="G133" s="187"/>
      <c r="H133" s="179">
        <f t="shared" si="3"/>
        <v>1</v>
      </c>
    </row>
    <row r="134" spans="1:8" ht="18" customHeight="1">
      <c r="A134" s="190">
        <v>42396</v>
      </c>
      <c r="B134" s="190" t="s">
        <v>1562</v>
      </c>
      <c r="C134" s="188" t="s">
        <v>1581</v>
      </c>
      <c r="D134" s="191"/>
      <c r="E134" s="191">
        <v>68835000</v>
      </c>
      <c r="F134" s="192">
        <f t="shared" si="2"/>
        <v>93886000</v>
      </c>
      <c r="G134" s="187"/>
      <c r="H134" s="179">
        <f t="shared" si="3"/>
        <v>1</v>
      </c>
    </row>
    <row r="135" spans="1:8" ht="18" customHeight="1">
      <c r="A135" s="190">
        <v>42396</v>
      </c>
      <c r="B135" s="190" t="s">
        <v>198</v>
      </c>
      <c r="C135" s="188" t="s">
        <v>1582</v>
      </c>
      <c r="D135" s="191"/>
      <c r="E135" s="191">
        <v>50000000</v>
      </c>
      <c r="F135" s="192">
        <f t="shared" si="2"/>
        <v>43886000</v>
      </c>
      <c r="G135" s="187"/>
      <c r="H135" s="179">
        <f t="shared" si="3"/>
        <v>1</v>
      </c>
    </row>
    <row r="136" spans="1:8" ht="18" customHeight="1">
      <c r="A136" s="190">
        <v>42396</v>
      </c>
      <c r="B136" s="190" t="s">
        <v>1528</v>
      </c>
      <c r="C136" s="188" t="s">
        <v>1584</v>
      </c>
      <c r="D136" s="191"/>
      <c r="E136" s="191">
        <v>5294000</v>
      </c>
      <c r="F136" s="192">
        <f t="shared" si="2"/>
        <v>38592000</v>
      </c>
      <c r="G136" s="187"/>
      <c r="H136" s="179">
        <f t="shared" si="3"/>
        <v>1</v>
      </c>
    </row>
    <row r="137" spans="1:8" ht="18" customHeight="1">
      <c r="A137" s="190">
        <v>42396</v>
      </c>
      <c r="B137" s="190" t="s">
        <v>152</v>
      </c>
      <c r="C137" s="188" t="s">
        <v>1583</v>
      </c>
      <c r="D137" s="191"/>
      <c r="E137" s="191">
        <v>75000</v>
      </c>
      <c r="F137" s="192">
        <f t="shared" si="2"/>
        <v>38517000</v>
      </c>
      <c r="G137" s="187"/>
      <c r="H137" s="179">
        <f t="shared" si="3"/>
        <v>1</v>
      </c>
    </row>
    <row r="138" spans="1:8" ht="18" customHeight="1">
      <c r="A138" s="190">
        <v>42397</v>
      </c>
      <c r="B138" s="190" t="s">
        <v>152</v>
      </c>
      <c r="C138" s="188" t="s">
        <v>1592</v>
      </c>
      <c r="D138" s="191"/>
      <c r="E138" s="191">
        <v>16735000</v>
      </c>
      <c r="F138" s="192">
        <f t="shared" si="2"/>
        <v>21782000</v>
      </c>
      <c r="G138" s="187"/>
      <c r="H138" s="179">
        <f t="shared" si="3"/>
        <v>1</v>
      </c>
    </row>
    <row r="139" spans="1:8" ht="18" customHeight="1">
      <c r="A139" s="190">
        <v>42397</v>
      </c>
      <c r="B139" s="190" t="s">
        <v>1550</v>
      </c>
      <c r="C139" s="188" t="s">
        <v>1177</v>
      </c>
      <c r="D139" s="191"/>
      <c r="E139" s="191">
        <v>3700000</v>
      </c>
      <c r="F139" s="192">
        <f t="shared" si="2"/>
        <v>18082000</v>
      </c>
      <c r="G139" s="187"/>
      <c r="H139" s="179">
        <f t="shared" si="3"/>
        <v>1</v>
      </c>
    </row>
    <row r="140" spans="1:8" ht="18" customHeight="1">
      <c r="A140" s="190">
        <v>42397</v>
      </c>
      <c r="B140" s="190" t="s">
        <v>1586</v>
      </c>
      <c r="C140" s="188" t="s">
        <v>1587</v>
      </c>
      <c r="D140" s="191"/>
      <c r="E140" s="191">
        <v>240000</v>
      </c>
      <c r="F140" s="192">
        <f t="shared" si="2"/>
        <v>17842000</v>
      </c>
      <c r="G140" s="187"/>
      <c r="H140" s="179">
        <f t="shared" si="3"/>
        <v>1</v>
      </c>
    </row>
    <row r="141" spans="1:8" ht="18" customHeight="1">
      <c r="A141" s="190">
        <v>42397</v>
      </c>
      <c r="B141" s="190" t="s">
        <v>1556</v>
      </c>
      <c r="C141" s="188" t="s">
        <v>1588</v>
      </c>
      <c r="D141" s="191">
        <v>45000000</v>
      </c>
      <c r="E141" s="191"/>
      <c r="F141" s="192">
        <f t="shared" si="2"/>
        <v>62842000</v>
      </c>
      <c r="G141" s="187"/>
      <c r="H141" s="179">
        <f t="shared" si="3"/>
        <v>1</v>
      </c>
    </row>
    <row r="142" spans="1:8" ht="18" customHeight="1">
      <c r="A142" s="190">
        <v>42397</v>
      </c>
      <c r="B142" s="190" t="s">
        <v>50</v>
      </c>
      <c r="C142" s="188" t="s">
        <v>1589</v>
      </c>
      <c r="D142" s="191"/>
      <c r="E142" s="191">
        <v>45000000</v>
      </c>
      <c r="F142" s="192">
        <f t="shared" ref="F142:F205" si="5">IF(C142&lt;&gt;"",F141+D142-E142,0)</f>
        <v>17842000</v>
      </c>
      <c r="G142" s="187"/>
      <c r="H142" s="179">
        <f t="shared" si="3"/>
        <v>1</v>
      </c>
    </row>
    <row r="143" spans="1:8" ht="18" customHeight="1">
      <c r="A143" s="190">
        <v>42397</v>
      </c>
      <c r="B143" s="190" t="s">
        <v>832</v>
      </c>
      <c r="C143" s="188" t="s">
        <v>1590</v>
      </c>
      <c r="D143" s="191"/>
      <c r="E143" s="191">
        <v>5410000</v>
      </c>
      <c r="F143" s="192">
        <f t="shared" si="5"/>
        <v>12432000</v>
      </c>
      <c r="G143" s="187"/>
      <c r="H143" s="179">
        <f t="shared" ref="H143:H206" si="6">IF(A143&lt;&gt;"",MONTH(A143),"")</f>
        <v>1</v>
      </c>
    </row>
    <row r="144" spans="1:8" ht="18" customHeight="1">
      <c r="A144" s="190">
        <v>42397</v>
      </c>
      <c r="B144" s="190" t="s">
        <v>146</v>
      </c>
      <c r="C144" s="188" t="s">
        <v>1591</v>
      </c>
      <c r="D144" s="191"/>
      <c r="E144" s="191">
        <v>570000</v>
      </c>
      <c r="F144" s="192">
        <f t="shared" si="5"/>
        <v>11862000</v>
      </c>
      <c r="G144" s="187"/>
      <c r="H144" s="179">
        <f t="shared" si="6"/>
        <v>1</v>
      </c>
    </row>
    <row r="145" spans="1:8" ht="18" customHeight="1">
      <c r="A145" s="190">
        <v>42398</v>
      </c>
      <c r="B145" s="190" t="s">
        <v>50</v>
      </c>
      <c r="C145" s="188" t="s">
        <v>1594</v>
      </c>
      <c r="D145" s="191">
        <v>1170000000</v>
      </c>
      <c r="E145" s="191"/>
      <c r="F145" s="192">
        <f t="shared" si="5"/>
        <v>1181862000</v>
      </c>
      <c r="G145" s="187"/>
      <c r="H145" s="179">
        <f t="shared" si="6"/>
        <v>1</v>
      </c>
    </row>
    <row r="146" spans="1:8" ht="18" customHeight="1">
      <c r="A146" s="190">
        <v>42398</v>
      </c>
      <c r="B146" s="190" t="s">
        <v>50</v>
      </c>
      <c r="C146" s="188" t="s">
        <v>1585</v>
      </c>
      <c r="D146" s="191">
        <v>370000000</v>
      </c>
      <c r="E146" s="191"/>
      <c r="F146" s="192">
        <f t="shared" si="5"/>
        <v>1551862000</v>
      </c>
      <c r="G146" s="187"/>
      <c r="H146" s="179">
        <f t="shared" si="6"/>
        <v>1</v>
      </c>
    </row>
    <row r="147" spans="1:8" ht="18" customHeight="1">
      <c r="A147" s="190">
        <v>42398</v>
      </c>
      <c r="B147" s="190" t="s">
        <v>50</v>
      </c>
      <c r="C147" s="188" t="s">
        <v>1572</v>
      </c>
      <c r="D147" s="191"/>
      <c r="E147" s="191">
        <v>370000000</v>
      </c>
      <c r="F147" s="192">
        <f t="shared" si="5"/>
        <v>1181862000</v>
      </c>
      <c r="G147" s="187"/>
      <c r="H147" s="179">
        <f t="shared" si="6"/>
        <v>1</v>
      </c>
    </row>
    <row r="148" spans="1:8" ht="18" customHeight="1">
      <c r="A148" s="190">
        <v>42398</v>
      </c>
      <c r="B148" s="190" t="s">
        <v>50</v>
      </c>
      <c r="C148" s="188" t="s">
        <v>1571</v>
      </c>
      <c r="D148" s="191"/>
      <c r="E148" s="191">
        <v>2000000</v>
      </c>
      <c r="F148" s="192">
        <f t="shared" si="5"/>
        <v>1179862000</v>
      </c>
      <c r="G148" s="187"/>
      <c r="H148" s="179">
        <f t="shared" si="6"/>
        <v>1</v>
      </c>
    </row>
    <row r="149" spans="1:8" ht="18" customHeight="1">
      <c r="A149" s="190">
        <v>42398</v>
      </c>
      <c r="B149" s="190" t="s">
        <v>832</v>
      </c>
      <c r="C149" s="188" t="s">
        <v>1595</v>
      </c>
      <c r="D149" s="191"/>
      <c r="E149" s="191">
        <v>1000000</v>
      </c>
      <c r="F149" s="192">
        <f t="shared" si="5"/>
        <v>1178862000</v>
      </c>
      <c r="G149" s="187"/>
      <c r="H149" s="179">
        <f t="shared" si="6"/>
        <v>1</v>
      </c>
    </row>
    <row r="150" spans="1:8" ht="18" customHeight="1">
      <c r="A150" s="190">
        <v>42398</v>
      </c>
      <c r="B150" s="190" t="s">
        <v>832</v>
      </c>
      <c r="C150" s="188" t="s">
        <v>1545</v>
      </c>
      <c r="D150" s="191"/>
      <c r="E150" s="191">
        <v>1000000</v>
      </c>
      <c r="F150" s="192">
        <f t="shared" si="5"/>
        <v>1177862000</v>
      </c>
      <c r="G150" s="187"/>
      <c r="H150" s="179">
        <f t="shared" si="6"/>
        <v>1</v>
      </c>
    </row>
    <row r="151" spans="1:8" ht="18" customHeight="1">
      <c r="A151" s="190">
        <v>42398</v>
      </c>
      <c r="B151" s="190" t="s">
        <v>1529</v>
      </c>
      <c r="C151" s="188" t="s">
        <v>1552</v>
      </c>
      <c r="D151" s="191"/>
      <c r="E151" s="191">
        <v>3000000</v>
      </c>
      <c r="F151" s="192">
        <f t="shared" si="5"/>
        <v>1174862000</v>
      </c>
      <c r="G151" s="187"/>
      <c r="H151" s="179">
        <f t="shared" si="6"/>
        <v>1</v>
      </c>
    </row>
    <row r="152" spans="1:8" ht="18" customHeight="1">
      <c r="A152" s="190">
        <v>42398</v>
      </c>
      <c r="B152" s="190" t="s">
        <v>1593</v>
      </c>
      <c r="C152" s="188" t="s">
        <v>1596</v>
      </c>
      <c r="D152" s="191"/>
      <c r="E152" s="191">
        <v>9600000</v>
      </c>
      <c r="F152" s="192">
        <f t="shared" si="5"/>
        <v>1165262000</v>
      </c>
      <c r="G152" s="187"/>
      <c r="H152" s="179">
        <f t="shared" si="6"/>
        <v>1</v>
      </c>
    </row>
    <row r="153" spans="1:8" ht="18" customHeight="1">
      <c r="A153" s="190">
        <v>42398</v>
      </c>
      <c r="B153" s="190" t="s">
        <v>1556</v>
      </c>
      <c r="C153" s="188" t="s">
        <v>1597</v>
      </c>
      <c r="D153" s="191"/>
      <c r="E153" s="191">
        <v>45000000</v>
      </c>
      <c r="F153" s="192">
        <f t="shared" si="5"/>
        <v>1120262000</v>
      </c>
      <c r="G153" s="187"/>
      <c r="H153" s="179">
        <f t="shared" si="6"/>
        <v>1</v>
      </c>
    </row>
    <row r="154" spans="1:8" ht="18" customHeight="1">
      <c r="A154" s="190">
        <v>42399</v>
      </c>
      <c r="B154" s="190" t="s">
        <v>1530</v>
      </c>
      <c r="C154" s="188" t="s">
        <v>237</v>
      </c>
      <c r="D154" s="191"/>
      <c r="E154" s="191">
        <v>200000000</v>
      </c>
      <c r="F154" s="192">
        <f t="shared" si="5"/>
        <v>920262000</v>
      </c>
      <c r="G154" s="187"/>
      <c r="H154" s="179">
        <f t="shared" si="6"/>
        <v>1</v>
      </c>
    </row>
    <row r="155" spans="1:8" ht="18" customHeight="1">
      <c r="A155" s="190">
        <v>42399</v>
      </c>
      <c r="B155" s="190" t="s">
        <v>1530</v>
      </c>
      <c r="C155" s="188" t="s">
        <v>1598</v>
      </c>
      <c r="D155" s="191"/>
      <c r="E155" s="191">
        <v>200000000</v>
      </c>
      <c r="F155" s="192">
        <f t="shared" si="5"/>
        <v>720262000</v>
      </c>
      <c r="G155" s="187"/>
      <c r="H155" s="179">
        <f t="shared" si="6"/>
        <v>1</v>
      </c>
    </row>
    <row r="156" spans="1:8" ht="18" customHeight="1">
      <c r="A156" s="190">
        <v>42399</v>
      </c>
      <c r="B156" s="190" t="s">
        <v>1530</v>
      </c>
      <c r="C156" s="188" t="s">
        <v>1557</v>
      </c>
      <c r="D156" s="191"/>
      <c r="E156" s="191">
        <v>189976000</v>
      </c>
      <c r="F156" s="192">
        <f t="shared" si="5"/>
        <v>530286000</v>
      </c>
      <c r="G156" s="187"/>
      <c r="H156" s="179">
        <f t="shared" si="6"/>
        <v>1</v>
      </c>
    </row>
    <row r="157" spans="1:8" ht="18" customHeight="1">
      <c r="A157" s="190">
        <v>42399</v>
      </c>
      <c r="B157" s="190" t="s">
        <v>1530</v>
      </c>
      <c r="C157" s="188" t="s">
        <v>653</v>
      </c>
      <c r="D157" s="191"/>
      <c r="E157" s="191">
        <v>150000000</v>
      </c>
      <c r="F157" s="192">
        <f t="shared" si="5"/>
        <v>380286000</v>
      </c>
      <c r="G157" s="187"/>
      <c r="H157" s="179">
        <f t="shared" si="6"/>
        <v>1</v>
      </c>
    </row>
    <row r="158" spans="1:8" ht="18" customHeight="1">
      <c r="A158" s="190">
        <v>42399</v>
      </c>
      <c r="B158" s="190" t="s">
        <v>1556</v>
      </c>
      <c r="C158" s="188" t="s">
        <v>1599</v>
      </c>
      <c r="D158" s="191"/>
      <c r="E158" s="191">
        <v>50000000</v>
      </c>
      <c r="F158" s="192">
        <f t="shared" si="5"/>
        <v>330286000</v>
      </c>
      <c r="G158" s="187"/>
      <c r="H158" s="179">
        <f t="shared" si="6"/>
        <v>1</v>
      </c>
    </row>
    <row r="159" spans="1:8" ht="18" customHeight="1">
      <c r="A159" s="190">
        <v>42399</v>
      </c>
      <c r="B159" s="190" t="s">
        <v>204</v>
      </c>
      <c r="C159" s="188" t="s">
        <v>1600</v>
      </c>
      <c r="D159" s="191"/>
      <c r="E159" s="191">
        <v>6000000</v>
      </c>
      <c r="F159" s="192">
        <f t="shared" si="5"/>
        <v>324286000</v>
      </c>
      <c r="G159" s="187"/>
      <c r="H159" s="179">
        <f t="shared" si="6"/>
        <v>1</v>
      </c>
    </row>
    <row r="160" spans="1:8" ht="18" customHeight="1">
      <c r="A160" s="190">
        <v>42399</v>
      </c>
      <c r="B160" s="190" t="s">
        <v>184</v>
      </c>
      <c r="C160" s="188" t="s">
        <v>1601</v>
      </c>
      <c r="D160" s="191"/>
      <c r="E160" s="191">
        <v>500000</v>
      </c>
      <c r="F160" s="192">
        <f t="shared" si="5"/>
        <v>323786000</v>
      </c>
      <c r="G160" s="187"/>
      <c r="H160" s="179">
        <f t="shared" si="6"/>
        <v>1</v>
      </c>
    </row>
    <row r="161" spans="1:8" ht="18" customHeight="1">
      <c r="A161" s="190">
        <v>42399</v>
      </c>
      <c r="B161" s="190" t="s">
        <v>1586</v>
      </c>
      <c r="C161" s="188" t="s">
        <v>1602</v>
      </c>
      <c r="D161" s="191"/>
      <c r="E161" s="191">
        <v>800000</v>
      </c>
      <c r="F161" s="192">
        <f t="shared" si="5"/>
        <v>322986000</v>
      </c>
      <c r="G161" s="187"/>
      <c r="H161" s="179">
        <f t="shared" si="6"/>
        <v>1</v>
      </c>
    </row>
    <row r="162" spans="1:8" ht="18" customHeight="1">
      <c r="A162" s="190">
        <v>42399</v>
      </c>
      <c r="B162" s="190" t="s">
        <v>1586</v>
      </c>
      <c r="C162" s="188" t="s">
        <v>1603</v>
      </c>
      <c r="D162" s="191"/>
      <c r="E162" s="191">
        <v>313000</v>
      </c>
      <c r="F162" s="192">
        <f t="shared" si="5"/>
        <v>322673000</v>
      </c>
      <c r="G162" s="187"/>
      <c r="H162" s="179">
        <f t="shared" si="6"/>
        <v>1</v>
      </c>
    </row>
    <row r="163" spans="1:8" ht="18" customHeight="1">
      <c r="A163" s="190">
        <v>42399</v>
      </c>
      <c r="B163" s="190" t="s">
        <v>881</v>
      </c>
      <c r="C163" s="188" t="s">
        <v>1604</v>
      </c>
      <c r="D163" s="191"/>
      <c r="E163" s="191">
        <v>305000</v>
      </c>
      <c r="F163" s="192">
        <f t="shared" si="5"/>
        <v>322368000</v>
      </c>
      <c r="G163" s="187"/>
      <c r="H163" s="179">
        <f t="shared" si="6"/>
        <v>1</v>
      </c>
    </row>
    <row r="164" spans="1:8" ht="18" customHeight="1">
      <c r="A164" s="190">
        <v>42401</v>
      </c>
      <c r="B164" s="190" t="s">
        <v>198</v>
      </c>
      <c r="C164" s="188" t="s">
        <v>1605</v>
      </c>
      <c r="D164" s="191"/>
      <c r="E164" s="191">
        <v>140000000</v>
      </c>
      <c r="F164" s="192">
        <f t="shared" si="5"/>
        <v>182368000</v>
      </c>
      <c r="G164" s="187"/>
      <c r="H164" s="179">
        <f t="shared" si="6"/>
        <v>2</v>
      </c>
    </row>
    <row r="165" spans="1:8" ht="18" customHeight="1">
      <c r="A165" s="190">
        <v>42401</v>
      </c>
      <c r="B165" s="190" t="s">
        <v>1530</v>
      </c>
      <c r="C165" s="188" t="s">
        <v>1278</v>
      </c>
      <c r="D165" s="191"/>
      <c r="E165" s="191">
        <v>100000000</v>
      </c>
      <c r="F165" s="192">
        <f t="shared" si="5"/>
        <v>82368000</v>
      </c>
      <c r="G165" s="187"/>
      <c r="H165" s="179">
        <f t="shared" si="6"/>
        <v>2</v>
      </c>
    </row>
    <row r="166" spans="1:8" ht="18" customHeight="1">
      <c r="A166" s="190">
        <v>42401</v>
      </c>
      <c r="B166" s="190" t="s">
        <v>204</v>
      </c>
      <c r="C166" s="188" t="s">
        <v>1264</v>
      </c>
      <c r="D166" s="191"/>
      <c r="E166" s="191">
        <v>10517000</v>
      </c>
      <c r="F166" s="192">
        <f t="shared" si="5"/>
        <v>71851000</v>
      </c>
      <c r="G166" s="187"/>
      <c r="H166" s="179">
        <f t="shared" si="6"/>
        <v>2</v>
      </c>
    </row>
    <row r="167" spans="1:8" ht="18" customHeight="1">
      <c r="A167" s="190">
        <v>42401</v>
      </c>
      <c r="B167" s="190" t="s">
        <v>204</v>
      </c>
      <c r="C167" s="188" t="s">
        <v>1606</v>
      </c>
      <c r="D167" s="191"/>
      <c r="E167" s="191">
        <v>6017000</v>
      </c>
      <c r="F167" s="192">
        <f t="shared" si="5"/>
        <v>65834000</v>
      </c>
      <c r="G167" s="187"/>
      <c r="H167" s="179">
        <f t="shared" si="6"/>
        <v>2</v>
      </c>
    </row>
    <row r="168" spans="1:8" ht="18" customHeight="1">
      <c r="A168" s="190">
        <v>42401</v>
      </c>
      <c r="B168" s="190" t="s">
        <v>152</v>
      </c>
      <c r="C168" s="188" t="s">
        <v>1607</v>
      </c>
      <c r="D168" s="191"/>
      <c r="E168" s="191">
        <v>700000</v>
      </c>
      <c r="F168" s="192">
        <f t="shared" si="5"/>
        <v>65134000</v>
      </c>
      <c r="G168" s="187"/>
      <c r="H168" s="179">
        <f t="shared" si="6"/>
        <v>2</v>
      </c>
    </row>
    <row r="169" spans="1:8" ht="18" customHeight="1">
      <c r="A169" s="190">
        <v>42401</v>
      </c>
      <c r="B169" s="190" t="s">
        <v>1528</v>
      </c>
      <c r="C169" s="188" t="s">
        <v>1608</v>
      </c>
      <c r="D169" s="191"/>
      <c r="E169" s="191">
        <v>803000</v>
      </c>
      <c r="F169" s="192">
        <f t="shared" si="5"/>
        <v>64331000</v>
      </c>
      <c r="G169" s="187"/>
      <c r="H169" s="179">
        <f t="shared" si="6"/>
        <v>2</v>
      </c>
    </row>
    <row r="170" spans="1:8" ht="18" customHeight="1">
      <c r="A170" s="190">
        <v>42401</v>
      </c>
      <c r="B170" s="190" t="s">
        <v>881</v>
      </c>
      <c r="C170" s="188" t="s">
        <v>1511</v>
      </c>
      <c r="D170" s="191"/>
      <c r="E170" s="191">
        <v>480000</v>
      </c>
      <c r="F170" s="192">
        <f t="shared" si="5"/>
        <v>63851000</v>
      </c>
      <c r="G170" s="187"/>
      <c r="H170" s="179">
        <f t="shared" si="6"/>
        <v>2</v>
      </c>
    </row>
    <row r="171" spans="1:8" ht="18" customHeight="1">
      <c r="A171" s="190">
        <v>42401</v>
      </c>
      <c r="B171" s="190" t="s">
        <v>1528</v>
      </c>
      <c r="C171" s="188" t="s">
        <v>1609</v>
      </c>
      <c r="D171" s="191"/>
      <c r="E171" s="191">
        <v>2515000</v>
      </c>
      <c r="F171" s="192">
        <f t="shared" si="5"/>
        <v>61336000</v>
      </c>
      <c r="G171" s="187"/>
      <c r="H171" s="179">
        <f t="shared" si="6"/>
        <v>2</v>
      </c>
    </row>
    <row r="172" spans="1:8" ht="18" customHeight="1">
      <c r="A172" s="190">
        <v>42401</v>
      </c>
      <c r="B172" s="190" t="s">
        <v>152</v>
      </c>
      <c r="C172" s="188" t="s">
        <v>1610</v>
      </c>
      <c r="D172" s="191"/>
      <c r="E172" s="191">
        <v>295000</v>
      </c>
      <c r="F172" s="192">
        <f t="shared" si="5"/>
        <v>61041000</v>
      </c>
      <c r="G172" s="187"/>
      <c r="H172" s="179">
        <f t="shared" si="6"/>
        <v>2</v>
      </c>
    </row>
    <row r="173" spans="1:8" ht="18" customHeight="1">
      <c r="A173" s="190">
        <v>42401</v>
      </c>
      <c r="B173" s="190" t="s">
        <v>1512</v>
      </c>
      <c r="C173" s="188" t="s">
        <v>1611</v>
      </c>
      <c r="D173" s="191"/>
      <c r="E173" s="191">
        <v>240000</v>
      </c>
      <c r="F173" s="192">
        <f t="shared" si="5"/>
        <v>60801000</v>
      </c>
      <c r="G173" s="187"/>
      <c r="H173" s="179">
        <f t="shared" si="6"/>
        <v>2</v>
      </c>
    </row>
    <row r="174" spans="1:8" ht="18" customHeight="1">
      <c r="A174" s="190">
        <v>42401</v>
      </c>
      <c r="B174" s="190" t="s">
        <v>198</v>
      </c>
      <c r="C174" s="188" t="s">
        <v>1612</v>
      </c>
      <c r="D174" s="191"/>
      <c r="E174" s="191">
        <v>8025000</v>
      </c>
      <c r="F174" s="192">
        <f t="shared" si="5"/>
        <v>52776000</v>
      </c>
      <c r="G174" s="187"/>
      <c r="H174" s="179">
        <f t="shared" si="6"/>
        <v>2</v>
      </c>
    </row>
    <row r="175" spans="1:8" ht="18" customHeight="1">
      <c r="A175" s="190">
        <v>42403</v>
      </c>
      <c r="B175" s="190" t="s">
        <v>50</v>
      </c>
      <c r="C175" s="188" t="s">
        <v>1616</v>
      </c>
      <c r="D175" s="191">
        <v>1670000000</v>
      </c>
      <c r="E175" s="191"/>
      <c r="F175" s="192">
        <f t="shared" si="5"/>
        <v>1722776000</v>
      </c>
      <c r="G175" s="187"/>
      <c r="H175" s="179">
        <f t="shared" si="6"/>
        <v>2</v>
      </c>
    </row>
    <row r="176" spans="1:8" ht="18" customHeight="1">
      <c r="A176" s="190">
        <v>42403</v>
      </c>
      <c r="B176" s="190" t="s">
        <v>1569</v>
      </c>
      <c r="C176" s="188" t="s">
        <v>1614</v>
      </c>
      <c r="D176" s="191"/>
      <c r="E176" s="191">
        <v>600000000</v>
      </c>
      <c r="F176" s="192">
        <f t="shared" si="5"/>
        <v>1122776000</v>
      </c>
      <c r="G176" s="187"/>
      <c r="H176" s="179">
        <f t="shared" si="6"/>
        <v>2</v>
      </c>
    </row>
    <row r="177" spans="1:8" ht="18" customHeight="1">
      <c r="A177" s="190">
        <v>42403</v>
      </c>
      <c r="B177" s="190" t="s">
        <v>50</v>
      </c>
      <c r="C177" s="188" t="s">
        <v>1615</v>
      </c>
      <c r="D177" s="191"/>
      <c r="E177" s="191">
        <v>20000000</v>
      </c>
      <c r="F177" s="192">
        <f t="shared" si="5"/>
        <v>1102776000</v>
      </c>
      <c r="G177" s="187"/>
      <c r="H177" s="179">
        <f t="shared" si="6"/>
        <v>2</v>
      </c>
    </row>
    <row r="178" spans="1:8" ht="18" customHeight="1">
      <c r="A178" s="190">
        <v>42403</v>
      </c>
      <c r="B178" s="190" t="s">
        <v>146</v>
      </c>
      <c r="C178" s="188" t="s">
        <v>1617</v>
      </c>
      <c r="D178" s="191"/>
      <c r="E178" s="191">
        <v>4476000</v>
      </c>
      <c r="F178" s="192">
        <f t="shared" si="5"/>
        <v>1098300000</v>
      </c>
      <c r="G178" s="187"/>
      <c r="H178" s="179">
        <f t="shared" si="6"/>
        <v>2</v>
      </c>
    </row>
    <row r="179" spans="1:8" ht="18" customHeight="1">
      <c r="A179" s="190">
        <v>42403</v>
      </c>
      <c r="B179" s="190" t="s">
        <v>832</v>
      </c>
      <c r="C179" s="188" t="s">
        <v>1618</v>
      </c>
      <c r="D179" s="191"/>
      <c r="E179" s="191">
        <v>482000</v>
      </c>
      <c r="F179" s="192">
        <f t="shared" si="5"/>
        <v>1097818000</v>
      </c>
      <c r="G179" s="187"/>
      <c r="H179" s="179">
        <f t="shared" si="6"/>
        <v>2</v>
      </c>
    </row>
    <row r="180" spans="1:8" ht="18" customHeight="1">
      <c r="A180" s="190">
        <v>42403</v>
      </c>
      <c r="B180" s="190" t="s">
        <v>1530</v>
      </c>
      <c r="C180" s="188" t="s">
        <v>206</v>
      </c>
      <c r="D180" s="191"/>
      <c r="E180" s="191">
        <v>200000000</v>
      </c>
      <c r="F180" s="192">
        <f t="shared" si="5"/>
        <v>897818000</v>
      </c>
      <c r="G180" s="187"/>
      <c r="H180" s="179">
        <f t="shared" si="6"/>
        <v>2</v>
      </c>
    </row>
    <row r="181" spans="1:8" ht="18" customHeight="1">
      <c r="A181" s="190">
        <v>42403</v>
      </c>
      <c r="B181" s="190" t="s">
        <v>1530</v>
      </c>
      <c r="C181" s="188" t="s">
        <v>1619</v>
      </c>
      <c r="D181" s="191"/>
      <c r="E181" s="191">
        <v>100000000</v>
      </c>
      <c r="F181" s="192">
        <f t="shared" si="5"/>
        <v>797818000</v>
      </c>
      <c r="G181" s="187"/>
      <c r="H181" s="179">
        <f t="shared" si="6"/>
        <v>2</v>
      </c>
    </row>
    <row r="182" spans="1:8" ht="18" customHeight="1">
      <c r="A182" s="190">
        <v>42403</v>
      </c>
      <c r="B182" s="190" t="s">
        <v>1530</v>
      </c>
      <c r="C182" s="188" t="s">
        <v>1278</v>
      </c>
      <c r="D182" s="191"/>
      <c r="E182" s="191">
        <v>63502000</v>
      </c>
      <c r="F182" s="192">
        <f t="shared" si="5"/>
        <v>734316000</v>
      </c>
      <c r="G182" s="187"/>
      <c r="H182" s="179">
        <f t="shared" si="6"/>
        <v>2</v>
      </c>
    </row>
    <row r="183" spans="1:8" ht="18" customHeight="1">
      <c r="A183" s="190">
        <v>42403</v>
      </c>
      <c r="B183" s="190" t="s">
        <v>198</v>
      </c>
      <c r="C183" s="188" t="s">
        <v>1620</v>
      </c>
      <c r="D183" s="191"/>
      <c r="E183" s="191">
        <v>240071000</v>
      </c>
      <c r="F183" s="192">
        <f t="shared" si="5"/>
        <v>494245000</v>
      </c>
      <c r="G183" s="187"/>
      <c r="H183" s="179">
        <f t="shared" si="6"/>
        <v>2</v>
      </c>
    </row>
    <row r="184" spans="1:8" ht="18" customHeight="1">
      <c r="A184" s="190">
        <v>42403</v>
      </c>
      <c r="B184" s="190" t="s">
        <v>198</v>
      </c>
      <c r="C184" s="188" t="s">
        <v>1621</v>
      </c>
      <c r="D184" s="191"/>
      <c r="E184" s="191">
        <v>9050000</v>
      </c>
      <c r="F184" s="192">
        <f t="shared" si="5"/>
        <v>485195000</v>
      </c>
      <c r="G184" s="187"/>
      <c r="H184" s="179">
        <f t="shared" si="6"/>
        <v>2</v>
      </c>
    </row>
    <row r="185" spans="1:8" ht="18" customHeight="1">
      <c r="A185" s="190">
        <v>42403</v>
      </c>
      <c r="B185" s="190" t="s">
        <v>1593</v>
      </c>
      <c r="C185" s="188" t="s">
        <v>1622</v>
      </c>
      <c r="D185" s="191"/>
      <c r="E185" s="191">
        <v>180000000</v>
      </c>
      <c r="F185" s="192">
        <f t="shared" si="5"/>
        <v>305195000</v>
      </c>
      <c r="G185" s="187"/>
      <c r="H185" s="179">
        <f t="shared" si="6"/>
        <v>2</v>
      </c>
    </row>
    <row r="186" spans="1:8" ht="18" customHeight="1">
      <c r="A186" s="190">
        <v>42403</v>
      </c>
      <c r="B186" s="190" t="s">
        <v>1586</v>
      </c>
      <c r="C186" s="188" t="s">
        <v>1623</v>
      </c>
      <c r="D186" s="191"/>
      <c r="E186" s="191">
        <v>100000000</v>
      </c>
      <c r="F186" s="192">
        <f t="shared" si="5"/>
        <v>205195000</v>
      </c>
      <c r="G186" s="187"/>
      <c r="H186" s="179">
        <f t="shared" si="6"/>
        <v>2</v>
      </c>
    </row>
    <row r="187" spans="1:8" ht="18" customHeight="1">
      <c r="A187" s="190">
        <v>42403</v>
      </c>
      <c r="B187" s="190" t="s">
        <v>1556</v>
      </c>
      <c r="C187" s="188" t="s">
        <v>1624</v>
      </c>
      <c r="D187" s="191"/>
      <c r="E187" s="191">
        <v>56000000</v>
      </c>
      <c r="F187" s="192">
        <f t="shared" si="5"/>
        <v>149195000</v>
      </c>
      <c r="G187" s="187"/>
      <c r="H187" s="179">
        <f t="shared" si="6"/>
        <v>2</v>
      </c>
    </row>
    <row r="188" spans="1:8" ht="18" customHeight="1">
      <c r="A188" s="190">
        <v>42404</v>
      </c>
      <c r="B188" s="190" t="s">
        <v>50</v>
      </c>
      <c r="C188" s="188" t="s">
        <v>1625</v>
      </c>
      <c r="D188" s="191">
        <v>390000000</v>
      </c>
      <c r="E188" s="191"/>
      <c r="F188" s="192">
        <f t="shared" si="5"/>
        <v>539195000</v>
      </c>
      <c r="G188" s="187"/>
      <c r="H188" s="179">
        <f t="shared" si="6"/>
        <v>2</v>
      </c>
    </row>
    <row r="189" spans="1:8" ht="18" customHeight="1">
      <c r="A189" s="190">
        <v>42404</v>
      </c>
      <c r="B189" s="190" t="s">
        <v>832</v>
      </c>
      <c r="C189" s="188" t="s">
        <v>1626</v>
      </c>
      <c r="D189" s="191"/>
      <c r="E189" s="191">
        <v>11000000</v>
      </c>
      <c r="F189" s="192">
        <f t="shared" si="5"/>
        <v>528195000</v>
      </c>
      <c r="G189" s="187"/>
      <c r="H189" s="179">
        <f t="shared" si="6"/>
        <v>2</v>
      </c>
    </row>
    <row r="190" spans="1:8" ht="18" customHeight="1">
      <c r="A190" s="190">
        <v>42404</v>
      </c>
      <c r="B190" s="190" t="s">
        <v>152</v>
      </c>
      <c r="C190" s="188" t="s">
        <v>1627</v>
      </c>
      <c r="D190" s="191"/>
      <c r="E190" s="191">
        <v>500000</v>
      </c>
      <c r="F190" s="192">
        <f t="shared" si="5"/>
        <v>527695000</v>
      </c>
      <c r="G190" s="187"/>
      <c r="H190" s="179">
        <f t="shared" si="6"/>
        <v>2</v>
      </c>
    </row>
    <row r="191" spans="1:8" ht="18" customHeight="1">
      <c r="A191" s="190">
        <v>42404</v>
      </c>
      <c r="B191" s="190" t="s">
        <v>1556</v>
      </c>
      <c r="C191" s="188" t="s">
        <v>1628</v>
      </c>
      <c r="D191" s="191">
        <v>900000000</v>
      </c>
      <c r="E191" s="191"/>
      <c r="F191" s="192">
        <f t="shared" si="5"/>
        <v>1427695000</v>
      </c>
      <c r="G191" s="187"/>
      <c r="H191" s="179">
        <f t="shared" si="6"/>
        <v>2</v>
      </c>
    </row>
    <row r="192" spans="1:8" ht="18" customHeight="1">
      <c r="A192" s="190">
        <v>42404</v>
      </c>
      <c r="B192" s="190" t="s">
        <v>1556</v>
      </c>
      <c r="C192" s="188" t="s">
        <v>1629</v>
      </c>
      <c r="D192" s="191">
        <v>200000000</v>
      </c>
      <c r="E192" s="191"/>
      <c r="F192" s="192">
        <f>IF(C192&lt;&gt;"",F191+D192-E192,0)</f>
        <v>1627695000</v>
      </c>
      <c r="G192" s="187"/>
      <c r="H192" s="179">
        <f t="shared" si="6"/>
        <v>2</v>
      </c>
    </row>
    <row r="193" spans="1:8" ht="18" customHeight="1">
      <c r="A193" s="190">
        <v>42404</v>
      </c>
      <c r="B193" s="190" t="s">
        <v>159</v>
      </c>
      <c r="C193" s="188" t="s">
        <v>1630</v>
      </c>
      <c r="D193" s="191"/>
      <c r="E193" s="191">
        <v>545415000</v>
      </c>
      <c r="F193" s="192">
        <f>IF(C193&lt;&gt;"",F192+D193-E193,0)</f>
        <v>1082280000</v>
      </c>
      <c r="G193" s="187"/>
      <c r="H193" s="179">
        <f t="shared" si="6"/>
        <v>2</v>
      </c>
    </row>
    <row r="194" spans="1:8" ht="18" customHeight="1">
      <c r="A194" s="190">
        <v>42404</v>
      </c>
      <c r="B194" s="190" t="s">
        <v>152</v>
      </c>
      <c r="C194" s="188" t="s">
        <v>1631</v>
      </c>
      <c r="D194" s="191"/>
      <c r="E194" s="191">
        <v>16500000</v>
      </c>
      <c r="F194" s="192">
        <f t="shared" si="5"/>
        <v>1065780000</v>
      </c>
      <c r="G194" s="187"/>
      <c r="H194" s="179">
        <f t="shared" si="6"/>
        <v>2</v>
      </c>
    </row>
    <row r="195" spans="1:8" ht="18" customHeight="1">
      <c r="A195" s="190">
        <v>42404</v>
      </c>
      <c r="B195" s="190" t="s">
        <v>881</v>
      </c>
      <c r="C195" s="188" t="s">
        <v>1632</v>
      </c>
      <c r="D195" s="191"/>
      <c r="E195" s="191">
        <v>15090000</v>
      </c>
      <c r="F195" s="192">
        <f t="shared" si="5"/>
        <v>1050690000</v>
      </c>
      <c r="G195" s="187"/>
      <c r="H195" s="179">
        <f t="shared" si="6"/>
        <v>2</v>
      </c>
    </row>
    <row r="196" spans="1:8" ht="18" customHeight="1">
      <c r="A196" s="190">
        <v>42404</v>
      </c>
      <c r="B196" s="190" t="s">
        <v>198</v>
      </c>
      <c r="C196" s="188" t="s">
        <v>1633</v>
      </c>
      <c r="D196" s="191"/>
      <c r="E196" s="191">
        <v>15000000</v>
      </c>
      <c r="F196" s="192">
        <f t="shared" si="5"/>
        <v>1035690000</v>
      </c>
      <c r="G196" s="187"/>
      <c r="H196" s="179">
        <f t="shared" si="6"/>
        <v>2</v>
      </c>
    </row>
    <row r="197" spans="1:8" ht="18" customHeight="1">
      <c r="A197" s="190">
        <v>42404</v>
      </c>
      <c r="B197" s="190" t="s">
        <v>881</v>
      </c>
      <c r="C197" s="188" t="s">
        <v>1634</v>
      </c>
      <c r="D197" s="191"/>
      <c r="E197" s="191">
        <v>46000000</v>
      </c>
      <c r="F197" s="192">
        <f t="shared" si="5"/>
        <v>989690000</v>
      </c>
      <c r="G197" s="187"/>
      <c r="H197" s="179">
        <f t="shared" si="6"/>
        <v>2</v>
      </c>
    </row>
    <row r="198" spans="1:8" ht="18" customHeight="1">
      <c r="A198" s="190">
        <v>42404</v>
      </c>
      <c r="B198" s="190" t="s">
        <v>1593</v>
      </c>
      <c r="C198" s="188" t="s">
        <v>1635</v>
      </c>
      <c r="D198" s="191"/>
      <c r="E198" s="191">
        <v>200000000</v>
      </c>
      <c r="F198" s="192">
        <f t="shared" si="5"/>
        <v>789690000</v>
      </c>
      <c r="G198" s="187"/>
      <c r="H198" s="179">
        <f t="shared" si="6"/>
        <v>2</v>
      </c>
    </row>
    <row r="199" spans="1:8" ht="18" customHeight="1">
      <c r="A199" s="190">
        <v>42404</v>
      </c>
      <c r="B199" s="190" t="s">
        <v>152</v>
      </c>
      <c r="C199" s="188" t="s">
        <v>1636</v>
      </c>
      <c r="D199" s="191"/>
      <c r="E199" s="191">
        <v>20000000</v>
      </c>
      <c r="F199" s="192">
        <f t="shared" si="5"/>
        <v>769690000</v>
      </c>
      <c r="G199" s="187"/>
      <c r="H199" s="179">
        <f t="shared" si="6"/>
        <v>2</v>
      </c>
    </row>
    <row r="200" spans="1:8" ht="18" customHeight="1">
      <c r="A200" s="190">
        <v>42404</v>
      </c>
      <c r="B200" s="190" t="s">
        <v>1530</v>
      </c>
      <c r="C200" s="188" t="s">
        <v>1707</v>
      </c>
      <c r="D200" s="191"/>
      <c r="E200" s="191">
        <v>150045000</v>
      </c>
      <c r="F200" s="192">
        <f t="shared" si="5"/>
        <v>619645000</v>
      </c>
      <c r="G200" s="187"/>
      <c r="H200" s="179">
        <f t="shared" si="6"/>
        <v>2</v>
      </c>
    </row>
    <row r="201" spans="1:8" ht="18" customHeight="1">
      <c r="A201" s="190">
        <v>42404</v>
      </c>
      <c r="B201" s="190" t="s">
        <v>1528</v>
      </c>
      <c r="C201" s="188" t="s">
        <v>1637</v>
      </c>
      <c r="D201" s="191"/>
      <c r="E201" s="191">
        <v>5378000</v>
      </c>
      <c r="F201" s="192">
        <f t="shared" si="5"/>
        <v>614267000</v>
      </c>
      <c r="G201" s="187"/>
      <c r="H201" s="179">
        <f t="shared" si="6"/>
        <v>2</v>
      </c>
    </row>
    <row r="202" spans="1:8" ht="18" customHeight="1">
      <c r="A202" s="190">
        <v>42404</v>
      </c>
      <c r="B202" s="190" t="s">
        <v>198</v>
      </c>
      <c r="C202" s="188" t="s">
        <v>1638</v>
      </c>
      <c r="D202" s="191"/>
      <c r="E202" s="191">
        <v>450000000</v>
      </c>
      <c r="F202" s="192">
        <f t="shared" si="5"/>
        <v>164267000</v>
      </c>
      <c r="G202" s="187"/>
      <c r="H202" s="179">
        <f t="shared" si="6"/>
        <v>2</v>
      </c>
    </row>
    <row r="203" spans="1:8" ht="18" customHeight="1">
      <c r="A203" s="190">
        <v>42404</v>
      </c>
      <c r="B203" s="190" t="s">
        <v>198</v>
      </c>
      <c r="C203" s="188" t="s">
        <v>1639</v>
      </c>
      <c r="D203" s="191"/>
      <c r="E203" s="191">
        <v>62000000</v>
      </c>
      <c r="F203" s="192">
        <f t="shared" si="5"/>
        <v>102267000</v>
      </c>
      <c r="G203" s="187"/>
      <c r="H203" s="179">
        <f t="shared" si="6"/>
        <v>2</v>
      </c>
    </row>
    <row r="204" spans="1:8" ht="18" customHeight="1">
      <c r="A204" s="190">
        <v>42404</v>
      </c>
      <c r="B204" s="190" t="s">
        <v>159</v>
      </c>
      <c r="C204" s="188" t="s">
        <v>1640</v>
      </c>
      <c r="D204" s="191"/>
      <c r="E204" s="191">
        <v>10000000</v>
      </c>
      <c r="F204" s="192">
        <f t="shared" si="5"/>
        <v>92267000</v>
      </c>
      <c r="G204" s="187"/>
      <c r="H204" s="179">
        <f t="shared" si="6"/>
        <v>2</v>
      </c>
    </row>
    <row r="205" spans="1:8" ht="18" customHeight="1">
      <c r="A205" s="190">
        <v>42404</v>
      </c>
      <c r="B205" s="190"/>
      <c r="C205" s="188" t="s">
        <v>1641</v>
      </c>
      <c r="D205" s="191"/>
      <c r="E205" s="191">
        <v>5000000</v>
      </c>
      <c r="F205" s="192">
        <f t="shared" si="5"/>
        <v>87267000</v>
      </c>
      <c r="G205" s="187"/>
      <c r="H205" s="179">
        <f t="shared" si="6"/>
        <v>2</v>
      </c>
    </row>
    <row r="206" spans="1:8" ht="18" customHeight="1">
      <c r="A206" s="190">
        <v>42404</v>
      </c>
      <c r="B206" s="190" t="s">
        <v>1893</v>
      </c>
      <c r="C206" s="188" t="s">
        <v>1642</v>
      </c>
      <c r="D206" s="191"/>
      <c r="E206" s="191">
        <v>16500000</v>
      </c>
      <c r="F206" s="192">
        <f t="shared" ref="F206:F269" si="7">IF(C206&lt;&gt;"",F205+D206-E206,0)</f>
        <v>70767000</v>
      </c>
      <c r="G206" s="187"/>
      <c r="H206" s="179">
        <f t="shared" si="6"/>
        <v>2</v>
      </c>
    </row>
    <row r="207" spans="1:8" ht="18" customHeight="1">
      <c r="A207" s="190">
        <v>42405</v>
      </c>
      <c r="B207" s="190" t="s">
        <v>152</v>
      </c>
      <c r="C207" s="188" t="s">
        <v>1643</v>
      </c>
      <c r="D207" s="191"/>
      <c r="E207" s="191">
        <v>40000000</v>
      </c>
      <c r="F207" s="192">
        <f t="shared" si="7"/>
        <v>30767000</v>
      </c>
      <c r="G207" s="187"/>
      <c r="H207" s="179">
        <f t="shared" ref="H207:H270" si="8">IF(A207&lt;&gt;"",MONTH(A207),"")</f>
        <v>2</v>
      </c>
    </row>
    <row r="208" spans="1:8" ht="18" customHeight="1">
      <c r="A208" s="190">
        <v>42406</v>
      </c>
      <c r="B208" s="190" t="s">
        <v>1518</v>
      </c>
      <c r="C208" s="188" t="s">
        <v>1644</v>
      </c>
      <c r="D208" s="191"/>
      <c r="E208" s="191">
        <v>10000000</v>
      </c>
      <c r="F208" s="192">
        <f t="shared" si="7"/>
        <v>20767000</v>
      </c>
      <c r="G208" s="187"/>
      <c r="H208" s="179">
        <f t="shared" si="8"/>
        <v>2</v>
      </c>
    </row>
    <row r="209" spans="1:8" ht="18" customHeight="1">
      <c r="A209" s="190">
        <v>42407</v>
      </c>
      <c r="B209" s="190" t="s">
        <v>1569</v>
      </c>
      <c r="C209" s="188" t="s">
        <v>1645</v>
      </c>
      <c r="D209" s="191"/>
      <c r="E209" s="191">
        <v>20000000</v>
      </c>
      <c r="F209" s="192">
        <f t="shared" si="7"/>
        <v>767000</v>
      </c>
      <c r="G209" s="187"/>
      <c r="H209" s="179">
        <f t="shared" si="8"/>
        <v>2</v>
      </c>
    </row>
    <row r="210" spans="1:8" ht="18" customHeight="1">
      <c r="A210" s="190">
        <v>42415</v>
      </c>
      <c r="B210" s="190" t="s">
        <v>1646</v>
      </c>
      <c r="C210" s="188" t="s">
        <v>1647</v>
      </c>
      <c r="D210" s="191">
        <v>8117000</v>
      </c>
      <c r="E210" s="191"/>
      <c r="F210" s="192">
        <f t="shared" si="7"/>
        <v>8884000</v>
      </c>
      <c r="G210" s="187"/>
      <c r="H210" s="179">
        <f t="shared" si="8"/>
        <v>2</v>
      </c>
    </row>
    <row r="211" spans="1:8" ht="18" customHeight="1">
      <c r="A211" s="190">
        <v>42415</v>
      </c>
      <c r="B211" s="190" t="s">
        <v>881</v>
      </c>
      <c r="C211" s="188" t="s">
        <v>1653</v>
      </c>
      <c r="D211" s="191"/>
      <c r="E211" s="191">
        <v>1495000</v>
      </c>
      <c r="F211" s="192">
        <f t="shared" si="7"/>
        <v>7389000</v>
      </c>
      <c r="G211" s="187"/>
      <c r="H211" s="179">
        <f t="shared" si="8"/>
        <v>2</v>
      </c>
    </row>
    <row r="212" spans="1:8" ht="18" customHeight="1">
      <c r="A212" s="190">
        <v>42415</v>
      </c>
      <c r="B212" s="190" t="s">
        <v>184</v>
      </c>
      <c r="C212" s="188" t="s">
        <v>1648</v>
      </c>
      <c r="D212" s="191"/>
      <c r="E212" s="191">
        <v>2500000</v>
      </c>
      <c r="F212" s="192">
        <f t="shared" si="7"/>
        <v>4889000</v>
      </c>
      <c r="G212" s="187"/>
      <c r="H212" s="179">
        <f t="shared" si="8"/>
        <v>2</v>
      </c>
    </row>
    <row r="213" spans="1:8" ht="18" customHeight="1">
      <c r="A213" s="190">
        <v>42415</v>
      </c>
      <c r="B213" s="190" t="s">
        <v>832</v>
      </c>
      <c r="C213" s="188" t="s">
        <v>1649</v>
      </c>
      <c r="D213" s="191"/>
      <c r="E213" s="191">
        <v>767000</v>
      </c>
      <c r="F213" s="192">
        <f t="shared" si="7"/>
        <v>4122000</v>
      </c>
      <c r="G213" s="187"/>
      <c r="H213" s="179">
        <f t="shared" si="8"/>
        <v>2</v>
      </c>
    </row>
    <row r="214" spans="1:8" ht="18" customHeight="1">
      <c r="A214" s="190">
        <v>42415</v>
      </c>
      <c r="B214" s="190" t="s">
        <v>881</v>
      </c>
      <c r="C214" s="188" t="s">
        <v>1650</v>
      </c>
      <c r="D214" s="191"/>
      <c r="E214" s="191">
        <v>1455000</v>
      </c>
      <c r="F214" s="192">
        <f t="shared" si="7"/>
        <v>2667000</v>
      </c>
      <c r="G214" s="187"/>
      <c r="H214" s="179">
        <f t="shared" si="8"/>
        <v>2</v>
      </c>
    </row>
    <row r="215" spans="1:8" ht="18" customHeight="1">
      <c r="A215" s="190">
        <v>42415</v>
      </c>
      <c r="B215" s="190" t="s">
        <v>152</v>
      </c>
      <c r="C215" s="188" t="s">
        <v>1651</v>
      </c>
      <c r="D215" s="191"/>
      <c r="E215" s="191">
        <v>2170000</v>
      </c>
      <c r="F215" s="192">
        <f t="shared" si="7"/>
        <v>497000</v>
      </c>
      <c r="G215" s="187"/>
      <c r="H215" s="179">
        <f t="shared" si="8"/>
        <v>2</v>
      </c>
    </row>
    <row r="216" spans="1:8" ht="18" customHeight="1">
      <c r="A216" s="190">
        <v>42415</v>
      </c>
      <c r="B216" s="190" t="s">
        <v>881</v>
      </c>
      <c r="C216" s="188" t="s">
        <v>1652</v>
      </c>
      <c r="D216" s="191"/>
      <c r="E216" s="191">
        <v>420000</v>
      </c>
      <c r="F216" s="192">
        <f t="shared" si="7"/>
        <v>77000</v>
      </c>
      <c r="G216" s="187"/>
      <c r="H216" s="179">
        <f t="shared" si="8"/>
        <v>2</v>
      </c>
    </row>
    <row r="217" spans="1:8" ht="18" customHeight="1">
      <c r="A217" s="190">
        <v>42420</v>
      </c>
      <c r="B217" s="190" t="s">
        <v>1593</v>
      </c>
      <c r="C217" s="188" t="s">
        <v>1654</v>
      </c>
      <c r="D217" s="191">
        <v>83600000</v>
      </c>
      <c r="E217" s="191"/>
      <c r="F217" s="192">
        <f t="shared" si="7"/>
        <v>83677000</v>
      </c>
      <c r="G217" s="187"/>
      <c r="H217" s="179">
        <f t="shared" si="8"/>
        <v>2</v>
      </c>
    </row>
    <row r="218" spans="1:8" ht="18" customHeight="1">
      <c r="A218" s="190">
        <v>42420</v>
      </c>
      <c r="B218" s="190" t="s">
        <v>881</v>
      </c>
      <c r="C218" s="188" t="s">
        <v>1655</v>
      </c>
      <c r="D218" s="191"/>
      <c r="E218" s="191">
        <v>10000000</v>
      </c>
      <c r="F218" s="192">
        <f t="shared" si="7"/>
        <v>73677000</v>
      </c>
      <c r="G218" s="187"/>
      <c r="H218" s="179">
        <f t="shared" si="8"/>
        <v>2</v>
      </c>
    </row>
    <row r="219" spans="1:8" ht="18" customHeight="1">
      <c r="A219" s="190">
        <v>42420</v>
      </c>
      <c r="B219" s="190" t="s">
        <v>832</v>
      </c>
      <c r="C219" s="188" t="s">
        <v>1656</v>
      </c>
      <c r="D219" s="191"/>
      <c r="E219" s="191">
        <v>340000</v>
      </c>
      <c r="F219" s="192">
        <f t="shared" si="7"/>
        <v>73337000</v>
      </c>
      <c r="G219" s="187"/>
      <c r="H219" s="179">
        <f t="shared" si="8"/>
        <v>2</v>
      </c>
    </row>
    <row r="220" spans="1:8" ht="18" customHeight="1">
      <c r="A220" s="190">
        <v>42420</v>
      </c>
      <c r="B220" s="190" t="s">
        <v>184</v>
      </c>
      <c r="C220" s="188" t="s">
        <v>1657</v>
      </c>
      <c r="D220" s="191">
        <v>2500000</v>
      </c>
      <c r="E220" s="191"/>
      <c r="F220" s="192">
        <f t="shared" si="7"/>
        <v>75837000</v>
      </c>
      <c r="G220" s="187"/>
      <c r="H220" s="179">
        <f t="shared" si="8"/>
        <v>2</v>
      </c>
    </row>
    <row r="221" spans="1:8" ht="18" customHeight="1">
      <c r="A221" s="190">
        <v>42420</v>
      </c>
      <c r="B221" s="190" t="s">
        <v>152</v>
      </c>
      <c r="C221" s="188" t="s">
        <v>1648</v>
      </c>
      <c r="D221" s="191"/>
      <c r="E221" s="191">
        <v>2600000</v>
      </c>
      <c r="F221" s="192">
        <f t="shared" si="7"/>
        <v>73237000</v>
      </c>
      <c r="G221" s="187"/>
      <c r="H221" s="179">
        <f t="shared" si="8"/>
        <v>2</v>
      </c>
    </row>
    <row r="222" spans="1:8" ht="18" customHeight="1">
      <c r="A222" s="190">
        <v>42420</v>
      </c>
      <c r="B222" s="190" t="s">
        <v>184</v>
      </c>
      <c r="C222" s="188" t="s">
        <v>1658</v>
      </c>
      <c r="D222" s="191">
        <v>4000000</v>
      </c>
      <c r="E222" s="191"/>
      <c r="F222" s="192">
        <f t="shared" si="7"/>
        <v>77237000</v>
      </c>
      <c r="G222" s="187"/>
      <c r="H222" s="179">
        <f t="shared" si="8"/>
        <v>2</v>
      </c>
    </row>
    <row r="223" spans="1:8" ht="18" customHeight="1">
      <c r="A223" s="190">
        <v>42420</v>
      </c>
      <c r="B223" s="190" t="s">
        <v>152</v>
      </c>
      <c r="C223" s="188" t="s">
        <v>1659</v>
      </c>
      <c r="D223" s="191"/>
      <c r="E223" s="191">
        <v>4286000</v>
      </c>
      <c r="F223" s="192">
        <f t="shared" si="7"/>
        <v>72951000</v>
      </c>
      <c r="G223" s="187"/>
      <c r="H223" s="179">
        <f t="shared" si="8"/>
        <v>2</v>
      </c>
    </row>
    <row r="224" spans="1:8" ht="18" customHeight="1">
      <c r="A224" s="190">
        <v>42420</v>
      </c>
      <c r="B224" s="190" t="s">
        <v>146</v>
      </c>
      <c r="C224" s="188" t="s">
        <v>1660</v>
      </c>
      <c r="D224" s="191"/>
      <c r="E224" s="191">
        <v>260000</v>
      </c>
      <c r="F224" s="192">
        <f t="shared" si="7"/>
        <v>72691000</v>
      </c>
      <c r="G224" s="187"/>
      <c r="H224" s="179">
        <f t="shared" si="8"/>
        <v>2</v>
      </c>
    </row>
    <row r="225" spans="1:8" ht="18" customHeight="1">
      <c r="A225" s="190">
        <v>42420</v>
      </c>
      <c r="B225" s="190" t="s">
        <v>146</v>
      </c>
      <c r="C225" s="188" t="s">
        <v>1661</v>
      </c>
      <c r="D225" s="191"/>
      <c r="E225" s="191">
        <v>1280000</v>
      </c>
      <c r="F225" s="192">
        <f t="shared" si="7"/>
        <v>71411000</v>
      </c>
      <c r="G225" s="187"/>
      <c r="H225" s="179">
        <f t="shared" si="8"/>
        <v>2</v>
      </c>
    </row>
    <row r="226" spans="1:8" ht="18" customHeight="1">
      <c r="A226" s="190">
        <v>42420</v>
      </c>
      <c r="B226" s="190" t="s">
        <v>152</v>
      </c>
      <c r="C226" s="188" t="s">
        <v>1662</v>
      </c>
      <c r="D226" s="191"/>
      <c r="E226" s="191">
        <v>380000</v>
      </c>
      <c r="F226" s="192">
        <f t="shared" si="7"/>
        <v>71031000</v>
      </c>
      <c r="G226" s="187"/>
      <c r="H226" s="179">
        <f t="shared" si="8"/>
        <v>2</v>
      </c>
    </row>
    <row r="227" spans="1:8" ht="18" customHeight="1">
      <c r="A227" s="190">
        <v>42422</v>
      </c>
      <c r="B227" s="190" t="s">
        <v>1569</v>
      </c>
      <c r="C227" s="188" t="s">
        <v>1663</v>
      </c>
      <c r="D227" s="191"/>
      <c r="E227" s="191">
        <v>930000</v>
      </c>
      <c r="F227" s="192">
        <f t="shared" si="7"/>
        <v>70101000</v>
      </c>
      <c r="G227" s="187"/>
      <c r="H227" s="179">
        <f t="shared" si="8"/>
        <v>2</v>
      </c>
    </row>
    <row r="228" spans="1:8" ht="18" customHeight="1">
      <c r="A228" s="190">
        <v>42422</v>
      </c>
      <c r="B228" s="190" t="s">
        <v>146</v>
      </c>
      <c r="C228" s="188" t="s">
        <v>1664</v>
      </c>
      <c r="D228" s="191"/>
      <c r="E228" s="191">
        <v>260000</v>
      </c>
      <c r="F228" s="192">
        <f t="shared" si="7"/>
        <v>69841000</v>
      </c>
      <c r="G228" s="187"/>
      <c r="H228" s="179">
        <f t="shared" si="8"/>
        <v>2</v>
      </c>
    </row>
    <row r="229" spans="1:8" ht="18" customHeight="1">
      <c r="A229" s="190">
        <v>42422</v>
      </c>
      <c r="B229" s="190" t="s">
        <v>1528</v>
      </c>
      <c r="C229" s="188" t="s">
        <v>1665</v>
      </c>
      <c r="D229" s="191"/>
      <c r="E229" s="191">
        <v>2103000</v>
      </c>
      <c r="F229" s="192">
        <f t="shared" si="7"/>
        <v>67738000</v>
      </c>
      <c r="G229" s="187"/>
      <c r="H229" s="179">
        <f t="shared" si="8"/>
        <v>2</v>
      </c>
    </row>
    <row r="230" spans="1:8" ht="18" customHeight="1">
      <c r="A230" s="190">
        <v>42422</v>
      </c>
      <c r="B230" s="190" t="s">
        <v>1569</v>
      </c>
      <c r="C230" s="188" t="s">
        <v>1666</v>
      </c>
      <c r="D230" s="191"/>
      <c r="E230" s="191">
        <v>10000000</v>
      </c>
      <c r="F230" s="192">
        <f t="shared" si="7"/>
        <v>57738000</v>
      </c>
      <c r="G230" s="187"/>
      <c r="H230" s="179">
        <f t="shared" si="8"/>
        <v>2</v>
      </c>
    </row>
    <row r="231" spans="1:8" ht="18" customHeight="1">
      <c r="A231" s="190">
        <v>42423</v>
      </c>
      <c r="B231" s="190" t="s">
        <v>50</v>
      </c>
      <c r="C231" s="188" t="s">
        <v>1667</v>
      </c>
      <c r="D231" s="191">
        <v>240000000</v>
      </c>
      <c r="E231" s="191"/>
      <c r="F231" s="192">
        <f t="shared" si="7"/>
        <v>297738000</v>
      </c>
      <c r="G231" s="187"/>
      <c r="H231" s="179">
        <f t="shared" si="8"/>
        <v>2</v>
      </c>
    </row>
    <row r="232" spans="1:8" ht="18" customHeight="1">
      <c r="A232" s="190">
        <v>42423</v>
      </c>
      <c r="B232" s="190" t="s">
        <v>1613</v>
      </c>
      <c r="C232" s="188" t="s">
        <v>1668</v>
      </c>
      <c r="D232" s="191"/>
      <c r="E232" s="191">
        <v>223900000</v>
      </c>
      <c r="F232" s="192">
        <f t="shared" si="7"/>
        <v>73838000</v>
      </c>
      <c r="G232" s="187"/>
      <c r="H232" s="179">
        <f t="shared" si="8"/>
        <v>2</v>
      </c>
    </row>
    <row r="233" spans="1:8" ht="18" customHeight="1">
      <c r="A233" s="190">
        <v>42423</v>
      </c>
      <c r="B233" s="190" t="s">
        <v>1556</v>
      </c>
      <c r="C233" s="188" t="s">
        <v>1669</v>
      </c>
      <c r="D233" s="191">
        <v>157000000</v>
      </c>
      <c r="E233" s="191"/>
      <c r="F233" s="192">
        <f t="shared" si="7"/>
        <v>230838000</v>
      </c>
      <c r="G233" s="187"/>
      <c r="H233" s="179">
        <f t="shared" si="8"/>
        <v>2</v>
      </c>
    </row>
    <row r="234" spans="1:8" ht="18" customHeight="1">
      <c r="A234" s="190">
        <v>42423</v>
      </c>
      <c r="B234" s="190" t="s">
        <v>184</v>
      </c>
      <c r="C234" s="188" t="s">
        <v>1670</v>
      </c>
      <c r="D234" s="191"/>
      <c r="E234" s="191">
        <v>10000000</v>
      </c>
      <c r="F234" s="192">
        <f t="shared" si="7"/>
        <v>220838000</v>
      </c>
      <c r="G234" s="187"/>
      <c r="H234" s="179">
        <f t="shared" si="8"/>
        <v>2</v>
      </c>
    </row>
    <row r="235" spans="1:8" ht="18" customHeight="1">
      <c r="A235" s="190">
        <v>42423</v>
      </c>
      <c r="B235" s="190" t="s">
        <v>881</v>
      </c>
      <c r="C235" s="188" t="s">
        <v>1671</v>
      </c>
      <c r="D235" s="191"/>
      <c r="E235" s="191">
        <v>320000</v>
      </c>
      <c r="F235" s="192">
        <f t="shared" si="7"/>
        <v>220518000</v>
      </c>
      <c r="G235" s="187"/>
      <c r="H235" s="179">
        <f t="shared" si="8"/>
        <v>2</v>
      </c>
    </row>
    <row r="236" spans="1:8" ht="18" customHeight="1">
      <c r="A236" s="190">
        <v>42424</v>
      </c>
      <c r="B236" s="190" t="s">
        <v>184</v>
      </c>
      <c r="C236" s="188" t="s">
        <v>1672</v>
      </c>
      <c r="D236" s="191"/>
      <c r="E236" s="191">
        <v>500000</v>
      </c>
      <c r="F236" s="192">
        <f t="shared" si="7"/>
        <v>220018000</v>
      </c>
      <c r="G236" s="187"/>
      <c r="H236" s="179">
        <f t="shared" si="8"/>
        <v>2</v>
      </c>
    </row>
    <row r="237" spans="1:8" ht="18" customHeight="1">
      <c r="A237" s="190">
        <v>42424</v>
      </c>
      <c r="B237" s="190" t="s">
        <v>179</v>
      </c>
      <c r="C237" s="188" t="s">
        <v>1673</v>
      </c>
      <c r="D237" s="191"/>
      <c r="E237" s="191">
        <v>252000</v>
      </c>
      <c r="F237" s="192">
        <f t="shared" si="7"/>
        <v>219766000</v>
      </c>
      <c r="G237" s="187"/>
      <c r="H237" s="179">
        <f t="shared" si="8"/>
        <v>2</v>
      </c>
    </row>
    <row r="238" spans="1:8" ht="18" customHeight="1">
      <c r="A238" s="190">
        <v>42424</v>
      </c>
      <c r="B238" s="190" t="s">
        <v>184</v>
      </c>
      <c r="C238" s="188" t="s">
        <v>1674</v>
      </c>
      <c r="D238" s="191"/>
      <c r="E238" s="191">
        <v>5000000</v>
      </c>
      <c r="F238" s="192">
        <f t="shared" si="7"/>
        <v>214766000</v>
      </c>
      <c r="G238" s="187"/>
      <c r="H238" s="179">
        <f t="shared" si="8"/>
        <v>2</v>
      </c>
    </row>
    <row r="239" spans="1:8" ht="18" customHeight="1">
      <c r="A239" s="190">
        <v>42424</v>
      </c>
      <c r="B239" s="190" t="s">
        <v>1550</v>
      </c>
      <c r="C239" s="188" t="s">
        <v>1675</v>
      </c>
      <c r="D239" s="191"/>
      <c r="E239" s="191">
        <v>1800000</v>
      </c>
      <c r="F239" s="192">
        <f t="shared" si="7"/>
        <v>212966000</v>
      </c>
      <c r="G239" s="187"/>
      <c r="H239" s="179">
        <f t="shared" si="8"/>
        <v>2</v>
      </c>
    </row>
    <row r="240" spans="1:8" ht="18" customHeight="1">
      <c r="A240" s="190">
        <v>42424</v>
      </c>
      <c r="B240" s="190" t="s">
        <v>50</v>
      </c>
      <c r="C240" s="188" t="s">
        <v>1676</v>
      </c>
      <c r="D240" s="191"/>
      <c r="E240" s="191">
        <v>32000000</v>
      </c>
      <c r="F240" s="192">
        <f t="shared" si="7"/>
        <v>180966000</v>
      </c>
      <c r="G240" s="187"/>
      <c r="H240" s="179">
        <f t="shared" si="8"/>
        <v>2</v>
      </c>
    </row>
    <row r="241" spans="1:8" ht="18" customHeight="1">
      <c r="A241" s="190">
        <v>42424</v>
      </c>
      <c r="B241" s="190" t="s">
        <v>50</v>
      </c>
      <c r="C241" s="188" t="s">
        <v>1677</v>
      </c>
      <c r="D241" s="191"/>
      <c r="E241" s="191">
        <v>170000000</v>
      </c>
      <c r="F241" s="192">
        <f t="shared" si="7"/>
        <v>10966000</v>
      </c>
      <c r="G241" s="187"/>
      <c r="H241" s="179">
        <f t="shared" si="8"/>
        <v>2</v>
      </c>
    </row>
    <row r="242" spans="1:8" ht="18" customHeight="1">
      <c r="A242" s="190">
        <v>42424</v>
      </c>
      <c r="B242" s="190" t="s">
        <v>881</v>
      </c>
      <c r="C242" s="188" t="s">
        <v>1678</v>
      </c>
      <c r="D242" s="191"/>
      <c r="E242" s="191">
        <v>480000</v>
      </c>
      <c r="F242" s="192">
        <f t="shared" si="7"/>
        <v>10486000</v>
      </c>
      <c r="G242" s="187"/>
      <c r="H242" s="179">
        <f t="shared" si="8"/>
        <v>2</v>
      </c>
    </row>
    <row r="243" spans="1:8" ht="18" customHeight="1">
      <c r="A243" s="190">
        <v>42425</v>
      </c>
      <c r="B243" s="190" t="s">
        <v>184</v>
      </c>
      <c r="C243" s="188" t="s">
        <v>1679</v>
      </c>
      <c r="D243" s="191"/>
      <c r="E243" s="191">
        <v>5000000</v>
      </c>
      <c r="F243" s="192">
        <f t="shared" si="7"/>
        <v>5486000</v>
      </c>
      <c r="G243" s="187"/>
      <c r="H243" s="179">
        <f t="shared" si="8"/>
        <v>2</v>
      </c>
    </row>
    <row r="244" spans="1:8" ht="18" customHeight="1">
      <c r="A244" s="190">
        <v>42425</v>
      </c>
      <c r="B244" s="190" t="s">
        <v>832</v>
      </c>
      <c r="C244" s="188" t="s">
        <v>1680</v>
      </c>
      <c r="D244" s="191"/>
      <c r="E244" s="191">
        <v>934000</v>
      </c>
      <c r="F244" s="192">
        <f t="shared" si="7"/>
        <v>4552000</v>
      </c>
      <c r="G244" s="187"/>
      <c r="H244" s="179">
        <f t="shared" si="8"/>
        <v>2</v>
      </c>
    </row>
    <row r="245" spans="1:8" ht="18" customHeight="1">
      <c r="A245" s="190">
        <v>42425</v>
      </c>
      <c r="B245" s="190" t="s">
        <v>881</v>
      </c>
      <c r="C245" s="188" t="s">
        <v>1681</v>
      </c>
      <c r="D245" s="191">
        <v>1800000</v>
      </c>
      <c r="E245" s="191"/>
      <c r="F245" s="192">
        <f t="shared" si="7"/>
        <v>6352000</v>
      </c>
      <c r="G245" s="187"/>
      <c r="H245" s="179">
        <f t="shared" si="8"/>
        <v>2</v>
      </c>
    </row>
    <row r="246" spans="1:8" ht="18" customHeight="1">
      <c r="A246" s="190">
        <v>42426</v>
      </c>
      <c r="B246" s="190" t="s">
        <v>198</v>
      </c>
      <c r="C246" s="188" t="s">
        <v>1682</v>
      </c>
      <c r="D246" s="191"/>
      <c r="E246" s="191">
        <v>308000</v>
      </c>
      <c r="F246" s="192">
        <f t="shared" si="7"/>
        <v>6044000</v>
      </c>
      <c r="G246" s="187"/>
      <c r="H246" s="179">
        <f t="shared" si="8"/>
        <v>2</v>
      </c>
    </row>
    <row r="247" spans="1:8" ht="18" customHeight="1">
      <c r="A247" s="190">
        <v>42426</v>
      </c>
      <c r="B247" s="190" t="s">
        <v>184</v>
      </c>
      <c r="C247" s="188" t="s">
        <v>1683</v>
      </c>
      <c r="D247" s="191">
        <v>500000</v>
      </c>
      <c r="E247" s="191"/>
      <c r="F247" s="192">
        <f t="shared" si="7"/>
        <v>6544000</v>
      </c>
      <c r="G247" s="187"/>
      <c r="H247" s="179">
        <f t="shared" si="8"/>
        <v>2</v>
      </c>
    </row>
    <row r="248" spans="1:8" ht="18" customHeight="1">
      <c r="A248" s="190">
        <v>42426</v>
      </c>
      <c r="B248" s="190" t="s">
        <v>152</v>
      </c>
      <c r="C248" s="188" t="s">
        <v>1684</v>
      </c>
      <c r="D248" s="191"/>
      <c r="E248" s="191">
        <v>767000</v>
      </c>
      <c r="F248" s="192">
        <f t="shared" si="7"/>
        <v>5777000</v>
      </c>
      <c r="G248" s="187"/>
      <c r="H248" s="179">
        <f t="shared" si="8"/>
        <v>2</v>
      </c>
    </row>
    <row r="249" spans="1:8" ht="18" customHeight="1">
      <c r="A249" s="190">
        <v>42426</v>
      </c>
      <c r="B249" s="190" t="s">
        <v>179</v>
      </c>
      <c r="C249" s="188" t="s">
        <v>1685</v>
      </c>
      <c r="D249" s="191"/>
      <c r="E249" s="191">
        <v>2222000</v>
      </c>
      <c r="F249" s="192">
        <f t="shared" si="7"/>
        <v>3555000</v>
      </c>
      <c r="G249" s="187"/>
      <c r="H249" s="179">
        <f t="shared" si="8"/>
        <v>2</v>
      </c>
    </row>
    <row r="250" spans="1:8" ht="18" customHeight="1">
      <c r="A250" s="190">
        <v>42426</v>
      </c>
      <c r="B250" s="190" t="s">
        <v>1512</v>
      </c>
      <c r="C250" s="188" t="s">
        <v>1686</v>
      </c>
      <c r="D250" s="191"/>
      <c r="E250" s="191">
        <v>130000</v>
      </c>
      <c r="F250" s="192">
        <f t="shared" si="7"/>
        <v>3425000</v>
      </c>
      <c r="G250" s="187"/>
      <c r="H250" s="179">
        <f t="shared" si="8"/>
        <v>2</v>
      </c>
    </row>
    <row r="251" spans="1:8" ht="18" customHeight="1">
      <c r="A251" s="190">
        <v>42426</v>
      </c>
      <c r="B251" s="190" t="s">
        <v>152</v>
      </c>
      <c r="C251" s="188" t="s">
        <v>1687</v>
      </c>
      <c r="D251" s="191"/>
      <c r="E251" s="191">
        <v>2100000</v>
      </c>
      <c r="F251" s="192">
        <f t="shared" si="7"/>
        <v>1325000</v>
      </c>
      <c r="G251" s="187"/>
      <c r="H251" s="179">
        <f t="shared" si="8"/>
        <v>2</v>
      </c>
    </row>
    <row r="252" spans="1:8" ht="18" customHeight="1">
      <c r="A252" s="190">
        <v>42427</v>
      </c>
      <c r="B252" s="190" t="s">
        <v>1740</v>
      </c>
      <c r="C252" s="188" t="s">
        <v>1688</v>
      </c>
      <c r="D252" s="191">
        <v>31350000</v>
      </c>
      <c r="E252" s="191"/>
      <c r="F252" s="192">
        <f t="shared" si="7"/>
        <v>32675000</v>
      </c>
      <c r="G252" s="187"/>
      <c r="H252" s="179">
        <f t="shared" si="8"/>
        <v>2</v>
      </c>
    </row>
    <row r="253" spans="1:8" ht="18" customHeight="1">
      <c r="A253" s="190">
        <v>42427</v>
      </c>
      <c r="B253" s="190" t="s">
        <v>1593</v>
      </c>
      <c r="C253" s="188" t="s">
        <v>1689</v>
      </c>
      <c r="D253" s="191">
        <v>122000000</v>
      </c>
      <c r="E253" s="191"/>
      <c r="F253" s="192">
        <f t="shared" si="7"/>
        <v>154675000</v>
      </c>
      <c r="G253" s="187"/>
      <c r="H253" s="179">
        <f t="shared" si="8"/>
        <v>2</v>
      </c>
    </row>
    <row r="254" spans="1:8" ht="18" customHeight="1">
      <c r="A254" s="190">
        <v>42427</v>
      </c>
      <c r="B254" s="190" t="s">
        <v>152</v>
      </c>
      <c r="C254" s="188" t="s">
        <v>1690</v>
      </c>
      <c r="D254" s="191"/>
      <c r="E254" s="191">
        <v>250000</v>
      </c>
      <c r="F254" s="192">
        <f t="shared" si="7"/>
        <v>154425000</v>
      </c>
      <c r="G254" s="187"/>
      <c r="H254" s="179">
        <f t="shared" si="8"/>
        <v>2</v>
      </c>
    </row>
    <row r="255" spans="1:8" ht="18" customHeight="1">
      <c r="A255" s="190">
        <v>42429</v>
      </c>
      <c r="B255" s="190" t="s">
        <v>832</v>
      </c>
      <c r="C255" s="188" t="s">
        <v>1691</v>
      </c>
      <c r="D255" s="191"/>
      <c r="E255" s="191">
        <v>4322000</v>
      </c>
      <c r="F255" s="192">
        <f t="shared" si="7"/>
        <v>150103000</v>
      </c>
      <c r="G255" s="187"/>
      <c r="H255" s="179">
        <f t="shared" si="8"/>
        <v>2</v>
      </c>
    </row>
    <row r="256" spans="1:8" ht="18" customHeight="1">
      <c r="A256" s="190">
        <v>42429</v>
      </c>
      <c r="B256" s="190" t="s">
        <v>1528</v>
      </c>
      <c r="C256" s="188" t="s">
        <v>1692</v>
      </c>
      <c r="D256" s="191"/>
      <c r="E256" s="191">
        <v>4493000</v>
      </c>
      <c r="F256" s="192">
        <f t="shared" si="7"/>
        <v>145610000</v>
      </c>
      <c r="G256" s="187"/>
      <c r="H256" s="179">
        <f t="shared" si="8"/>
        <v>2</v>
      </c>
    </row>
    <row r="257" spans="1:8" ht="18" customHeight="1">
      <c r="A257" s="190">
        <v>42429</v>
      </c>
      <c r="B257" s="190" t="s">
        <v>1556</v>
      </c>
      <c r="C257" s="188" t="s">
        <v>1693</v>
      </c>
      <c r="D257" s="191">
        <v>500000000</v>
      </c>
      <c r="E257" s="191"/>
      <c r="F257" s="192">
        <f t="shared" si="7"/>
        <v>645610000</v>
      </c>
      <c r="G257" s="187"/>
      <c r="H257" s="179">
        <f t="shared" si="8"/>
        <v>2</v>
      </c>
    </row>
    <row r="258" spans="1:8" ht="18" customHeight="1">
      <c r="A258" s="190">
        <v>42429</v>
      </c>
      <c r="B258" s="190" t="s">
        <v>881</v>
      </c>
      <c r="C258" s="188" t="s">
        <v>1694</v>
      </c>
      <c r="D258" s="191"/>
      <c r="E258" s="191">
        <v>3000000</v>
      </c>
      <c r="F258" s="192">
        <f t="shared" si="7"/>
        <v>642610000</v>
      </c>
      <c r="G258" s="187"/>
      <c r="H258" s="179">
        <f t="shared" si="8"/>
        <v>2</v>
      </c>
    </row>
    <row r="259" spans="1:8" ht="18" customHeight="1">
      <c r="A259" s="190">
        <v>42429</v>
      </c>
      <c r="B259" s="190" t="s">
        <v>1586</v>
      </c>
      <c r="C259" s="188" t="s">
        <v>1695</v>
      </c>
      <c r="D259" s="191"/>
      <c r="E259" s="191">
        <v>1867000</v>
      </c>
      <c r="F259" s="192">
        <f t="shared" si="7"/>
        <v>640743000</v>
      </c>
      <c r="G259" s="187"/>
      <c r="H259" s="179">
        <f t="shared" si="8"/>
        <v>2</v>
      </c>
    </row>
    <row r="260" spans="1:8" ht="18" customHeight="1">
      <c r="A260" s="190">
        <v>42429</v>
      </c>
      <c r="B260" s="190" t="s">
        <v>1530</v>
      </c>
      <c r="C260" s="188" t="s">
        <v>868</v>
      </c>
      <c r="D260" s="191"/>
      <c r="E260" s="191">
        <v>83900000</v>
      </c>
      <c r="F260" s="192">
        <f t="shared" si="7"/>
        <v>556843000</v>
      </c>
      <c r="G260" s="187"/>
      <c r="H260" s="179">
        <f t="shared" si="8"/>
        <v>2</v>
      </c>
    </row>
    <row r="261" spans="1:8" ht="18" customHeight="1">
      <c r="A261" s="190">
        <v>42429</v>
      </c>
      <c r="B261" s="190" t="s">
        <v>159</v>
      </c>
      <c r="C261" s="188" t="s">
        <v>1696</v>
      </c>
      <c r="D261" s="191"/>
      <c r="E261" s="191">
        <v>5011000</v>
      </c>
      <c r="F261" s="192">
        <f t="shared" si="7"/>
        <v>551832000</v>
      </c>
      <c r="G261" s="187"/>
      <c r="H261" s="179">
        <f t="shared" si="8"/>
        <v>2</v>
      </c>
    </row>
    <row r="262" spans="1:8" ht="18" customHeight="1">
      <c r="A262" s="190">
        <v>42429</v>
      </c>
      <c r="B262" s="190" t="s">
        <v>1530</v>
      </c>
      <c r="C262" s="188" t="s">
        <v>1598</v>
      </c>
      <c r="D262" s="191"/>
      <c r="E262" s="191">
        <v>150045000</v>
      </c>
      <c r="F262" s="192">
        <f t="shared" si="7"/>
        <v>401787000</v>
      </c>
      <c r="G262" s="187"/>
      <c r="H262" s="179">
        <f t="shared" si="8"/>
        <v>2</v>
      </c>
    </row>
    <row r="263" spans="1:8" ht="18" customHeight="1">
      <c r="A263" s="190">
        <v>42429</v>
      </c>
      <c r="B263" s="190" t="s">
        <v>1530</v>
      </c>
      <c r="C263" s="188" t="s">
        <v>1697</v>
      </c>
      <c r="D263" s="191"/>
      <c r="E263" s="191">
        <v>104026000</v>
      </c>
      <c r="F263" s="192">
        <f t="shared" si="7"/>
        <v>297761000</v>
      </c>
      <c r="G263" s="187"/>
      <c r="H263" s="179">
        <f t="shared" si="8"/>
        <v>2</v>
      </c>
    </row>
    <row r="264" spans="1:8" ht="18" customHeight="1">
      <c r="A264" s="190">
        <v>42429</v>
      </c>
      <c r="B264" s="190" t="s">
        <v>1530</v>
      </c>
      <c r="C264" s="188" t="s">
        <v>653</v>
      </c>
      <c r="D264" s="191"/>
      <c r="E264" s="191">
        <v>71014000</v>
      </c>
      <c r="F264" s="192">
        <f t="shared" si="7"/>
        <v>226747000</v>
      </c>
      <c r="G264" s="187"/>
      <c r="H264" s="179">
        <f t="shared" si="8"/>
        <v>2</v>
      </c>
    </row>
    <row r="265" spans="1:8" ht="18" customHeight="1">
      <c r="A265" s="190">
        <v>42429</v>
      </c>
      <c r="B265" s="190" t="s">
        <v>881</v>
      </c>
      <c r="C265" s="188" t="s">
        <v>1698</v>
      </c>
      <c r="D265" s="191"/>
      <c r="E265" s="191">
        <v>4000000</v>
      </c>
      <c r="F265" s="192">
        <f t="shared" si="7"/>
        <v>222747000</v>
      </c>
      <c r="G265" s="187"/>
      <c r="H265" s="179">
        <f t="shared" si="8"/>
        <v>2</v>
      </c>
    </row>
    <row r="266" spans="1:8" ht="18" customHeight="1">
      <c r="A266" s="190">
        <v>42429</v>
      </c>
      <c r="B266" s="190" t="s">
        <v>881</v>
      </c>
      <c r="C266" s="188" t="s">
        <v>1699</v>
      </c>
      <c r="D266" s="191"/>
      <c r="E266" s="191">
        <v>450000</v>
      </c>
      <c r="F266" s="192">
        <f t="shared" si="7"/>
        <v>222297000</v>
      </c>
      <c r="G266" s="187"/>
      <c r="H266" s="179">
        <f t="shared" si="8"/>
        <v>2</v>
      </c>
    </row>
    <row r="267" spans="1:8" ht="18" customHeight="1">
      <c r="A267" s="190">
        <v>42430</v>
      </c>
      <c r="B267" s="190" t="s">
        <v>184</v>
      </c>
      <c r="C267" s="188" t="s">
        <v>1700</v>
      </c>
      <c r="D267" s="191">
        <v>15000000</v>
      </c>
      <c r="E267" s="191"/>
      <c r="F267" s="192">
        <f t="shared" si="7"/>
        <v>237297000</v>
      </c>
      <c r="G267" s="187"/>
      <c r="H267" s="179">
        <f t="shared" si="8"/>
        <v>3</v>
      </c>
    </row>
    <row r="268" spans="1:8" ht="18" customHeight="1">
      <c r="A268" s="190">
        <v>42430</v>
      </c>
      <c r="B268" s="190" t="s">
        <v>184</v>
      </c>
      <c r="C268" s="188" t="s">
        <v>1701</v>
      </c>
      <c r="D268" s="191">
        <v>5000000</v>
      </c>
      <c r="E268" s="191"/>
      <c r="F268" s="192">
        <f t="shared" si="7"/>
        <v>242297000</v>
      </c>
      <c r="G268" s="187"/>
      <c r="H268" s="179">
        <f t="shared" si="8"/>
        <v>3</v>
      </c>
    </row>
    <row r="269" spans="1:8" ht="18" customHeight="1">
      <c r="A269" s="190">
        <v>42430</v>
      </c>
      <c r="B269" s="190" t="s">
        <v>881</v>
      </c>
      <c r="C269" s="188" t="s">
        <v>1702</v>
      </c>
      <c r="D269" s="191"/>
      <c r="E269" s="191">
        <v>21747000</v>
      </c>
      <c r="F269" s="192">
        <f t="shared" si="7"/>
        <v>220550000</v>
      </c>
      <c r="G269" s="187"/>
      <c r="H269" s="179">
        <f t="shared" si="8"/>
        <v>3</v>
      </c>
    </row>
    <row r="270" spans="1:8" ht="18" customHeight="1">
      <c r="A270" s="190">
        <v>42430</v>
      </c>
      <c r="B270" s="190" t="s">
        <v>881</v>
      </c>
      <c r="C270" s="188" t="s">
        <v>1703</v>
      </c>
      <c r="D270" s="191"/>
      <c r="E270" s="191">
        <v>7483000</v>
      </c>
      <c r="F270" s="192">
        <f t="shared" ref="F270:F333" si="9">IF(C270&lt;&gt;"",F269+D270-E270,0)</f>
        <v>213067000</v>
      </c>
      <c r="G270" s="187"/>
      <c r="H270" s="179">
        <f t="shared" si="8"/>
        <v>3</v>
      </c>
    </row>
    <row r="271" spans="1:8" ht="18" customHeight="1">
      <c r="A271" s="190">
        <v>42430</v>
      </c>
      <c r="B271" s="190" t="s">
        <v>50</v>
      </c>
      <c r="C271" s="188" t="s">
        <v>1704</v>
      </c>
      <c r="D271" s="191"/>
      <c r="E271" s="191">
        <v>33000000</v>
      </c>
      <c r="F271" s="192">
        <f t="shared" si="9"/>
        <v>180067000</v>
      </c>
      <c r="G271" s="187"/>
      <c r="H271" s="179">
        <f t="shared" ref="H271:H334" si="10">IF(A271&lt;&gt;"",MONTH(A271),"")</f>
        <v>3</v>
      </c>
    </row>
    <row r="272" spans="1:8" ht="18" customHeight="1">
      <c r="A272" s="190">
        <v>42430</v>
      </c>
      <c r="B272" s="190" t="s">
        <v>50</v>
      </c>
      <c r="C272" s="188" t="s">
        <v>1705</v>
      </c>
      <c r="D272" s="191"/>
      <c r="E272" s="191">
        <v>41000000</v>
      </c>
      <c r="F272" s="192">
        <f t="shared" si="9"/>
        <v>139067000</v>
      </c>
      <c r="G272" s="187"/>
      <c r="H272" s="179">
        <f t="shared" si="10"/>
        <v>3</v>
      </c>
    </row>
    <row r="273" spans="1:8" ht="18" customHeight="1">
      <c r="A273" s="190">
        <v>42430</v>
      </c>
      <c r="B273" s="190" t="s">
        <v>198</v>
      </c>
      <c r="C273" s="188" t="s">
        <v>1706</v>
      </c>
      <c r="D273" s="191"/>
      <c r="E273" s="191">
        <v>20000000</v>
      </c>
      <c r="F273" s="192">
        <f t="shared" si="9"/>
        <v>119067000</v>
      </c>
      <c r="G273" s="187"/>
      <c r="H273" s="179">
        <f t="shared" si="10"/>
        <v>3</v>
      </c>
    </row>
    <row r="274" spans="1:8" ht="18" customHeight="1">
      <c r="A274" s="190">
        <v>42430</v>
      </c>
      <c r="B274" s="190" t="s">
        <v>1530</v>
      </c>
      <c r="C274" s="188" t="s">
        <v>1707</v>
      </c>
      <c r="D274" s="191"/>
      <c r="E274" s="191">
        <v>100030000</v>
      </c>
      <c r="F274" s="192">
        <f t="shared" si="9"/>
        <v>19037000</v>
      </c>
      <c r="G274" s="187"/>
      <c r="H274" s="179">
        <f t="shared" si="10"/>
        <v>3</v>
      </c>
    </row>
    <row r="275" spans="1:8" ht="18" customHeight="1">
      <c r="A275" s="190">
        <v>42431</v>
      </c>
      <c r="B275" s="190" t="s">
        <v>152</v>
      </c>
      <c r="C275" s="188" t="s">
        <v>1709</v>
      </c>
      <c r="D275" s="191"/>
      <c r="E275" s="191">
        <v>340000</v>
      </c>
      <c r="F275" s="192">
        <f t="shared" si="9"/>
        <v>18697000</v>
      </c>
      <c r="G275" s="187"/>
      <c r="H275" s="179">
        <f t="shared" si="10"/>
        <v>3</v>
      </c>
    </row>
    <row r="276" spans="1:8" ht="18" customHeight="1">
      <c r="A276" s="190">
        <v>42431</v>
      </c>
      <c r="B276" s="190" t="s">
        <v>152</v>
      </c>
      <c r="C276" s="188" t="s">
        <v>1710</v>
      </c>
      <c r="D276" s="191"/>
      <c r="E276" s="191">
        <v>1210000</v>
      </c>
      <c r="F276" s="192">
        <f t="shared" si="9"/>
        <v>17487000</v>
      </c>
      <c r="G276" s="187"/>
      <c r="H276" s="179">
        <f t="shared" si="10"/>
        <v>3</v>
      </c>
    </row>
    <row r="277" spans="1:8" ht="18" customHeight="1">
      <c r="A277" s="190">
        <v>42431</v>
      </c>
      <c r="B277" s="190" t="s">
        <v>146</v>
      </c>
      <c r="C277" s="188" t="s">
        <v>1711</v>
      </c>
      <c r="D277" s="191"/>
      <c r="E277" s="191">
        <v>500000</v>
      </c>
      <c r="F277" s="192">
        <f t="shared" si="9"/>
        <v>16987000</v>
      </c>
      <c r="G277" s="187"/>
      <c r="H277" s="179">
        <f t="shared" si="10"/>
        <v>3</v>
      </c>
    </row>
    <row r="278" spans="1:8" ht="18" customHeight="1">
      <c r="A278" s="190">
        <v>42431</v>
      </c>
      <c r="B278" s="190" t="s">
        <v>146</v>
      </c>
      <c r="C278" s="188" t="s">
        <v>1511</v>
      </c>
      <c r="D278" s="191"/>
      <c r="E278" s="191">
        <v>60000</v>
      </c>
      <c r="F278" s="192">
        <f t="shared" si="9"/>
        <v>16927000</v>
      </c>
      <c r="G278" s="187"/>
      <c r="H278" s="179">
        <f t="shared" si="10"/>
        <v>3</v>
      </c>
    </row>
    <row r="279" spans="1:8" ht="18" customHeight="1">
      <c r="A279" s="190">
        <v>42431</v>
      </c>
      <c r="B279" s="190" t="s">
        <v>1708</v>
      </c>
      <c r="C279" s="188" t="s">
        <v>1712</v>
      </c>
      <c r="D279" s="191"/>
      <c r="E279" s="191">
        <v>500000</v>
      </c>
      <c r="F279" s="192">
        <f t="shared" si="9"/>
        <v>16427000</v>
      </c>
      <c r="G279" s="187"/>
      <c r="H279" s="179">
        <f t="shared" si="10"/>
        <v>3</v>
      </c>
    </row>
    <row r="280" spans="1:8" ht="18" customHeight="1">
      <c r="A280" s="190">
        <v>42432</v>
      </c>
      <c r="B280" s="190" t="s">
        <v>204</v>
      </c>
      <c r="C280" s="188" t="s">
        <v>1713</v>
      </c>
      <c r="D280" s="191"/>
      <c r="E280" s="191">
        <v>12017000</v>
      </c>
      <c r="F280" s="192">
        <f t="shared" si="9"/>
        <v>4410000</v>
      </c>
      <c r="G280" s="187"/>
      <c r="H280" s="179">
        <f t="shared" si="10"/>
        <v>3</v>
      </c>
    </row>
    <row r="281" spans="1:8" ht="18" customHeight="1">
      <c r="A281" s="190">
        <v>42432</v>
      </c>
      <c r="B281" s="190" t="s">
        <v>152</v>
      </c>
      <c r="C281" s="188" t="s">
        <v>1714</v>
      </c>
      <c r="D281" s="191"/>
      <c r="E281" s="191">
        <v>620000</v>
      </c>
      <c r="F281" s="192">
        <f t="shared" si="9"/>
        <v>3790000</v>
      </c>
      <c r="G281" s="187"/>
      <c r="H281" s="179">
        <f t="shared" si="10"/>
        <v>3</v>
      </c>
    </row>
    <row r="282" spans="1:8" ht="18" customHeight="1">
      <c r="A282" s="190">
        <v>42432</v>
      </c>
      <c r="B282" s="190" t="s">
        <v>1528</v>
      </c>
      <c r="C282" s="188" t="s">
        <v>1715</v>
      </c>
      <c r="D282" s="191"/>
      <c r="E282" s="191">
        <v>2164000</v>
      </c>
      <c r="F282" s="192">
        <f t="shared" si="9"/>
        <v>1626000</v>
      </c>
      <c r="G282" s="187"/>
      <c r="H282" s="179">
        <f t="shared" si="10"/>
        <v>3</v>
      </c>
    </row>
    <row r="283" spans="1:8" ht="18" customHeight="1">
      <c r="A283" s="190">
        <v>42432</v>
      </c>
      <c r="B283" s="190" t="s">
        <v>832</v>
      </c>
      <c r="C283" s="188" t="s">
        <v>1716</v>
      </c>
      <c r="D283" s="191"/>
      <c r="E283" s="191">
        <v>540000</v>
      </c>
      <c r="F283" s="192">
        <f t="shared" si="9"/>
        <v>1086000</v>
      </c>
      <c r="G283" s="187"/>
      <c r="H283" s="179">
        <f t="shared" si="10"/>
        <v>3</v>
      </c>
    </row>
    <row r="284" spans="1:8" ht="18" customHeight="1">
      <c r="A284" s="190">
        <v>42436</v>
      </c>
      <c r="B284" s="190" t="s">
        <v>1556</v>
      </c>
      <c r="C284" s="188" t="s">
        <v>1717</v>
      </c>
      <c r="D284" s="191">
        <v>100000000</v>
      </c>
      <c r="E284" s="191"/>
      <c r="F284" s="192">
        <f t="shared" si="9"/>
        <v>101086000</v>
      </c>
      <c r="G284" s="187"/>
      <c r="H284" s="179">
        <f t="shared" si="10"/>
        <v>3</v>
      </c>
    </row>
    <row r="285" spans="1:8" ht="18" customHeight="1">
      <c r="A285" s="190">
        <v>42436</v>
      </c>
      <c r="B285" s="190" t="s">
        <v>152</v>
      </c>
      <c r="C285" s="188" t="s">
        <v>1718</v>
      </c>
      <c r="D285" s="191"/>
      <c r="E285" s="191">
        <v>17642000</v>
      </c>
      <c r="F285" s="192">
        <f t="shared" si="9"/>
        <v>83444000</v>
      </c>
      <c r="G285" s="187"/>
      <c r="H285" s="179">
        <f t="shared" si="10"/>
        <v>3</v>
      </c>
    </row>
    <row r="286" spans="1:8" ht="18" customHeight="1">
      <c r="A286" s="190">
        <v>42436</v>
      </c>
      <c r="B286" s="190" t="s">
        <v>1562</v>
      </c>
      <c r="C286" s="188" t="s">
        <v>1719</v>
      </c>
      <c r="D286" s="191"/>
      <c r="E286" s="191">
        <v>21426000</v>
      </c>
      <c r="F286" s="192">
        <f t="shared" si="9"/>
        <v>62018000</v>
      </c>
      <c r="G286" s="187"/>
      <c r="H286" s="179">
        <f t="shared" si="10"/>
        <v>3</v>
      </c>
    </row>
    <row r="287" spans="1:8" ht="18" customHeight="1">
      <c r="A287" s="190">
        <v>42436</v>
      </c>
      <c r="B287" s="190" t="s">
        <v>1528</v>
      </c>
      <c r="C287" s="188" t="s">
        <v>1720</v>
      </c>
      <c r="D287" s="191"/>
      <c r="E287" s="191">
        <v>1282000</v>
      </c>
      <c r="F287" s="193">
        <f t="shared" si="9"/>
        <v>60736000</v>
      </c>
      <c r="G287" s="187"/>
      <c r="H287" s="179">
        <f t="shared" si="10"/>
        <v>3</v>
      </c>
    </row>
    <row r="288" spans="1:8" ht="18" customHeight="1">
      <c r="A288" s="190">
        <v>42436</v>
      </c>
      <c r="B288" s="190" t="s">
        <v>1550</v>
      </c>
      <c r="C288" s="188" t="s">
        <v>1721</v>
      </c>
      <c r="D288" s="191"/>
      <c r="E288" s="191">
        <v>2200000</v>
      </c>
      <c r="F288" s="192">
        <f t="shared" si="9"/>
        <v>58536000</v>
      </c>
      <c r="G288" s="187"/>
      <c r="H288" s="179">
        <f t="shared" si="10"/>
        <v>3</v>
      </c>
    </row>
    <row r="289" spans="1:8" ht="18" customHeight="1">
      <c r="A289" s="190">
        <v>42437</v>
      </c>
      <c r="B289" s="190" t="s">
        <v>1556</v>
      </c>
      <c r="C289" s="188" t="s">
        <v>1722</v>
      </c>
      <c r="D289" s="191">
        <v>200000000</v>
      </c>
      <c r="E289" s="191"/>
      <c r="F289" s="192">
        <f t="shared" si="9"/>
        <v>258536000</v>
      </c>
      <c r="G289" s="187"/>
      <c r="H289" s="179">
        <f t="shared" si="10"/>
        <v>3</v>
      </c>
    </row>
    <row r="290" spans="1:8" ht="18" customHeight="1">
      <c r="A290" s="190">
        <v>42437</v>
      </c>
      <c r="B290" s="190" t="s">
        <v>1556</v>
      </c>
      <c r="C290" s="188" t="s">
        <v>1723</v>
      </c>
      <c r="D290" s="191">
        <v>25000000</v>
      </c>
      <c r="E290" s="191"/>
      <c r="F290" s="192">
        <f t="shared" si="9"/>
        <v>283536000</v>
      </c>
      <c r="G290" s="187"/>
      <c r="H290" s="179">
        <f t="shared" si="10"/>
        <v>3</v>
      </c>
    </row>
    <row r="291" spans="1:8" ht="18" customHeight="1">
      <c r="A291" s="190">
        <v>42437</v>
      </c>
      <c r="B291" s="190" t="s">
        <v>198</v>
      </c>
      <c r="C291" s="188" t="s">
        <v>1724</v>
      </c>
      <c r="D291" s="191"/>
      <c r="E291" s="191">
        <v>25000000</v>
      </c>
      <c r="F291" s="192">
        <f t="shared" si="9"/>
        <v>258536000</v>
      </c>
      <c r="G291" s="187"/>
      <c r="H291" s="179">
        <f t="shared" si="10"/>
        <v>3</v>
      </c>
    </row>
    <row r="292" spans="1:8" ht="18" customHeight="1">
      <c r="A292" s="190">
        <v>42437</v>
      </c>
      <c r="B292" s="190" t="s">
        <v>50</v>
      </c>
      <c r="C292" s="188" t="s">
        <v>1725</v>
      </c>
      <c r="D292" s="191"/>
      <c r="E292" s="191">
        <v>64000000</v>
      </c>
      <c r="F292" s="192">
        <f t="shared" si="9"/>
        <v>194536000</v>
      </c>
      <c r="G292" s="187"/>
      <c r="H292" s="179">
        <f t="shared" si="10"/>
        <v>3</v>
      </c>
    </row>
    <row r="293" spans="1:8" ht="18" customHeight="1">
      <c r="A293" s="190">
        <v>42437</v>
      </c>
      <c r="B293" s="190" t="s">
        <v>204</v>
      </c>
      <c r="C293" s="188" t="s">
        <v>1264</v>
      </c>
      <c r="D293" s="191"/>
      <c r="E293" s="191">
        <v>10517000</v>
      </c>
      <c r="F293" s="192">
        <f t="shared" si="9"/>
        <v>184019000</v>
      </c>
      <c r="G293" s="187"/>
      <c r="H293" s="179">
        <f t="shared" si="10"/>
        <v>3</v>
      </c>
    </row>
    <row r="294" spans="1:8" ht="18" customHeight="1">
      <c r="A294" s="190">
        <v>42437</v>
      </c>
      <c r="B294" s="190" t="s">
        <v>204</v>
      </c>
      <c r="C294" s="188" t="s">
        <v>1726</v>
      </c>
      <c r="D294" s="191"/>
      <c r="E294" s="191">
        <v>6017000</v>
      </c>
      <c r="F294" s="192">
        <f t="shared" si="9"/>
        <v>178002000</v>
      </c>
      <c r="G294" s="187"/>
      <c r="H294" s="179">
        <f t="shared" si="10"/>
        <v>3</v>
      </c>
    </row>
    <row r="295" spans="1:8" ht="18" customHeight="1">
      <c r="A295" s="190">
        <v>42437</v>
      </c>
      <c r="B295" s="190" t="s">
        <v>881</v>
      </c>
      <c r="C295" s="188" t="s">
        <v>1727</v>
      </c>
      <c r="D295" s="191"/>
      <c r="E295" s="191">
        <v>295000</v>
      </c>
      <c r="F295" s="192">
        <f t="shared" si="9"/>
        <v>177707000</v>
      </c>
      <c r="G295" s="187"/>
      <c r="H295" s="179">
        <f t="shared" si="10"/>
        <v>3</v>
      </c>
    </row>
    <row r="296" spans="1:8" ht="18" customHeight="1">
      <c r="A296" s="190">
        <v>42437</v>
      </c>
      <c r="B296" s="190" t="s">
        <v>1586</v>
      </c>
      <c r="C296" s="188" t="s">
        <v>1728</v>
      </c>
      <c r="D296" s="191"/>
      <c r="E296" s="191">
        <v>46847000</v>
      </c>
      <c r="F296" s="192">
        <f t="shared" si="9"/>
        <v>130860000</v>
      </c>
      <c r="G296" s="187"/>
      <c r="H296" s="179">
        <f t="shared" si="10"/>
        <v>3</v>
      </c>
    </row>
    <row r="297" spans="1:8" ht="18" customHeight="1">
      <c r="A297" s="190">
        <v>42437</v>
      </c>
      <c r="B297" s="190" t="s">
        <v>152</v>
      </c>
      <c r="C297" s="188" t="s">
        <v>1729</v>
      </c>
      <c r="D297" s="191"/>
      <c r="E297" s="191">
        <v>3122000</v>
      </c>
      <c r="F297" s="192">
        <f t="shared" si="9"/>
        <v>127738000</v>
      </c>
      <c r="G297" s="187"/>
      <c r="H297" s="179">
        <f t="shared" si="10"/>
        <v>3</v>
      </c>
    </row>
    <row r="298" spans="1:8" ht="18" customHeight="1">
      <c r="A298" s="190">
        <v>42438</v>
      </c>
      <c r="B298" s="190" t="s">
        <v>832</v>
      </c>
      <c r="C298" s="188" t="s">
        <v>1730</v>
      </c>
      <c r="D298" s="191"/>
      <c r="E298" s="191">
        <v>500000</v>
      </c>
      <c r="F298" s="192">
        <f t="shared" si="9"/>
        <v>127238000</v>
      </c>
      <c r="G298" s="187"/>
      <c r="H298" s="179">
        <f t="shared" si="10"/>
        <v>3</v>
      </c>
    </row>
    <row r="299" spans="1:8" ht="18" customHeight="1">
      <c r="A299" s="190">
        <v>42438</v>
      </c>
      <c r="B299" s="190" t="s">
        <v>152</v>
      </c>
      <c r="C299" s="188" t="s">
        <v>1731</v>
      </c>
      <c r="D299" s="191"/>
      <c r="E299" s="191">
        <v>995000</v>
      </c>
      <c r="F299" s="192">
        <f t="shared" si="9"/>
        <v>126243000</v>
      </c>
      <c r="G299" s="187"/>
      <c r="H299" s="179">
        <f t="shared" si="10"/>
        <v>3</v>
      </c>
    </row>
    <row r="300" spans="1:8" ht="18" customHeight="1">
      <c r="A300" s="190">
        <v>42438</v>
      </c>
      <c r="B300" s="190" t="s">
        <v>159</v>
      </c>
      <c r="C300" s="188" t="s">
        <v>1732</v>
      </c>
      <c r="D300" s="191"/>
      <c r="E300" s="191">
        <v>22460000</v>
      </c>
      <c r="F300" s="192">
        <f t="shared" si="9"/>
        <v>103783000</v>
      </c>
      <c r="G300" s="187"/>
      <c r="H300" s="179">
        <f t="shared" si="10"/>
        <v>3</v>
      </c>
    </row>
    <row r="301" spans="1:8" ht="18" customHeight="1">
      <c r="A301" s="190">
        <v>42438</v>
      </c>
      <c r="B301" s="190" t="s">
        <v>152</v>
      </c>
      <c r="C301" s="188" t="s">
        <v>1733</v>
      </c>
      <c r="D301" s="191"/>
      <c r="E301" s="191">
        <v>12500000</v>
      </c>
      <c r="F301" s="192">
        <f t="shared" si="9"/>
        <v>91283000</v>
      </c>
      <c r="G301" s="187"/>
      <c r="H301" s="179">
        <f t="shared" si="10"/>
        <v>3</v>
      </c>
    </row>
    <row r="302" spans="1:8" ht="18" customHeight="1">
      <c r="A302" s="190">
        <v>42439</v>
      </c>
      <c r="B302" s="190" t="s">
        <v>623</v>
      </c>
      <c r="C302" s="188" t="s">
        <v>1588</v>
      </c>
      <c r="D302" s="191">
        <v>40000000</v>
      </c>
      <c r="E302" s="191"/>
      <c r="F302" s="192">
        <f t="shared" si="9"/>
        <v>131283000</v>
      </c>
      <c r="G302" s="187"/>
      <c r="H302" s="179">
        <f t="shared" si="10"/>
        <v>3</v>
      </c>
    </row>
    <row r="303" spans="1:8" ht="18" customHeight="1">
      <c r="A303" s="190">
        <v>42439</v>
      </c>
      <c r="B303" s="190" t="s">
        <v>881</v>
      </c>
      <c r="C303" s="188" t="s">
        <v>1735</v>
      </c>
      <c r="D303" s="191">
        <v>4000000</v>
      </c>
      <c r="E303" s="191"/>
      <c r="F303" s="192">
        <f t="shared" si="9"/>
        <v>135283000</v>
      </c>
      <c r="G303" s="187"/>
      <c r="H303" s="179">
        <f t="shared" si="10"/>
        <v>3</v>
      </c>
    </row>
    <row r="304" spans="1:8" ht="18" customHeight="1">
      <c r="A304" s="190">
        <v>42439</v>
      </c>
      <c r="B304" s="190" t="s">
        <v>152</v>
      </c>
      <c r="C304" s="188" t="s">
        <v>1736</v>
      </c>
      <c r="D304" s="191"/>
      <c r="E304" s="191">
        <v>2650000</v>
      </c>
      <c r="F304" s="192">
        <f t="shared" si="9"/>
        <v>132633000</v>
      </c>
      <c r="G304" s="187"/>
      <c r="H304" s="179">
        <f t="shared" si="10"/>
        <v>3</v>
      </c>
    </row>
    <row r="305" spans="1:8" ht="18" customHeight="1">
      <c r="A305" s="190">
        <v>42439</v>
      </c>
      <c r="B305" s="190" t="s">
        <v>1734</v>
      </c>
      <c r="C305" s="188" t="s">
        <v>1737</v>
      </c>
      <c r="D305" s="191"/>
      <c r="E305" s="191">
        <v>40000000</v>
      </c>
      <c r="F305" s="192">
        <f t="shared" si="9"/>
        <v>92633000</v>
      </c>
      <c r="G305" s="187"/>
      <c r="H305" s="179">
        <f t="shared" si="10"/>
        <v>3</v>
      </c>
    </row>
    <row r="306" spans="1:8" ht="18" customHeight="1">
      <c r="A306" s="190">
        <v>42439</v>
      </c>
      <c r="B306" s="190" t="s">
        <v>881</v>
      </c>
      <c r="C306" s="188" t="s">
        <v>1738</v>
      </c>
      <c r="D306" s="191"/>
      <c r="E306" s="191">
        <v>288000</v>
      </c>
      <c r="F306" s="192">
        <f t="shared" si="9"/>
        <v>92345000</v>
      </c>
      <c r="G306" s="187"/>
      <c r="H306" s="179">
        <f t="shared" si="10"/>
        <v>3</v>
      </c>
    </row>
    <row r="307" spans="1:8" ht="18" customHeight="1">
      <c r="A307" s="190">
        <v>42439</v>
      </c>
      <c r="B307" s="190" t="s">
        <v>832</v>
      </c>
      <c r="C307" s="188" t="s">
        <v>1739</v>
      </c>
      <c r="D307" s="191"/>
      <c r="E307" s="191">
        <v>420000</v>
      </c>
      <c r="F307" s="192">
        <f t="shared" si="9"/>
        <v>91925000</v>
      </c>
      <c r="G307" s="187"/>
      <c r="H307" s="179">
        <f t="shared" si="10"/>
        <v>3</v>
      </c>
    </row>
    <row r="308" spans="1:8" ht="18" customHeight="1">
      <c r="A308" s="190">
        <v>42440</v>
      </c>
      <c r="B308" s="190" t="s">
        <v>1740</v>
      </c>
      <c r="C308" s="188" t="s">
        <v>1741</v>
      </c>
      <c r="D308" s="191">
        <v>14700000</v>
      </c>
      <c r="E308" s="191"/>
      <c r="F308" s="192">
        <f t="shared" si="9"/>
        <v>106625000</v>
      </c>
      <c r="G308" s="187"/>
      <c r="H308" s="179">
        <f t="shared" si="10"/>
        <v>3</v>
      </c>
    </row>
    <row r="309" spans="1:8" ht="18" customHeight="1">
      <c r="A309" s="190">
        <v>42440</v>
      </c>
      <c r="B309" s="190" t="s">
        <v>152</v>
      </c>
      <c r="C309" s="188" t="s">
        <v>1742</v>
      </c>
      <c r="D309" s="191"/>
      <c r="E309" s="191">
        <v>420000</v>
      </c>
      <c r="F309" s="192">
        <f t="shared" si="9"/>
        <v>106205000</v>
      </c>
      <c r="G309" s="187"/>
      <c r="H309" s="179">
        <f t="shared" si="10"/>
        <v>3</v>
      </c>
    </row>
    <row r="310" spans="1:8" ht="18" customHeight="1">
      <c r="A310" s="190">
        <v>42440</v>
      </c>
      <c r="B310" s="190" t="s">
        <v>152</v>
      </c>
      <c r="C310" s="188" t="s">
        <v>1743</v>
      </c>
      <c r="D310" s="191"/>
      <c r="E310" s="191">
        <v>2102000</v>
      </c>
      <c r="F310" s="192">
        <f t="shared" si="9"/>
        <v>104103000</v>
      </c>
      <c r="G310" s="187"/>
      <c r="H310" s="179">
        <f t="shared" si="10"/>
        <v>3</v>
      </c>
    </row>
    <row r="311" spans="1:8" ht="18" customHeight="1">
      <c r="A311" s="190">
        <v>42441</v>
      </c>
      <c r="B311" s="190" t="s">
        <v>184</v>
      </c>
      <c r="C311" s="188" t="s">
        <v>1744</v>
      </c>
      <c r="D311" s="191"/>
      <c r="E311" s="191">
        <v>3500000</v>
      </c>
      <c r="F311" s="192">
        <f t="shared" si="9"/>
        <v>100603000</v>
      </c>
      <c r="G311" s="187"/>
      <c r="H311" s="179">
        <f t="shared" si="10"/>
        <v>3</v>
      </c>
    </row>
    <row r="312" spans="1:8" ht="18" customHeight="1">
      <c r="A312" s="190">
        <v>42441</v>
      </c>
      <c r="B312" s="190" t="s">
        <v>881</v>
      </c>
      <c r="C312" s="188" t="s">
        <v>1745</v>
      </c>
      <c r="D312" s="191"/>
      <c r="E312" s="191">
        <v>490000</v>
      </c>
      <c r="F312" s="192">
        <f t="shared" si="9"/>
        <v>100113000</v>
      </c>
      <c r="G312" s="187"/>
      <c r="H312" s="179">
        <f t="shared" si="10"/>
        <v>3</v>
      </c>
    </row>
    <row r="313" spans="1:8" ht="18" customHeight="1">
      <c r="A313" s="190">
        <v>42443</v>
      </c>
      <c r="B313" s="190" t="s">
        <v>184</v>
      </c>
      <c r="C313" s="188" t="s">
        <v>1746</v>
      </c>
      <c r="D313" s="191">
        <v>3500000</v>
      </c>
      <c r="E313" s="191"/>
      <c r="F313" s="192">
        <f t="shared" si="9"/>
        <v>103613000</v>
      </c>
      <c r="G313" s="187"/>
      <c r="H313" s="179">
        <f t="shared" si="10"/>
        <v>3</v>
      </c>
    </row>
    <row r="314" spans="1:8" ht="18" customHeight="1">
      <c r="A314" s="190">
        <v>42443</v>
      </c>
      <c r="B314" s="190" t="s">
        <v>1528</v>
      </c>
      <c r="C314" s="188" t="s">
        <v>1747</v>
      </c>
      <c r="D314" s="191"/>
      <c r="E314" s="191">
        <v>3754000</v>
      </c>
      <c r="F314" s="192">
        <f t="shared" si="9"/>
        <v>99859000</v>
      </c>
      <c r="G314" s="187"/>
      <c r="H314" s="179">
        <f t="shared" si="10"/>
        <v>3</v>
      </c>
    </row>
    <row r="315" spans="1:8" ht="18" customHeight="1">
      <c r="A315" s="190">
        <v>42443</v>
      </c>
      <c r="B315" s="190" t="s">
        <v>152</v>
      </c>
      <c r="C315" s="188" t="s">
        <v>1748</v>
      </c>
      <c r="D315" s="191"/>
      <c r="E315" s="191">
        <v>14511000</v>
      </c>
      <c r="F315" s="192">
        <f t="shared" si="9"/>
        <v>85348000</v>
      </c>
      <c r="G315" s="187"/>
      <c r="H315" s="179">
        <f t="shared" si="10"/>
        <v>3</v>
      </c>
    </row>
    <row r="316" spans="1:8" ht="18" customHeight="1">
      <c r="A316" s="190">
        <v>42443</v>
      </c>
      <c r="B316" s="190" t="s">
        <v>1518</v>
      </c>
      <c r="C316" s="188" t="s">
        <v>1749</v>
      </c>
      <c r="D316" s="191"/>
      <c r="E316" s="191">
        <v>7000000</v>
      </c>
      <c r="F316" s="192">
        <f t="shared" si="9"/>
        <v>78348000</v>
      </c>
      <c r="G316" s="187"/>
      <c r="H316" s="179">
        <f t="shared" si="10"/>
        <v>3</v>
      </c>
    </row>
    <row r="317" spans="1:8" ht="18" customHeight="1">
      <c r="A317" s="190">
        <v>42443</v>
      </c>
      <c r="B317" s="190" t="s">
        <v>1556</v>
      </c>
      <c r="C317" s="188" t="s">
        <v>1628</v>
      </c>
      <c r="D317" s="191">
        <v>450000000</v>
      </c>
      <c r="E317" s="191"/>
      <c r="F317" s="192">
        <f t="shared" si="9"/>
        <v>528348000</v>
      </c>
      <c r="G317" s="187"/>
      <c r="H317" s="179">
        <f t="shared" si="10"/>
        <v>3</v>
      </c>
    </row>
    <row r="318" spans="1:8" ht="18" customHeight="1">
      <c r="A318" s="190">
        <v>42443</v>
      </c>
      <c r="B318" s="190" t="s">
        <v>1530</v>
      </c>
      <c r="C318" s="188" t="s">
        <v>984</v>
      </c>
      <c r="D318" s="191"/>
      <c r="E318" s="191">
        <v>300000000</v>
      </c>
      <c r="F318" s="192">
        <f t="shared" si="9"/>
        <v>228348000</v>
      </c>
      <c r="G318" s="187"/>
      <c r="H318" s="179">
        <f t="shared" si="10"/>
        <v>3</v>
      </c>
    </row>
    <row r="319" spans="1:8" ht="18" customHeight="1">
      <c r="A319" s="190">
        <v>42443</v>
      </c>
      <c r="B319" s="190" t="s">
        <v>1530</v>
      </c>
      <c r="C319" s="188" t="s">
        <v>1750</v>
      </c>
      <c r="D319" s="191"/>
      <c r="E319" s="191">
        <v>150000000</v>
      </c>
      <c r="F319" s="192">
        <f t="shared" si="9"/>
        <v>78348000</v>
      </c>
      <c r="G319" s="187"/>
      <c r="H319" s="179">
        <f t="shared" si="10"/>
        <v>3</v>
      </c>
    </row>
    <row r="320" spans="1:8" ht="18" customHeight="1">
      <c r="A320" s="190">
        <v>42444</v>
      </c>
      <c r="B320" s="190" t="s">
        <v>881</v>
      </c>
      <c r="C320" s="188" t="s">
        <v>1752</v>
      </c>
      <c r="D320" s="191"/>
      <c r="E320" s="191">
        <v>10500000</v>
      </c>
      <c r="F320" s="192">
        <f t="shared" si="9"/>
        <v>67848000</v>
      </c>
      <c r="G320" s="187"/>
      <c r="H320" s="179">
        <f t="shared" si="10"/>
        <v>3</v>
      </c>
    </row>
    <row r="321" spans="1:8" ht="18" customHeight="1">
      <c r="A321" s="190">
        <v>42444</v>
      </c>
      <c r="B321" s="190" t="s">
        <v>1528</v>
      </c>
      <c r="C321" s="188" t="s">
        <v>1753</v>
      </c>
      <c r="D321" s="191"/>
      <c r="E321" s="191">
        <v>900000</v>
      </c>
      <c r="F321" s="192">
        <f t="shared" si="9"/>
        <v>66948000</v>
      </c>
      <c r="G321" s="187"/>
      <c r="H321" s="179">
        <f t="shared" si="10"/>
        <v>3</v>
      </c>
    </row>
    <row r="322" spans="1:8" ht="18" customHeight="1">
      <c r="A322" s="190">
        <v>42444</v>
      </c>
      <c r="B322" s="190" t="s">
        <v>1556</v>
      </c>
      <c r="C322" s="188" t="s">
        <v>1628</v>
      </c>
      <c r="D322" s="191">
        <v>550000000</v>
      </c>
      <c r="E322" s="191"/>
      <c r="F322" s="192">
        <f t="shared" si="9"/>
        <v>616948000</v>
      </c>
      <c r="G322" s="187"/>
      <c r="H322" s="179">
        <f t="shared" si="10"/>
        <v>3</v>
      </c>
    </row>
    <row r="323" spans="1:8" ht="18" customHeight="1">
      <c r="A323" s="190">
        <v>42444</v>
      </c>
      <c r="B323" s="190" t="s">
        <v>198</v>
      </c>
      <c r="C323" s="188" t="s">
        <v>1638</v>
      </c>
      <c r="D323" s="191"/>
      <c r="E323" s="191">
        <v>400000000</v>
      </c>
      <c r="F323" s="192">
        <f t="shared" si="9"/>
        <v>216948000</v>
      </c>
      <c r="G323" s="187"/>
      <c r="H323" s="179">
        <f t="shared" si="10"/>
        <v>3</v>
      </c>
    </row>
    <row r="324" spans="1:8" ht="18" customHeight="1">
      <c r="A324" s="190">
        <v>42444</v>
      </c>
      <c r="B324" s="190" t="s">
        <v>198</v>
      </c>
      <c r="C324" s="188" t="s">
        <v>1754</v>
      </c>
      <c r="D324" s="191"/>
      <c r="E324" s="191">
        <v>20000000</v>
      </c>
      <c r="F324" s="192">
        <f t="shared" si="9"/>
        <v>196948000</v>
      </c>
      <c r="G324" s="187"/>
      <c r="H324" s="179">
        <f t="shared" si="10"/>
        <v>3</v>
      </c>
    </row>
    <row r="325" spans="1:8" ht="18" customHeight="1">
      <c r="A325" s="190">
        <v>42444</v>
      </c>
      <c r="B325" s="190" t="s">
        <v>1613</v>
      </c>
      <c r="C325" s="188" t="s">
        <v>1755</v>
      </c>
      <c r="D325" s="191"/>
      <c r="E325" s="191">
        <v>40000000</v>
      </c>
      <c r="F325" s="192">
        <f t="shared" si="9"/>
        <v>156948000</v>
      </c>
      <c r="G325" s="187"/>
      <c r="H325" s="179">
        <f t="shared" si="10"/>
        <v>3</v>
      </c>
    </row>
    <row r="326" spans="1:8" ht="18" customHeight="1">
      <c r="A326" s="190">
        <v>42444</v>
      </c>
      <c r="B326" s="190" t="s">
        <v>1530</v>
      </c>
      <c r="C326" s="188" t="s">
        <v>1598</v>
      </c>
      <c r="D326" s="191"/>
      <c r="E326" s="191">
        <v>130889000</v>
      </c>
      <c r="F326" s="192">
        <f t="shared" si="9"/>
        <v>26059000</v>
      </c>
      <c r="G326" s="187"/>
      <c r="H326" s="179">
        <f t="shared" si="10"/>
        <v>3</v>
      </c>
    </row>
    <row r="327" spans="1:8" ht="18" customHeight="1">
      <c r="A327" s="190">
        <v>42444</v>
      </c>
      <c r="B327" s="190" t="s">
        <v>152</v>
      </c>
      <c r="C327" s="188" t="s">
        <v>958</v>
      </c>
      <c r="D327" s="191"/>
      <c r="E327" s="191">
        <v>824000</v>
      </c>
      <c r="F327" s="192">
        <f t="shared" si="9"/>
        <v>25235000</v>
      </c>
      <c r="G327" s="187"/>
      <c r="H327" s="179">
        <f t="shared" si="10"/>
        <v>3</v>
      </c>
    </row>
    <row r="328" spans="1:8" ht="18" customHeight="1">
      <c r="A328" s="190">
        <v>42444</v>
      </c>
      <c r="B328" s="190" t="s">
        <v>1751</v>
      </c>
      <c r="C328" s="188" t="s">
        <v>1756</v>
      </c>
      <c r="D328" s="191"/>
      <c r="E328" s="191">
        <v>589000</v>
      </c>
      <c r="F328" s="192">
        <f t="shared" si="9"/>
        <v>24646000</v>
      </c>
      <c r="G328" s="187"/>
      <c r="H328" s="179">
        <f t="shared" si="10"/>
        <v>3</v>
      </c>
    </row>
    <row r="329" spans="1:8" ht="18" customHeight="1">
      <c r="A329" s="190">
        <v>42444</v>
      </c>
      <c r="B329" s="190" t="s">
        <v>1512</v>
      </c>
      <c r="C329" s="188" t="s">
        <v>1757</v>
      </c>
      <c r="D329" s="191"/>
      <c r="E329" s="191">
        <v>130000</v>
      </c>
      <c r="F329" s="192">
        <f t="shared" si="9"/>
        <v>24516000</v>
      </c>
      <c r="G329" s="187"/>
      <c r="H329" s="179">
        <f t="shared" si="10"/>
        <v>3</v>
      </c>
    </row>
    <row r="330" spans="1:8" ht="18" customHeight="1">
      <c r="A330" s="190">
        <v>42444</v>
      </c>
      <c r="B330" s="190" t="s">
        <v>50</v>
      </c>
      <c r="C330" s="188" t="s">
        <v>1758</v>
      </c>
      <c r="D330" s="191">
        <v>1900000000</v>
      </c>
      <c r="E330" s="191"/>
      <c r="F330" s="192">
        <f t="shared" si="9"/>
        <v>1924516000</v>
      </c>
      <c r="G330" s="187"/>
      <c r="H330" s="179">
        <f t="shared" si="10"/>
        <v>3</v>
      </c>
    </row>
    <row r="331" spans="1:8" ht="18" customHeight="1">
      <c r="A331" s="190">
        <v>42444</v>
      </c>
      <c r="B331" s="190" t="s">
        <v>50</v>
      </c>
      <c r="C331" s="188" t="s">
        <v>1572</v>
      </c>
      <c r="D331" s="191"/>
      <c r="E331" s="191">
        <v>380000000</v>
      </c>
      <c r="F331" s="192">
        <f t="shared" si="9"/>
        <v>1544516000</v>
      </c>
      <c r="G331" s="187"/>
      <c r="H331" s="179">
        <f t="shared" si="10"/>
        <v>3</v>
      </c>
    </row>
    <row r="332" spans="1:8" ht="18" customHeight="1">
      <c r="A332" s="190">
        <v>42445</v>
      </c>
      <c r="B332" s="190" t="s">
        <v>198</v>
      </c>
      <c r="C332" s="188" t="s">
        <v>1759</v>
      </c>
      <c r="D332" s="191"/>
      <c r="E332" s="191">
        <v>50000000</v>
      </c>
      <c r="F332" s="192">
        <f t="shared" si="9"/>
        <v>1494516000</v>
      </c>
      <c r="G332" s="187"/>
      <c r="H332" s="179">
        <f t="shared" si="10"/>
        <v>3</v>
      </c>
    </row>
    <row r="333" spans="1:8" ht="18" customHeight="1">
      <c r="A333" s="190">
        <v>42445</v>
      </c>
      <c r="B333" s="190" t="s">
        <v>1556</v>
      </c>
      <c r="C333" s="188" t="s">
        <v>1597</v>
      </c>
      <c r="D333" s="191"/>
      <c r="E333" s="191">
        <v>40000000</v>
      </c>
      <c r="F333" s="192">
        <f t="shared" si="9"/>
        <v>1454516000</v>
      </c>
      <c r="G333" s="187"/>
      <c r="H333" s="179">
        <f t="shared" si="10"/>
        <v>3</v>
      </c>
    </row>
    <row r="334" spans="1:8" ht="18" customHeight="1">
      <c r="A334" s="190">
        <v>42445</v>
      </c>
      <c r="B334" s="190" t="s">
        <v>1530</v>
      </c>
      <c r="C334" s="188" t="s">
        <v>1578</v>
      </c>
      <c r="D334" s="191"/>
      <c r="E334" s="191">
        <v>200000000</v>
      </c>
      <c r="F334" s="192">
        <f t="shared" ref="F334:F397" si="11">IF(C334&lt;&gt;"",F333+D334-E334,0)</f>
        <v>1254516000</v>
      </c>
      <c r="G334" s="187"/>
      <c r="H334" s="179">
        <f t="shared" si="10"/>
        <v>3</v>
      </c>
    </row>
    <row r="335" spans="1:8" ht="18" customHeight="1">
      <c r="A335" s="190">
        <v>42445</v>
      </c>
      <c r="B335" s="190" t="s">
        <v>1530</v>
      </c>
      <c r="C335" s="188" t="s">
        <v>1557</v>
      </c>
      <c r="D335" s="191"/>
      <c r="E335" s="191">
        <v>64500000</v>
      </c>
      <c r="F335" s="192">
        <f t="shared" si="11"/>
        <v>1190016000</v>
      </c>
      <c r="G335" s="187"/>
      <c r="H335" s="179">
        <f t="shared" ref="H335:H398" si="12">IF(A335&lt;&gt;"",MONTH(A335),"")</f>
        <v>3</v>
      </c>
    </row>
    <row r="336" spans="1:8" ht="18" customHeight="1">
      <c r="A336" s="190">
        <v>42445</v>
      </c>
      <c r="B336" s="190" t="s">
        <v>1530</v>
      </c>
      <c r="C336" s="188" t="s">
        <v>653</v>
      </c>
      <c r="D336" s="191"/>
      <c r="E336" s="191">
        <v>50596000</v>
      </c>
      <c r="F336" s="192">
        <f t="shared" si="11"/>
        <v>1139420000</v>
      </c>
      <c r="G336" s="187"/>
      <c r="H336" s="179">
        <f t="shared" si="12"/>
        <v>3</v>
      </c>
    </row>
    <row r="337" spans="1:8" ht="18" customHeight="1">
      <c r="A337" s="190">
        <v>42445</v>
      </c>
      <c r="B337" s="190" t="s">
        <v>1530</v>
      </c>
      <c r="C337" s="188" t="s">
        <v>1760</v>
      </c>
      <c r="D337" s="191"/>
      <c r="E337" s="191">
        <v>152840000</v>
      </c>
      <c r="F337" s="192">
        <f t="shared" si="11"/>
        <v>986580000</v>
      </c>
      <c r="G337" s="187"/>
      <c r="H337" s="179">
        <f t="shared" si="12"/>
        <v>3</v>
      </c>
    </row>
    <row r="338" spans="1:8" ht="18" customHeight="1">
      <c r="A338" s="190">
        <v>42445</v>
      </c>
      <c r="B338" s="190" t="s">
        <v>1562</v>
      </c>
      <c r="C338" s="188" t="s">
        <v>1761</v>
      </c>
      <c r="D338" s="191"/>
      <c r="E338" s="191">
        <v>157700000</v>
      </c>
      <c r="F338" s="192">
        <f t="shared" si="11"/>
        <v>828880000</v>
      </c>
      <c r="G338" s="187"/>
      <c r="H338" s="179">
        <f t="shared" si="12"/>
        <v>3</v>
      </c>
    </row>
    <row r="339" spans="1:8" ht="18" customHeight="1">
      <c r="A339" s="190">
        <v>42445</v>
      </c>
      <c r="B339" s="190" t="s">
        <v>159</v>
      </c>
      <c r="C339" s="188" t="s">
        <v>1762</v>
      </c>
      <c r="D339" s="191"/>
      <c r="E339" s="191">
        <v>196461000</v>
      </c>
      <c r="F339" s="192">
        <f t="shared" si="11"/>
        <v>632419000</v>
      </c>
      <c r="G339" s="187"/>
      <c r="H339" s="179">
        <f t="shared" si="12"/>
        <v>3</v>
      </c>
    </row>
    <row r="340" spans="1:8" ht="18" customHeight="1">
      <c r="A340" s="190">
        <v>42445</v>
      </c>
      <c r="B340" s="190" t="s">
        <v>832</v>
      </c>
      <c r="C340" s="188" t="s">
        <v>1763</v>
      </c>
      <c r="D340" s="191"/>
      <c r="E340" s="191">
        <v>500000</v>
      </c>
      <c r="F340" s="192">
        <f t="shared" si="11"/>
        <v>631919000</v>
      </c>
      <c r="G340" s="187"/>
      <c r="H340" s="179">
        <f t="shared" si="12"/>
        <v>3</v>
      </c>
    </row>
    <row r="341" spans="1:8" ht="18" customHeight="1">
      <c r="A341" s="190">
        <v>42445</v>
      </c>
      <c r="B341" s="190" t="s">
        <v>159</v>
      </c>
      <c r="C341" s="188" t="s">
        <v>1764</v>
      </c>
      <c r="D341" s="191"/>
      <c r="E341" s="191">
        <v>9498000</v>
      </c>
      <c r="F341" s="192">
        <f t="shared" si="11"/>
        <v>622421000</v>
      </c>
      <c r="G341" s="187"/>
      <c r="H341" s="179">
        <f t="shared" si="12"/>
        <v>3</v>
      </c>
    </row>
    <row r="342" spans="1:8" ht="18" customHeight="1">
      <c r="A342" s="190">
        <v>42445</v>
      </c>
      <c r="B342" s="190" t="s">
        <v>881</v>
      </c>
      <c r="C342" s="188" t="s">
        <v>1765</v>
      </c>
      <c r="D342" s="191"/>
      <c r="E342" s="191">
        <v>130000</v>
      </c>
      <c r="F342" s="192">
        <f t="shared" si="11"/>
        <v>622291000</v>
      </c>
      <c r="G342" s="187"/>
      <c r="H342" s="179">
        <f t="shared" si="12"/>
        <v>3</v>
      </c>
    </row>
    <row r="343" spans="1:8" ht="18" customHeight="1">
      <c r="A343" s="190">
        <v>42445</v>
      </c>
      <c r="B343" s="190" t="s">
        <v>1530</v>
      </c>
      <c r="C343" s="188" t="s">
        <v>1278</v>
      </c>
      <c r="D343" s="191"/>
      <c r="E343" s="191">
        <v>20017000</v>
      </c>
      <c r="F343" s="192">
        <f t="shared" si="11"/>
        <v>602274000</v>
      </c>
      <c r="G343" s="187"/>
      <c r="H343" s="179">
        <f t="shared" si="12"/>
        <v>3</v>
      </c>
    </row>
    <row r="344" spans="1:8" ht="18" customHeight="1">
      <c r="A344" s="190">
        <v>42446</v>
      </c>
      <c r="B344" s="190" t="s">
        <v>1528</v>
      </c>
      <c r="C344" s="188" t="s">
        <v>1766</v>
      </c>
      <c r="D344" s="191"/>
      <c r="E344" s="191">
        <v>4083000</v>
      </c>
      <c r="F344" s="192">
        <f t="shared" si="11"/>
        <v>598191000</v>
      </c>
      <c r="G344" s="187"/>
      <c r="H344" s="179">
        <f t="shared" si="12"/>
        <v>3</v>
      </c>
    </row>
    <row r="345" spans="1:8" ht="18" customHeight="1">
      <c r="A345" s="190">
        <v>42446</v>
      </c>
      <c r="B345" s="190" t="s">
        <v>152</v>
      </c>
      <c r="C345" s="188" t="s">
        <v>1767</v>
      </c>
      <c r="D345" s="191"/>
      <c r="E345" s="191">
        <v>57348000</v>
      </c>
      <c r="F345" s="192">
        <f t="shared" si="11"/>
        <v>540843000</v>
      </c>
      <c r="G345" s="187"/>
      <c r="H345" s="179">
        <f t="shared" si="12"/>
        <v>3</v>
      </c>
    </row>
    <row r="346" spans="1:8" ht="18" customHeight="1">
      <c r="A346" s="190">
        <v>42446</v>
      </c>
      <c r="B346" s="190" t="s">
        <v>1530</v>
      </c>
      <c r="C346" s="188" t="s">
        <v>237</v>
      </c>
      <c r="D346" s="191"/>
      <c r="E346" s="191">
        <v>100000000</v>
      </c>
      <c r="F346" s="192">
        <f t="shared" si="11"/>
        <v>440843000</v>
      </c>
      <c r="G346" s="187"/>
      <c r="H346" s="179">
        <f t="shared" si="12"/>
        <v>3</v>
      </c>
    </row>
    <row r="347" spans="1:8" ht="18" customHeight="1">
      <c r="A347" s="190">
        <v>42446</v>
      </c>
      <c r="B347" s="190" t="s">
        <v>204</v>
      </c>
      <c r="C347" s="188" t="s">
        <v>1768</v>
      </c>
      <c r="D347" s="191"/>
      <c r="E347" s="191">
        <v>33011000</v>
      </c>
      <c r="F347" s="192">
        <f t="shared" si="11"/>
        <v>407832000</v>
      </c>
      <c r="G347" s="187"/>
      <c r="H347" s="179">
        <f t="shared" si="12"/>
        <v>3</v>
      </c>
    </row>
    <row r="348" spans="1:8" ht="18" customHeight="1">
      <c r="A348" s="190">
        <v>42446</v>
      </c>
      <c r="B348" s="190" t="s">
        <v>1586</v>
      </c>
      <c r="C348" s="188" t="s">
        <v>1769</v>
      </c>
      <c r="D348" s="191"/>
      <c r="E348" s="191">
        <v>5610000</v>
      </c>
      <c r="F348" s="192">
        <f t="shared" si="11"/>
        <v>402222000</v>
      </c>
      <c r="G348" s="187"/>
      <c r="H348" s="179">
        <f t="shared" si="12"/>
        <v>3</v>
      </c>
    </row>
    <row r="349" spans="1:8" ht="18" customHeight="1">
      <c r="A349" s="190">
        <v>42446</v>
      </c>
      <c r="B349" s="190" t="s">
        <v>1528</v>
      </c>
      <c r="C349" s="188" t="s">
        <v>1770</v>
      </c>
      <c r="D349" s="191"/>
      <c r="E349" s="191">
        <v>9337000</v>
      </c>
      <c r="F349" s="192">
        <f t="shared" si="11"/>
        <v>392885000</v>
      </c>
      <c r="G349" s="187"/>
      <c r="H349" s="179">
        <f t="shared" si="12"/>
        <v>3</v>
      </c>
    </row>
    <row r="350" spans="1:8" ht="18" customHeight="1">
      <c r="A350" s="190">
        <v>42446</v>
      </c>
      <c r="B350" s="190" t="s">
        <v>623</v>
      </c>
      <c r="C350" s="188" t="s">
        <v>1624</v>
      </c>
      <c r="D350" s="191"/>
      <c r="E350" s="191">
        <v>300150000</v>
      </c>
      <c r="F350" s="192">
        <f t="shared" si="11"/>
        <v>92735000</v>
      </c>
      <c r="G350" s="187"/>
      <c r="H350" s="179">
        <f t="shared" si="12"/>
        <v>3</v>
      </c>
    </row>
    <row r="351" spans="1:8" ht="18" customHeight="1">
      <c r="A351" s="190">
        <v>42446</v>
      </c>
      <c r="B351" s="190" t="s">
        <v>1530</v>
      </c>
      <c r="C351" s="188" t="s">
        <v>1771</v>
      </c>
      <c r="D351" s="191"/>
      <c r="E351" s="191">
        <v>82675000</v>
      </c>
      <c r="F351" s="192">
        <f t="shared" si="11"/>
        <v>10060000</v>
      </c>
      <c r="G351" s="187"/>
      <c r="H351" s="179">
        <f t="shared" si="12"/>
        <v>3</v>
      </c>
    </row>
    <row r="352" spans="1:8" ht="18" customHeight="1">
      <c r="A352" s="190">
        <v>42447</v>
      </c>
      <c r="B352" s="190" t="s">
        <v>1646</v>
      </c>
      <c r="C352" s="188" t="s">
        <v>1772</v>
      </c>
      <c r="D352" s="191">
        <v>10630000</v>
      </c>
      <c r="E352" s="191"/>
      <c r="F352" s="192">
        <f t="shared" si="11"/>
        <v>20690000</v>
      </c>
      <c r="G352" s="187"/>
      <c r="H352" s="179">
        <f t="shared" si="12"/>
        <v>3</v>
      </c>
    </row>
    <row r="353" spans="1:8" ht="18" customHeight="1">
      <c r="A353" s="190">
        <v>42447</v>
      </c>
      <c r="B353" s="190" t="s">
        <v>152</v>
      </c>
      <c r="C353" s="188" t="s">
        <v>1773</v>
      </c>
      <c r="D353" s="191"/>
      <c r="E353" s="191">
        <v>1060000</v>
      </c>
      <c r="F353" s="192">
        <f t="shared" si="11"/>
        <v>19630000</v>
      </c>
      <c r="G353" s="187"/>
      <c r="H353" s="179">
        <f t="shared" si="12"/>
        <v>3</v>
      </c>
    </row>
    <row r="354" spans="1:8" ht="18" customHeight="1">
      <c r="A354" s="190">
        <v>42447</v>
      </c>
      <c r="B354" s="190" t="s">
        <v>1569</v>
      </c>
      <c r="C354" s="188" t="s">
        <v>1774</v>
      </c>
      <c r="D354" s="191"/>
      <c r="E354" s="191">
        <v>1700000</v>
      </c>
      <c r="F354" s="192">
        <f t="shared" si="11"/>
        <v>17930000</v>
      </c>
      <c r="G354" s="187"/>
      <c r="H354" s="179">
        <f t="shared" si="12"/>
        <v>3</v>
      </c>
    </row>
    <row r="355" spans="1:8" ht="18" customHeight="1">
      <c r="A355" s="190">
        <v>42451</v>
      </c>
      <c r="B355" s="190" t="s">
        <v>1586</v>
      </c>
      <c r="C355" s="188" t="s">
        <v>1297</v>
      </c>
      <c r="D355" s="191"/>
      <c r="E355" s="191">
        <v>7920000</v>
      </c>
      <c r="F355" s="192">
        <f t="shared" si="11"/>
        <v>10010000</v>
      </c>
      <c r="G355" s="187"/>
      <c r="H355" s="179">
        <f t="shared" si="12"/>
        <v>3</v>
      </c>
    </row>
    <row r="356" spans="1:8" ht="18" customHeight="1">
      <c r="A356" s="190">
        <v>42451</v>
      </c>
      <c r="B356" s="190" t="s">
        <v>1556</v>
      </c>
      <c r="C356" s="188" t="s">
        <v>1722</v>
      </c>
      <c r="D356" s="191">
        <v>500000000</v>
      </c>
      <c r="E356" s="191"/>
      <c r="F356" s="192">
        <f t="shared" si="11"/>
        <v>510010000</v>
      </c>
      <c r="G356" s="187"/>
      <c r="H356" s="179">
        <f t="shared" si="12"/>
        <v>3</v>
      </c>
    </row>
    <row r="357" spans="1:8" ht="18" customHeight="1">
      <c r="A357" s="190">
        <v>42451</v>
      </c>
      <c r="B357" s="190" t="s">
        <v>1740</v>
      </c>
      <c r="C357" s="188" t="s">
        <v>1688</v>
      </c>
      <c r="D357" s="191">
        <v>9725000</v>
      </c>
      <c r="E357" s="191"/>
      <c r="F357" s="192">
        <f t="shared" si="11"/>
        <v>519735000</v>
      </c>
      <c r="G357" s="187"/>
      <c r="H357" s="179">
        <f t="shared" si="12"/>
        <v>3</v>
      </c>
    </row>
    <row r="358" spans="1:8" ht="18" customHeight="1">
      <c r="A358" s="190">
        <v>42451</v>
      </c>
      <c r="B358" s="190" t="s">
        <v>1518</v>
      </c>
      <c r="C358" s="188" t="s">
        <v>1749</v>
      </c>
      <c r="D358" s="191"/>
      <c r="E358" s="191">
        <v>10000000</v>
      </c>
      <c r="F358" s="192">
        <f t="shared" si="11"/>
        <v>509735000</v>
      </c>
      <c r="G358" s="187"/>
      <c r="H358" s="179">
        <f t="shared" si="12"/>
        <v>3</v>
      </c>
    </row>
    <row r="359" spans="1:8" ht="18" customHeight="1">
      <c r="A359" s="190">
        <v>42451</v>
      </c>
      <c r="B359" s="190" t="s">
        <v>1708</v>
      </c>
      <c r="C359" s="188" t="s">
        <v>1775</v>
      </c>
      <c r="D359" s="191"/>
      <c r="E359" s="191">
        <v>23000000</v>
      </c>
      <c r="F359" s="192">
        <f t="shared" si="11"/>
        <v>486735000</v>
      </c>
      <c r="G359" s="187"/>
      <c r="H359" s="179">
        <f t="shared" si="12"/>
        <v>3</v>
      </c>
    </row>
    <row r="360" spans="1:8" ht="18" customHeight="1">
      <c r="A360" s="190">
        <v>42451</v>
      </c>
      <c r="B360" s="190" t="s">
        <v>1586</v>
      </c>
      <c r="C360" s="188" t="s">
        <v>1776</v>
      </c>
      <c r="D360" s="191"/>
      <c r="E360" s="191">
        <v>12000000</v>
      </c>
      <c r="F360" s="192">
        <f t="shared" si="11"/>
        <v>474735000</v>
      </c>
      <c r="G360" s="187"/>
      <c r="H360" s="179">
        <f t="shared" si="12"/>
        <v>3</v>
      </c>
    </row>
    <row r="361" spans="1:8" ht="18" customHeight="1">
      <c r="A361" s="190">
        <v>42451</v>
      </c>
      <c r="B361" s="190" t="s">
        <v>1530</v>
      </c>
      <c r="C361" s="188" t="s">
        <v>1777</v>
      </c>
      <c r="D361" s="191"/>
      <c r="E361" s="191">
        <v>200000000</v>
      </c>
      <c r="F361" s="192">
        <f t="shared" si="11"/>
        <v>274735000</v>
      </c>
      <c r="G361" s="187"/>
      <c r="H361" s="179">
        <f t="shared" si="12"/>
        <v>3</v>
      </c>
    </row>
    <row r="362" spans="1:8" ht="18" customHeight="1">
      <c r="A362" s="190">
        <v>42451</v>
      </c>
      <c r="B362" s="190" t="s">
        <v>881</v>
      </c>
      <c r="C362" s="188" t="s">
        <v>1660</v>
      </c>
      <c r="D362" s="191"/>
      <c r="E362" s="191">
        <v>250000</v>
      </c>
      <c r="F362" s="192">
        <f t="shared" si="11"/>
        <v>274485000</v>
      </c>
      <c r="G362" s="187"/>
      <c r="H362" s="179">
        <f t="shared" si="12"/>
        <v>3</v>
      </c>
    </row>
    <row r="363" spans="1:8" ht="18" customHeight="1">
      <c r="A363" s="190">
        <v>42451</v>
      </c>
      <c r="B363" s="190" t="s">
        <v>1528</v>
      </c>
      <c r="C363" s="188" t="s">
        <v>1778</v>
      </c>
      <c r="D363" s="191"/>
      <c r="E363" s="191">
        <v>964000</v>
      </c>
      <c r="F363" s="192">
        <f t="shared" si="11"/>
        <v>273521000</v>
      </c>
      <c r="G363" s="187"/>
      <c r="H363" s="179">
        <f t="shared" si="12"/>
        <v>3</v>
      </c>
    </row>
    <row r="364" spans="1:8" ht="18" customHeight="1">
      <c r="A364" s="190">
        <v>42451</v>
      </c>
      <c r="B364" s="190"/>
      <c r="C364" s="188" t="s">
        <v>1779</v>
      </c>
      <c r="D364" s="191"/>
      <c r="E364" s="191">
        <v>2522000</v>
      </c>
      <c r="F364" s="192">
        <f t="shared" si="11"/>
        <v>270999000</v>
      </c>
      <c r="G364" s="187"/>
      <c r="H364" s="179">
        <f t="shared" si="12"/>
        <v>3</v>
      </c>
    </row>
    <row r="365" spans="1:8" ht="18" customHeight="1">
      <c r="A365" s="190">
        <v>42451</v>
      </c>
      <c r="B365" s="190" t="s">
        <v>1593</v>
      </c>
      <c r="C365" s="188" t="s">
        <v>1780</v>
      </c>
      <c r="D365" s="191">
        <v>66500000</v>
      </c>
      <c r="E365" s="191"/>
      <c r="F365" s="192">
        <f t="shared" si="11"/>
        <v>337499000</v>
      </c>
      <c r="G365" s="187"/>
      <c r="H365" s="179">
        <f t="shared" si="12"/>
        <v>3</v>
      </c>
    </row>
    <row r="366" spans="1:8" ht="18" customHeight="1">
      <c r="A366" s="190">
        <v>42451</v>
      </c>
      <c r="B366" s="190" t="s">
        <v>1646</v>
      </c>
      <c r="C366" s="188" t="s">
        <v>1781</v>
      </c>
      <c r="D366" s="191">
        <v>4980000</v>
      </c>
      <c r="E366" s="191"/>
      <c r="F366" s="192">
        <f t="shared" si="11"/>
        <v>342479000</v>
      </c>
      <c r="G366" s="187"/>
      <c r="H366" s="179">
        <f t="shared" si="12"/>
        <v>3</v>
      </c>
    </row>
    <row r="367" spans="1:8" ht="18" customHeight="1">
      <c r="A367" s="190">
        <v>42451</v>
      </c>
      <c r="B367" s="190" t="s">
        <v>1586</v>
      </c>
      <c r="C367" s="188" t="s">
        <v>1782</v>
      </c>
      <c r="D367" s="191"/>
      <c r="E367" s="191">
        <v>2925000</v>
      </c>
      <c r="F367" s="192">
        <f t="shared" si="11"/>
        <v>339554000</v>
      </c>
      <c r="G367" s="187"/>
      <c r="H367" s="179">
        <f t="shared" si="12"/>
        <v>3</v>
      </c>
    </row>
    <row r="368" spans="1:8" ht="18" customHeight="1">
      <c r="A368" s="190">
        <v>42451</v>
      </c>
      <c r="B368" s="190" t="s">
        <v>152</v>
      </c>
      <c r="C368" s="188" t="s">
        <v>1783</v>
      </c>
      <c r="D368" s="191"/>
      <c r="E368" s="191">
        <v>1240000</v>
      </c>
      <c r="F368" s="192">
        <f t="shared" si="11"/>
        <v>338314000</v>
      </c>
      <c r="G368" s="187"/>
      <c r="H368" s="179">
        <f t="shared" si="12"/>
        <v>3</v>
      </c>
    </row>
    <row r="369" spans="1:8" ht="18" customHeight="1">
      <c r="A369" s="190">
        <v>42451</v>
      </c>
      <c r="B369" s="190" t="s">
        <v>1593</v>
      </c>
      <c r="C369" s="188" t="s">
        <v>1784</v>
      </c>
      <c r="D369" s="191"/>
      <c r="E369" s="191">
        <v>18700000</v>
      </c>
      <c r="F369" s="192">
        <f t="shared" si="11"/>
        <v>319614000</v>
      </c>
      <c r="G369" s="187"/>
      <c r="H369" s="179">
        <f t="shared" si="12"/>
        <v>3</v>
      </c>
    </row>
    <row r="370" spans="1:8" ht="18" customHeight="1">
      <c r="A370" s="190">
        <v>42451</v>
      </c>
      <c r="B370" s="190" t="s">
        <v>881</v>
      </c>
      <c r="C370" s="188" t="s">
        <v>1785</v>
      </c>
      <c r="D370" s="191"/>
      <c r="E370" s="191">
        <v>544000</v>
      </c>
      <c r="F370" s="192">
        <f t="shared" si="11"/>
        <v>319070000</v>
      </c>
      <c r="G370" s="187"/>
      <c r="H370" s="179">
        <f t="shared" si="12"/>
        <v>3</v>
      </c>
    </row>
    <row r="371" spans="1:8" ht="18" customHeight="1">
      <c r="A371" s="190">
        <v>42451</v>
      </c>
      <c r="B371" s="190" t="s">
        <v>832</v>
      </c>
      <c r="C371" s="188" t="s">
        <v>1787</v>
      </c>
      <c r="D371" s="191"/>
      <c r="E371" s="191">
        <v>934000</v>
      </c>
      <c r="F371" s="192">
        <f t="shared" si="11"/>
        <v>318136000</v>
      </c>
      <c r="G371" s="187"/>
      <c r="H371" s="179">
        <f t="shared" si="12"/>
        <v>3</v>
      </c>
    </row>
    <row r="372" spans="1:8" ht="18" customHeight="1">
      <c r="A372" s="190">
        <v>42451</v>
      </c>
      <c r="B372" s="190" t="s">
        <v>1562</v>
      </c>
      <c r="C372" s="188" t="s">
        <v>1786</v>
      </c>
      <c r="D372" s="191"/>
      <c r="E372" s="191">
        <v>18921000</v>
      </c>
      <c r="F372" s="192">
        <f t="shared" si="11"/>
        <v>299215000</v>
      </c>
      <c r="G372" s="187"/>
      <c r="H372" s="179">
        <f t="shared" si="12"/>
        <v>3</v>
      </c>
    </row>
    <row r="373" spans="1:8" ht="18" customHeight="1">
      <c r="A373" s="190">
        <v>42453</v>
      </c>
      <c r="B373" s="190" t="s">
        <v>881</v>
      </c>
      <c r="C373" s="188" t="s">
        <v>1788</v>
      </c>
      <c r="D373" s="191"/>
      <c r="E373" s="191">
        <v>370000</v>
      </c>
      <c r="F373" s="192">
        <f t="shared" si="11"/>
        <v>298845000</v>
      </c>
      <c r="G373" s="187"/>
      <c r="H373" s="179">
        <f t="shared" si="12"/>
        <v>3</v>
      </c>
    </row>
    <row r="374" spans="1:8" ht="18" customHeight="1">
      <c r="A374" s="190">
        <v>42453</v>
      </c>
      <c r="B374" s="190" t="s">
        <v>179</v>
      </c>
      <c r="C374" s="188" t="s">
        <v>1789</v>
      </c>
      <c r="D374" s="191"/>
      <c r="E374" s="191">
        <v>303000</v>
      </c>
      <c r="F374" s="192">
        <f t="shared" si="11"/>
        <v>298542000</v>
      </c>
      <c r="G374" s="187"/>
      <c r="H374" s="179">
        <f t="shared" si="12"/>
        <v>3</v>
      </c>
    </row>
    <row r="375" spans="1:8" ht="18" customHeight="1">
      <c r="A375" s="190">
        <v>42453</v>
      </c>
      <c r="B375" s="190" t="s">
        <v>1586</v>
      </c>
      <c r="C375" s="188" t="s">
        <v>1790</v>
      </c>
      <c r="D375" s="191"/>
      <c r="E375" s="191">
        <v>711000</v>
      </c>
      <c r="F375" s="192">
        <f t="shared" si="11"/>
        <v>297831000</v>
      </c>
      <c r="G375" s="187"/>
      <c r="H375" s="179">
        <f t="shared" si="12"/>
        <v>3</v>
      </c>
    </row>
    <row r="376" spans="1:8" ht="18" customHeight="1">
      <c r="A376" s="190">
        <v>42454</v>
      </c>
      <c r="B376" s="190" t="s">
        <v>198</v>
      </c>
      <c r="C376" s="188" t="s">
        <v>1791</v>
      </c>
      <c r="D376" s="191"/>
      <c r="E376" s="191">
        <v>17778000</v>
      </c>
      <c r="F376" s="192">
        <f t="shared" si="11"/>
        <v>280053000</v>
      </c>
      <c r="G376" s="187"/>
      <c r="H376" s="179">
        <f t="shared" si="12"/>
        <v>3</v>
      </c>
    </row>
    <row r="377" spans="1:8" ht="18" customHeight="1">
      <c r="A377" s="190">
        <v>42454</v>
      </c>
      <c r="B377" s="190" t="s">
        <v>881</v>
      </c>
      <c r="C377" s="188" t="s">
        <v>1792</v>
      </c>
      <c r="D377" s="191"/>
      <c r="E377" s="191">
        <v>4000000</v>
      </c>
      <c r="F377" s="192">
        <f t="shared" si="11"/>
        <v>276053000</v>
      </c>
      <c r="G377" s="187"/>
      <c r="H377" s="179">
        <f t="shared" si="12"/>
        <v>3</v>
      </c>
    </row>
    <row r="378" spans="1:8" ht="18" customHeight="1">
      <c r="A378" s="190">
        <v>42454</v>
      </c>
      <c r="B378" s="190" t="s">
        <v>881</v>
      </c>
      <c r="C378" s="188" t="s">
        <v>1793</v>
      </c>
      <c r="D378" s="191"/>
      <c r="E378" s="191">
        <v>290000</v>
      </c>
      <c r="F378" s="192">
        <f t="shared" si="11"/>
        <v>275763000</v>
      </c>
      <c r="G378" s="187"/>
      <c r="H378" s="179">
        <f t="shared" si="12"/>
        <v>3</v>
      </c>
    </row>
    <row r="379" spans="1:8" ht="18" customHeight="1">
      <c r="A379" s="190">
        <v>42457</v>
      </c>
      <c r="B379" s="190" t="s">
        <v>1569</v>
      </c>
      <c r="C379" s="188" t="s">
        <v>1794</v>
      </c>
      <c r="D379" s="191"/>
      <c r="E379" s="191">
        <v>10000000</v>
      </c>
      <c r="F379" s="192">
        <f t="shared" si="11"/>
        <v>265763000</v>
      </c>
      <c r="G379" s="187"/>
      <c r="H379" s="179">
        <f t="shared" si="12"/>
        <v>3</v>
      </c>
    </row>
    <row r="380" spans="1:8" ht="18" customHeight="1">
      <c r="A380" s="190">
        <v>42457</v>
      </c>
      <c r="B380" s="190" t="s">
        <v>832</v>
      </c>
      <c r="C380" s="188" t="s">
        <v>1795</v>
      </c>
      <c r="D380" s="191"/>
      <c r="E380" s="191">
        <v>3995000</v>
      </c>
      <c r="F380" s="192">
        <f t="shared" si="11"/>
        <v>261768000</v>
      </c>
      <c r="G380" s="187"/>
      <c r="H380" s="179">
        <f t="shared" si="12"/>
        <v>3</v>
      </c>
    </row>
    <row r="381" spans="1:8" ht="18" customHeight="1">
      <c r="A381" s="190">
        <v>42457</v>
      </c>
      <c r="B381" s="190" t="s">
        <v>881</v>
      </c>
      <c r="C381" s="188" t="s">
        <v>1796</v>
      </c>
      <c r="D381" s="191"/>
      <c r="E381" s="191">
        <v>2300000</v>
      </c>
      <c r="F381" s="192">
        <f t="shared" si="11"/>
        <v>259468000</v>
      </c>
      <c r="G381" s="187"/>
      <c r="H381" s="179">
        <f t="shared" si="12"/>
        <v>3</v>
      </c>
    </row>
    <row r="382" spans="1:8" ht="18" customHeight="1">
      <c r="A382" s="190">
        <v>42457</v>
      </c>
      <c r="B382" s="190" t="s">
        <v>832</v>
      </c>
      <c r="C382" s="188" t="s">
        <v>1797</v>
      </c>
      <c r="D382" s="191"/>
      <c r="E382" s="191">
        <v>500000</v>
      </c>
      <c r="F382" s="192">
        <f t="shared" si="11"/>
        <v>258968000</v>
      </c>
      <c r="G382" s="187"/>
      <c r="H382" s="179">
        <f t="shared" si="12"/>
        <v>3</v>
      </c>
    </row>
    <row r="383" spans="1:8" ht="18" customHeight="1">
      <c r="A383" s="190">
        <v>42457</v>
      </c>
      <c r="B383" s="190" t="s">
        <v>204</v>
      </c>
      <c r="C383" s="188" t="s">
        <v>1798</v>
      </c>
      <c r="D383" s="191"/>
      <c r="E383" s="191">
        <v>6017000</v>
      </c>
      <c r="F383" s="192">
        <f t="shared" si="11"/>
        <v>252951000</v>
      </c>
      <c r="G383" s="187"/>
      <c r="H383" s="179">
        <f t="shared" si="12"/>
        <v>3</v>
      </c>
    </row>
    <row r="384" spans="1:8" ht="18" customHeight="1">
      <c r="A384" s="190">
        <v>42457</v>
      </c>
      <c r="B384" s="190" t="s">
        <v>179</v>
      </c>
      <c r="C384" s="188" t="s">
        <v>1799</v>
      </c>
      <c r="D384" s="191"/>
      <c r="E384" s="191">
        <v>2045000</v>
      </c>
      <c r="F384" s="192">
        <f t="shared" si="11"/>
        <v>250906000</v>
      </c>
      <c r="G384" s="187"/>
      <c r="H384" s="179">
        <f t="shared" si="12"/>
        <v>3</v>
      </c>
    </row>
    <row r="385" spans="1:8" ht="18" customHeight="1">
      <c r="A385" s="190">
        <v>42457</v>
      </c>
      <c r="B385" s="190" t="s">
        <v>881</v>
      </c>
      <c r="C385" s="188" t="s">
        <v>1800</v>
      </c>
      <c r="D385" s="191"/>
      <c r="E385" s="191">
        <v>100000</v>
      </c>
      <c r="F385" s="192">
        <f t="shared" si="11"/>
        <v>250806000</v>
      </c>
      <c r="G385" s="187"/>
      <c r="H385" s="179">
        <f t="shared" si="12"/>
        <v>3</v>
      </c>
    </row>
    <row r="386" spans="1:8" ht="18" customHeight="1">
      <c r="A386" s="190">
        <v>42458</v>
      </c>
      <c r="B386" s="190" t="s">
        <v>50</v>
      </c>
      <c r="C386" s="188" t="s">
        <v>1801</v>
      </c>
      <c r="D386" s="191"/>
      <c r="E386" s="191">
        <v>50000000</v>
      </c>
      <c r="F386" s="192">
        <f t="shared" si="11"/>
        <v>200806000</v>
      </c>
      <c r="G386" s="187"/>
      <c r="H386" s="179">
        <f t="shared" si="12"/>
        <v>3</v>
      </c>
    </row>
    <row r="387" spans="1:8" ht="18" customHeight="1">
      <c r="A387" s="190">
        <v>42458</v>
      </c>
      <c r="B387" s="190" t="s">
        <v>204</v>
      </c>
      <c r="C387" s="188" t="s">
        <v>1802</v>
      </c>
      <c r="D387" s="191"/>
      <c r="E387" s="191">
        <v>10011000</v>
      </c>
      <c r="F387" s="192">
        <f t="shared" si="11"/>
        <v>190795000</v>
      </c>
      <c r="G387" s="187"/>
      <c r="H387" s="179">
        <f t="shared" si="12"/>
        <v>3</v>
      </c>
    </row>
    <row r="388" spans="1:8" ht="18" customHeight="1">
      <c r="A388" s="190">
        <v>42458</v>
      </c>
      <c r="B388" s="190" t="s">
        <v>1893</v>
      </c>
      <c r="C388" s="188" t="s">
        <v>1803</v>
      </c>
      <c r="D388" s="191"/>
      <c r="E388" s="191">
        <v>16500000</v>
      </c>
      <c r="F388" s="192">
        <f t="shared" si="11"/>
        <v>174295000</v>
      </c>
      <c r="G388" s="187"/>
      <c r="H388" s="179">
        <f t="shared" si="12"/>
        <v>3</v>
      </c>
    </row>
    <row r="389" spans="1:8" ht="18" customHeight="1">
      <c r="A389" s="190">
        <v>42458</v>
      </c>
      <c r="B389" s="190" t="s">
        <v>152</v>
      </c>
      <c r="C389" s="188" t="s">
        <v>1804</v>
      </c>
      <c r="D389" s="191"/>
      <c r="E389" s="191">
        <v>3679000</v>
      </c>
      <c r="F389" s="192">
        <f t="shared" si="11"/>
        <v>170616000</v>
      </c>
      <c r="G389" s="187"/>
      <c r="H389" s="179">
        <f t="shared" si="12"/>
        <v>3</v>
      </c>
    </row>
    <row r="390" spans="1:8" ht="18" customHeight="1">
      <c r="A390" s="190">
        <v>42458</v>
      </c>
      <c r="B390" s="190" t="s">
        <v>881</v>
      </c>
      <c r="C390" s="188" t="s">
        <v>1805</v>
      </c>
      <c r="D390" s="191"/>
      <c r="E390" s="191">
        <v>300000</v>
      </c>
      <c r="F390" s="192">
        <f t="shared" si="11"/>
        <v>170316000</v>
      </c>
      <c r="G390" s="187"/>
      <c r="H390" s="179">
        <f t="shared" si="12"/>
        <v>3</v>
      </c>
    </row>
    <row r="391" spans="1:8" ht="18" customHeight="1">
      <c r="A391" s="190">
        <v>42459</v>
      </c>
      <c r="B391" s="190" t="s">
        <v>50</v>
      </c>
      <c r="C391" s="188" t="s">
        <v>1704</v>
      </c>
      <c r="D391" s="191"/>
      <c r="E391" s="191">
        <v>25000000</v>
      </c>
      <c r="F391" s="192">
        <f t="shared" si="11"/>
        <v>145316000</v>
      </c>
      <c r="G391" s="187"/>
      <c r="H391" s="179">
        <f t="shared" si="12"/>
        <v>3</v>
      </c>
    </row>
    <row r="392" spans="1:8" ht="18" customHeight="1">
      <c r="A392" s="190">
        <v>42459</v>
      </c>
      <c r="B392" s="190" t="s">
        <v>50</v>
      </c>
      <c r="C392" s="188" t="s">
        <v>1807</v>
      </c>
      <c r="D392" s="191"/>
      <c r="E392" s="191">
        <v>45000000</v>
      </c>
      <c r="F392" s="192">
        <f t="shared" si="11"/>
        <v>100316000</v>
      </c>
      <c r="G392" s="187"/>
      <c r="H392" s="179">
        <f t="shared" si="12"/>
        <v>3</v>
      </c>
    </row>
    <row r="393" spans="1:8" ht="18" customHeight="1">
      <c r="A393" s="190">
        <v>42459</v>
      </c>
      <c r="B393" s="190" t="s">
        <v>1806</v>
      </c>
      <c r="C393" s="188" t="s">
        <v>1808</v>
      </c>
      <c r="D393" s="191"/>
      <c r="E393" s="191">
        <v>10988000</v>
      </c>
      <c r="F393" s="192">
        <f t="shared" si="11"/>
        <v>89328000</v>
      </c>
      <c r="G393" s="187"/>
      <c r="H393" s="179">
        <f t="shared" si="12"/>
        <v>3</v>
      </c>
    </row>
    <row r="394" spans="1:8" ht="18" customHeight="1">
      <c r="A394" s="190">
        <v>42461</v>
      </c>
      <c r="B394" s="190" t="s">
        <v>152</v>
      </c>
      <c r="C394" s="188" t="s">
        <v>1284</v>
      </c>
      <c r="D394" s="191"/>
      <c r="E394" s="191">
        <v>5000000</v>
      </c>
      <c r="F394" s="192">
        <f t="shared" si="11"/>
        <v>84328000</v>
      </c>
      <c r="G394" s="187"/>
      <c r="H394" s="179">
        <f t="shared" si="12"/>
        <v>4</v>
      </c>
    </row>
    <row r="395" spans="1:8" ht="18" customHeight="1">
      <c r="A395" s="190">
        <v>42461</v>
      </c>
      <c r="B395" s="190" t="s">
        <v>1528</v>
      </c>
      <c r="C395" s="188" t="s">
        <v>1809</v>
      </c>
      <c r="D395" s="191"/>
      <c r="E395" s="191">
        <v>1230000</v>
      </c>
      <c r="F395" s="192">
        <f t="shared" si="11"/>
        <v>83098000</v>
      </c>
      <c r="G395" s="187"/>
      <c r="H395" s="179">
        <f t="shared" si="12"/>
        <v>4</v>
      </c>
    </row>
    <row r="396" spans="1:8" ht="18" customHeight="1">
      <c r="A396" s="190">
        <v>42461</v>
      </c>
      <c r="B396" s="190" t="s">
        <v>204</v>
      </c>
      <c r="C396" s="188" t="s">
        <v>1264</v>
      </c>
      <c r="D396" s="191"/>
      <c r="E396" s="191">
        <v>10517000</v>
      </c>
      <c r="F396" s="192">
        <f t="shared" si="11"/>
        <v>72581000</v>
      </c>
      <c r="G396" s="187"/>
      <c r="H396" s="179">
        <f t="shared" si="12"/>
        <v>4</v>
      </c>
    </row>
    <row r="397" spans="1:8" ht="18" customHeight="1">
      <c r="A397" s="190">
        <v>42461</v>
      </c>
      <c r="B397" s="190" t="s">
        <v>1512</v>
      </c>
      <c r="C397" s="188" t="s">
        <v>1546</v>
      </c>
      <c r="D397" s="191"/>
      <c r="E397" s="191">
        <v>380000</v>
      </c>
      <c r="F397" s="192">
        <f t="shared" si="11"/>
        <v>72201000</v>
      </c>
      <c r="G397" s="187"/>
      <c r="H397" s="179">
        <f t="shared" si="12"/>
        <v>4</v>
      </c>
    </row>
    <row r="398" spans="1:8" ht="18" customHeight="1">
      <c r="A398" s="190">
        <v>42461</v>
      </c>
      <c r="B398" s="190" t="s">
        <v>152</v>
      </c>
      <c r="C398" s="188" t="s">
        <v>1810</v>
      </c>
      <c r="D398" s="191"/>
      <c r="E398" s="191">
        <v>1197000</v>
      </c>
      <c r="F398" s="192">
        <f t="shared" ref="F398:F461" si="13">IF(C398&lt;&gt;"",F397+D398-E398,0)</f>
        <v>71004000</v>
      </c>
      <c r="G398" s="187"/>
      <c r="H398" s="179">
        <f t="shared" si="12"/>
        <v>4</v>
      </c>
    </row>
    <row r="399" spans="1:8" ht="18" customHeight="1">
      <c r="A399" s="190">
        <v>42461</v>
      </c>
      <c r="B399" s="190" t="s">
        <v>152</v>
      </c>
      <c r="C399" s="188" t="s">
        <v>1811</v>
      </c>
      <c r="D399" s="191"/>
      <c r="E399" s="191">
        <v>2150000</v>
      </c>
      <c r="F399" s="192">
        <f t="shared" si="13"/>
        <v>68854000</v>
      </c>
      <c r="G399" s="187"/>
      <c r="H399" s="179">
        <f t="shared" ref="H399:H462" si="14">IF(A399&lt;&gt;"",MONTH(A399),"")</f>
        <v>4</v>
      </c>
    </row>
    <row r="400" spans="1:8" ht="18" customHeight="1">
      <c r="A400" s="190">
        <v>42462</v>
      </c>
      <c r="B400" s="190" t="s">
        <v>623</v>
      </c>
      <c r="C400" s="188" t="s">
        <v>1722</v>
      </c>
      <c r="D400" s="191">
        <v>300000000</v>
      </c>
      <c r="E400" s="191"/>
      <c r="F400" s="192">
        <f t="shared" si="13"/>
        <v>368854000</v>
      </c>
      <c r="G400" s="187"/>
      <c r="H400" s="179">
        <f t="shared" si="14"/>
        <v>4</v>
      </c>
    </row>
    <row r="401" spans="1:8" ht="18" customHeight="1">
      <c r="A401" s="190">
        <v>42462</v>
      </c>
      <c r="B401" s="190" t="s">
        <v>1740</v>
      </c>
      <c r="C401" s="188" t="s">
        <v>1812</v>
      </c>
      <c r="D401" s="191">
        <v>128765000</v>
      </c>
      <c r="E401" s="191"/>
      <c r="F401" s="192">
        <f t="shared" si="13"/>
        <v>497619000</v>
      </c>
      <c r="G401" s="187"/>
      <c r="H401" s="179">
        <f t="shared" si="14"/>
        <v>4</v>
      </c>
    </row>
    <row r="402" spans="1:8" ht="18" customHeight="1">
      <c r="A402" s="190">
        <v>42462</v>
      </c>
      <c r="B402" s="190" t="s">
        <v>1646</v>
      </c>
      <c r="C402" s="188" t="s">
        <v>1813</v>
      </c>
      <c r="D402" s="191">
        <v>145350000</v>
      </c>
      <c r="E402" s="191"/>
      <c r="F402" s="192">
        <f t="shared" si="13"/>
        <v>642969000</v>
      </c>
      <c r="G402" s="187"/>
      <c r="H402" s="179">
        <f t="shared" si="14"/>
        <v>4</v>
      </c>
    </row>
    <row r="403" spans="1:8" ht="18" customHeight="1">
      <c r="A403" s="190">
        <v>42462</v>
      </c>
      <c r="B403" s="190" t="s">
        <v>198</v>
      </c>
      <c r="C403" s="188" t="s">
        <v>1814</v>
      </c>
      <c r="D403" s="191"/>
      <c r="E403" s="191">
        <v>200000000</v>
      </c>
      <c r="F403" s="192">
        <f t="shared" si="13"/>
        <v>442969000</v>
      </c>
      <c r="G403" s="187"/>
      <c r="H403" s="179">
        <f t="shared" si="14"/>
        <v>4</v>
      </c>
    </row>
    <row r="404" spans="1:8" ht="18" customHeight="1">
      <c r="A404" s="190">
        <v>42462</v>
      </c>
      <c r="B404" s="190" t="s">
        <v>1528</v>
      </c>
      <c r="C404" s="188" t="s">
        <v>1815</v>
      </c>
      <c r="D404" s="191"/>
      <c r="E404" s="191">
        <v>4602000</v>
      </c>
      <c r="F404" s="192">
        <f t="shared" si="13"/>
        <v>438367000</v>
      </c>
      <c r="G404" s="187"/>
      <c r="H404" s="179">
        <f t="shared" si="14"/>
        <v>4</v>
      </c>
    </row>
    <row r="405" spans="1:8" ht="18" customHeight="1">
      <c r="A405" s="190">
        <v>42462</v>
      </c>
      <c r="B405" s="190" t="s">
        <v>832</v>
      </c>
      <c r="C405" s="188" t="s">
        <v>1816</v>
      </c>
      <c r="D405" s="191"/>
      <c r="E405" s="191">
        <v>904000</v>
      </c>
      <c r="F405" s="192">
        <f t="shared" si="13"/>
        <v>437463000</v>
      </c>
      <c r="G405" s="187"/>
      <c r="H405" s="179">
        <f t="shared" si="14"/>
        <v>4</v>
      </c>
    </row>
    <row r="406" spans="1:8" ht="18" customHeight="1">
      <c r="A406" s="190">
        <v>42462</v>
      </c>
      <c r="B406" s="190" t="s">
        <v>184</v>
      </c>
      <c r="C406" s="188" t="s">
        <v>1817</v>
      </c>
      <c r="D406" s="191"/>
      <c r="E406" s="191">
        <v>3000000</v>
      </c>
      <c r="F406" s="192">
        <f t="shared" si="13"/>
        <v>434463000</v>
      </c>
      <c r="G406" s="187"/>
      <c r="H406" s="179">
        <f t="shared" si="14"/>
        <v>4</v>
      </c>
    </row>
    <row r="407" spans="1:8" ht="18" customHeight="1">
      <c r="A407" s="190">
        <v>42464</v>
      </c>
      <c r="B407" s="190" t="s">
        <v>159</v>
      </c>
      <c r="C407" s="188" t="s">
        <v>1818</v>
      </c>
      <c r="D407" s="191"/>
      <c r="E407" s="191">
        <v>61893000</v>
      </c>
      <c r="F407" s="192">
        <f t="shared" si="13"/>
        <v>372570000</v>
      </c>
      <c r="G407" s="187"/>
      <c r="H407" s="179">
        <f t="shared" si="14"/>
        <v>4</v>
      </c>
    </row>
    <row r="408" spans="1:8" ht="18" customHeight="1">
      <c r="A408" s="190">
        <v>42464</v>
      </c>
      <c r="B408" s="190" t="s">
        <v>198</v>
      </c>
      <c r="C408" s="188" t="s">
        <v>1819</v>
      </c>
      <c r="D408" s="191"/>
      <c r="E408" s="191">
        <v>20011000</v>
      </c>
      <c r="F408" s="192">
        <f t="shared" si="13"/>
        <v>352559000</v>
      </c>
      <c r="G408" s="187"/>
      <c r="H408" s="179">
        <f t="shared" si="14"/>
        <v>4</v>
      </c>
    </row>
    <row r="409" spans="1:8" ht="18" customHeight="1">
      <c r="A409" s="190">
        <v>42464</v>
      </c>
      <c r="B409" s="190" t="s">
        <v>198</v>
      </c>
      <c r="C409" s="188" t="s">
        <v>1820</v>
      </c>
      <c r="D409" s="191"/>
      <c r="E409" s="191">
        <v>4115000</v>
      </c>
      <c r="F409" s="192">
        <f t="shared" si="13"/>
        <v>348444000</v>
      </c>
      <c r="G409" s="187"/>
      <c r="H409" s="179">
        <f t="shared" si="14"/>
        <v>4</v>
      </c>
    </row>
    <row r="410" spans="1:8" ht="18" customHeight="1">
      <c r="A410" s="190">
        <v>42464</v>
      </c>
      <c r="B410" s="190" t="s">
        <v>1530</v>
      </c>
      <c r="C410" s="188" t="s">
        <v>1580</v>
      </c>
      <c r="D410" s="191"/>
      <c r="E410" s="191">
        <v>150045000</v>
      </c>
      <c r="F410" s="192">
        <f t="shared" si="13"/>
        <v>198399000</v>
      </c>
      <c r="G410" s="187"/>
      <c r="H410" s="179">
        <f t="shared" si="14"/>
        <v>4</v>
      </c>
    </row>
    <row r="411" spans="1:8" ht="18" customHeight="1">
      <c r="A411" s="190">
        <v>42464</v>
      </c>
      <c r="B411" s="190" t="s">
        <v>1530</v>
      </c>
      <c r="C411" s="188" t="s">
        <v>1821</v>
      </c>
      <c r="D411" s="191"/>
      <c r="E411" s="191">
        <v>70035000</v>
      </c>
      <c r="F411" s="192">
        <f t="shared" si="13"/>
        <v>128364000</v>
      </c>
      <c r="G411" s="187"/>
      <c r="H411" s="179">
        <f t="shared" si="14"/>
        <v>4</v>
      </c>
    </row>
    <row r="412" spans="1:8" ht="18" customHeight="1">
      <c r="A412" s="190">
        <v>42465</v>
      </c>
      <c r="B412" s="190" t="s">
        <v>152</v>
      </c>
      <c r="C412" s="188" t="s">
        <v>1822</v>
      </c>
      <c r="D412" s="191"/>
      <c r="E412" s="191">
        <v>710000</v>
      </c>
      <c r="F412" s="192">
        <f t="shared" si="13"/>
        <v>127654000</v>
      </c>
      <c r="G412" s="187"/>
      <c r="H412" s="179">
        <f t="shared" si="14"/>
        <v>4</v>
      </c>
    </row>
    <row r="413" spans="1:8" ht="18" customHeight="1">
      <c r="A413" s="190">
        <v>42465</v>
      </c>
      <c r="B413" s="190" t="s">
        <v>198</v>
      </c>
      <c r="C413" s="188" t="s">
        <v>1823</v>
      </c>
      <c r="D413" s="191"/>
      <c r="E413" s="191">
        <v>10000000</v>
      </c>
      <c r="F413" s="192">
        <f t="shared" si="13"/>
        <v>117654000</v>
      </c>
      <c r="G413" s="187"/>
      <c r="H413" s="179">
        <f t="shared" si="14"/>
        <v>4</v>
      </c>
    </row>
    <row r="414" spans="1:8" ht="18" customHeight="1">
      <c r="A414" s="190">
        <v>42465</v>
      </c>
      <c r="B414" s="190" t="s">
        <v>152</v>
      </c>
      <c r="C414" s="188" t="s">
        <v>1824</v>
      </c>
      <c r="D414" s="191"/>
      <c r="E414" s="191">
        <v>1000000</v>
      </c>
      <c r="F414" s="192">
        <f t="shared" si="13"/>
        <v>116654000</v>
      </c>
      <c r="G414" s="187"/>
      <c r="H414" s="179">
        <f t="shared" si="14"/>
        <v>4</v>
      </c>
    </row>
    <row r="415" spans="1:8" ht="18" customHeight="1">
      <c r="A415" s="190">
        <v>42465</v>
      </c>
      <c r="B415" s="190" t="s">
        <v>1518</v>
      </c>
      <c r="C415" s="188" t="s">
        <v>1825</v>
      </c>
      <c r="D415" s="191"/>
      <c r="E415" s="191">
        <v>5000000</v>
      </c>
      <c r="F415" s="192">
        <f t="shared" si="13"/>
        <v>111654000</v>
      </c>
      <c r="G415" s="187"/>
      <c r="H415" s="179">
        <f t="shared" si="14"/>
        <v>4</v>
      </c>
    </row>
    <row r="416" spans="1:8" ht="18" customHeight="1">
      <c r="A416" s="190">
        <v>42466</v>
      </c>
      <c r="B416" s="190" t="s">
        <v>198</v>
      </c>
      <c r="C416" s="188" t="s">
        <v>1826</v>
      </c>
      <c r="D416" s="191"/>
      <c r="E416" s="191">
        <v>19481000</v>
      </c>
      <c r="F416" s="192">
        <f t="shared" si="13"/>
        <v>92173000</v>
      </c>
      <c r="G416" s="187"/>
      <c r="H416" s="179">
        <f t="shared" si="14"/>
        <v>4</v>
      </c>
    </row>
    <row r="417" spans="1:8" ht="18" customHeight="1">
      <c r="A417" s="190">
        <v>42466</v>
      </c>
      <c r="B417" s="190" t="s">
        <v>152</v>
      </c>
      <c r="C417" s="188" t="s">
        <v>1827</v>
      </c>
      <c r="D417" s="191"/>
      <c r="E417" s="191">
        <v>2300000</v>
      </c>
      <c r="F417" s="192">
        <f t="shared" si="13"/>
        <v>89873000</v>
      </c>
      <c r="G417" s="187"/>
      <c r="H417" s="179">
        <f t="shared" si="14"/>
        <v>4</v>
      </c>
    </row>
    <row r="418" spans="1:8" ht="18" customHeight="1">
      <c r="A418" s="190">
        <v>42466</v>
      </c>
      <c r="B418" s="190" t="s">
        <v>1586</v>
      </c>
      <c r="C418" s="188" t="s">
        <v>1297</v>
      </c>
      <c r="D418" s="191"/>
      <c r="E418" s="191">
        <v>7920000</v>
      </c>
      <c r="F418" s="192">
        <f t="shared" si="13"/>
        <v>81953000</v>
      </c>
      <c r="G418" s="187"/>
      <c r="H418" s="179">
        <f t="shared" si="14"/>
        <v>4</v>
      </c>
    </row>
    <row r="419" spans="1:8" ht="18" customHeight="1">
      <c r="A419" s="190">
        <v>42466</v>
      </c>
      <c r="B419" s="190" t="s">
        <v>204</v>
      </c>
      <c r="C419" s="188" t="s">
        <v>1828</v>
      </c>
      <c r="D419" s="191"/>
      <c r="E419" s="191">
        <v>7017000</v>
      </c>
      <c r="F419" s="192">
        <f t="shared" si="13"/>
        <v>74936000</v>
      </c>
      <c r="G419" s="187"/>
      <c r="H419" s="179">
        <f t="shared" si="14"/>
        <v>4</v>
      </c>
    </row>
    <row r="420" spans="1:8" ht="18" customHeight="1">
      <c r="A420" s="190">
        <v>42467</v>
      </c>
      <c r="B420" s="190" t="s">
        <v>152</v>
      </c>
      <c r="C420" s="188" t="s">
        <v>1829</v>
      </c>
      <c r="D420" s="191"/>
      <c r="E420" s="191">
        <v>446000</v>
      </c>
      <c r="F420" s="192">
        <f t="shared" si="13"/>
        <v>74490000</v>
      </c>
      <c r="G420" s="187"/>
      <c r="H420" s="179">
        <f t="shared" si="14"/>
        <v>4</v>
      </c>
    </row>
    <row r="421" spans="1:8" ht="18" customHeight="1">
      <c r="A421" s="190">
        <v>42467</v>
      </c>
      <c r="B421" s="190" t="s">
        <v>832</v>
      </c>
      <c r="C421" s="188" t="s">
        <v>1830</v>
      </c>
      <c r="D421" s="191"/>
      <c r="E421" s="191">
        <v>500000</v>
      </c>
      <c r="F421" s="192">
        <f t="shared" si="13"/>
        <v>73990000</v>
      </c>
      <c r="G421" s="187"/>
      <c r="H421" s="179">
        <f t="shared" si="14"/>
        <v>4</v>
      </c>
    </row>
    <row r="422" spans="1:8" ht="18" customHeight="1">
      <c r="A422" s="190">
        <v>42467</v>
      </c>
      <c r="B422" s="190" t="s">
        <v>1708</v>
      </c>
      <c r="C422" s="188" t="s">
        <v>1831</v>
      </c>
      <c r="D422" s="191"/>
      <c r="E422" s="191">
        <v>500000</v>
      </c>
      <c r="F422" s="192">
        <f t="shared" si="13"/>
        <v>73490000</v>
      </c>
      <c r="G422" s="187"/>
      <c r="H422" s="179">
        <f t="shared" si="14"/>
        <v>4</v>
      </c>
    </row>
    <row r="423" spans="1:8" ht="18" customHeight="1">
      <c r="A423" s="190">
        <v>42467</v>
      </c>
      <c r="B423" s="190" t="s">
        <v>1512</v>
      </c>
      <c r="C423" s="188" t="s">
        <v>1832</v>
      </c>
      <c r="D423" s="191"/>
      <c r="E423" s="191">
        <v>550000</v>
      </c>
      <c r="F423" s="192">
        <f t="shared" si="13"/>
        <v>72940000</v>
      </c>
      <c r="G423" s="187"/>
      <c r="H423" s="179">
        <f t="shared" si="14"/>
        <v>4</v>
      </c>
    </row>
    <row r="424" spans="1:8" ht="18" customHeight="1">
      <c r="A424" s="190">
        <v>42467</v>
      </c>
      <c r="B424" s="190" t="s">
        <v>198</v>
      </c>
      <c r="C424" s="188" t="s">
        <v>1833</v>
      </c>
      <c r="D424" s="191"/>
      <c r="E424" s="191">
        <v>5750000</v>
      </c>
      <c r="F424" s="192">
        <f t="shared" si="13"/>
        <v>67190000</v>
      </c>
      <c r="G424" s="187"/>
      <c r="H424" s="179">
        <f t="shared" si="14"/>
        <v>4</v>
      </c>
    </row>
    <row r="425" spans="1:8" ht="18" customHeight="1">
      <c r="A425" s="190">
        <v>42468</v>
      </c>
      <c r="B425" s="190" t="s">
        <v>50</v>
      </c>
      <c r="C425" s="188" t="s">
        <v>1834</v>
      </c>
      <c r="D425" s="191"/>
      <c r="E425" s="191">
        <v>20000000</v>
      </c>
      <c r="F425" s="192">
        <f t="shared" si="13"/>
        <v>47190000</v>
      </c>
      <c r="G425" s="187"/>
      <c r="H425" s="179">
        <f t="shared" si="14"/>
        <v>4</v>
      </c>
    </row>
    <row r="426" spans="1:8" ht="18" customHeight="1">
      <c r="A426" s="190">
        <v>42468</v>
      </c>
      <c r="B426" s="190" t="s">
        <v>198</v>
      </c>
      <c r="C426" s="188" t="s">
        <v>1835</v>
      </c>
      <c r="D426" s="191"/>
      <c r="E426" s="191">
        <v>20011000</v>
      </c>
      <c r="F426" s="192">
        <f t="shared" si="13"/>
        <v>27179000</v>
      </c>
      <c r="G426" s="187"/>
      <c r="H426" s="179">
        <f t="shared" si="14"/>
        <v>4</v>
      </c>
    </row>
    <row r="427" spans="1:8" ht="18" customHeight="1">
      <c r="A427" s="190">
        <v>42468</v>
      </c>
      <c r="B427" s="190" t="s">
        <v>881</v>
      </c>
      <c r="C427" s="188" t="s">
        <v>1836</v>
      </c>
      <c r="D427" s="191"/>
      <c r="E427" s="191">
        <v>475000</v>
      </c>
      <c r="F427" s="192">
        <f t="shared" si="13"/>
        <v>26704000</v>
      </c>
      <c r="G427" s="187"/>
      <c r="H427" s="179">
        <f t="shared" si="14"/>
        <v>4</v>
      </c>
    </row>
    <row r="428" spans="1:8" ht="18" customHeight="1">
      <c r="A428" s="190">
        <v>42468</v>
      </c>
      <c r="B428" s="190" t="s">
        <v>1593</v>
      </c>
      <c r="C428" s="188" t="s">
        <v>1689</v>
      </c>
      <c r="D428" s="191">
        <v>219400000</v>
      </c>
      <c r="E428" s="191"/>
      <c r="F428" s="192">
        <f t="shared" si="13"/>
        <v>246104000</v>
      </c>
      <c r="G428" s="187"/>
      <c r="H428" s="179">
        <f t="shared" si="14"/>
        <v>4</v>
      </c>
    </row>
    <row r="429" spans="1:8" ht="18" customHeight="1">
      <c r="A429" s="190">
        <v>42468</v>
      </c>
      <c r="B429" s="190" t="s">
        <v>881</v>
      </c>
      <c r="C429" s="188" t="s">
        <v>1837</v>
      </c>
      <c r="D429" s="191"/>
      <c r="E429" s="191">
        <v>255000</v>
      </c>
      <c r="F429" s="192">
        <f t="shared" si="13"/>
        <v>245849000</v>
      </c>
      <c r="G429" s="187"/>
      <c r="H429" s="179">
        <f t="shared" si="14"/>
        <v>4</v>
      </c>
    </row>
    <row r="430" spans="1:8" ht="18" customHeight="1">
      <c r="A430" s="190">
        <v>42468</v>
      </c>
      <c r="B430" s="190" t="s">
        <v>184</v>
      </c>
      <c r="C430" s="188" t="s">
        <v>1838</v>
      </c>
      <c r="D430" s="191">
        <v>3000000</v>
      </c>
      <c r="E430" s="191"/>
      <c r="F430" s="192">
        <f t="shared" si="13"/>
        <v>248849000</v>
      </c>
      <c r="G430" s="187"/>
      <c r="H430" s="179">
        <f t="shared" si="14"/>
        <v>4</v>
      </c>
    </row>
    <row r="431" spans="1:8" ht="18" customHeight="1">
      <c r="A431" s="190">
        <v>42468</v>
      </c>
      <c r="B431" s="190" t="s">
        <v>152</v>
      </c>
      <c r="C431" s="188" t="s">
        <v>1839</v>
      </c>
      <c r="D431" s="191"/>
      <c r="E431" s="191">
        <v>4430000</v>
      </c>
      <c r="F431" s="192">
        <f t="shared" si="13"/>
        <v>244419000</v>
      </c>
      <c r="G431" s="187"/>
      <c r="H431" s="179">
        <f t="shared" si="14"/>
        <v>4</v>
      </c>
    </row>
    <row r="432" spans="1:8" ht="18" customHeight="1">
      <c r="A432" s="190">
        <v>42468</v>
      </c>
      <c r="B432" s="190" t="s">
        <v>198</v>
      </c>
      <c r="C432" s="188" t="s">
        <v>1840</v>
      </c>
      <c r="D432" s="191"/>
      <c r="E432" s="191">
        <v>2240000</v>
      </c>
      <c r="F432" s="192">
        <f t="shared" si="13"/>
        <v>242179000</v>
      </c>
      <c r="G432" s="187"/>
      <c r="H432" s="179">
        <f t="shared" si="14"/>
        <v>4</v>
      </c>
    </row>
    <row r="433" spans="1:8" ht="18" customHeight="1">
      <c r="A433" s="190">
        <v>42468</v>
      </c>
      <c r="B433" s="190" t="s">
        <v>152</v>
      </c>
      <c r="C433" s="188" t="s">
        <v>1841</v>
      </c>
      <c r="D433" s="191"/>
      <c r="E433" s="191">
        <v>1488000</v>
      </c>
      <c r="F433" s="192">
        <f t="shared" si="13"/>
        <v>240691000</v>
      </c>
      <c r="G433" s="187"/>
      <c r="H433" s="179">
        <f t="shared" si="14"/>
        <v>4</v>
      </c>
    </row>
    <row r="434" spans="1:8" ht="18" customHeight="1">
      <c r="A434" s="190">
        <v>42468</v>
      </c>
      <c r="B434" s="190" t="s">
        <v>1550</v>
      </c>
      <c r="C434" s="188" t="s">
        <v>1842</v>
      </c>
      <c r="D434" s="191"/>
      <c r="E434" s="191">
        <v>7200000</v>
      </c>
      <c r="F434" s="192">
        <f t="shared" si="13"/>
        <v>233491000</v>
      </c>
      <c r="G434" s="187"/>
      <c r="H434" s="179">
        <f t="shared" si="14"/>
        <v>4</v>
      </c>
    </row>
    <row r="435" spans="1:8" ht="18" customHeight="1">
      <c r="A435" s="190">
        <v>42471</v>
      </c>
      <c r="B435" s="190" t="s">
        <v>50</v>
      </c>
      <c r="C435" s="188" t="s">
        <v>1844</v>
      </c>
      <c r="D435" s="191"/>
      <c r="E435" s="191">
        <v>15000000</v>
      </c>
      <c r="F435" s="192">
        <f t="shared" si="13"/>
        <v>218491000</v>
      </c>
      <c r="G435" s="187"/>
      <c r="H435" s="179">
        <f t="shared" si="14"/>
        <v>4</v>
      </c>
    </row>
    <row r="436" spans="1:8" ht="18" customHeight="1">
      <c r="A436" s="190">
        <v>42471</v>
      </c>
      <c r="B436" s="190" t="s">
        <v>198</v>
      </c>
      <c r="C436" s="188" t="s">
        <v>1845</v>
      </c>
      <c r="D436" s="191"/>
      <c r="E436" s="191">
        <v>1400000</v>
      </c>
      <c r="F436" s="192">
        <f t="shared" si="13"/>
        <v>217091000</v>
      </c>
      <c r="G436" s="187"/>
      <c r="H436" s="179">
        <f t="shared" si="14"/>
        <v>4</v>
      </c>
    </row>
    <row r="437" spans="1:8" ht="18" customHeight="1">
      <c r="A437" s="190">
        <v>42471</v>
      </c>
      <c r="B437" s="190" t="s">
        <v>1512</v>
      </c>
      <c r="C437" s="188" t="s">
        <v>1846</v>
      </c>
      <c r="D437" s="191"/>
      <c r="E437" s="191">
        <v>400000</v>
      </c>
      <c r="F437" s="192">
        <f t="shared" si="13"/>
        <v>216691000</v>
      </c>
      <c r="G437" s="187"/>
      <c r="H437" s="179">
        <f t="shared" si="14"/>
        <v>4</v>
      </c>
    </row>
    <row r="438" spans="1:8" ht="18" customHeight="1">
      <c r="A438" s="190">
        <v>42471</v>
      </c>
      <c r="B438" s="190" t="s">
        <v>159</v>
      </c>
      <c r="C438" s="188" t="s">
        <v>1847</v>
      </c>
      <c r="D438" s="191"/>
      <c r="E438" s="191">
        <v>10739000</v>
      </c>
      <c r="F438" s="192">
        <f t="shared" si="13"/>
        <v>205952000</v>
      </c>
      <c r="G438" s="187"/>
      <c r="H438" s="179">
        <f t="shared" si="14"/>
        <v>4</v>
      </c>
    </row>
    <row r="439" spans="1:8" ht="18" customHeight="1">
      <c r="A439" s="190">
        <v>42471</v>
      </c>
      <c r="B439" s="190" t="s">
        <v>152</v>
      </c>
      <c r="C439" s="188" t="s">
        <v>1848</v>
      </c>
      <c r="D439" s="191"/>
      <c r="E439" s="191">
        <v>20000000</v>
      </c>
      <c r="F439" s="192">
        <f t="shared" si="13"/>
        <v>185952000</v>
      </c>
      <c r="G439" s="187"/>
      <c r="H439" s="179">
        <f t="shared" si="14"/>
        <v>4</v>
      </c>
    </row>
    <row r="440" spans="1:8" ht="18" customHeight="1">
      <c r="A440" s="190">
        <v>42471</v>
      </c>
      <c r="B440" s="190" t="s">
        <v>1843</v>
      </c>
      <c r="C440" s="188" t="s">
        <v>1849</v>
      </c>
      <c r="D440" s="191"/>
      <c r="E440" s="191">
        <v>5540000</v>
      </c>
      <c r="F440" s="192">
        <f t="shared" si="13"/>
        <v>180412000</v>
      </c>
      <c r="G440" s="187"/>
      <c r="H440" s="179">
        <f t="shared" si="14"/>
        <v>4</v>
      </c>
    </row>
    <row r="441" spans="1:8" ht="18" customHeight="1">
      <c r="A441" s="190">
        <v>42471</v>
      </c>
      <c r="B441" s="190" t="s">
        <v>198</v>
      </c>
      <c r="C441" s="188" t="s">
        <v>1850</v>
      </c>
      <c r="D441" s="191"/>
      <c r="E441" s="191">
        <v>1200000</v>
      </c>
      <c r="F441" s="192">
        <f t="shared" si="13"/>
        <v>179212000</v>
      </c>
      <c r="G441" s="187"/>
      <c r="H441" s="179">
        <f t="shared" si="14"/>
        <v>4</v>
      </c>
    </row>
    <row r="442" spans="1:8" ht="18" customHeight="1">
      <c r="A442" s="190">
        <v>42472</v>
      </c>
      <c r="B442" s="190" t="s">
        <v>832</v>
      </c>
      <c r="C442" s="188" t="s">
        <v>1851</v>
      </c>
      <c r="D442" s="191"/>
      <c r="E442" s="191">
        <v>500000</v>
      </c>
      <c r="F442" s="192">
        <f t="shared" si="13"/>
        <v>178712000</v>
      </c>
      <c r="G442" s="187"/>
      <c r="H442" s="179">
        <f t="shared" si="14"/>
        <v>4</v>
      </c>
    </row>
    <row r="443" spans="1:8" ht="18" customHeight="1">
      <c r="A443" s="190">
        <v>42473</v>
      </c>
      <c r="B443" s="190" t="s">
        <v>152</v>
      </c>
      <c r="C443" s="188" t="s">
        <v>1852</v>
      </c>
      <c r="D443" s="191"/>
      <c r="E443" s="191">
        <v>2180000</v>
      </c>
      <c r="F443" s="192">
        <f t="shared" si="13"/>
        <v>176532000</v>
      </c>
      <c r="G443" s="187"/>
      <c r="H443" s="179">
        <f t="shared" si="14"/>
        <v>4</v>
      </c>
    </row>
    <row r="444" spans="1:8" ht="18" customHeight="1">
      <c r="A444" s="190">
        <v>42473</v>
      </c>
      <c r="B444" s="190" t="s">
        <v>152</v>
      </c>
      <c r="C444" s="188" t="s">
        <v>1822</v>
      </c>
      <c r="D444" s="191"/>
      <c r="E444" s="191">
        <v>335000</v>
      </c>
      <c r="F444" s="192">
        <f t="shared" si="13"/>
        <v>176197000</v>
      </c>
      <c r="G444" s="187"/>
      <c r="H444" s="179">
        <f t="shared" si="14"/>
        <v>4</v>
      </c>
    </row>
    <row r="445" spans="1:8" ht="18" customHeight="1">
      <c r="A445" s="190">
        <v>42473</v>
      </c>
      <c r="B445" s="190" t="s">
        <v>198</v>
      </c>
      <c r="C445" s="188" t="s">
        <v>1853</v>
      </c>
      <c r="D445" s="191"/>
      <c r="E445" s="191">
        <v>6000000</v>
      </c>
      <c r="F445" s="192">
        <f t="shared" si="13"/>
        <v>170197000</v>
      </c>
      <c r="G445" s="187"/>
      <c r="H445" s="179">
        <f t="shared" si="14"/>
        <v>4</v>
      </c>
    </row>
    <row r="446" spans="1:8" ht="18" customHeight="1">
      <c r="A446" s="190">
        <v>42473</v>
      </c>
      <c r="B446" s="190" t="s">
        <v>1528</v>
      </c>
      <c r="C446" s="188" t="s">
        <v>1854</v>
      </c>
      <c r="D446" s="191"/>
      <c r="E446" s="191">
        <v>1000000</v>
      </c>
      <c r="F446" s="192">
        <f t="shared" si="13"/>
        <v>169197000</v>
      </c>
      <c r="G446" s="187"/>
      <c r="H446" s="179">
        <f t="shared" si="14"/>
        <v>4</v>
      </c>
    </row>
    <row r="447" spans="1:8" ht="18" customHeight="1">
      <c r="A447" s="190">
        <v>42473</v>
      </c>
      <c r="B447" s="190" t="s">
        <v>1512</v>
      </c>
      <c r="C447" s="188" t="s">
        <v>1855</v>
      </c>
      <c r="D447" s="191"/>
      <c r="E447" s="191">
        <v>260000</v>
      </c>
      <c r="F447" s="192">
        <f t="shared" si="13"/>
        <v>168937000</v>
      </c>
      <c r="G447" s="187"/>
      <c r="H447" s="179">
        <f t="shared" si="14"/>
        <v>4</v>
      </c>
    </row>
    <row r="448" spans="1:8" ht="18" customHeight="1">
      <c r="A448" s="190">
        <v>42473</v>
      </c>
      <c r="B448" s="190" t="s">
        <v>152</v>
      </c>
      <c r="C448" s="188" t="s">
        <v>1856</v>
      </c>
      <c r="D448" s="191"/>
      <c r="E448" s="191">
        <v>100000</v>
      </c>
      <c r="F448" s="192">
        <f t="shared" si="13"/>
        <v>168837000</v>
      </c>
      <c r="G448" s="187"/>
      <c r="H448" s="179">
        <f t="shared" si="14"/>
        <v>4</v>
      </c>
    </row>
    <row r="449" spans="1:8" ht="18" customHeight="1">
      <c r="A449" s="190">
        <v>42475</v>
      </c>
      <c r="B449" s="190" t="s">
        <v>198</v>
      </c>
      <c r="C449" s="188" t="s">
        <v>1857</v>
      </c>
      <c r="D449" s="191"/>
      <c r="E449" s="191">
        <v>160048000</v>
      </c>
      <c r="F449" s="192">
        <f t="shared" si="13"/>
        <v>8789000</v>
      </c>
      <c r="G449" s="187"/>
      <c r="H449" s="179">
        <f t="shared" si="14"/>
        <v>4</v>
      </c>
    </row>
    <row r="450" spans="1:8" ht="18" customHeight="1">
      <c r="A450" s="190">
        <v>42475</v>
      </c>
      <c r="B450" s="190"/>
      <c r="C450" s="188" t="s">
        <v>1858</v>
      </c>
      <c r="D450" s="191">
        <v>250000000</v>
      </c>
      <c r="E450" s="191"/>
      <c r="F450" s="192">
        <f t="shared" si="13"/>
        <v>258789000</v>
      </c>
      <c r="G450" s="187"/>
      <c r="H450" s="179">
        <f t="shared" si="14"/>
        <v>4</v>
      </c>
    </row>
    <row r="451" spans="1:8" ht="18" customHeight="1">
      <c r="A451" s="190">
        <v>42475</v>
      </c>
      <c r="B451" s="190" t="s">
        <v>50</v>
      </c>
      <c r="C451" s="188" t="s">
        <v>1859</v>
      </c>
      <c r="D451" s="191">
        <v>1600000000</v>
      </c>
      <c r="E451" s="191"/>
      <c r="F451" s="192">
        <f t="shared" si="13"/>
        <v>1858789000</v>
      </c>
      <c r="G451" s="187"/>
      <c r="H451" s="179">
        <f t="shared" si="14"/>
        <v>4</v>
      </c>
    </row>
    <row r="452" spans="1:8" ht="18" customHeight="1">
      <c r="A452" s="190">
        <v>42475</v>
      </c>
      <c r="B452" s="190" t="s">
        <v>198</v>
      </c>
      <c r="C452" s="188" t="s">
        <v>1860</v>
      </c>
      <c r="D452" s="191"/>
      <c r="E452" s="191">
        <v>70109000</v>
      </c>
      <c r="F452" s="192">
        <f t="shared" si="13"/>
        <v>1788680000</v>
      </c>
      <c r="G452" s="187"/>
      <c r="H452" s="179">
        <f t="shared" si="14"/>
        <v>4</v>
      </c>
    </row>
    <row r="453" spans="1:8" ht="18" customHeight="1">
      <c r="A453" s="190">
        <v>42475</v>
      </c>
      <c r="B453" s="190" t="s">
        <v>159</v>
      </c>
      <c r="C453" s="188" t="s">
        <v>1861</v>
      </c>
      <c r="D453" s="191"/>
      <c r="E453" s="191">
        <v>215168000</v>
      </c>
      <c r="F453" s="192">
        <f t="shared" si="13"/>
        <v>1573512000</v>
      </c>
      <c r="G453" s="187"/>
      <c r="H453" s="179">
        <f t="shared" si="14"/>
        <v>4</v>
      </c>
    </row>
    <row r="454" spans="1:8" ht="18" customHeight="1">
      <c r="A454" s="190">
        <v>42478</v>
      </c>
      <c r="B454" s="190" t="s">
        <v>1646</v>
      </c>
      <c r="C454" s="188" t="s">
        <v>1866</v>
      </c>
      <c r="D454" s="191">
        <v>9100000</v>
      </c>
      <c r="E454" s="191"/>
      <c r="F454" s="192">
        <f t="shared" si="13"/>
        <v>1582612000</v>
      </c>
      <c r="G454" s="187"/>
      <c r="H454" s="179">
        <f t="shared" si="14"/>
        <v>4</v>
      </c>
    </row>
    <row r="455" spans="1:8" ht="18" customHeight="1">
      <c r="A455" s="190">
        <v>42478</v>
      </c>
      <c r="B455" s="190" t="s">
        <v>832</v>
      </c>
      <c r="C455" s="188" t="s">
        <v>1862</v>
      </c>
      <c r="D455" s="191"/>
      <c r="E455" s="191">
        <v>1434000</v>
      </c>
      <c r="F455" s="192">
        <f t="shared" si="13"/>
        <v>1581178000</v>
      </c>
      <c r="G455" s="187"/>
      <c r="H455" s="179">
        <f t="shared" si="14"/>
        <v>4</v>
      </c>
    </row>
    <row r="456" spans="1:8" ht="18" customHeight="1">
      <c r="A456" s="190">
        <v>42478</v>
      </c>
      <c r="B456" s="190" t="s">
        <v>198</v>
      </c>
      <c r="C456" s="188" t="s">
        <v>1620</v>
      </c>
      <c r="D456" s="191"/>
      <c r="E456" s="191">
        <v>240000000</v>
      </c>
      <c r="F456" s="192">
        <f t="shared" si="13"/>
        <v>1341178000</v>
      </c>
      <c r="G456" s="187"/>
      <c r="H456" s="179">
        <f t="shared" si="14"/>
        <v>4</v>
      </c>
    </row>
    <row r="457" spans="1:8" ht="18" customHeight="1">
      <c r="A457" s="190">
        <v>42478</v>
      </c>
      <c r="B457" s="190" t="s">
        <v>1518</v>
      </c>
      <c r="C457" s="188" t="s">
        <v>1863</v>
      </c>
      <c r="D457" s="191"/>
      <c r="E457" s="191">
        <v>60000000</v>
      </c>
      <c r="F457" s="192">
        <f t="shared" si="13"/>
        <v>1281178000</v>
      </c>
      <c r="G457" s="187"/>
      <c r="H457" s="179">
        <f t="shared" si="14"/>
        <v>4</v>
      </c>
    </row>
    <row r="458" spans="1:8" ht="18" customHeight="1">
      <c r="A458" s="190">
        <v>42478</v>
      </c>
      <c r="B458" s="190" t="s">
        <v>1556</v>
      </c>
      <c r="C458" s="188" t="s">
        <v>1864</v>
      </c>
      <c r="D458" s="191"/>
      <c r="E458" s="191">
        <v>516557000</v>
      </c>
      <c r="F458" s="192">
        <f t="shared" si="13"/>
        <v>764621000</v>
      </c>
      <c r="G458" s="187"/>
      <c r="H458" s="179">
        <f t="shared" si="14"/>
        <v>4</v>
      </c>
    </row>
    <row r="459" spans="1:8" ht="18" customHeight="1">
      <c r="A459" s="190">
        <v>42478</v>
      </c>
      <c r="B459" s="190" t="s">
        <v>204</v>
      </c>
      <c r="C459" s="188" t="s">
        <v>1865</v>
      </c>
      <c r="D459" s="191"/>
      <c r="E459" s="191">
        <v>25017000</v>
      </c>
      <c r="F459" s="192">
        <f t="shared" si="13"/>
        <v>739604000</v>
      </c>
      <c r="G459" s="187"/>
      <c r="H459" s="179">
        <f t="shared" si="14"/>
        <v>4</v>
      </c>
    </row>
    <row r="460" spans="1:8" ht="18" customHeight="1">
      <c r="A460" s="190">
        <v>42479</v>
      </c>
      <c r="B460" s="190" t="s">
        <v>1556</v>
      </c>
      <c r="C460" s="188" t="s">
        <v>1628</v>
      </c>
      <c r="D460" s="191">
        <v>500000000</v>
      </c>
      <c r="E460" s="191"/>
      <c r="F460" s="192">
        <f t="shared" si="13"/>
        <v>1239604000</v>
      </c>
      <c r="G460" s="187"/>
      <c r="H460" s="179">
        <f t="shared" si="14"/>
        <v>4</v>
      </c>
    </row>
    <row r="461" spans="1:8" ht="18" customHeight="1">
      <c r="A461" s="190">
        <v>42479</v>
      </c>
      <c r="B461" s="190" t="s">
        <v>1569</v>
      </c>
      <c r="C461" s="188" t="s">
        <v>1867</v>
      </c>
      <c r="D461" s="191">
        <v>75951000</v>
      </c>
      <c r="E461" s="191"/>
      <c r="F461" s="192">
        <f t="shared" si="13"/>
        <v>1315555000</v>
      </c>
      <c r="G461" s="187"/>
      <c r="H461" s="179">
        <f t="shared" si="14"/>
        <v>4</v>
      </c>
    </row>
    <row r="462" spans="1:8" ht="18" customHeight="1">
      <c r="A462" s="190">
        <v>42479</v>
      </c>
      <c r="B462" s="190" t="s">
        <v>1530</v>
      </c>
      <c r="C462" s="188" t="s">
        <v>1750</v>
      </c>
      <c r="D462" s="191"/>
      <c r="E462" s="191">
        <v>86951000</v>
      </c>
      <c r="F462" s="192">
        <f t="shared" ref="F462:F525" si="15">IF(C462&lt;&gt;"",F461+D462-E462,0)</f>
        <v>1228604000</v>
      </c>
      <c r="G462" s="187"/>
      <c r="H462" s="179">
        <f t="shared" si="14"/>
        <v>4</v>
      </c>
    </row>
    <row r="463" spans="1:8" ht="18" customHeight="1">
      <c r="A463" s="190">
        <v>42479</v>
      </c>
      <c r="B463" s="190" t="s">
        <v>1530</v>
      </c>
      <c r="C463" s="188" t="s">
        <v>1868</v>
      </c>
      <c r="D463" s="191"/>
      <c r="E463" s="191">
        <v>80000000</v>
      </c>
      <c r="F463" s="192">
        <f t="shared" si="15"/>
        <v>1148604000</v>
      </c>
      <c r="G463" s="187"/>
      <c r="H463" s="179">
        <f t="shared" ref="H463:H526" si="16">IF(A463&lt;&gt;"",MONTH(A463),"")</f>
        <v>4</v>
      </c>
    </row>
    <row r="464" spans="1:8" ht="18" customHeight="1">
      <c r="A464" s="190">
        <v>42479</v>
      </c>
      <c r="B464" s="190" t="s">
        <v>1530</v>
      </c>
      <c r="C464" s="188" t="s">
        <v>1760</v>
      </c>
      <c r="D464" s="191"/>
      <c r="E464" s="191">
        <v>79000000</v>
      </c>
      <c r="F464" s="192">
        <f t="shared" si="15"/>
        <v>1069604000</v>
      </c>
      <c r="G464" s="187"/>
      <c r="H464" s="179">
        <f t="shared" si="16"/>
        <v>4</v>
      </c>
    </row>
    <row r="465" spans="1:8" ht="18" customHeight="1">
      <c r="A465" s="190">
        <v>42479</v>
      </c>
      <c r="B465" s="190" t="s">
        <v>1530</v>
      </c>
      <c r="C465" s="188" t="s">
        <v>1278</v>
      </c>
      <c r="D465" s="191"/>
      <c r="E465" s="191">
        <v>20000000</v>
      </c>
      <c r="F465" s="192">
        <f t="shared" si="15"/>
        <v>1049604000</v>
      </c>
      <c r="G465" s="187"/>
      <c r="H465" s="179">
        <f t="shared" si="16"/>
        <v>4</v>
      </c>
    </row>
    <row r="466" spans="1:8" ht="18" customHeight="1">
      <c r="A466" s="190">
        <v>42479</v>
      </c>
      <c r="B466" s="190" t="s">
        <v>1530</v>
      </c>
      <c r="C466" s="188" t="s">
        <v>1868</v>
      </c>
      <c r="D466" s="191"/>
      <c r="E466" s="191">
        <v>100000000</v>
      </c>
      <c r="F466" s="192">
        <f t="shared" si="15"/>
        <v>949604000</v>
      </c>
      <c r="G466" s="187"/>
      <c r="H466" s="179">
        <f t="shared" si="16"/>
        <v>4</v>
      </c>
    </row>
    <row r="467" spans="1:8" ht="18" customHeight="1">
      <c r="A467" s="190">
        <v>42479</v>
      </c>
      <c r="B467" s="190" t="s">
        <v>198</v>
      </c>
      <c r="C467" s="188" t="s">
        <v>1869</v>
      </c>
      <c r="D467" s="191"/>
      <c r="E467" s="191">
        <v>210000000</v>
      </c>
      <c r="F467" s="192">
        <f t="shared" si="15"/>
        <v>739604000</v>
      </c>
      <c r="G467" s="187"/>
      <c r="H467" s="179">
        <f t="shared" si="16"/>
        <v>4</v>
      </c>
    </row>
    <row r="468" spans="1:8" ht="18" customHeight="1">
      <c r="A468" s="190">
        <v>42479</v>
      </c>
      <c r="B468" s="190" t="s">
        <v>1586</v>
      </c>
      <c r="C468" s="188" t="s">
        <v>1870</v>
      </c>
      <c r="D468" s="191"/>
      <c r="E468" s="191">
        <v>150000000</v>
      </c>
      <c r="F468" s="192">
        <f t="shared" si="15"/>
        <v>589604000</v>
      </c>
      <c r="G468" s="187"/>
      <c r="H468" s="179">
        <f t="shared" si="16"/>
        <v>4</v>
      </c>
    </row>
    <row r="469" spans="1:8" ht="18" customHeight="1">
      <c r="A469" s="190">
        <v>42479</v>
      </c>
      <c r="B469" s="190" t="s">
        <v>1530</v>
      </c>
      <c r="C469" s="188" t="s">
        <v>1557</v>
      </c>
      <c r="D469" s="191"/>
      <c r="E469" s="191">
        <v>115884000</v>
      </c>
      <c r="F469" s="192">
        <f t="shared" si="15"/>
        <v>473720000</v>
      </c>
      <c r="G469" s="187"/>
      <c r="H469" s="179">
        <f t="shared" si="16"/>
        <v>4</v>
      </c>
    </row>
    <row r="470" spans="1:8" ht="18" customHeight="1">
      <c r="A470" s="190">
        <v>42479</v>
      </c>
      <c r="B470" s="190" t="s">
        <v>1530</v>
      </c>
      <c r="C470" s="188" t="s">
        <v>653</v>
      </c>
      <c r="D470" s="191"/>
      <c r="E470" s="191">
        <v>70000000</v>
      </c>
      <c r="F470" s="192">
        <f t="shared" si="15"/>
        <v>403720000</v>
      </c>
      <c r="G470" s="187"/>
      <c r="H470" s="179">
        <f t="shared" si="16"/>
        <v>4</v>
      </c>
    </row>
    <row r="471" spans="1:8" ht="18" customHeight="1">
      <c r="A471" s="190">
        <v>42479</v>
      </c>
      <c r="B471" s="190" t="s">
        <v>1530</v>
      </c>
      <c r="C471" s="188" t="s">
        <v>1278</v>
      </c>
      <c r="D471" s="191"/>
      <c r="E471" s="191">
        <v>40017000</v>
      </c>
      <c r="F471" s="192">
        <f t="shared" si="15"/>
        <v>363703000</v>
      </c>
      <c r="G471" s="187"/>
      <c r="H471" s="179">
        <f t="shared" si="16"/>
        <v>4</v>
      </c>
    </row>
    <row r="472" spans="1:8" ht="18" customHeight="1">
      <c r="A472" s="190">
        <v>42479</v>
      </c>
      <c r="B472" s="190" t="s">
        <v>1530</v>
      </c>
      <c r="C472" s="188" t="s">
        <v>1876</v>
      </c>
      <c r="D472" s="191"/>
      <c r="E472" s="191">
        <v>70226000</v>
      </c>
      <c r="F472" s="192">
        <f t="shared" si="15"/>
        <v>293477000</v>
      </c>
      <c r="G472" s="187"/>
      <c r="H472" s="179">
        <f t="shared" si="16"/>
        <v>4</v>
      </c>
    </row>
    <row r="473" spans="1:8" ht="18" customHeight="1">
      <c r="A473" s="190">
        <v>42479</v>
      </c>
      <c r="B473" s="190" t="s">
        <v>1530</v>
      </c>
      <c r="C473" s="188" t="s">
        <v>238</v>
      </c>
      <c r="D473" s="191"/>
      <c r="E473" s="191">
        <v>50000000</v>
      </c>
      <c r="F473" s="192">
        <f t="shared" si="15"/>
        <v>243477000</v>
      </c>
      <c r="G473" s="187"/>
      <c r="H473" s="179">
        <f t="shared" si="16"/>
        <v>4</v>
      </c>
    </row>
    <row r="474" spans="1:8" ht="18" customHeight="1">
      <c r="A474" s="190">
        <v>42479</v>
      </c>
      <c r="B474" s="190" t="s">
        <v>1530</v>
      </c>
      <c r="C474" s="188" t="s">
        <v>1821</v>
      </c>
      <c r="D474" s="191"/>
      <c r="E474" s="191">
        <v>68551000</v>
      </c>
      <c r="F474" s="192">
        <f t="shared" si="15"/>
        <v>174926000</v>
      </c>
      <c r="G474" s="187"/>
      <c r="H474" s="179">
        <f t="shared" si="16"/>
        <v>4</v>
      </c>
    </row>
    <row r="475" spans="1:8" ht="18" customHeight="1">
      <c r="A475" s="190">
        <v>42479</v>
      </c>
      <c r="B475" s="190" t="s">
        <v>1550</v>
      </c>
      <c r="C475" s="188" t="s">
        <v>1877</v>
      </c>
      <c r="D475" s="191"/>
      <c r="E475" s="191">
        <v>2000000</v>
      </c>
      <c r="F475" s="192">
        <f t="shared" si="15"/>
        <v>172926000</v>
      </c>
      <c r="G475" s="187"/>
      <c r="H475" s="179">
        <f t="shared" si="16"/>
        <v>4</v>
      </c>
    </row>
    <row r="476" spans="1:8" ht="18" customHeight="1">
      <c r="A476" s="190">
        <v>42480</v>
      </c>
      <c r="B476" s="190" t="s">
        <v>832</v>
      </c>
      <c r="C476" s="188" t="s">
        <v>1830</v>
      </c>
      <c r="D476" s="191"/>
      <c r="E476" s="191">
        <v>500000</v>
      </c>
      <c r="F476" s="192">
        <f t="shared" si="15"/>
        <v>172426000</v>
      </c>
      <c r="G476" s="187"/>
      <c r="H476" s="179">
        <f t="shared" si="16"/>
        <v>4</v>
      </c>
    </row>
    <row r="477" spans="1:8" ht="18" customHeight="1">
      <c r="A477" s="190">
        <v>42480</v>
      </c>
      <c r="B477" s="190" t="s">
        <v>881</v>
      </c>
      <c r="C477" s="188" t="s">
        <v>1878</v>
      </c>
      <c r="D477" s="191"/>
      <c r="E477" s="191">
        <v>110000</v>
      </c>
      <c r="F477" s="192">
        <f t="shared" si="15"/>
        <v>172316000</v>
      </c>
      <c r="G477" s="187"/>
      <c r="H477" s="179">
        <f t="shared" si="16"/>
        <v>4</v>
      </c>
    </row>
    <row r="478" spans="1:8" ht="18" customHeight="1">
      <c r="A478" s="190">
        <v>42480</v>
      </c>
      <c r="B478" s="190" t="s">
        <v>881</v>
      </c>
      <c r="C478" s="188" t="s">
        <v>1879</v>
      </c>
      <c r="D478" s="191"/>
      <c r="E478" s="191">
        <v>225000</v>
      </c>
      <c r="F478" s="192">
        <f t="shared" si="15"/>
        <v>172091000</v>
      </c>
      <c r="G478" s="187"/>
      <c r="H478" s="179">
        <f t="shared" si="16"/>
        <v>4</v>
      </c>
    </row>
    <row r="479" spans="1:8" ht="18" customHeight="1">
      <c r="A479" s="190">
        <v>42480</v>
      </c>
      <c r="B479" s="190" t="s">
        <v>1751</v>
      </c>
      <c r="C479" s="188" t="s">
        <v>1880</v>
      </c>
      <c r="D479" s="191"/>
      <c r="E479" s="191">
        <v>36618000</v>
      </c>
      <c r="F479" s="192">
        <f t="shared" si="15"/>
        <v>135473000</v>
      </c>
      <c r="G479" s="187"/>
      <c r="H479" s="179">
        <f t="shared" si="16"/>
        <v>4</v>
      </c>
    </row>
    <row r="480" spans="1:8" ht="18" customHeight="1">
      <c r="A480" s="190">
        <v>42480</v>
      </c>
      <c r="B480" s="190" t="s">
        <v>152</v>
      </c>
      <c r="C480" s="188" t="s">
        <v>1881</v>
      </c>
      <c r="D480" s="191"/>
      <c r="E480" s="191">
        <v>1935000</v>
      </c>
      <c r="F480" s="192">
        <f t="shared" si="15"/>
        <v>133538000</v>
      </c>
      <c r="G480" s="187"/>
      <c r="H480" s="179">
        <f t="shared" si="16"/>
        <v>4</v>
      </c>
    </row>
    <row r="481" spans="1:8" ht="18" customHeight="1">
      <c r="A481" s="190">
        <v>42481</v>
      </c>
      <c r="B481" s="190" t="s">
        <v>1556</v>
      </c>
      <c r="C481" s="188" t="s">
        <v>1882</v>
      </c>
      <c r="D481" s="191">
        <v>400000000</v>
      </c>
      <c r="E481" s="191"/>
      <c r="F481" s="192">
        <f t="shared" si="15"/>
        <v>533538000</v>
      </c>
      <c r="G481" s="187"/>
      <c r="H481" s="179">
        <f t="shared" si="16"/>
        <v>4</v>
      </c>
    </row>
    <row r="482" spans="1:8" ht="18" customHeight="1">
      <c r="A482" s="190">
        <v>42481</v>
      </c>
      <c r="B482" s="190" t="s">
        <v>50</v>
      </c>
      <c r="C482" s="188" t="s">
        <v>1801</v>
      </c>
      <c r="D482" s="191"/>
      <c r="E482" s="191">
        <v>190000000</v>
      </c>
      <c r="F482" s="192">
        <f t="shared" si="15"/>
        <v>343538000</v>
      </c>
      <c r="G482" s="187"/>
      <c r="H482" s="179">
        <f t="shared" si="16"/>
        <v>4</v>
      </c>
    </row>
    <row r="483" spans="1:8" ht="18" customHeight="1">
      <c r="A483" s="190">
        <v>42481</v>
      </c>
      <c r="B483" s="190" t="s">
        <v>1556</v>
      </c>
      <c r="C483" s="188" t="s">
        <v>1883</v>
      </c>
      <c r="D483" s="191"/>
      <c r="E483" s="191">
        <v>252500000</v>
      </c>
      <c r="F483" s="192">
        <f t="shared" si="15"/>
        <v>91038000</v>
      </c>
      <c r="G483" s="187"/>
      <c r="H483" s="179">
        <f t="shared" si="16"/>
        <v>4</v>
      </c>
    </row>
    <row r="484" spans="1:8" ht="18" customHeight="1">
      <c r="A484" s="190">
        <v>42481</v>
      </c>
      <c r="B484" s="190"/>
      <c r="C484" s="188" t="s">
        <v>1884</v>
      </c>
      <c r="D484" s="191"/>
      <c r="E484" s="191">
        <v>40000000</v>
      </c>
      <c r="F484" s="192">
        <f t="shared" si="15"/>
        <v>51038000</v>
      </c>
      <c r="G484" s="187"/>
      <c r="H484" s="179">
        <f t="shared" si="16"/>
        <v>4</v>
      </c>
    </row>
    <row r="485" spans="1:8" ht="18" customHeight="1">
      <c r="A485" s="190">
        <v>42481</v>
      </c>
      <c r="B485" s="190" t="s">
        <v>1528</v>
      </c>
      <c r="C485" s="188" t="s">
        <v>1885</v>
      </c>
      <c r="D485" s="191"/>
      <c r="E485" s="191">
        <v>5552000</v>
      </c>
      <c r="F485" s="192">
        <f t="shared" si="15"/>
        <v>45486000</v>
      </c>
      <c r="G485" s="187"/>
      <c r="H485" s="179">
        <f t="shared" si="16"/>
        <v>4</v>
      </c>
    </row>
    <row r="486" spans="1:8" ht="18" customHeight="1">
      <c r="A486" s="190">
        <v>42481</v>
      </c>
      <c r="B486" s="190" t="s">
        <v>1586</v>
      </c>
      <c r="C486" s="188" t="s">
        <v>1297</v>
      </c>
      <c r="D486" s="191"/>
      <c r="E486" s="191">
        <v>7920000</v>
      </c>
      <c r="F486" s="192">
        <f t="shared" si="15"/>
        <v>37566000</v>
      </c>
      <c r="G486" s="187"/>
      <c r="H486" s="179">
        <f t="shared" si="16"/>
        <v>4</v>
      </c>
    </row>
    <row r="487" spans="1:8" ht="18" customHeight="1">
      <c r="A487" s="190">
        <v>42481</v>
      </c>
      <c r="B487" s="190" t="s">
        <v>184</v>
      </c>
      <c r="C487" s="188" t="s">
        <v>1886</v>
      </c>
      <c r="D487" s="191"/>
      <c r="E487" s="191">
        <v>1500000</v>
      </c>
      <c r="F487" s="192">
        <f t="shared" si="15"/>
        <v>36066000</v>
      </c>
      <c r="G487" s="187"/>
      <c r="H487" s="179">
        <f t="shared" si="16"/>
        <v>4</v>
      </c>
    </row>
    <row r="488" spans="1:8" ht="18" customHeight="1">
      <c r="A488" s="190">
        <v>42481</v>
      </c>
      <c r="B488" s="190" t="s">
        <v>152</v>
      </c>
      <c r="C488" s="188" t="s">
        <v>1887</v>
      </c>
      <c r="D488" s="191"/>
      <c r="E488" s="191">
        <v>208000</v>
      </c>
      <c r="F488" s="192">
        <f t="shared" si="15"/>
        <v>35858000</v>
      </c>
      <c r="G488" s="187"/>
      <c r="H488" s="179">
        <f t="shared" si="16"/>
        <v>4</v>
      </c>
    </row>
    <row r="489" spans="1:8" ht="18" customHeight="1">
      <c r="A489" s="190">
        <v>42481</v>
      </c>
      <c r="B489" s="190" t="s">
        <v>881</v>
      </c>
      <c r="C489" s="188" t="s">
        <v>1888</v>
      </c>
      <c r="D489" s="191"/>
      <c r="E489" s="191">
        <v>320000</v>
      </c>
      <c r="F489" s="192">
        <f t="shared" si="15"/>
        <v>35538000</v>
      </c>
      <c r="G489" s="187"/>
      <c r="H489" s="179">
        <f t="shared" si="16"/>
        <v>4</v>
      </c>
    </row>
    <row r="490" spans="1:8" ht="18" customHeight="1">
      <c r="A490" s="190">
        <v>42481</v>
      </c>
      <c r="B490" s="190" t="s">
        <v>1708</v>
      </c>
      <c r="C490" s="188" t="s">
        <v>1889</v>
      </c>
      <c r="D490" s="191"/>
      <c r="E490" s="191">
        <v>500000</v>
      </c>
      <c r="F490" s="192">
        <f t="shared" si="15"/>
        <v>35038000</v>
      </c>
      <c r="G490" s="187"/>
      <c r="H490" s="179">
        <f t="shared" si="16"/>
        <v>4</v>
      </c>
    </row>
    <row r="491" spans="1:8" ht="18" customHeight="1">
      <c r="A491" s="190">
        <v>42481</v>
      </c>
      <c r="B491" s="190" t="s">
        <v>1586</v>
      </c>
      <c r="C491" s="188" t="s">
        <v>1890</v>
      </c>
      <c r="D491" s="191"/>
      <c r="E491" s="191">
        <v>1150000</v>
      </c>
      <c r="F491" s="192">
        <f t="shared" si="15"/>
        <v>33888000</v>
      </c>
      <c r="G491" s="187"/>
      <c r="H491" s="179">
        <f t="shared" si="16"/>
        <v>4</v>
      </c>
    </row>
    <row r="492" spans="1:8" ht="18" customHeight="1">
      <c r="A492" s="190">
        <v>42481</v>
      </c>
      <c r="B492" s="190" t="s">
        <v>184</v>
      </c>
      <c r="C492" s="188" t="s">
        <v>1891</v>
      </c>
      <c r="D492" s="191">
        <v>1500000</v>
      </c>
      <c r="E492" s="191"/>
      <c r="F492" s="192">
        <f t="shared" si="15"/>
        <v>35388000</v>
      </c>
      <c r="G492" s="187"/>
      <c r="H492" s="179">
        <f t="shared" si="16"/>
        <v>4</v>
      </c>
    </row>
    <row r="493" spans="1:8" ht="18" customHeight="1">
      <c r="A493" s="190">
        <v>42481</v>
      </c>
      <c r="B493" s="190" t="s">
        <v>152</v>
      </c>
      <c r="C493" s="188" t="s">
        <v>1892</v>
      </c>
      <c r="D493" s="191"/>
      <c r="E493" s="191">
        <v>1875000</v>
      </c>
      <c r="F493" s="192">
        <f t="shared" si="15"/>
        <v>33513000</v>
      </c>
      <c r="G493" s="187"/>
      <c r="H493" s="179">
        <f t="shared" si="16"/>
        <v>4</v>
      </c>
    </row>
    <row r="494" spans="1:8" ht="18" customHeight="1">
      <c r="A494" s="190">
        <v>42485</v>
      </c>
      <c r="B494" s="190" t="s">
        <v>1556</v>
      </c>
      <c r="C494" s="188" t="s">
        <v>1882</v>
      </c>
      <c r="D494" s="191">
        <v>100000000</v>
      </c>
      <c r="E494" s="191"/>
      <c r="F494" s="192">
        <f t="shared" si="15"/>
        <v>133513000</v>
      </c>
      <c r="G494" s="187"/>
      <c r="H494" s="179">
        <f t="shared" si="16"/>
        <v>4</v>
      </c>
    </row>
    <row r="495" spans="1:8" ht="18" customHeight="1">
      <c r="A495" s="190">
        <v>42485</v>
      </c>
      <c r="B495" s="190" t="s">
        <v>198</v>
      </c>
      <c r="C495" s="188" t="s">
        <v>1894</v>
      </c>
      <c r="D495" s="191"/>
      <c r="E495" s="191">
        <v>100000000</v>
      </c>
      <c r="F495" s="192">
        <f t="shared" si="15"/>
        <v>33513000</v>
      </c>
      <c r="G495" s="187"/>
      <c r="H495" s="179">
        <f t="shared" si="16"/>
        <v>4</v>
      </c>
    </row>
    <row r="496" spans="1:8" ht="18" customHeight="1">
      <c r="A496" s="190">
        <v>42485</v>
      </c>
      <c r="B496" s="190" t="s">
        <v>1646</v>
      </c>
      <c r="C496" s="188" t="s">
        <v>1895</v>
      </c>
      <c r="D496" s="191">
        <v>305000000</v>
      </c>
      <c r="E496" s="191"/>
      <c r="F496" s="192">
        <f t="shared" si="15"/>
        <v>338513000</v>
      </c>
      <c r="G496" s="187"/>
      <c r="H496" s="179">
        <f t="shared" si="16"/>
        <v>4</v>
      </c>
    </row>
    <row r="497" spans="1:8" ht="18" customHeight="1">
      <c r="A497" s="190">
        <v>42485</v>
      </c>
      <c r="B497" s="190" t="s">
        <v>50</v>
      </c>
      <c r="C497" s="188" t="s">
        <v>1896</v>
      </c>
      <c r="D497" s="191"/>
      <c r="E497" s="191">
        <v>80000000</v>
      </c>
      <c r="F497" s="192">
        <f t="shared" si="15"/>
        <v>258513000</v>
      </c>
      <c r="G497" s="187"/>
      <c r="H497" s="179">
        <f t="shared" si="16"/>
        <v>4</v>
      </c>
    </row>
    <row r="498" spans="1:8" ht="18" customHeight="1">
      <c r="A498" s="190">
        <v>42485</v>
      </c>
      <c r="B498" s="190" t="s">
        <v>1893</v>
      </c>
      <c r="C498" s="188" t="s">
        <v>1897</v>
      </c>
      <c r="D498" s="191"/>
      <c r="E498" s="191">
        <v>16500000</v>
      </c>
      <c r="F498" s="192">
        <f t="shared" si="15"/>
        <v>242013000</v>
      </c>
      <c r="G498" s="187"/>
      <c r="H498" s="179">
        <f t="shared" si="16"/>
        <v>4</v>
      </c>
    </row>
    <row r="499" spans="1:8" ht="18" customHeight="1">
      <c r="A499" s="190">
        <v>42485</v>
      </c>
      <c r="B499" s="190" t="s">
        <v>832</v>
      </c>
      <c r="C499" s="188" t="s">
        <v>1898</v>
      </c>
      <c r="D499" s="191"/>
      <c r="E499" s="191">
        <v>10000000</v>
      </c>
      <c r="F499" s="192">
        <f t="shared" si="15"/>
        <v>232013000</v>
      </c>
      <c r="G499" s="187"/>
      <c r="H499" s="179">
        <f t="shared" si="16"/>
        <v>4</v>
      </c>
    </row>
    <row r="500" spans="1:8" ht="18" customHeight="1">
      <c r="A500" s="190">
        <v>42485</v>
      </c>
      <c r="B500" s="190" t="s">
        <v>1593</v>
      </c>
      <c r="C500" s="188" t="s">
        <v>1899</v>
      </c>
      <c r="D500" s="191"/>
      <c r="E500" s="191">
        <v>18700000</v>
      </c>
      <c r="F500" s="192">
        <f t="shared" si="15"/>
        <v>213313000</v>
      </c>
      <c r="G500" s="187"/>
      <c r="H500" s="179">
        <f t="shared" si="16"/>
        <v>4</v>
      </c>
    </row>
    <row r="501" spans="1:8" ht="18" customHeight="1">
      <c r="A501" s="190">
        <v>42486</v>
      </c>
      <c r="B501" s="190" t="s">
        <v>1593</v>
      </c>
      <c r="C501" s="188" t="s">
        <v>1905</v>
      </c>
      <c r="D501" s="191">
        <v>97240000</v>
      </c>
      <c r="E501" s="191"/>
      <c r="F501" s="192">
        <f t="shared" si="15"/>
        <v>310553000</v>
      </c>
      <c r="G501" s="187"/>
      <c r="H501" s="179">
        <f t="shared" si="16"/>
        <v>4</v>
      </c>
    </row>
    <row r="502" spans="1:8" ht="18" customHeight="1">
      <c r="A502" s="190">
        <v>42486</v>
      </c>
      <c r="B502" s="190" t="s">
        <v>152</v>
      </c>
      <c r="C502" s="188" t="s">
        <v>1900</v>
      </c>
      <c r="D502" s="191"/>
      <c r="E502" s="191">
        <v>2100000</v>
      </c>
      <c r="F502" s="192">
        <f t="shared" si="15"/>
        <v>308453000</v>
      </c>
      <c r="G502" s="187"/>
      <c r="H502" s="179">
        <f t="shared" si="16"/>
        <v>4</v>
      </c>
    </row>
    <row r="503" spans="1:8" ht="18" customHeight="1">
      <c r="A503" s="190">
        <v>42486</v>
      </c>
      <c r="B503" s="190" t="s">
        <v>179</v>
      </c>
      <c r="C503" s="188" t="s">
        <v>1901</v>
      </c>
      <c r="D503" s="191"/>
      <c r="E503" s="191">
        <v>295000</v>
      </c>
      <c r="F503" s="192">
        <f t="shared" si="15"/>
        <v>308158000</v>
      </c>
      <c r="G503" s="187"/>
      <c r="H503" s="179">
        <f t="shared" si="16"/>
        <v>4</v>
      </c>
    </row>
    <row r="504" spans="1:8" ht="18" customHeight="1">
      <c r="A504" s="190">
        <v>42486</v>
      </c>
      <c r="B504" s="190" t="s">
        <v>832</v>
      </c>
      <c r="C504" s="188" t="s">
        <v>1763</v>
      </c>
      <c r="D504" s="191"/>
      <c r="E504" s="191">
        <v>500000</v>
      </c>
      <c r="F504" s="192">
        <f t="shared" si="15"/>
        <v>307658000</v>
      </c>
      <c r="G504" s="187"/>
      <c r="H504" s="179">
        <f t="shared" si="16"/>
        <v>4</v>
      </c>
    </row>
    <row r="505" spans="1:8" ht="18" customHeight="1">
      <c r="A505" s="190">
        <v>42486</v>
      </c>
      <c r="B505" s="190" t="s">
        <v>50</v>
      </c>
      <c r="C505" s="188" t="s">
        <v>1902</v>
      </c>
      <c r="D505" s="191"/>
      <c r="E505" s="191">
        <v>20000000</v>
      </c>
      <c r="F505" s="192">
        <f t="shared" si="15"/>
        <v>287658000</v>
      </c>
      <c r="G505" s="187"/>
      <c r="H505" s="179">
        <f t="shared" si="16"/>
        <v>4</v>
      </c>
    </row>
    <row r="506" spans="1:8" ht="18" customHeight="1">
      <c r="A506" s="190">
        <v>42486</v>
      </c>
      <c r="B506" s="190" t="s">
        <v>832</v>
      </c>
      <c r="C506" s="188" t="s">
        <v>1903</v>
      </c>
      <c r="D506" s="191"/>
      <c r="E506" s="191">
        <v>3825000</v>
      </c>
      <c r="F506" s="192">
        <f t="shared" si="15"/>
        <v>283833000</v>
      </c>
      <c r="G506" s="187"/>
      <c r="H506" s="179">
        <f t="shared" si="16"/>
        <v>4</v>
      </c>
    </row>
    <row r="507" spans="1:8" ht="18" customHeight="1">
      <c r="A507" s="190">
        <v>42486</v>
      </c>
      <c r="B507" s="190" t="s">
        <v>1530</v>
      </c>
      <c r="C507" s="188" t="s">
        <v>237</v>
      </c>
      <c r="D507" s="191"/>
      <c r="E507" s="191">
        <v>100000000</v>
      </c>
      <c r="F507" s="192">
        <f t="shared" si="15"/>
        <v>183833000</v>
      </c>
      <c r="G507" s="187"/>
      <c r="H507" s="179">
        <f t="shared" si="16"/>
        <v>4</v>
      </c>
    </row>
    <row r="508" spans="1:8" ht="18" customHeight="1">
      <c r="A508" s="190">
        <v>42486</v>
      </c>
      <c r="B508" s="190" t="s">
        <v>152</v>
      </c>
      <c r="C508" s="188" t="s">
        <v>1904</v>
      </c>
      <c r="D508" s="191"/>
      <c r="E508" s="191">
        <v>800000</v>
      </c>
      <c r="F508" s="192">
        <f t="shared" si="15"/>
        <v>183033000</v>
      </c>
      <c r="G508" s="187"/>
      <c r="H508" s="179">
        <f t="shared" si="16"/>
        <v>4</v>
      </c>
    </row>
    <row r="509" spans="1:8" ht="18" customHeight="1">
      <c r="A509" s="190">
        <v>42487</v>
      </c>
      <c r="B509" s="190" t="s">
        <v>50</v>
      </c>
      <c r="C509" s="188" t="s">
        <v>1906</v>
      </c>
      <c r="D509" s="191"/>
      <c r="E509" s="191">
        <v>47000000</v>
      </c>
      <c r="F509" s="192">
        <f t="shared" si="15"/>
        <v>136033000</v>
      </c>
      <c r="G509" s="187"/>
      <c r="H509" s="179">
        <f t="shared" si="16"/>
        <v>4</v>
      </c>
    </row>
    <row r="510" spans="1:8" ht="18" customHeight="1">
      <c r="A510" s="190">
        <v>42487</v>
      </c>
      <c r="B510" s="190" t="s">
        <v>152</v>
      </c>
      <c r="C510" s="188" t="s">
        <v>1907</v>
      </c>
      <c r="D510" s="191"/>
      <c r="E510" s="191">
        <v>33000</v>
      </c>
      <c r="F510" s="192">
        <f t="shared" si="15"/>
        <v>136000000</v>
      </c>
      <c r="G510" s="187"/>
      <c r="H510" s="179">
        <f t="shared" si="16"/>
        <v>4</v>
      </c>
    </row>
    <row r="511" spans="1:8" ht="18" customHeight="1">
      <c r="A511" s="190">
        <v>42487</v>
      </c>
      <c r="B511" s="190" t="s">
        <v>1530</v>
      </c>
      <c r="C511" s="188" t="s">
        <v>1908</v>
      </c>
      <c r="D511" s="191"/>
      <c r="E511" s="191">
        <v>7847000</v>
      </c>
      <c r="F511" s="192">
        <f t="shared" si="15"/>
        <v>128153000</v>
      </c>
      <c r="G511" s="187"/>
      <c r="H511" s="179">
        <f t="shared" si="16"/>
        <v>4</v>
      </c>
    </row>
    <row r="512" spans="1:8" ht="18" customHeight="1">
      <c r="A512" s="190">
        <v>42487</v>
      </c>
      <c r="B512" s="190" t="s">
        <v>1528</v>
      </c>
      <c r="C512" s="188" t="s">
        <v>1909</v>
      </c>
      <c r="D512" s="191"/>
      <c r="E512" s="191">
        <v>2902000</v>
      </c>
      <c r="F512" s="192">
        <f t="shared" si="15"/>
        <v>125251000</v>
      </c>
      <c r="G512" s="187"/>
      <c r="H512" s="179">
        <f t="shared" si="16"/>
        <v>4</v>
      </c>
    </row>
    <row r="513" spans="1:8" ht="18" customHeight="1">
      <c r="A513" s="190">
        <v>42488</v>
      </c>
      <c r="B513" s="190" t="s">
        <v>1530</v>
      </c>
      <c r="C513" s="188" t="s">
        <v>1910</v>
      </c>
      <c r="D513" s="191"/>
      <c r="E513" s="191">
        <v>41872000</v>
      </c>
      <c r="F513" s="192">
        <f t="shared" si="15"/>
        <v>83379000</v>
      </c>
      <c r="G513" s="187"/>
      <c r="H513" s="179">
        <f t="shared" si="16"/>
        <v>4</v>
      </c>
    </row>
    <row r="514" spans="1:8" ht="18" customHeight="1">
      <c r="A514" s="190">
        <v>42488</v>
      </c>
      <c r="B514" s="190" t="s">
        <v>204</v>
      </c>
      <c r="C514" s="188" t="s">
        <v>1911</v>
      </c>
      <c r="D514" s="191"/>
      <c r="E514" s="191">
        <v>2017000</v>
      </c>
      <c r="F514" s="192">
        <f t="shared" si="15"/>
        <v>81362000</v>
      </c>
      <c r="G514" s="187"/>
      <c r="H514" s="179">
        <f t="shared" si="16"/>
        <v>4</v>
      </c>
    </row>
    <row r="515" spans="1:8" ht="18" customHeight="1">
      <c r="A515" s="190">
        <v>42488</v>
      </c>
      <c r="B515" s="190" t="s">
        <v>152</v>
      </c>
      <c r="C515" s="188" t="s">
        <v>1912</v>
      </c>
      <c r="D515" s="191"/>
      <c r="E515" s="191">
        <v>500000</v>
      </c>
      <c r="F515" s="192">
        <f t="shared" si="15"/>
        <v>80862000</v>
      </c>
      <c r="G515" s="187"/>
      <c r="H515" s="179">
        <f t="shared" si="16"/>
        <v>4</v>
      </c>
    </row>
    <row r="516" spans="1:8" ht="18" customHeight="1">
      <c r="A516" s="190">
        <v>42488</v>
      </c>
      <c r="B516" s="190" t="s">
        <v>152</v>
      </c>
      <c r="C516" s="188" t="s">
        <v>1913</v>
      </c>
      <c r="D516" s="191"/>
      <c r="E516" s="191">
        <v>100000</v>
      </c>
      <c r="F516" s="192">
        <f t="shared" si="15"/>
        <v>80762000</v>
      </c>
      <c r="G516" s="187"/>
      <c r="H516" s="179">
        <f t="shared" si="16"/>
        <v>4</v>
      </c>
    </row>
    <row r="517" spans="1:8" ht="18" customHeight="1">
      <c r="A517" s="190">
        <v>42488</v>
      </c>
      <c r="B517" s="190" t="s">
        <v>1586</v>
      </c>
      <c r="C517" s="188" t="s">
        <v>1914</v>
      </c>
      <c r="D517" s="191"/>
      <c r="E517" s="191">
        <v>3517000</v>
      </c>
      <c r="F517" s="192">
        <f t="shared" si="15"/>
        <v>77245000</v>
      </c>
      <c r="G517" s="187"/>
      <c r="H517" s="179">
        <f t="shared" si="16"/>
        <v>4</v>
      </c>
    </row>
    <row r="518" spans="1:8" ht="18" customHeight="1">
      <c r="A518" s="190">
        <v>42491</v>
      </c>
      <c r="B518" s="190" t="s">
        <v>1528</v>
      </c>
      <c r="C518" s="188" t="s">
        <v>1915</v>
      </c>
      <c r="D518" s="191"/>
      <c r="E518" s="191">
        <v>940000</v>
      </c>
      <c r="F518" s="192">
        <f t="shared" si="15"/>
        <v>76305000</v>
      </c>
      <c r="G518" s="187"/>
      <c r="H518" s="179">
        <f t="shared" si="16"/>
        <v>5</v>
      </c>
    </row>
    <row r="519" spans="1:8" ht="18" customHeight="1">
      <c r="A519" s="190">
        <v>42491</v>
      </c>
      <c r="B519" s="190" t="s">
        <v>881</v>
      </c>
      <c r="C519" s="188" t="s">
        <v>1916</v>
      </c>
      <c r="D519" s="191"/>
      <c r="E519" s="191">
        <v>995000</v>
      </c>
      <c r="F519" s="192">
        <f t="shared" si="15"/>
        <v>75310000</v>
      </c>
      <c r="G519" s="187"/>
      <c r="H519" s="179">
        <f t="shared" si="16"/>
        <v>5</v>
      </c>
    </row>
    <row r="520" spans="1:8" ht="18" customHeight="1">
      <c r="A520" s="190">
        <v>42491</v>
      </c>
      <c r="B520" s="190" t="s">
        <v>832</v>
      </c>
      <c r="C520" s="188" t="s">
        <v>1917</v>
      </c>
      <c r="D520" s="191"/>
      <c r="E520" s="191">
        <v>5000000</v>
      </c>
      <c r="F520" s="192">
        <f t="shared" si="15"/>
        <v>70310000</v>
      </c>
      <c r="G520" s="187"/>
      <c r="H520" s="179">
        <f t="shared" si="16"/>
        <v>5</v>
      </c>
    </row>
    <row r="521" spans="1:8" ht="18" customHeight="1">
      <c r="A521" s="190">
        <v>42491</v>
      </c>
      <c r="B521" s="190" t="s">
        <v>152</v>
      </c>
      <c r="C521" s="188" t="s">
        <v>1918</v>
      </c>
      <c r="D521" s="191"/>
      <c r="E521" s="191">
        <v>350000</v>
      </c>
      <c r="F521" s="192">
        <f t="shared" si="15"/>
        <v>69960000</v>
      </c>
      <c r="G521" s="187"/>
      <c r="H521" s="179">
        <f t="shared" si="16"/>
        <v>5</v>
      </c>
    </row>
    <row r="522" spans="1:8" ht="18" customHeight="1">
      <c r="A522" s="190">
        <v>42493</v>
      </c>
      <c r="B522" s="190" t="s">
        <v>198</v>
      </c>
      <c r="C522" s="188" t="s">
        <v>1853</v>
      </c>
      <c r="D522" s="191"/>
      <c r="E522" s="191">
        <v>1240000</v>
      </c>
      <c r="F522" s="192">
        <f t="shared" si="15"/>
        <v>68720000</v>
      </c>
      <c r="G522" s="187"/>
      <c r="H522" s="179">
        <f t="shared" si="16"/>
        <v>5</v>
      </c>
    </row>
    <row r="523" spans="1:8" ht="18" customHeight="1">
      <c r="A523" s="190">
        <v>42493</v>
      </c>
      <c r="B523" s="190" t="s">
        <v>184</v>
      </c>
      <c r="C523" s="188" t="s">
        <v>1919</v>
      </c>
      <c r="D523" s="191"/>
      <c r="E523" s="191">
        <v>1000000</v>
      </c>
      <c r="F523" s="192">
        <f t="shared" si="15"/>
        <v>67720000</v>
      </c>
      <c r="G523" s="187"/>
      <c r="H523" s="179">
        <f t="shared" si="16"/>
        <v>5</v>
      </c>
    </row>
    <row r="524" spans="1:8" ht="18" customHeight="1">
      <c r="A524" s="190">
        <v>42494</v>
      </c>
      <c r="B524" s="190" t="s">
        <v>204</v>
      </c>
      <c r="C524" s="188" t="s">
        <v>1921</v>
      </c>
      <c r="D524" s="191"/>
      <c r="E524" s="191">
        <v>10011000</v>
      </c>
      <c r="F524" s="192">
        <f t="shared" si="15"/>
        <v>57709000</v>
      </c>
      <c r="G524" s="187"/>
      <c r="H524" s="179">
        <f t="shared" si="16"/>
        <v>5</v>
      </c>
    </row>
    <row r="525" spans="1:8" ht="18" customHeight="1">
      <c r="A525" s="190">
        <v>42494</v>
      </c>
      <c r="B525" s="190" t="s">
        <v>204</v>
      </c>
      <c r="C525" s="188" t="s">
        <v>1920</v>
      </c>
      <c r="D525" s="191"/>
      <c r="E525" s="191">
        <v>10517000</v>
      </c>
      <c r="F525" s="192">
        <f t="shared" si="15"/>
        <v>47192000</v>
      </c>
      <c r="G525" s="187"/>
      <c r="H525" s="179">
        <f t="shared" si="16"/>
        <v>5</v>
      </c>
    </row>
    <row r="526" spans="1:8" ht="18" customHeight="1">
      <c r="A526" s="190">
        <v>42494</v>
      </c>
      <c r="B526" s="190" t="s">
        <v>50</v>
      </c>
      <c r="C526" s="188" t="s">
        <v>1704</v>
      </c>
      <c r="D526" s="191"/>
      <c r="E526" s="191">
        <v>31000000</v>
      </c>
      <c r="F526" s="192">
        <f t="shared" ref="F526:F589" si="17">IF(C526&lt;&gt;"",F525+D526-E526,0)</f>
        <v>16192000</v>
      </c>
      <c r="G526" s="187"/>
      <c r="H526" s="179">
        <f t="shared" si="16"/>
        <v>5</v>
      </c>
    </row>
    <row r="527" spans="1:8" ht="18" customHeight="1">
      <c r="A527" s="190">
        <v>42494</v>
      </c>
      <c r="B527" s="190" t="s">
        <v>832</v>
      </c>
      <c r="C527" s="188" t="s">
        <v>1922</v>
      </c>
      <c r="D527" s="191"/>
      <c r="E527" s="191">
        <v>1220000</v>
      </c>
      <c r="F527" s="192">
        <f t="shared" si="17"/>
        <v>14972000</v>
      </c>
      <c r="G527" s="187"/>
      <c r="H527" s="179">
        <f t="shared" ref="H527:H590" si="18">IF(A527&lt;&gt;"",MONTH(A527),"")</f>
        <v>5</v>
      </c>
    </row>
    <row r="528" spans="1:8" ht="18" customHeight="1">
      <c r="A528" s="190">
        <v>42495</v>
      </c>
      <c r="B528" s="190" t="s">
        <v>1556</v>
      </c>
      <c r="C528" s="188" t="s">
        <v>1923</v>
      </c>
      <c r="D528" s="191">
        <v>500000000</v>
      </c>
      <c r="E528" s="191"/>
      <c r="F528" s="192">
        <f t="shared" si="17"/>
        <v>514972000</v>
      </c>
      <c r="G528" s="187"/>
      <c r="H528" s="179">
        <f t="shared" si="18"/>
        <v>5</v>
      </c>
    </row>
    <row r="529" spans="1:8" ht="18" customHeight="1">
      <c r="A529" s="190">
        <v>42495</v>
      </c>
      <c r="B529" s="190" t="s">
        <v>198</v>
      </c>
      <c r="C529" s="188" t="s">
        <v>1924</v>
      </c>
      <c r="D529" s="191"/>
      <c r="E529" s="191">
        <v>200000000</v>
      </c>
      <c r="F529" s="192">
        <f t="shared" si="17"/>
        <v>314972000</v>
      </c>
      <c r="G529" s="187"/>
      <c r="H529" s="179">
        <f t="shared" si="18"/>
        <v>5</v>
      </c>
    </row>
    <row r="530" spans="1:8" ht="18" customHeight="1">
      <c r="A530" s="190">
        <v>42495</v>
      </c>
      <c r="B530" s="190" t="s">
        <v>204</v>
      </c>
      <c r="C530" s="188" t="s">
        <v>1925</v>
      </c>
      <c r="D530" s="191"/>
      <c r="E530" s="191">
        <v>22500000</v>
      </c>
      <c r="F530" s="192">
        <f t="shared" si="17"/>
        <v>292472000</v>
      </c>
      <c r="G530" s="187"/>
      <c r="H530" s="179">
        <f t="shared" si="18"/>
        <v>5</v>
      </c>
    </row>
    <row r="531" spans="1:8" ht="18" customHeight="1">
      <c r="A531" s="190">
        <v>42495</v>
      </c>
      <c r="B531" s="190" t="s">
        <v>204</v>
      </c>
      <c r="C531" s="188" t="s">
        <v>1926</v>
      </c>
      <c r="D531" s="191"/>
      <c r="E531" s="191">
        <v>6017000</v>
      </c>
      <c r="F531" s="192">
        <f t="shared" si="17"/>
        <v>286455000</v>
      </c>
      <c r="G531" s="187"/>
      <c r="H531" s="179">
        <f t="shared" si="18"/>
        <v>5</v>
      </c>
    </row>
    <row r="532" spans="1:8" ht="18" customHeight="1">
      <c r="A532" s="190">
        <v>42495</v>
      </c>
      <c r="B532" s="190" t="s">
        <v>1530</v>
      </c>
      <c r="C532" s="188" t="s">
        <v>1868</v>
      </c>
      <c r="D532" s="191"/>
      <c r="E532" s="191">
        <v>100000000</v>
      </c>
      <c r="F532" s="192">
        <f t="shared" si="17"/>
        <v>186455000</v>
      </c>
      <c r="G532" s="187"/>
      <c r="H532" s="179">
        <f t="shared" si="18"/>
        <v>5</v>
      </c>
    </row>
    <row r="533" spans="1:8" ht="18" customHeight="1">
      <c r="A533" s="190">
        <v>42495</v>
      </c>
      <c r="B533" s="190" t="s">
        <v>1562</v>
      </c>
      <c r="C533" s="188" t="s">
        <v>1927</v>
      </c>
      <c r="D533" s="191"/>
      <c r="E533" s="191">
        <v>103936000</v>
      </c>
      <c r="F533" s="192">
        <f t="shared" si="17"/>
        <v>82519000</v>
      </c>
      <c r="G533" s="187"/>
      <c r="H533" s="179">
        <f t="shared" si="18"/>
        <v>5</v>
      </c>
    </row>
    <row r="534" spans="1:8" ht="18" customHeight="1">
      <c r="A534" s="190">
        <v>42496</v>
      </c>
      <c r="B534" s="190" t="s">
        <v>1528</v>
      </c>
      <c r="C534" s="188" t="s">
        <v>1928</v>
      </c>
      <c r="D534" s="191"/>
      <c r="E534" s="191">
        <v>2428000</v>
      </c>
      <c r="F534" s="192">
        <f t="shared" si="17"/>
        <v>80091000</v>
      </c>
      <c r="G534" s="187"/>
      <c r="H534" s="179">
        <f t="shared" si="18"/>
        <v>5</v>
      </c>
    </row>
    <row r="535" spans="1:8" ht="18" customHeight="1">
      <c r="A535" s="190">
        <v>42496</v>
      </c>
      <c r="B535" s="190" t="s">
        <v>832</v>
      </c>
      <c r="C535" s="188" t="s">
        <v>1929</v>
      </c>
      <c r="D535" s="191"/>
      <c r="E535" s="191">
        <v>423000</v>
      </c>
      <c r="F535" s="192">
        <f t="shared" si="17"/>
        <v>79668000</v>
      </c>
      <c r="G535" s="187"/>
      <c r="H535" s="179">
        <f t="shared" si="18"/>
        <v>5</v>
      </c>
    </row>
    <row r="536" spans="1:8" ht="18" customHeight="1">
      <c r="A536" s="190">
        <v>42496</v>
      </c>
      <c r="B536" s="190" t="s">
        <v>881</v>
      </c>
      <c r="C536" s="188" t="s">
        <v>1930</v>
      </c>
      <c r="D536" s="191"/>
      <c r="E536" s="191">
        <v>390000</v>
      </c>
      <c r="F536" s="192">
        <f t="shared" si="17"/>
        <v>79278000</v>
      </c>
      <c r="G536" s="187"/>
      <c r="H536" s="179">
        <f t="shared" si="18"/>
        <v>5</v>
      </c>
    </row>
    <row r="537" spans="1:8" ht="18" customHeight="1">
      <c r="A537" s="190">
        <v>42496</v>
      </c>
      <c r="B537" s="190" t="s">
        <v>152</v>
      </c>
      <c r="C537" s="188" t="s">
        <v>1931</v>
      </c>
      <c r="D537" s="191"/>
      <c r="E537" s="191">
        <v>20022000</v>
      </c>
      <c r="F537" s="192">
        <f t="shared" si="17"/>
        <v>59256000</v>
      </c>
      <c r="G537" s="187"/>
      <c r="H537" s="179">
        <f t="shared" si="18"/>
        <v>5</v>
      </c>
    </row>
    <row r="538" spans="1:8" ht="18" customHeight="1">
      <c r="A538" s="190">
        <v>42496</v>
      </c>
      <c r="B538" s="190" t="s">
        <v>184</v>
      </c>
      <c r="C538" s="188" t="s">
        <v>1932</v>
      </c>
      <c r="D538" s="191">
        <v>22500000</v>
      </c>
      <c r="E538" s="191"/>
      <c r="F538" s="192">
        <f t="shared" si="17"/>
        <v>81756000</v>
      </c>
      <c r="G538" s="187"/>
      <c r="H538" s="179">
        <f t="shared" si="18"/>
        <v>5</v>
      </c>
    </row>
    <row r="539" spans="1:8" ht="18" customHeight="1">
      <c r="A539" s="190">
        <v>42496</v>
      </c>
      <c r="B539" s="190" t="s">
        <v>204</v>
      </c>
      <c r="C539" s="188" t="s">
        <v>1925</v>
      </c>
      <c r="D539" s="191"/>
      <c r="E539" s="191">
        <v>18000000</v>
      </c>
      <c r="F539" s="192">
        <f t="shared" si="17"/>
        <v>63756000</v>
      </c>
      <c r="G539" s="187"/>
      <c r="H539" s="179">
        <f t="shared" si="18"/>
        <v>5</v>
      </c>
    </row>
    <row r="540" spans="1:8" ht="18" customHeight="1">
      <c r="A540" s="190">
        <v>42496</v>
      </c>
      <c r="B540" s="190" t="s">
        <v>184</v>
      </c>
      <c r="C540" s="188" t="s">
        <v>1933</v>
      </c>
      <c r="D540" s="191">
        <v>1000000</v>
      </c>
      <c r="E540" s="191"/>
      <c r="F540" s="192">
        <f t="shared" si="17"/>
        <v>64756000</v>
      </c>
      <c r="G540" s="187"/>
      <c r="H540" s="179">
        <f t="shared" si="18"/>
        <v>5</v>
      </c>
    </row>
    <row r="541" spans="1:8" ht="18" customHeight="1">
      <c r="A541" s="190">
        <v>42496</v>
      </c>
      <c r="B541" s="190" t="s">
        <v>152</v>
      </c>
      <c r="C541" s="188" t="s">
        <v>1934</v>
      </c>
      <c r="D541" s="191"/>
      <c r="E541" s="191">
        <v>1250000</v>
      </c>
      <c r="F541" s="192">
        <f t="shared" si="17"/>
        <v>63506000</v>
      </c>
      <c r="G541" s="187"/>
      <c r="H541" s="179">
        <f t="shared" si="18"/>
        <v>5</v>
      </c>
    </row>
    <row r="542" spans="1:8" ht="18" customHeight="1">
      <c r="A542" s="190">
        <v>42496</v>
      </c>
      <c r="B542" s="190" t="s">
        <v>1512</v>
      </c>
      <c r="C542" s="188" t="s">
        <v>1935</v>
      </c>
      <c r="D542" s="191"/>
      <c r="E542" s="191">
        <v>50000</v>
      </c>
      <c r="F542" s="192">
        <f t="shared" si="17"/>
        <v>63456000</v>
      </c>
      <c r="G542" s="187"/>
      <c r="H542" s="179">
        <f t="shared" si="18"/>
        <v>5</v>
      </c>
    </row>
    <row r="543" spans="1:8" ht="18" customHeight="1">
      <c r="A543" s="190">
        <v>42499</v>
      </c>
      <c r="B543" s="190" t="s">
        <v>152</v>
      </c>
      <c r="C543" s="188" t="s">
        <v>1936</v>
      </c>
      <c r="D543" s="191"/>
      <c r="E543" s="191">
        <v>330000</v>
      </c>
      <c r="F543" s="192">
        <f t="shared" si="17"/>
        <v>63126000</v>
      </c>
      <c r="G543" s="187"/>
      <c r="H543" s="179">
        <f t="shared" si="18"/>
        <v>5</v>
      </c>
    </row>
    <row r="544" spans="1:8" ht="18" customHeight="1">
      <c r="A544" s="190">
        <v>42499</v>
      </c>
      <c r="B544" s="190" t="s">
        <v>179</v>
      </c>
      <c r="C544" s="188" t="s">
        <v>1937</v>
      </c>
      <c r="D544" s="191"/>
      <c r="E544" s="191">
        <v>1421000</v>
      </c>
      <c r="F544" s="192">
        <f t="shared" si="17"/>
        <v>61705000</v>
      </c>
      <c r="G544" s="187"/>
      <c r="H544" s="179">
        <f t="shared" si="18"/>
        <v>5</v>
      </c>
    </row>
    <row r="545" spans="1:8" ht="18" customHeight="1">
      <c r="A545" s="190">
        <v>42499</v>
      </c>
      <c r="B545" s="190" t="s">
        <v>1569</v>
      </c>
      <c r="C545" s="188" t="s">
        <v>1938</v>
      </c>
      <c r="D545" s="191"/>
      <c r="E545" s="191">
        <v>10000000</v>
      </c>
      <c r="F545" s="192">
        <f t="shared" si="17"/>
        <v>51705000</v>
      </c>
      <c r="G545" s="187"/>
      <c r="H545" s="179">
        <f t="shared" si="18"/>
        <v>5</v>
      </c>
    </row>
    <row r="546" spans="1:8" ht="18" customHeight="1">
      <c r="A546" s="190">
        <v>42499</v>
      </c>
      <c r="B546" s="190" t="s">
        <v>184</v>
      </c>
      <c r="C546" s="188" t="s">
        <v>1939</v>
      </c>
      <c r="D546" s="191"/>
      <c r="E546" s="191">
        <v>2500000</v>
      </c>
      <c r="F546" s="192">
        <f t="shared" si="17"/>
        <v>49205000</v>
      </c>
      <c r="G546" s="187"/>
      <c r="H546" s="179">
        <f t="shared" si="18"/>
        <v>5</v>
      </c>
    </row>
    <row r="547" spans="1:8" ht="18" customHeight="1">
      <c r="A547" s="190">
        <v>42499</v>
      </c>
      <c r="B547" s="190" t="s">
        <v>204</v>
      </c>
      <c r="C547" s="188" t="s">
        <v>1940</v>
      </c>
      <c r="D547" s="191"/>
      <c r="E547" s="191">
        <v>5017000</v>
      </c>
      <c r="F547" s="192">
        <f t="shared" si="17"/>
        <v>44188000</v>
      </c>
      <c r="G547" s="187"/>
      <c r="H547" s="179">
        <f t="shared" si="18"/>
        <v>5</v>
      </c>
    </row>
    <row r="548" spans="1:8" ht="18" customHeight="1">
      <c r="A548" s="190">
        <v>42499</v>
      </c>
      <c r="B548" s="190" t="s">
        <v>832</v>
      </c>
      <c r="C548" s="188" t="s">
        <v>1941</v>
      </c>
      <c r="D548" s="191"/>
      <c r="E548" s="191">
        <v>290000</v>
      </c>
      <c r="F548" s="192">
        <f t="shared" si="17"/>
        <v>43898000</v>
      </c>
      <c r="G548" s="187"/>
      <c r="H548" s="179">
        <f t="shared" si="18"/>
        <v>5</v>
      </c>
    </row>
    <row r="549" spans="1:8" ht="18" customHeight="1">
      <c r="A549" s="190">
        <v>42500</v>
      </c>
      <c r="B549" s="190" t="s">
        <v>152</v>
      </c>
      <c r="C549" s="188" t="s">
        <v>1942</v>
      </c>
      <c r="D549" s="191"/>
      <c r="E549" s="191">
        <v>200000</v>
      </c>
      <c r="F549" s="192">
        <f t="shared" si="17"/>
        <v>43698000</v>
      </c>
      <c r="G549" s="187"/>
      <c r="H549" s="179">
        <f t="shared" si="18"/>
        <v>5</v>
      </c>
    </row>
    <row r="550" spans="1:8" ht="18" customHeight="1">
      <c r="A550" s="190">
        <v>42500</v>
      </c>
      <c r="B550" s="190" t="s">
        <v>198</v>
      </c>
      <c r="C550" s="188" t="s">
        <v>1840</v>
      </c>
      <c r="D550" s="191"/>
      <c r="E550" s="191">
        <v>4200000</v>
      </c>
      <c r="F550" s="192">
        <f t="shared" si="17"/>
        <v>39498000</v>
      </c>
      <c r="G550" s="187"/>
      <c r="H550" s="179">
        <f t="shared" si="18"/>
        <v>5</v>
      </c>
    </row>
    <row r="551" spans="1:8" ht="18" customHeight="1">
      <c r="A551" s="190">
        <v>42500</v>
      </c>
      <c r="B551" s="190" t="s">
        <v>152</v>
      </c>
      <c r="C551" s="188" t="s">
        <v>1887</v>
      </c>
      <c r="D551" s="191"/>
      <c r="E551" s="191">
        <v>147000</v>
      </c>
      <c r="F551" s="192">
        <f t="shared" si="17"/>
        <v>39351000</v>
      </c>
      <c r="G551" s="187"/>
      <c r="H551" s="179">
        <f t="shared" si="18"/>
        <v>5</v>
      </c>
    </row>
    <row r="552" spans="1:8" ht="18" customHeight="1">
      <c r="A552" s="190">
        <v>42500</v>
      </c>
      <c r="B552" s="190" t="s">
        <v>881</v>
      </c>
      <c r="C552" s="188" t="s">
        <v>1943</v>
      </c>
      <c r="D552" s="191"/>
      <c r="E552" s="191">
        <v>4000000</v>
      </c>
      <c r="F552" s="192">
        <f t="shared" si="17"/>
        <v>35351000</v>
      </c>
      <c r="G552" s="187"/>
      <c r="H552" s="179">
        <f t="shared" si="18"/>
        <v>5</v>
      </c>
    </row>
    <row r="553" spans="1:8" ht="18" customHeight="1">
      <c r="A553" s="190">
        <v>42501</v>
      </c>
      <c r="B553" s="190" t="s">
        <v>1518</v>
      </c>
      <c r="C553" s="188" t="s">
        <v>1944</v>
      </c>
      <c r="D553" s="191"/>
      <c r="E553" s="191">
        <v>5000000</v>
      </c>
      <c r="F553" s="192">
        <f t="shared" si="17"/>
        <v>30351000</v>
      </c>
      <c r="G553" s="187"/>
      <c r="H553" s="179">
        <f t="shared" si="18"/>
        <v>5</v>
      </c>
    </row>
    <row r="554" spans="1:8" ht="18" customHeight="1">
      <c r="A554" s="190">
        <v>42501</v>
      </c>
      <c r="B554" s="190" t="s">
        <v>832</v>
      </c>
      <c r="C554" s="188" t="s">
        <v>1763</v>
      </c>
      <c r="D554" s="191"/>
      <c r="E554" s="191">
        <v>800000</v>
      </c>
      <c r="F554" s="192">
        <f t="shared" si="17"/>
        <v>29551000</v>
      </c>
      <c r="G554" s="187"/>
      <c r="H554" s="179">
        <f t="shared" si="18"/>
        <v>5</v>
      </c>
    </row>
    <row r="555" spans="1:8" ht="18" customHeight="1">
      <c r="A555" s="190">
        <v>42501</v>
      </c>
      <c r="B555" s="190" t="s">
        <v>184</v>
      </c>
      <c r="C555" s="188" t="s">
        <v>1945</v>
      </c>
      <c r="D555" s="191">
        <v>2500000</v>
      </c>
      <c r="E555" s="191"/>
      <c r="F555" s="192">
        <f t="shared" si="17"/>
        <v>32051000</v>
      </c>
      <c r="G555" s="187"/>
      <c r="H555" s="179">
        <f t="shared" si="18"/>
        <v>5</v>
      </c>
    </row>
    <row r="556" spans="1:8" ht="18" customHeight="1">
      <c r="A556" s="190">
        <v>42501</v>
      </c>
      <c r="B556" s="190" t="s">
        <v>152</v>
      </c>
      <c r="C556" s="188" t="s">
        <v>1946</v>
      </c>
      <c r="D556" s="191"/>
      <c r="E556" s="191">
        <v>2890000</v>
      </c>
      <c r="F556" s="192">
        <f t="shared" si="17"/>
        <v>29161000</v>
      </c>
      <c r="G556" s="187"/>
      <c r="H556" s="179">
        <f t="shared" si="18"/>
        <v>5</v>
      </c>
    </row>
    <row r="557" spans="1:8" ht="18" customHeight="1">
      <c r="A557" s="190">
        <v>42501</v>
      </c>
      <c r="B557" s="190" t="s">
        <v>152</v>
      </c>
      <c r="C557" s="188" t="s">
        <v>1947</v>
      </c>
      <c r="D557" s="191"/>
      <c r="E557" s="191">
        <v>470000</v>
      </c>
      <c r="F557" s="192">
        <f t="shared" si="17"/>
        <v>28691000</v>
      </c>
      <c r="G557" s="187"/>
      <c r="H557" s="179">
        <f t="shared" si="18"/>
        <v>5</v>
      </c>
    </row>
    <row r="558" spans="1:8" ht="18" customHeight="1">
      <c r="A558" s="190">
        <v>42501</v>
      </c>
      <c r="B558" s="190" t="s">
        <v>832</v>
      </c>
      <c r="C558" s="188" t="s">
        <v>1948</v>
      </c>
      <c r="D558" s="191"/>
      <c r="E558" s="191">
        <v>360000</v>
      </c>
      <c r="F558" s="192">
        <f t="shared" si="17"/>
        <v>28331000</v>
      </c>
      <c r="G558" s="187"/>
      <c r="H558" s="179">
        <f t="shared" si="18"/>
        <v>5</v>
      </c>
    </row>
    <row r="559" spans="1:8" ht="18" customHeight="1">
      <c r="A559" s="190">
        <v>42501</v>
      </c>
      <c r="B559" s="190" t="s">
        <v>50</v>
      </c>
      <c r="C559" s="188" t="s">
        <v>1758</v>
      </c>
      <c r="D559" s="191">
        <v>1000000000</v>
      </c>
      <c r="E559" s="191"/>
      <c r="F559" s="192">
        <f t="shared" si="17"/>
        <v>1028331000</v>
      </c>
      <c r="G559" s="187"/>
      <c r="H559" s="179">
        <f t="shared" si="18"/>
        <v>5</v>
      </c>
    </row>
    <row r="560" spans="1:8" ht="18" customHeight="1">
      <c r="A560" s="190">
        <v>42501</v>
      </c>
      <c r="B560" s="190" t="s">
        <v>1530</v>
      </c>
      <c r="C560" s="188" t="s">
        <v>1949</v>
      </c>
      <c r="D560" s="191"/>
      <c r="E560" s="191">
        <v>228000000</v>
      </c>
      <c r="F560" s="192">
        <f t="shared" si="17"/>
        <v>800331000</v>
      </c>
      <c r="G560" s="187"/>
      <c r="H560" s="179">
        <f t="shared" si="18"/>
        <v>5</v>
      </c>
    </row>
    <row r="561" spans="1:8" ht="18" customHeight="1">
      <c r="A561" s="190">
        <v>42501</v>
      </c>
      <c r="B561" s="190" t="s">
        <v>1530</v>
      </c>
      <c r="C561" s="188" t="s">
        <v>653</v>
      </c>
      <c r="D561" s="191"/>
      <c r="E561" s="191">
        <v>100000000</v>
      </c>
      <c r="F561" s="192">
        <f t="shared" si="17"/>
        <v>700331000</v>
      </c>
      <c r="G561" s="187"/>
      <c r="H561" s="179">
        <f t="shared" si="18"/>
        <v>5</v>
      </c>
    </row>
    <row r="562" spans="1:8" ht="18" customHeight="1">
      <c r="A562" s="190">
        <v>42501</v>
      </c>
      <c r="B562" s="190" t="s">
        <v>1530</v>
      </c>
      <c r="C562" s="188" t="s">
        <v>1908</v>
      </c>
      <c r="D562" s="191"/>
      <c r="E562" s="191">
        <v>13097000</v>
      </c>
      <c r="F562" s="192">
        <f t="shared" si="17"/>
        <v>687234000</v>
      </c>
      <c r="G562" s="187"/>
      <c r="H562" s="179">
        <f t="shared" si="18"/>
        <v>5</v>
      </c>
    </row>
    <row r="563" spans="1:8" ht="18" customHeight="1">
      <c r="A563" s="190">
        <v>42501</v>
      </c>
      <c r="B563" s="190" t="s">
        <v>1512</v>
      </c>
      <c r="C563" s="188" t="s">
        <v>1950</v>
      </c>
      <c r="D563" s="191"/>
      <c r="E563" s="191">
        <v>120000</v>
      </c>
      <c r="F563" s="192">
        <f t="shared" si="17"/>
        <v>687114000</v>
      </c>
      <c r="G563" s="187"/>
      <c r="H563" s="179">
        <f t="shared" si="18"/>
        <v>5</v>
      </c>
    </row>
    <row r="564" spans="1:8" ht="18" customHeight="1">
      <c r="A564" s="190">
        <v>42502</v>
      </c>
      <c r="B564" s="190" t="s">
        <v>50</v>
      </c>
      <c r="C564" s="188" t="s">
        <v>1758</v>
      </c>
      <c r="D564" s="191">
        <v>250000000</v>
      </c>
      <c r="E564" s="191"/>
      <c r="F564" s="192">
        <f t="shared" si="17"/>
        <v>937114000</v>
      </c>
      <c r="G564" s="187"/>
      <c r="H564" s="179">
        <f t="shared" si="18"/>
        <v>5</v>
      </c>
    </row>
    <row r="565" spans="1:8" ht="18" customHeight="1">
      <c r="A565" s="190">
        <v>42502</v>
      </c>
      <c r="B565" s="190" t="s">
        <v>1530</v>
      </c>
      <c r="C565" s="188" t="s">
        <v>984</v>
      </c>
      <c r="D565" s="191"/>
      <c r="E565" s="191">
        <v>400000000</v>
      </c>
      <c r="F565" s="192">
        <f t="shared" si="17"/>
        <v>537114000</v>
      </c>
      <c r="G565" s="187"/>
      <c r="H565" s="179">
        <f t="shared" si="18"/>
        <v>5</v>
      </c>
    </row>
    <row r="566" spans="1:8" ht="18" customHeight="1">
      <c r="A566" s="190">
        <v>42502</v>
      </c>
      <c r="B566" s="190" t="s">
        <v>1530</v>
      </c>
      <c r="C566" s="188" t="s">
        <v>1951</v>
      </c>
      <c r="D566" s="191"/>
      <c r="E566" s="191">
        <v>150000000</v>
      </c>
      <c r="F566" s="192">
        <f t="shared" si="17"/>
        <v>387114000</v>
      </c>
      <c r="G566" s="187"/>
      <c r="H566" s="179">
        <f t="shared" si="18"/>
        <v>5</v>
      </c>
    </row>
    <row r="567" spans="1:8" ht="18" customHeight="1">
      <c r="A567" s="190">
        <v>42502</v>
      </c>
      <c r="B567" s="190" t="s">
        <v>1530</v>
      </c>
      <c r="C567" s="188" t="s">
        <v>1952</v>
      </c>
      <c r="D567" s="191"/>
      <c r="E567" s="191">
        <v>100000000</v>
      </c>
      <c r="F567" s="192">
        <f t="shared" si="17"/>
        <v>287114000</v>
      </c>
      <c r="G567" s="187"/>
      <c r="H567" s="179">
        <f t="shared" si="18"/>
        <v>5</v>
      </c>
    </row>
    <row r="568" spans="1:8" ht="18" customHeight="1">
      <c r="A568" s="190">
        <v>42502</v>
      </c>
      <c r="B568" s="190" t="s">
        <v>198</v>
      </c>
      <c r="C568" s="188" t="s">
        <v>1620</v>
      </c>
      <c r="D568" s="191"/>
      <c r="E568" s="191">
        <v>20000000</v>
      </c>
      <c r="F568" s="192">
        <f t="shared" si="17"/>
        <v>267114000</v>
      </c>
      <c r="G568" s="187"/>
      <c r="H568" s="179">
        <f t="shared" si="18"/>
        <v>5</v>
      </c>
    </row>
    <row r="569" spans="1:8" ht="18" customHeight="1">
      <c r="A569" s="190">
        <v>42502</v>
      </c>
      <c r="B569" s="190" t="s">
        <v>1530</v>
      </c>
      <c r="C569" s="188" t="s">
        <v>1777</v>
      </c>
      <c r="D569" s="191"/>
      <c r="E569" s="191">
        <v>222086000</v>
      </c>
      <c r="F569" s="192">
        <f t="shared" si="17"/>
        <v>45028000</v>
      </c>
      <c r="G569" s="187"/>
      <c r="H569" s="179">
        <f t="shared" si="18"/>
        <v>5</v>
      </c>
    </row>
    <row r="570" spans="1:8" ht="18" customHeight="1">
      <c r="A570" s="190">
        <v>42502</v>
      </c>
      <c r="B570" s="190" t="s">
        <v>1550</v>
      </c>
      <c r="C570" s="188" t="s">
        <v>1953</v>
      </c>
      <c r="D570" s="191"/>
      <c r="E570" s="191">
        <v>800000</v>
      </c>
      <c r="F570" s="192">
        <f t="shared" si="17"/>
        <v>44228000</v>
      </c>
      <c r="G570" s="187"/>
      <c r="H570" s="179">
        <f t="shared" si="18"/>
        <v>5</v>
      </c>
    </row>
    <row r="571" spans="1:8" ht="18" customHeight="1">
      <c r="A571" s="190">
        <v>42502</v>
      </c>
      <c r="B571" s="190" t="s">
        <v>881</v>
      </c>
      <c r="C571" s="188" t="s">
        <v>1954</v>
      </c>
      <c r="D571" s="191"/>
      <c r="E571" s="191">
        <v>200000</v>
      </c>
      <c r="F571" s="192">
        <f t="shared" si="17"/>
        <v>44028000</v>
      </c>
      <c r="G571" s="187"/>
      <c r="H571" s="179">
        <f t="shared" si="18"/>
        <v>5</v>
      </c>
    </row>
    <row r="572" spans="1:8" ht="18" customHeight="1">
      <c r="A572" s="190">
        <v>42502</v>
      </c>
      <c r="B572" s="190" t="s">
        <v>1512</v>
      </c>
      <c r="C572" s="188" t="s">
        <v>1955</v>
      </c>
      <c r="D572" s="191"/>
      <c r="E572" s="191">
        <v>200000</v>
      </c>
      <c r="F572" s="192">
        <f t="shared" si="17"/>
        <v>43828000</v>
      </c>
      <c r="G572" s="187"/>
      <c r="H572" s="179">
        <f t="shared" si="18"/>
        <v>5</v>
      </c>
    </row>
    <row r="573" spans="1:8" ht="18" customHeight="1">
      <c r="A573" s="190">
        <v>42502</v>
      </c>
      <c r="B573" s="190" t="s">
        <v>1646</v>
      </c>
      <c r="C573" s="188" t="s">
        <v>1956</v>
      </c>
      <c r="D573" s="191">
        <v>5395000</v>
      </c>
      <c r="E573" s="191"/>
      <c r="F573" s="192">
        <f t="shared" si="17"/>
        <v>49223000</v>
      </c>
      <c r="G573" s="187"/>
      <c r="H573" s="179">
        <f t="shared" si="18"/>
        <v>5</v>
      </c>
    </row>
    <row r="574" spans="1:8" ht="18" customHeight="1">
      <c r="A574" s="190">
        <v>42502</v>
      </c>
      <c r="B574" s="190" t="s">
        <v>1806</v>
      </c>
      <c r="C574" s="188" t="s">
        <v>1957</v>
      </c>
      <c r="D574" s="191"/>
      <c r="E574" s="191">
        <v>9480000</v>
      </c>
      <c r="F574" s="192">
        <f t="shared" si="17"/>
        <v>39743000</v>
      </c>
      <c r="G574" s="187"/>
      <c r="H574" s="179">
        <f t="shared" si="18"/>
        <v>5</v>
      </c>
    </row>
    <row r="575" spans="1:8" ht="18" customHeight="1">
      <c r="A575" s="190">
        <v>42502</v>
      </c>
      <c r="B575" s="190" t="s">
        <v>152</v>
      </c>
      <c r="C575" s="188" t="s">
        <v>1887</v>
      </c>
      <c r="D575" s="191"/>
      <c r="E575" s="191">
        <v>80000</v>
      </c>
      <c r="F575" s="192">
        <f t="shared" si="17"/>
        <v>39663000</v>
      </c>
      <c r="G575" s="187"/>
      <c r="H575" s="179">
        <f t="shared" si="18"/>
        <v>5</v>
      </c>
    </row>
    <row r="576" spans="1:8" ht="18" customHeight="1">
      <c r="A576" s="190">
        <v>42503</v>
      </c>
      <c r="B576" s="190" t="s">
        <v>1646</v>
      </c>
      <c r="C576" s="188" t="s">
        <v>1958</v>
      </c>
      <c r="D576" s="191">
        <v>240000000</v>
      </c>
      <c r="E576" s="191"/>
      <c r="F576" s="192">
        <f t="shared" si="17"/>
        <v>279663000</v>
      </c>
      <c r="G576" s="187"/>
      <c r="H576" s="179">
        <f t="shared" si="18"/>
        <v>5</v>
      </c>
    </row>
    <row r="577" spans="1:8" ht="18" customHeight="1">
      <c r="A577" s="190">
        <v>42503</v>
      </c>
      <c r="B577" s="190" t="s">
        <v>50</v>
      </c>
      <c r="C577" s="188" t="s">
        <v>1959</v>
      </c>
      <c r="D577" s="191"/>
      <c r="E577" s="191">
        <v>12000000</v>
      </c>
      <c r="F577" s="192">
        <f t="shared" si="17"/>
        <v>267663000</v>
      </c>
      <c r="G577" s="187"/>
      <c r="H577" s="179">
        <f t="shared" si="18"/>
        <v>5</v>
      </c>
    </row>
    <row r="578" spans="1:8" ht="18" customHeight="1">
      <c r="A578" s="190">
        <v>42503</v>
      </c>
      <c r="B578" s="190" t="s">
        <v>159</v>
      </c>
      <c r="C578" s="188" t="s">
        <v>1960</v>
      </c>
      <c r="D578" s="191"/>
      <c r="E578" s="191">
        <v>262465000</v>
      </c>
      <c r="F578" s="192">
        <f t="shared" si="17"/>
        <v>5198000</v>
      </c>
      <c r="G578" s="187"/>
      <c r="H578" s="179">
        <f t="shared" si="18"/>
        <v>5</v>
      </c>
    </row>
    <row r="579" spans="1:8" ht="18" customHeight="1">
      <c r="A579" s="190">
        <v>42503</v>
      </c>
      <c r="B579" s="190" t="s">
        <v>159</v>
      </c>
      <c r="C579" s="188" t="s">
        <v>1961</v>
      </c>
      <c r="D579" s="191"/>
      <c r="E579" s="191">
        <v>4008000</v>
      </c>
      <c r="F579" s="192">
        <f t="shared" si="17"/>
        <v>1190000</v>
      </c>
      <c r="G579" s="187"/>
      <c r="H579" s="179">
        <f t="shared" si="18"/>
        <v>5</v>
      </c>
    </row>
    <row r="580" spans="1:8" ht="18" customHeight="1">
      <c r="A580" s="190">
        <v>42503</v>
      </c>
      <c r="B580" s="190" t="s">
        <v>1646</v>
      </c>
      <c r="C580" s="188" t="s">
        <v>1772</v>
      </c>
      <c r="D580" s="191">
        <v>6080000</v>
      </c>
      <c r="E580" s="191"/>
      <c r="F580" s="192">
        <f t="shared" si="17"/>
        <v>7270000</v>
      </c>
      <c r="G580" s="187"/>
      <c r="H580" s="179">
        <f t="shared" si="18"/>
        <v>5</v>
      </c>
    </row>
    <row r="581" spans="1:8" ht="18" customHeight="1">
      <c r="A581" s="190">
        <v>42504</v>
      </c>
      <c r="B581" s="190" t="s">
        <v>50</v>
      </c>
      <c r="C581" s="188" t="s">
        <v>1758</v>
      </c>
      <c r="D581" s="191">
        <v>850000000</v>
      </c>
      <c r="E581" s="191"/>
      <c r="F581" s="192">
        <f t="shared" si="17"/>
        <v>857270000</v>
      </c>
      <c r="G581" s="187"/>
      <c r="H581" s="179">
        <f t="shared" si="18"/>
        <v>5</v>
      </c>
    </row>
    <row r="582" spans="1:8" ht="18" customHeight="1">
      <c r="A582" s="190">
        <v>42504</v>
      </c>
      <c r="B582" s="190" t="s">
        <v>1530</v>
      </c>
      <c r="C582" s="188" t="s">
        <v>1580</v>
      </c>
      <c r="D582" s="191"/>
      <c r="E582" s="191">
        <v>150000000</v>
      </c>
      <c r="F582" s="192">
        <f t="shared" si="17"/>
        <v>707270000</v>
      </c>
      <c r="G582" s="187"/>
      <c r="H582" s="179">
        <f t="shared" si="18"/>
        <v>5</v>
      </c>
    </row>
    <row r="583" spans="1:8" ht="18" customHeight="1">
      <c r="A583" s="190">
        <v>42504</v>
      </c>
      <c r="B583" s="190" t="s">
        <v>198</v>
      </c>
      <c r="C583" s="188" t="s">
        <v>1962</v>
      </c>
      <c r="D583" s="191"/>
      <c r="E583" s="191">
        <v>400000000</v>
      </c>
      <c r="F583" s="192">
        <f t="shared" si="17"/>
        <v>307270000</v>
      </c>
      <c r="G583" s="187"/>
      <c r="H583" s="179">
        <f t="shared" si="18"/>
        <v>5</v>
      </c>
    </row>
    <row r="584" spans="1:8" ht="18" customHeight="1">
      <c r="A584" s="190">
        <v>42504</v>
      </c>
      <c r="B584" s="190" t="s">
        <v>159</v>
      </c>
      <c r="C584" s="188" t="s">
        <v>1963</v>
      </c>
      <c r="D584" s="191"/>
      <c r="E584" s="191">
        <v>17500000</v>
      </c>
      <c r="F584" s="192">
        <f t="shared" si="17"/>
        <v>289770000</v>
      </c>
      <c r="G584" s="187"/>
      <c r="H584" s="179">
        <f t="shared" si="18"/>
        <v>5</v>
      </c>
    </row>
    <row r="585" spans="1:8" ht="18" customHeight="1">
      <c r="A585" s="190">
        <v>42504</v>
      </c>
      <c r="B585" s="190" t="s">
        <v>152</v>
      </c>
      <c r="C585" s="188" t="s">
        <v>1964</v>
      </c>
      <c r="D585" s="191"/>
      <c r="E585" s="191">
        <v>38688000</v>
      </c>
      <c r="F585" s="192">
        <f t="shared" si="17"/>
        <v>251082000</v>
      </c>
      <c r="G585" s="187"/>
      <c r="H585" s="179">
        <f t="shared" si="18"/>
        <v>5</v>
      </c>
    </row>
    <row r="586" spans="1:8" ht="18" customHeight="1">
      <c r="A586" s="190">
        <v>42504</v>
      </c>
      <c r="B586" s="190" t="s">
        <v>1586</v>
      </c>
      <c r="C586" s="188" t="s">
        <v>1965</v>
      </c>
      <c r="D586" s="191"/>
      <c r="E586" s="191">
        <v>170000000</v>
      </c>
      <c r="F586" s="192">
        <f t="shared" si="17"/>
        <v>81082000</v>
      </c>
      <c r="G586" s="187"/>
      <c r="H586" s="179">
        <f t="shared" si="18"/>
        <v>5</v>
      </c>
    </row>
    <row r="587" spans="1:8" ht="18" customHeight="1">
      <c r="A587" s="190">
        <v>42504</v>
      </c>
      <c r="B587" s="190" t="s">
        <v>204</v>
      </c>
      <c r="C587" s="188" t="s">
        <v>1966</v>
      </c>
      <c r="D587" s="191"/>
      <c r="E587" s="191">
        <v>39000000</v>
      </c>
      <c r="F587" s="192">
        <f t="shared" si="17"/>
        <v>42082000</v>
      </c>
      <c r="G587" s="187"/>
      <c r="H587" s="179">
        <f t="shared" si="18"/>
        <v>5</v>
      </c>
    </row>
    <row r="588" spans="1:8" ht="18" customHeight="1">
      <c r="A588" s="190">
        <v>42504</v>
      </c>
      <c r="B588" s="190" t="s">
        <v>1893</v>
      </c>
      <c r="C588" s="188" t="s">
        <v>1967</v>
      </c>
      <c r="D588" s="191"/>
      <c r="E588" s="191">
        <v>17655000</v>
      </c>
      <c r="F588" s="192">
        <f t="shared" si="17"/>
        <v>24427000</v>
      </c>
      <c r="G588" s="187"/>
      <c r="H588" s="179">
        <f t="shared" si="18"/>
        <v>5</v>
      </c>
    </row>
    <row r="589" spans="1:8" ht="18" customHeight="1">
      <c r="A589" s="190">
        <v>42504</v>
      </c>
      <c r="B589" s="190" t="s">
        <v>881</v>
      </c>
      <c r="C589" s="188" t="s">
        <v>1968</v>
      </c>
      <c r="D589" s="191"/>
      <c r="E589" s="191">
        <v>50000</v>
      </c>
      <c r="F589" s="192">
        <f t="shared" si="17"/>
        <v>24377000</v>
      </c>
      <c r="G589" s="187"/>
      <c r="H589" s="179">
        <f t="shared" si="18"/>
        <v>5</v>
      </c>
    </row>
    <row r="590" spans="1:8" ht="18" customHeight="1">
      <c r="A590" s="190">
        <v>42506</v>
      </c>
      <c r="B590" s="190" t="s">
        <v>152</v>
      </c>
      <c r="C590" s="188" t="s">
        <v>1969</v>
      </c>
      <c r="D590" s="191"/>
      <c r="E590" s="191">
        <v>2121000</v>
      </c>
      <c r="F590" s="192">
        <f t="shared" ref="F590:F653" si="19">IF(C590&lt;&gt;"",F589+D590-E590,0)</f>
        <v>22256000</v>
      </c>
      <c r="G590" s="187"/>
      <c r="H590" s="179">
        <f t="shared" si="18"/>
        <v>5</v>
      </c>
    </row>
    <row r="591" spans="1:8" ht="18" customHeight="1">
      <c r="A591" s="190">
        <v>42506</v>
      </c>
      <c r="B591" s="190" t="s">
        <v>1528</v>
      </c>
      <c r="C591" s="188" t="s">
        <v>1753</v>
      </c>
      <c r="D591" s="191"/>
      <c r="E591" s="191">
        <v>900000</v>
      </c>
      <c r="F591" s="192">
        <f t="shared" si="19"/>
        <v>21356000</v>
      </c>
      <c r="G591" s="187"/>
      <c r="H591" s="179">
        <f t="shared" ref="H591:H655" si="20">IF(A591&lt;&gt;"",MONTH(A591),"")</f>
        <v>5</v>
      </c>
    </row>
    <row r="592" spans="1:8" ht="18" customHeight="1">
      <c r="A592" s="190">
        <v>42506</v>
      </c>
      <c r="B592" s="190" t="s">
        <v>881</v>
      </c>
      <c r="C592" s="188" t="s">
        <v>1970</v>
      </c>
      <c r="D592" s="191"/>
      <c r="E592" s="191">
        <v>300000</v>
      </c>
      <c r="F592" s="192">
        <f t="shared" si="19"/>
        <v>21056000</v>
      </c>
      <c r="G592" s="187"/>
      <c r="H592" s="179">
        <f t="shared" si="20"/>
        <v>5</v>
      </c>
    </row>
    <row r="593" spans="1:8" ht="18" customHeight="1">
      <c r="A593" s="190">
        <v>42506</v>
      </c>
      <c r="B593" s="190" t="s">
        <v>152</v>
      </c>
      <c r="C593" s="188" t="s">
        <v>1971</v>
      </c>
      <c r="D593" s="191"/>
      <c r="E593" s="191">
        <v>335000</v>
      </c>
      <c r="F593" s="192">
        <f t="shared" si="19"/>
        <v>20721000</v>
      </c>
      <c r="G593" s="187"/>
      <c r="H593" s="179">
        <f t="shared" si="20"/>
        <v>5</v>
      </c>
    </row>
    <row r="594" spans="1:8" ht="18" customHeight="1">
      <c r="A594" s="190">
        <v>42506</v>
      </c>
      <c r="B594" s="190" t="s">
        <v>1518</v>
      </c>
      <c r="C594" s="188" t="s">
        <v>1944</v>
      </c>
      <c r="D594" s="191"/>
      <c r="E594" s="191">
        <v>5000000</v>
      </c>
      <c r="F594" s="192">
        <f t="shared" si="19"/>
        <v>15721000</v>
      </c>
      <c r="G594" s="187"/>
      <c r="H594" s="179">
        <f t="shared" si="20"/>
        <v>5</v>
      </c>
    </row>
    <row r="595" spans="1:8" ht="18" customHeight="1">
      <c r="A595" s="190">
        <v>42506</v>
      </c>
      <c r="B595" s="190" t="s">
        <v>152</v>
      </c>
      <c r="C595" s="188" t="s">
        <v>1972</v>
      </c>
      <c r="D595" s="191"/>
      <c r="E595" s="191">
        <v>540000</v>
      </c>
      <c r="F595" s="192">
        <f t="shared" si="19"/>
        <v>15181000</v>
      </c>
      <c r="G595" s="187"/>
      <c r="H595" s="179">
        <f t="shared" si="20"/>
        <v>5</v>
      </c>
    </row>
    <row r="596" spans="1:8" ht="18" customHeight="1">
      <c r="A596" s="190">
        <v>42506</v>
      </c>
      <c r="B596" s="190" t="s">
        <v>881</v>
      </c>
      <c r="C596" s="188" t="s">
        <v>1973</v>
      </c>
      <c r="D596" s="191"/>
      <c r="E596" s="191">
        <v>303000</v>
      </c>
      <c r="F596" s="192">
        <f t="shared" si="19"/>
        <v>14878000</v>
      </c>
      <c r="G596" s="187"/>
      <c r="H596" s="179">
        <f t="shared" si="20"/>
        <v>5</v>
      </c>
    </row>
    <row r="597" spans="1:8" ht="18" customHeight="1">
      <c r="A597" s="190"/>
      <c r="B597" s="190"/>
      <c r="C597" s="188"/>
      <c r="D597" s="191"/>
      <c r="E597" s="191"/>
      <c r="F597" s="192">
        <f t="shared" si="19"/>
        <v>0</v>
      </c>
      <c r="G597" s="187"/>
      <c r="H597" s="179" t="str">
        <f t="shared" si="20"/>
        <v/>
      </c>
    </row>
    <row r="598" spans="1:8" ht="18" customHeight="1">
      <c r="A598" s="190"/>
      <c r="B598" s="190"/>
      <c r="C598" s="188"/>
      <c r="D598" s="191"/>
      <c r="E598" s="191"/>
      <c r="F598" s="192">
        <f t="shared" si="19"/>
        <v>0</v>
      </c>
      <c r="G598" s="187"/>
      <c r="H598" s="179" t="str">
        <f t="shared" si="20"/>
        <v/>
      </c>
    </row>
    <row r="599" spans="1:8" ht="18" customHeight="1">
      <c r="A599" s="190"/>
      <c r="B599" s="190"/>
      <c r="C599" s="188"/>
      <c r="D599" s="191"/>
      <c r="E599" s="191"/>
      <c r="F599" s="192">
        <f t="shared" si="19"/>
        <v>0</v>
      </c>
      <c r="G599" s="187"/>
      <c r="H599" s="179" t="str">
        <f t="shared" si="20"/>
        <v/>
      </c>
    </row>
    <row r="600" spans="1:8" ht="18" customHeight="1">
      <c r="A600" s="190"/>
      <c r="B600" s="190"/>
      <c r="C600" s="188"/>
      <c r="D600" s="191"/>
      <c r="E600" s="191"/>
      <c r="F600" s="192">
        <f t="shared" si="19"/>
        <v>0</v>
      </c>
      <c r="G600" s="187"/>
      <c r="H600" s="179" t="str">
        <f t="shared" si="20"/>
        <v/>
      </c>
    </row>
    <row r="601" spans="1:8" ht="18" customHeight="1">
      <c r="A601" s="190"/>
      <c r="B601" s="190"/>
      <c r="C601" s="188"/>
      <c r="D601" s="191"/>
      <c r="E601" s="191"/>
      <c r="F601" s="192">
        <f t="shared" si="19"/>
        <v>0</v>
      </c>
      <c r="G601" s="187"/>
      <c r="H601" s="179" t="str">
        <f t="shared" si="20"/>
        <v/>
      </c>
    </row>
    <row r="602" spans="1:8" ht="18" customHeight="1">
      <c r="A602" s="190"/>
      <c r="B602" s="190"/>
      <c r="C602" s="188"/>
      <c r="D602" s="191"/>
      <c r="E602" s="191"/>
      <c r="F602" s="192">
        <f t="shared" si="19"/>
        <v>0</v>
      </c>
      <c r="G602" s="187"/>
      <c r="H602" s="179" t="str">
        <f t="shared" si="20"/>
        <v/>
      </c>
    </row>
    <row r="603" spans="1:8" ht="18" customHeight="1">
      <c r="A603" s="190"/>
      <c r="B603" s="190"/>
      <c r="C603" s="188"/>
      <c r="D603" s="191"/>
      <c r="E603" s="191"/>
      <c r="F603" s="192">
        <f t="shared" si="19"/>
        <v>0</v>
      </c>
      <c r="G603" s="187"/>
      <c r="H603" s="179" t="str">
        <f t="shared" si="20"/>
        <v/>
      </c>
    </row>
    <row r="604" spans="1:8" ht="18" customHeight="1">
      <c r="A604" s="190"/>
      <c r="B604" s="190"/>
      <c r="C604" s="188"/>
      <c r="D604" s="191"/>
      <c r="E604" s="191"/>
      <c r="F604" s="192">
        <f t="shared" si="19"/>
        <v>0</v>
      </c>
      <c r="G604" s="187"/>
      <c r="H604" s="179" t="str">
        <f t="shared" si="20"/>
        <v/>
      </c>
    </row>
    <row r="605" spans="1:8" ht="18" customHeight="1">
      <c r="A605" s="190"/>
      <c r="B605" s="190"/>
      <c r="C605" s="188"/>
      <c r="D605" s="191"/>
      <c r="E605" s="191"/>
      <c r="F605" s="192">
        <f t="shared" si="19"/>
        <v>0</v>
      </c>
      <c r="G605" s="187"/>
      <c r="H605" s="179" t="str">
        <f t="shared" si="20"/>
        <v/>
      </c>
    </row>
    <row r="606" spans="1:8" ht="18" customHeight="1">
      <c r="A606" s="190"/>
      <c r="B606" s="190"/>
      <c r="C606" s="188"/>
      <c r="D606" s="191"/>
      <c r="E606" s="191"/>
      <c r="F606" s="192">
        <f t="shared" si="19"/>
        <v>0</v>
      </c>
      <c r="G606" s="187"/>
      <c r="H606" s="179" t="str">
        <f t="shared" si="20"/>
        <v/>
      </c>
    </row>
    <row r="607" spans="1:8" ht="18" customHeight="1">
      <c r="A607" s="190"/>
      <c r="B607" s="190"/>
      <c r="C607" s="188"/>
      <c r="D607" s="191"/>
      <c r="E607" s="191"/>
      <c r="F607" s="192">
        <f t="shared" si="19"/>
        <v>0</v>
      </c>
      <c r="G607" s="187"/>
      <c r="H607" s="179" t="str">
        <f t="shared" si="20"/>
        <v/>
      </c>
    </row>
    <row r="608" spans="1:8" ht="18" customHeight="1">
      <c r="A608" s="190"/>
      <c r="B608" s="190"/>
      <c r="C608" s="188"/>
      <c r="D608" s="191"/>
      <c r="E608" s="191"/>
      <c r="F608" s="192">
        <f t="shared" si="19"/>
        <v>0</v>
      </c>
      <c r="G608" s="187"/>
      <c r="H608" s="179" t="str">
        <f t="shared" si="20"/>
        <v/>
      </c>
    </row>
    <row r="609" spans="1:8" ht="18" customHeight="1">
      <c r="A609" s="190"/>
      <c r="B609" s="190"/>
      <c r="C609" s="188"/>
      <c r="D609" s="191"/>
      <c r="E609" s="191"/>
      <c r="F609" s="192">
        <f t="shared" si="19"/>
        <v>0</v>
      </c>
      <c r="G609" s="187"/>
      <c r="H609" s="179" t="str">
        <f t="shared" si="20"/>
        <v/>
      </c>
    </row>
    <row r="610" spans="1:8" ht="18" customHeight="1">
      <c r="A610" s="190"/>
      <c r="B610" s="190"/>
      <c r="C610" s="188"/>
      <c r="D610" s="191"/>
      <c r="E610" s="191"/>
      <c r="F610" s="192">
        <f t="shared" si="19"/>
        <v>0</v>
      </c>
      <c r="G610" s="187"/>
      <c r="H610" s="179" t="str">
        <f t="shared" si="20"/>
        <v/>
      </c>
    </row>
    <row r="611" spans="1:8" ht="18" customHeight="1">
      <c r="A611" s="190"/>
      <c r="B611" s="190"/>
      <c r="C611" s="188"/>
      <c r="D611" s="191"/>
      <c r="E611" s="191"/>
      <c r="F611" s="192">
        <f t="shared" si="19"/>
        <v>0</v>
      </c>
      <c r="G611" s="187"/>
      <c r="H611" s="179" t="str">
        <f t="shared" si="20"/>
        <v/>
      </c>
    </row>
    <row r="612" spans="1:8" ht="18" customHeight="1">
      <c r="A612" s="190"/>
      <c r="B612" s="190"/>
      <c r="C612" s="188"/>
      <c r="D612" s="191"/>
      <c r="E612" s="191"/>
      <c r="F612" s="192">
        <f t="shared" si="19"/>
        <v>0</v>
      </c>
      <c r="G612" s="187"/>
      <c r="H612" s="179" t="str">
        <f t="shared" si="20"/>
        <v/>
      </c>
    </row>
    <row r="613" spans="1:8" ht="18" customHeight="1">
      <c r="A613" s="190"/>
      <c r="B613" s="190"/>
      <c r="C613" s="188"/>
      <c r="D613" s="191"/>
      <c r="E613" s="191"/>
      <c r="F613" s="192">
        <f t="shared" si="19"/>
        <v>0</v>
      </c>
      <c r="G613" s="187"/>
      <c r="H613" s="179" t="str">
        <f t="shared" si="20"/>
        <v/>
      </c>
    </row>
    <row r="614" spans="1:8" ht="18" customHeight="1">
      <c r="A614" s="190"/>
      <c r="B614" s="190"/>
      <c r="C614" s="188"/>
      <c r="D614" s="191"/>
      <c r="E614" s="191"/>
      <c r="F614" s="192">
        <f t="shared" si="19"/>
        <v>0</v>
      </c>
      <c r="G614" s="187"/>
      <c r="H614" s="179" t="str">
        <f t="shared" si="20"/>
        <v/>
      </c>
    </row>
    <row r="615" spans="1:8" ht="18" customHeight="1">
      <c r="A615" s="190"/>
      <c r="B615" s="190"/>
      <c r="C615" s="188"/>
      <c r="D615" s="191"/>
      <c r="E615" s="191"/>
      <c r="F615" s="192">
        <f t="shared" si="19"/>
        <v>0</v>
      </c>
      <c r="G615" s="187"/>
      <c r="H615" s="179" t="str">
        <f t="shared" si="20"/>
        <v/>
      </c>
    </row>
    <row r="616" spans="1:8" ht="18" customHeight="1">
      <c r="A616" s="190"/>
      <c r="B616" s="190"/>
      <c r="C616" s="188"/>
      <c r="D616" s="191"/>
      <c r="E616" s="191"/>
      <c r="F616" s="192">
        <f t="shared" si="19"/>
        <v>0</v>
      </c>
      <c r="G616" s="187"/>
      <c r="H616" s="179" t="str">
        <f t="shared" si="20"/>
        <v/>
      </c>
    </row>
    <row r="617" spans="1:8" ht="18" customHeight="1">
      <c r="A617" s="190"/>
      <c r="B617" s="190"/>
      <c r="C617" s="188"/>
      <c r="D617" s="191"/>
      <c r="E617" s="191"/>
      <c r="F617" s="192">
        <f t="shared" si="19"/>
        <v>0</v>
      </c>
      <c r="G617" s="187"/>
      <c r="H617" s="179" t="str">
        <f t="shared" si="20"/>
        <v/>
      </c>
    </row>
    <row r="618" spans="1:8" ht="18" customHeight="1">
      <c r="A618" s="190"/>
      <c r="B618" s="190"/>
      <c r="C618" s="188"/>
      <c r="D618" s="191"/>
      <c r="E618" s="191"/>
      <c r="F618" s="192">
        <f t="shared" si="19"/>
        <v>0</v>
      </c>
      <c r="G618" s="187"/>
      <c r="H618" s="179" t="str">
        <f t="shared" si="20"/>
        <v/>
      </c>
    </row>
    <row r="619" spans="1:8" ht="18" customHeight="1">
      <c r="A619" s="190"/>
      <c r="B619" s="190"/>
      <c r="C619" s="188"/>
      <c r="D619" s="191"/>
      <c r="E619" s="191"/>
      <c r="F619" s="192">
        <f t="shared" si="19"/>
        <v>0</v>
      </c>
      <c r="G619" s="187"/>
      <c r="H619" s="179" t="str">
        <f t="shared" si="20"/>
        <v/>
      </c>
    </row>
    <row r="620" spans="1:8" ht="18" customHeight="1">
      <c r="A620" s="190"/>
      <c r="B620" s="190"/>
      <c r="C620" s="188"/>
      <c r="D620" s="191"/>
      <c r="E620" s="191"/>
      <c r="F620" s="192">
        <f t="shared" si="19"/>
        <v>0</v>
      </c>
      <c r="G620" s="187"/>
      <c r="H620" s="179" t="str">
        <f t="shared" si="20"/>
        <v/>
      </c>
    </row>
    <row r="621" spans="1:8" ht="18" customHeight="1">
      <c r="A621" s="190"/>
      <c r="B621" s="190"/>
      <c r="C621" s="188"/>
      <c r="D621" s="191"/>
      <c r="E621" s="191"/>
      <c r="F621" s="192">
        <f t="shared" si="19"/>
        <v>0</v>
      </c>
      <c r="G621" s="187"/>
      <c r="H621" s="179" t="str">
        <f t="shared" si="20"/>
        <v/>
      </c>
    </row>
    <row r="622" spans="1:8" ht="18" customHeight="1">
      <c r="A622" s="190"/>
      <c r="B622" s="190"/>
      <c r="C622" s="188"/>
      <c r="D622" s="191"/>
      <c r="E622" s="191"/>
      <c r="F622" s="192">
        <f t="shared" si="19"/>
        <v>0</v>
      </c>
      <c r="G622" s="187"/>
      <c r="H622" s="179" t="str">
        <f t="shared" si="20"/>
        <v/>
      </c>
    </row>
    <row r="623" spans="1:8" ht="18" customHeight="1">
      <c r="A623" s="190"/>
      <c r="B623" s="190"/>
      <c r="C623" s="188"/>
      <c r="D623" s="191"/>
      <c r="E623" s="191"/>
      <c r="F623" s="192">
        <f t="shared" si="19"/>
        <v>0</v>
      </c>
      <c r="G623" s="187"/>
      <c r="H623" s="179" t="str">
        <f t="shared" si="20"/>
        <v/>
      </c>
    </row>
    <row r="624" spans="1:8" ht="18" customHeight="1">
      <c r="A624" s="190"/>
      <c r="B624" s="190"/>
      <c r="C624" s="188"/>
      <c r="D624" s="191"/>
      <c r="E624" s="191"/>
      <c r="F624" s="192">
        <f t="shared" si="19"/>
        <v>0</v>
      </c>
      <c r="G624" s="187"/>
      <c r="H624" s="179" t="str">
        <f t="shared" si="20"/>
        <v/>
      </c>
    </row>
    <row r="625" spans="1:8" ht="18" customHeight="1">
      <c r="A625" s="190"/>
      <c r="B625" s="190"/>
      <c r="C625" s="188"/>
      <c r="D625" s="191"/>
      <c r="E625" s="191"/>
      <c r="F625" s="192">
        <f t="shared" si="19"/>
        <v>0</v>
      </c>
      <c r="G625" s="187"/>
      <c r="H625" s="179" t="str">
        <f t="shared" si="20"/>
        <v/>
      </c>
    </row>
    <row r="626" spans="1:8" ht="18" customHeight="1">
      <c r="A626" s="190"/>
      <c r="B626" s="190"/>
      <c r="C626" s="188"/>
      <c r="D626" s="191"/>
      <c r="E626" s="191"/>
      <c r="F626" s="192">
        <f t="shared" si="19"/>
        <v>0</v>
      </c>
      <c r="G626" s="187"/>
      <c r="H626" s="179" t="str">
        <f t="shared" si="20"/>
        <v/>
      </c>
    </row>
    <row r="627" spans="1:8" ht="18" customHeight="1">
      <c r="A627" s="190"/>
      <c r="B627" s="190"/>
      <c r="C627" s="188"/>
      <c r="D627" s="191"/>
      <c r="E627" s="191"/>
      <c r="F627" s="192">
        <f t="shared" si="19"/>
        <v>0</v>
      </c>
      <c r="G627" s="187"/>
      <c r="H627" s="179" t="str">
        <f t="shared" si="20"/>
        <v/>
      </c>
    </row>
    <row r="628" spans="1:8" ht="18" customHeight="1">
      <c r="A628" s="190"/>
      <c r="B628" s="190"/>
      <c r="C628" s="188"/>
      <c r="D628" s="191"/>
      <c r="E628" s="191"/>
      <c r="F628" s="192">
        <f t="shared" si="19"/>
        <v>0</v>
      </c>
      <c r="G628" s="187"/>
      <c r="H628" s="179" t="str">
        <f t="shared" si="20"/>
        <v/>
      </c>
    </row>
    <row r="629" spans="1:8" ht="18" customHeight="1">
      <c r="A629" s="190"/>
      <c r="B629" s="190"/>
      <c r="C629" s="188"/>
      <c r="D629" s="191"/>
      <c r="E629" s="191"/>
      <c r="F629" s="192">
        <f t="shared" si="19"/>
        <v>0</v>
      </c>
      <c r="G629" s="187"/>
      <c r="H629" s="179" t="str">
        <f t="shared" si="20"/>
        <v/>
      </c>
    </row>
    <row r="630" spans="1:8" ht="18" customHeight="1">
      <c r="A630" s="190"/>
      <c r="B630" s="190"/>
      <c r="C630" s="188"/>
      <c r="D630" s="191"/>
      <c r="E630" s="191"/>
      <c r="F630" s="192">
        <f t="shared" si="19"/>
        <v>0</v>
      </c>
      <c r="G630" s="187"/>
      <c r="H630" s="179" t="str">
        <f t="shared" si="20"/>
        <v/>
      </c>
    </row>
    <row r="631" spans="1:8" ht="18" customHeight="1">
      <c r="A631" s="190"/>
      <c r="B631" s="190"/>
      <c r="C631" s="188"/>
      <c r="D631" s="191"/>
      <c r="E631" s="191"/>
      <c r="F631" s="192">
        <f t="shared" si="19"/>
        <v>0</v>
      </c>
      <c r="G631" s="187"/>
      <c r="H631" s="179" t="str">
        <f t="shared" si="20"/>
        <v/>
      </c>
    </row>
    <row r="632" spans="1:8" ht="18" customHeight="1">
      <c r="A632" s="190"/>
      <c r="B632" s="190"/>
      <c r="C632" s="188"/>
      <c r="D632" s="191"/>
      <c r="E632" s="191"/>
      <c r="F632" s="192">
        <f t="shared" si="19"/>
        <v>0</v>
      </c>
      <c r="G632" s="187"/>
      <c r="H632" s="179" t="str">
        <f t="shared" si="20"/>
        <v/>
      </c>
    </row>
    <row r="633" spans="1:8" ht="18" customHeight="1">
      <c r="A633" s="190"/>
      <c r="B633" s="190"/>
      <c r="C633" s="188"/>
      <c r="D633" s="191"/>
      <c r="E633" s="191"/>
      <c r="F633" s="192">
        <f t="shared" si="19"/>
        <v>0</v>
      </c>
      <c r="G633" s="187"/>
      <c r="H633" s="179" t="str">
        <f t="shared" si="20"/>
        <v/>
      </c>
    </row>
    <row r="634" spans="1:8" ht="18" customHeight="1">
      <c r="A634" s="190"/>
      <c r="B634" s="190"/>
      <c r="C634" s="188"/>
      <c r="D634" s="191"/>
      <c r="E634" s="191"/>
      <c r="F634" s="192">
        <f t="shared" si="19"/>
        <v>0</v>
      </c>
      <c r="G634" s="187"/>
      <c r="H634" s="179" t="str">
        <f t="shared" si="20"/>
        <v/>
      </c>
    </row>
    <row r="635" spans="1:8" ht="18" customHeight="1">
      <c r="A635" s="190"/>
      <c r="B635" s="190"/>
      <c r="C635" s="188"/>
      <c r="D635" s="191"/>
      <c r="E635" s="191"/>
      <c r="F635" s="192">
        <f t="shared" si="19"/>
        <v>0</v>
      </c>
      <c r="G635" s="187"/>
      <c r="H635" s="179" t="str">
        <f t="shared" si="20"/>
        <v/>
      </c>
    </row>
    <row r="636" spans="1:8" ht="18" customHeight="1">
      <c r="A636" s="190"/>
      <c r="B636" s="190"/>
      <c r="C636" s="188"/>
      <c r="D636" s="191"/>
      <c r="E636" s="191"/>
      <c r="F636" s="192">
        <f t="shared" si="19"/>
        <v>0</v>
      </c>
      <c r="G636" s="187"/>
      <c r="H636" s="179" t="str">
        <f t="shared" si="20"/>
        <v/>
      </c>
    </row>
    <row r="637" spans="1:8" ht="18" customHeight="1">
      <c r="A637" s="190"/>
      <c r="B637" s="190"/>
      <c r="C637" s="188"/>
      <c r="D637" s="191"/>
      <c r="E637" s="191"/>
      <c r="F637" s="192">
        <f t="shared" si="19"/>
        <v>0</v>
      </c>
      <c r="G637" s="187"/>
      <c r="H637" s="179" t="str">
        <f t="shared" si="20"/>
        <v/>
      </c>
    </row>
    <row r="638" spans="1:8" ht="18" customHeight="1">
      <c r="A638" s="190"/>
      <c r="B638" s="190"/>
      <c r="C638" s="188"/>
      <c r="D638" s="191"/>
      <c r="E638" s="191"/>
      <c r="F638" s="192">
        <f t="shared" si="19"/>
        <v>0</v>
      </c>
      <c r="G638" s="187"/>
      <c r="H638" s="179" t="str">
        <f t="shared" si="20"/>
        <v/>
      </c>
    </row>
    <row r="639" spans="1:8" ht="18" customHeight="1">
      <c r="A639" s="190"/>
      <c r="B639" s="190"/>
      <c r="C639" s="188"/>
      <c r="D639" s="191"/>
      <c r="E639" s="191"/>
      <c r="F639" s="192">
        <f t="shared" si="19"/>
        <v>0</v>
      </c>
      <c r="G639" s="187"/>
      <c r="H639" s="179" t="str">
        <f t="shared" si="20"/>
        <v/>
      </c>
    </row>
    <row r="640" spans="1:8" ht="18" customHeight="1">
      <c r="A640" s="190"/>
      <c r="B640" s="190"/>
      <c r="C640" s="188"/>
      <c r="D640" s="191"/>
      <c r="E640" s="191"/>
      <c r="F640" s="192">
        <f t="shared" si="19"/>
        <v>0</v>
      </c>
      <c r="G640" s="187"/>
      <c r="H640" s="179" t="str">
        <f t="shared" si="20"/>
        <v/>
      </c>
    </row>
    <row r="641" spans="1:8" ht="18" customHeight="1">
      <c r="A641" s="190"/>
      <c r="B641" s="190"/>
      <c r="C641" s="188"/>
      <c r="D641" s="191"/>
      <c r="E641" s="191"/>
      <c r="F641" s="192">
        <f t="shared" si="19"/>
        <v>0</v>
      </c>
      <c r="G641" s="187"/>
      <c r="H641" s="179" t="str">
        <f t="shared" si="20"/>
        <v/>
      </c>
    </row>
    <row r="642" spans="1:8" ht="18" customHeight="1">
      <c r="A642" s="190"/>
      <c r="B642" s="190"/>
      <c r="C642" s="188"/>
      <c r="D642" s="191"/>
      <c r="E642" s="191"/>
      <c r="F642" s="192">
        <f t="shared" si="19"/>
        <v>0</v>
      </c>
      <c r="G642" s="187"/>
      <c r="H642" s="179" t="str">
        <f t="shared" si="20"/>
        <v/>
      </c>
    </row>
    <row r="643" spans="1:8" ht="18" customHeight="1">
      <c r="A643" s="190"/>
      <c r="B643" s="190"/>
      <c r="C643" s="188"/>
      <c r="D643" s="191"/>
      <c r="E643" s="191"/>
      <c r="F643" s="192">
        <f t="shared" si="19"/>
        <v>0</v>
      </c>
      <c r="G643" s="187"/>
      <c r="H643" s="179" t="str">
        <f t="shared" si="20"/>
        <v/>
      </c>
    </row>
    <row r="644" spans="1:8" ht="18" customHeight="1">
      <c r="A644" s="190"/>
      <c r="B644" s="190"/>
      <c r="C644" s="188"/>
      <c r="D644" s="191"/>
      <c r="E644" s="191"/>
      <c r="F644" s="192">
        <f t="shared" si="19"/>
        <v>0</v>
      </c>
      <c r="G644" s="187"/>
      <c r="H644" s="179" t="str">
        <f t="shared" si="20"/>
        <v/>
      </c>
    </row>
    <row r="645" spans="1:8" ht="18" customHeight="1">
      <c r="A645" s="190"/>
      <c r="B645" s="190"/>
      <c r="C645" s="188"/>
      <c r="D645" s="191"/>
      <c r="E645" s="191"/>
      <c r="F645" s="192">
        <f t="shared" si="19"/>
        <v>0</v>
      </c>
      <c r="G645" s="187"/>
      <c r="H645" s="179" t="str">
        <f t="shared" si="20"/>
        <v/>
      </c>
    </row>
    <row r="646" spans="1:8" ht="18" customHeight="1">
      <c r="A646" s="190"/>
      <c r="B646" s="190"/>
      <c r="C646" s="188"/>
      <c r="D646" s="191"/>
      <c r="E646" s="191"/>
      <c r="F646" s="192">
        <f t="shared" si="19"/>
        <v>0</v>
      </c>
      <c r="G646" s="187"/>
      <c r="H646" s="179" t="str">
        <f t="shared" si="20"/>
        <v/>
      </c>
    </row>
    <row r="647" spans="1:8" ht="18" customHeight="1">
      <c r="A647" s="190"/>
      <c r="B647" s="190"/>
      <c r="C647" s="188"/>
      <c r="D647" s="191"/>
      <c r="E647" s="191"/>
      <c r="F647" s="192">
        <f t="shared" si="19"/>
        <v>0</v>
      </c>
      <c r="G647" s="187"/>
      <c r="H647" s="179" t="str">
        <f t="shared" si="20"/>
        <v/>
      </c>
    </row>
    <row r="648" spans="1:8" ht="18" customHeight="1">
      <c r="A648" s="190"/>
      <c r="B648" s="190"/>
      <c r="C648" s="188"/>
      <c r="D648" s="191"/>
      <c r="E648" s="191"/>
      <c r="F648" s="192">
        <f t="shared" si="19"/>
        <v>0</v>
      </c>
      <c r="G648" s="187"/>
      <c r="H648" s="179" t="str">
        <f t="shared" si="20"/>
        <v/>
      </c>
    </row>
    <row r="649" spans="1:8" ht="18" customHeight="1">
      <c r="A649" s="190"/>
      <c r="B649" s="190"/>
      <c r="C649" s="188"/>
      <c r="D649" s="191"/>
      <c r="E649" s="191"/>
      <c r="F649" s="192">
        <f t="shared" si="19"/>
        <v>0</v>
      </c>
      <c r="G649" s="187"/>
      <c r="H649" s="179" t="str">
        <f t="shared" si="20"/>
        <v/>
      </c>
    </row>
    <row r="650" spans="1:8" ht="18" customHeight="1">
      <c r="A650" s="190"/>
      <c r="B650" s="190"/>
      <c r="C650" s="188"/>
      <c r="D650" s="191"/>
      <c r="E650" s="191"/>
      <c r="F650" s="192">
        <f t="shared" si="19"/>
        <v>0</v>
      </c>
      <c r="G650" s="187"/>
      <c r="H650" s="179" t="str">
        <f t="shared" si="20"/>
        <v/>
      </c>
    </row>
    <row r="651" spans="1:8" ht="18" customHeight="1">
      <c r="A651" s="190"/>
      <c r="B651" s="190"/>
      <c r="C651" s="188"/>
      <c r="D651" s="191"/>
      <c r="E651" s="191"/>
      <c r="F651" s="192">
        <f t="shared" si="19"/>
        <v>0</v>
      </c>
      <c r="G651" s="187"/>
      <c r="H651" s="179" t="str">
        <f t="shared" si="20"/>
        <v/>
      </c>
    </row>
    <row r="652" spans="1:8" ht="18" customHeight="1">
      <c r="A652" s="190"/>
      <c r="B652" s="190"/>
      <c r="C652" s="188"/>
      <c r="D652" s="191"/>
      <c r="E652" s="191"/>
      <c r="F652" s="192">
        <f t="shared" si="19"/>
        <v>0</v>
      </c>
      <c r="G652" s="187"/>
      <c r="H652" s="179" t="str">
        <f t="shared" si="20"/>
        <v/>
      </c>
    </row>
    <row r="653" spans="1:8" ht="18" customHeight="1">
      <c r="A653" s="190"/>
      <c r="B653" s="190"/>
      <c r="C653" s="188"/>
      <c r="D653" s="191"/>
      <c r="E653" s="191"/>
      <c r="F653" s="192">
        <f t="shared" si="19"/>
        <v>0</v>
      </c>
      <c r="G653" s="187"/>
      <c r="H653" s="179" t="str">
        <f t="shared" si="20"/>
        <v/>
      </c>
    </row>
    <row r="654" spans="1:8" ht="18" customHeight="1">
      <c r="A654" s="190"/>
      <c r="B654" s="190"/>
      <c r="C654" s="188"/>
      <c r="D654" s="191"/>
      <c r="E654" s="191"/>
      <c r="F654" s="192">
        <f t="shared" ref="F654:F717" si="21">IF(C654&lt;&gt;"",F653+D654-E654,0)</f>
        <v>0</v>
      </c>
      <c r="G654" s="187"/>
      <c r="H654" s="179" t="str">
        <f t="shared" si="20"/>
        <v/>
      </c>
    </row>
    <row r="655" spans="1:8" ht="18" customHeight="1">
      <c r="A655" s="190"/>
      <c r="B655" s="190"/>
      <c r="C655" s="188"/>
      <c r="D655" s="191"/>
      <c r="E655" s="191"/>
      <c r="F655" s="192">
        <f t="shared" si="21"/>
        <v>0</v>
      </c>
      <c r="G655" s="187"/>
      <c r="H655" s="179" t="str">
        <f t="shared" si="20"/>
        <v/>
      </c>
    </row>
    <row r="656" spans="1:8" ht="18" customHeight="1">
      <c r="A656" s="190"/>
      <c r="B656" s="190"/>
      <c r="C656" s="188"/>
      <c r="D656" s="191"/>
      <c r="E656" s="191"/>
      <c r="F656" s="192">
        <f t="shared" si="21"/>
        <v>0</v>
      </c>
      <c r="G656" s="187"/>
      <c r="H656" s="179" t="str">
        <f t="shared" ref="H656:H719" si="22">IF(A656&lt;&gt;"",MONTH(A656),"")</f>
        <v/>
      </c>
    </row>
    <row r="657" spans="1:8" ht="18" customHeight="1">
      <c r="A657" s="190"/>
      <c r="B657" s="190"/>
      <c r="C657" s="188"/>
      <c r="D657" s="191"/>
      <c r="E657" s="191"/>
      <c r="F657" s="192">
        <f t="shared" si="21"/>
        <v>0</v>
      </c>
      <c r="G657" s="187"/>
      <c r="H657" s="179" t="str">
        <f t="shared" si="22"/>
        <v/>
      </c>
    </row>
    <row r="658" spans="1:8" ht="18" customHeight="1">
      <c r="A658" s="190"/>
      <c r="B658" s="190"/>
      <c r="C658" s="188"/>
      <c r="D658" s="191"/>
      <c r="E658" s="191"/>
      <c r="F658" s="192">
        <f t="shared" si="21"/>
        <v>0</v>
      </c>
      <c r="G658" s="187"/>
      <c r="H658" s="179" t="str">
        <f t="shared" si="22"/>
        <v/>
      </c>
    </row>
    <row r="659" spans="1:8" ht="18" customHeight="1">
      <c r="A659" s="190"/>
      <c r="B659" s="190"/>
      <c r="C659" s="188"/>
      <c r="D659" s="191"/>
      <c r="E659" s="191"/>
      <c r="F659" s="192">
        <f t="shared" si="21"/>
        <v>0</v>
      </c>
      <c r="G659" s="187"/>
      <c r="H659" s="179" t="str">
        <f t="shared" si="22"/>
        <v/>
      </c>
    </row>
    <row r="660" spans="1:8" ht="18" customHeight="1">
      <c r="A660" s="190"/>
      <c r="B660" s="190"/>
      <c r="C660" s="188"/>
      <c r="D660" s="191"/>
      <c r="E660" s="191"/>
      <c r="F660" s="192">
        <f t="shared" si="21"/>
        <v>0</v>
      </c>
      <c r="G660" s="187"/>
      <c r="H660" s="179" t="str">
        <f t="shared" si="22"/>
        <v/>
      </c>
    </row>
    <row r="661" spans="1:8" ht="18" customHeight="1">
      <c r="A661" s="190"/>
      <c r="B661" s="190"/>
      <c r="C661" s="188"/>
      <c r="D661" s="191"/>
      <c r="E661" s="191"/>
      <c r="F661" s="192">
        <f t="shared" si="21"/>
        <v>0</v>
      </c>
      <c r="G661" s="187"/>
      <c r="H661" s="179" t="str">
        <f t="shared" si="22"/>
        <v/>
      </c>
    </row>
    <row r="662" spans="1:8" ht="18" customHeight="1">
      <c r="A662" s="190"/>
      <c r="B662" s="190"/>
      <c r="C662" s="188"/>
      <c r="D662" s="191"/>
      <c r="E662" s="191"/>
      <c r="F662" s="192">
        <f t="shared" si="21"/>
        <v>0</v>
      </c>
      <c r="G662" s="187"/>
      <c r="H662" s="179" t="str">
        <f t="shared" si="22"/>
        <v/>
      </c>
    </row>
    <row r="663" spans="1:8" ht="18" customHeight="1">
      <c r="A663" s="190"/>
      <c r="B663" s="190"/>
      <c r="C663" s="188"/>
      <c r="D663" s="191"/>
      <c r="E663" s="191"/>
      <c r="F663" s="192">
        <f t="shared" si="21"/>
        <v>0</v>
      </c>
      <c r="G663" s="187"/>
      <c r="H663" s="179" t="str">
        <f t="shared" si="22"/>
        <v/>
      </c>
    </row>
    <row r="664" spans="1:8" ht="18" customHeight="1">
      <c r="A664" s="190"/>
      <c r="B664" s="190"/>
      <c r="C664" s="188"/>
      <c r="D664" s="191"/>
      <c r="E664" s="191"/>
      <c r="F664" s="192">
        <f t="shared" si="21"/>
        <v>0</v>
      </c>
      <c r="G664" s="187"/>
      <c r="H664" s="179" t="str">
        <f t="shared" si="22"/>
        <v/>
      </c>
    </row>
    <row r="665" spans="1:8" ht="18" customHeight="1">
      <c r="A665" s="190"/>
      <c r="B665" s="190"/>
      <c r="C665" s="188"/>
      <c r="D665" s="191"/>
      <c r="E665" s="191"/>
      <c r="F665" s="192">
        <f t="shared" si="21"/>
        <v>0</v>
      </c>
      <c r="G665" s="187"/>
      <c r="H665" s="179" t="str">
        <f t="shared" si="22"/>
        <v/>
      </c>
    </row>
    <row r="666" spans="1:8" ht="18" customHeight="1">
      <c r="A666" s="190"/>
      <c r="B666" s="190"/>
      <c r="C666" s="188"/>
      <c r="D666" s="191"/>
      <c r="E666" s="191"/>
      <c r="F666" s="192">
        <f t="shared" si="21"/>
        <v>0</v>
      </c>
      <c r="G666" s="187"/>
      <c r="H666" s="179" t="str">
        <f t="shared" si="22"/>
        <v/>
      </c>
    </row>
    <row r="667" spans="1:8" ht="18" customHeight="1">
      <c r="A667" s="190"/>
      <c r="B667" s="190"/>
      <c r="C667" s="188"/>
      <c r="D667" s="191"/>
      <c r="E667" s="191"/>
      <c r="F667" s="192">
        <f t="shared" si="21"/>
        <v>0</v>
      </c>
      <c r="G667" s="187"/>
      <c r="H667" s="179" t="str">
        <f t="shared" si="22"/>
        <v/>
      </c>
    </row>
    <row r="668" spans="1:8" ht="18" customHeight="1">
      <c r="A668" s="190"/>
      <c r="B668" s="190"/>
      <c r="C668" s="188"/>
      <c r="D668" s="191"/>
      <c r="E668" s="191"/>
      <c r="F668" s="192">
        <f t="shared" si="21"/>
        <v>0</v>
      </c>
      <c r="G668" s="187"/>
      <c r="H668" s="179" t="str">
        <f t="shared" si="22"/>
        <v/>
      </c>
    </row>
    <row r="669" spans="1:8" ht="18" customHeight="1">
      <c r="A669" s="190"/>
      <c r="B669" s="190"/>
      <c r="C669" s="188"/>
      <c r="D669" s="191"/>
      <c r="E669" s="191"/>
      <c r="F669" s="192">
        <f t="shared" si="21"/>
        <v>0</v>
      </c>
      <c r="G669" s="187"/>
      <c r="H669" s="179" t="str">
        <f t="shared" si="22"/>
        <v/>
      </c>
    </row>
    <row r="670" spans="1:8" ht="18" customHeight="1">
      <c r="A670" s="190"/>
      <c r="B670" s="190"/>
      <c r="C670" s="188"/>
      <c r="D670" s="191"/>
      <c r="E670" s="191"/>
      <c r="F670" s="192">
        <f t="shared" si="21"/>
        <v>0</v>
      </c>
      <c r="G670" s="187"/>
      <c r="H670" s="179" t="str">
        <f t="shared" si="22"/>
        <v/>
      </c>
    </row>
    <row r="671" spans="1:8" ht="18" customHeight="1">
      <c r="A671" s="190"/>
      <c r="B671" s="190"/>
      <c r="C671" s="188"/>
      <c r="D671" s="191"/>
      <c r="E671" s="191"/>
      <c r="F671" s="192">
        <f t="shared" si="21"/>
        <v>0</v>
      </c>
      <c r="G671" s="187"/>
      <c r="H671" s="179" t="str">
        <f t="shared" si="22"/>
        <v/>
      </c>
    </row>
    <row r="672" spans="1:8" ht="18" customHeight="1">
      <c r="A672" s="190"/>
      <c r="B672" s="190"/>
      <c r="C672" s="188"/>
      <c r="D672" s="191"/>
      <c r="E672" s="191"/>
      <c r="F672" s="192">
        <f t="shared" si="21"/>
        <v>0</v>
      </c>
      <c r="G672" s="187"/>
      <c r="H672" s="179" t="str">
        <f t="shared" si="22"/>
        <v/>
      </c>
    </row>
    <row r="673" spans="1:8" ht="18" customHeight="1">
      <c r="A673" s="190"/>
      <c r="B673" s="190"/>
      <c r="C673" s="188"/>
      <c r="D673" s="191"/>
      <c r="E673" s="191"/>
      <c r="F673" s="192">
        <f t="shared" si="21"/>
        <v>0</v>
      </c>
      <c r="G673" s="187"/>
      <c r="H673" s="179" t="str">
        <f t="shared" si="22"/>
        <v/>
      </c>
    </row>
    <row r="674" spans="1:8" ht="18" customHeight="1">
      <c r="A674" s="190"/>
      <c r="B674" s="190"/>
      <c r="C674" s="188"/>
      <c r="D674" s="191"/>
      <c r="E674" s="191"/>
      <c r="F674" s="192">
        <f t="shared" si="21"/>
        <v>0</v>
      </c>
      <c r="G674" s="187"/>
      <c r="H674" s="179" t="str">
        <f t="shared" si="22"/>
        <v/>
      </c>
    </row>
    <row r="675" spans="1:8" ht="18" customHeight="1">
      <c r="A675" s="190"/>
      <c r="B675" s="190"/>
      <c r="C675" s="188"/>
      <c r="D675" s="191"/>
      <c r="E675" s="191"/>
      <c r="F675" s="192">
        <f t="shared" si="21"/>
        <v>0</v>
      </c>
      <c r="G675" s="187"/>
      <c r="H675" s="179" t="str">
        <f t="shared" si="22"/>
        <v/>
      </c>
    </row>
    <row r="676" spans="1:8" ht="18" customHeight="1">
      <c r="A676" s="190"/>
      <c r="B676" s="190"/>
      <c r="C676" s="188"/>
      <c r="D676" s="191"/>
      <c r="E676" s="191"/>
      <c r="F676" s="192">
        <f t="shared" si="21"/>
        <v>0</v>
      </c>
      <c r="G676" s="187"/>
      <c r="H676" s="179" t="str">
        <f t="shared" si="22"/>
        <v/>
      </c>
    </row>
    <row r="677" spans="1:8" ht="18" customHeight="1">
      <c r="A677" s="190"/>
      <c r="B677" s="190"/>
      <c r="C677" s="188"/>
      <c r="D677" s="191"/>
      <c r="E677" s="191"/>
      <c r="F677" s="192">
        <f t="shared" si="21"/>
        <v>0</v>
      </c>
      <c r="G677" s="187"/>
      <c r="H677" s="179" t="str">
        <f t="shared" si="22"/>
        <v/>
      </c>
    </row>
    <row r="678" spans="1:8" ht="18" customHeight="1">
      <c r="A678" s="190"/>
      <c r="B678" s="190"/>
      <c r="C678" s="188"/>
      <c r="D678" s="191"/>
      <c r="E678" s="191"/>
      <c r="F678" s="192">
        <f t="shared" si="21"/>
        <v>0</v>
      </c>
      <c r="G678" s="187"/>
      <c r="H678" s="179" t="str">
        <f t="shared" si="22"/>
        <v/>
      </c>
    </row>
    <row r="679" spans="1:8" ht="18" customHeight="1">
      <c r="A679" s="190"/>
      <c r="B679" s="190"/>
      <c r="C679" s="188"/>
      <c r="D679" s="191"/>
      <c r="E679" s="191"/>
      <c r="F679" s="192">
        <f t="shared" si="21"/>
        <v>0</v>
      </c>
      <c r="G679" s="187"/>
      <c r="H679" s="179" t="str">
        <f t="shared" si="22"/>
        <v/>
      </c>
    </row>
    <row r="680" spans="1:8" ht="18" customHeight="1">
      <c r="A680" s="190"/>
      <c r="B680" s="190"/>
      <c r="C680" s="188"/>
      <c r="D680" s="191"/>
      <c r="E680" s="191"/>
      <c r="F680" s="192">
        <f t="shared" si="21"/>
        <v>0</v>
      </c>
      <c r="G680" s="187"/>
      <c r="H680" s="179" t="str">
        <f t="shared" si="22"/>
        <v/>
      </c>
    </row>
    <row r="681" spans="1:8" ht="18" customHeight="1">
      <c r="A681" s="190"/>
      <c r="B681" s="190"/>
      <c r="C681" s="188"/>
      <c r="D681" s="191"/>
      <c r="E681" s="191"/>
      <c r="F681" s="192">
        <f t="shared" si="21"/>
        <v>0</v>
      </c>
      <c r="G681" s="187"/>
      <c r="H681" s="179" t="str">
        <f t="shared" si="22"/>
        <v/>
      </c>
    </row>
    <row r="682" spans="1:8" ht="18" customHeight="1">
      <c r="A682" s="190"/>
      <c r="B682" s="190"/>
      <c r="C682" s="188"/>
      <c r="D682" s="191"/>
      <c r="E682" s="191"/>
      <c r="F682" s="192">
        <f t="shared" si="21"/>
        <v>0</v>
      </c>
      <c r="G682" s="187"/>
      <c r="H682" s="179" t="str">
        <f t="shared" si="22"/>
        <v/>
      </c>
    </row>
    <row r="683" spans="1:8" ht="18" customHeight="1">
      <c r="A683" s="190"/>
      <c r="B683" s="190"/>
      <c r="C683" s="188"/>
      <c r="D683" s="191"/>
      <c r="E683" s="191"/>
      <c r="F683" s="192">
        <f t="shared" si="21"/>
        <v>0</v>
      </c>
      <c r="G683" s="187"/>
      <c r="H683" s="179" t="str">
        <f t="shared" si="22"/>
        <v/>
      </c>
    </row>
    <row r="684" spans="1:8" ht="18" customHeight="1">
      <c r="A684" s="190"/>
      <c r="B684" s="190"/>
      <c r="C684" s="188"/>
      <c r="D684" s="191"/>
      <c r="E684" s="191"/>
      <c r="F684" s="192">
        <f t="shared" si="21"/>
        <v>0</v>
      </c>
      <c r="G684" s="187"/>
      <c r="H684" s="179" t="str">
        <f t="shared" si="22"/>
        <v/>
      </c>
    </row>
    <row r="685" spans="1:8" ht="18" customHeight="1">
      <c r="A685" s="190"/>
      <c r="B685" s="190"/>
      <c r="C685" s="188"/>
      <c r="D685" s="191"/>
      <c r="E685" s="191"/>
      <c r="F685" s="192">
        <f t="shared" si="21"/>
        <v>0</v>
      </c>
      <c r="G685" s="187"/>
      <c r="H685" s="179" t="str">
        <f t="shared" si="22"/>
        <v/>
      </c>
    </row>
    <row r="686" spans="1:8" ht="18" customHeight="1">
      <c r="A686" s="190"/>
      <c r="B686" s="190"/>
      <c r="C686" s="188"/>
      <c r="D686" s="191"/>
      <c r="E686" s="191"/>
      <c r="F686" s="192">
        <f t="shared" si="21"/>
        <v>0</v>
      </c>
      <c r="G686" s="187"/>
      <c r="H686" s="179" t="str">
        <f t="shared" si="22"/>
        <v/>
      </c>
    </row>
    <row r="687" spans="1:8" ht="18" customHeight="1">
      <c r="A687" s="190"/>
      <c r="B687" s="190"/>
      <c r="C687" s="188"/>
      <c r="D687" s="191"/>
      <c r="E687" s="191"/>
      <c r="F687" s="192">
        <f t="shared" si="21"/>
        <v>0</v>
      </c>
      <c r="G687" s="187"/>
      <c r="H687" s="179" t="str">
        <f t="shared" si="22"/>
        <v/>
      </c>
    </row>
    <row r="688" spans="1:8" ht="18" customHeight="1">
      <c r="A688" s="190"/>
      <c r="B688" s="190"/>
      <c r="C688" s="188"/>
      <c r="D688" s="191"/>
      <c r="E688" s="191"/>
      <c r="F688" s="192">
        <f t="shared" si="21"/>
        <v>0</v>
      </c>
      <c r="G688" s="187"/>
      <c r="H688" s="179" t="str">
        <f t="shared" si="22"/>
        <v/>
      </c>
    </row>
    <row r="689" spans="1:8" ht="18" customHeight="1">
      <c r="A689" s="190"/>
      <c r="B689" s="190"/>
      <c r="C689" s="188"/>
      <c r="D689" s="191"/>
      <c r="E689" s="191"/>
      <c r="F689" s="192">
        <f t="shared" si="21"/>
        <v>0</v>
      </c>
      <c r="G689" s="187"/>
      <c r="H689" s="179" t="str">
        <f t="shared" si="22"/>
        <v/>
      </c>
    </row>
    <row r="690" spans="1:8" ht="18" customHeight="1">
      <c r="A690" s="190"/>
      <c r="B690" s="190"/>
      <c r="C690" s="188"/>
      <c r="D690" s="191"/>
      <c r="E690" s="191"/>
      <c r="F690" s="192">
        <f t="shared" si="21"/>
        <v>0</v>
      </c>
      <c r="G690" s="187"/>
      <c r="H690" s="179" t="str">
        <f t="shared" si="22"/>
        <v/>
      </c>
    </row>
    <row r="691" spans="1:8" ht="18" customHeight="1">
      <c r="A691" s="190"/>
      <c r="B691" s="190"/>
      <c r="C691" s="188"/>
      <c r="D691" s="191"/>
      <c r="E691" s="191"/>
      <c r="F691" s="192">
        <f t="shared" si="21"/>
        <v>0</v>
      </c>
      <c r="G691" s="187"/>
      <c r="H691" s="179" t="str">
        <f t="shared" si="22"/>
        <v/>
      </c>
    </row>
    <row r="692" spans="1:8" ht="18" customHeight="1">
      <c r="A692" s="190"/>
      <c r="B692" s="190"/>
      <c r="C692" s="188"/>
      <c r="D692" s="191"/>
      <c r="E692" s="191"/>
      <c r="F692" s="192">
        <f t="shared" si="21"/>
        <v>0</v>
      </c>
      <c r="G692" s="187"/>
      <c r="H692" s="179" t="str">
        <f t="shared" si="22"/>
        <v/>
      </c>
    </row>
    <row r="693" spans="1:8" ht="18" customHeight="1">
      <c r="A693" s="190"/>
      <c r="B693" s="190"/>
      <c r="C693" s="188"/>
      <c r="D693" s="191"/>
      <c r="E693" s="191"/>
      <c r="F693" s="192">
        <f t="shared" si="21"/>
        <v>0</v>
      </c>
      <c r="G693" s="187"/>
      <c r="H693" s="179" t="str">
        <f t="shared" si="22"/>
        <v/>
      </c>
    </row>
    <row r="694" spans="1:8" ht="18" customHeight="1">
      <c r="A694" s="190"/>
      <c r="B694" s="190"/>
      <c r="C694" s="188"/>
      <c r="D694" s="191"/>
      <c r="E694" s="191"/>
      <c r="F694" s="192">
        <f t="shared" si="21"/>
        <v>0</v>
      </c>
      <c r="G694" s="187"/>
      <c r="H694" s="179" t="str">
        <f t="shared" si="22"/>
        <v/>
      </c>
    </row>
    <row r="695" spans="1:8" ht="18" customHeight="1">
      <c r="A695" s="190"/>
      <c r="B695" s="190"/>
      <c r="C695" s="188"/>
      <c r="D695" s="191"/>
      <c r="E695" s="191"/>
      <c r="F695" s="192">
        <f t="shared" si="21"/>
        <v>0</v>
      </c>
      <c r="G695" s="187"/>
      <c r="H695" s="179" t="str">
        <f t="shared" si="22"/>
        <v/>
      </c>
    </row>
    <row r="696" spans="1:8" ht="18" customHeight="1">
      <c r="A696" s="190"/>
      <c r="B696" s="190"/>
      <c r="C696" s="188"/>
      <c r="D696" s="191"/>
      <c r="E696" s="191"/>
      <c r="F696" s="192">
        <f t="shared" si="21"/>
        <v>0</v>
      </c>
      <c r="G696" s="187"/>
      <c r="H696" s="179" t="str">
        <f t="shared" si="22"/>
        <v/>
      </c>
    </row>
    <row r="697" spans="1:8" ht="18" customHeight="1">
      <c r="A697" s="190"/>
      <c r="B697" s="190"/>
      <c r="C697" s="188"/>
      <c r="D697" s="191"/>
      <c r="E697" s="191"/>
      <c r="F697" s="192">
        <f t="shared" si="21"/>
        <v>0</v>
      </c>
      <c r="G697" s="187"/>
      <c r="H697" s="179" t="str">
        <f t="shared" si="22"/>
        <v/>
      </c>
    </row>
    <row r="698" spans="1:8" ht="18" customHeight="1">
      <c r="A698" s="190"/>
      <c r="B698" s="190"/>
      <c r="C698" s="188"/>
      <c r="D698" s="191"/>
      <c r="E698" s="191"/>
      <c r="F698" s="192">
        <f t="shared" si="21"/>
        <v>0</v>
      </c>
      <c r="G698" s="187"/>
      <c r="H698" s="179" t="str">
        <f t="shared" si="22"/>
        <v/>
      </c>
    </row>
    <row r="699" spans="1:8" ht="18" customHeight="1">
      <c r="A699" s="190"/>
      <c r="B699" s="190"/>
      <c r="C699" s="188"/>
      <c r="D699" s="191"/>
      <c r="E699" s="191"/>
      <c r="F699" s="192">
        <f t="shared" si="21"/>
        <v>0</v>
      </c>
      <c r="G699" s="187"/>
      <c r="H699" s="179" t="str">
        <f t="shared" si="22"/>
        <v/>
      </c>
    </row>
    <row r="700" spans="1:8" ht="18" customHeight="1">
      <c r="A700" s="190"/>
      <c r="B700" s="190"/>
      <c r="C700" s="188"/>
      <c r="D700" s="191"/>
      <c r="E700" s="191"/>
      <c r="F700" s="192">
        <f t="shared" si="21"/>
        <v>0</v>
      </c>
      <c r="G700" s="187"/>
      <c r="H700" s="179" t="str">
        <f t="shared" si="22"/>
        <v/>
      </c>
    </row>
    <row r="701" spans="1:8" ht="18" customHeight="1">
      <c r="A701" s="190"/>
      <c r="B701" s="190"/>
      <c r="C701" s="188"/>
      <c r="D701" s="191"/>
      <c r="E701" s="191"/>
      <c r="F701" s="192">
        <f t="shared" si="21"/>
        <v>0</v>
      </c>
      <c r="G701" s="187"/>
      <c r="H701" s="179" t="str">
        <f t="shared" si="22"/>
        <v/>
      </c>
    </row>
    <row r="702" spans="1:8" ht="18" customHeight="1">
      <c r="A702" s="190"/>
      <c r="B702" s="190"/>
      <c r="C702" s="188"/>
      <c r="D702" s="191"/>
      <c r="E702" s="191"/>
      <c r="F702" s="192">
        <f t="shared" si="21"/>
        <v>0</v>
      </c>
      <c r="G702" s="187"/>
      <c r="H702" s="179" t="str">
        <f t="shared" si="22"/>
        <v/>
      </c>
    </row>
    <row r="703" spans="1:8" ht="18" customHeight="1">
      <c r="A703" s="190"/>
      <c r="B703" s="190"/>
      <c r="C703" s="188"/>
      <c r="D703" s="191"/>
      <c r="E703" s="191"/>
      <c r="F703" s="192">
        <f t="shared" si="21"/>
        <v>0</v>
      </c>
      <c r="G703" s="187"/>
      <c r="H703" s="179" t="str">
        <f t="shared" si="22"/>
        <v/>
      </c>
    </row>
    <row r="704" spans="1:8" ht="18" customHeight="1">
      <c r="A704" s="190"/>
      <c r="B704" s="190"/>
      <c r="C704" s="188"/>
      <c r="D704" s="191"/>
      <c r="E704" s="191"/>
      <c r="F704" s="192">
        <f t="shared" si="21"/>
        <v>0</v>
      </c>
      <c r="G704" s="187"/>
      <c r="H704" s="179" t="str">
        <f t="shared" si="22"/>
        <v/>
      </c>
    </row>
    <row r="705" spans="1:8" ht="18" customHeight="1">
      <c r="A705" s="190"/>
      <c r="B705" s="190"/>
      <c r="C705" s="188"/>
      <c r="D705" s="191"/>
      <c r="E705" s="191"/>
      <c r="F705" s="192">
        <f t="shared" si="21"/>
        <v>0</v>
      </c>
      <c r="G705" s="187"/>
      <c r="H705" s="179" t="str">
        <f t="shared" si="22"/>
        <v/>
      </c>
    </row>
    <row r="706" spans="1:8" ht="18" customHeight="1">
      <c r="A706" s="190"/>
      <c r="B706" s="190"/>
      <c r="C706" s="188"/>
      <c r="D706" s="191"/>
      <c r="E706" s="191"/>
      <c r="F706" s="192">
        <f t="shared" si="21"/>
        <v>0</v>
      </c>
      <c r="G706" s="187"/>
      <c r="H706" s="179" t="str">
        <f t="shared" si="22"/>
        <v/>
      </c>
    </row>
    <row r="707" spans="1:8" ht="18" customHeight="1">
      <c r="A707" s="190"/>
      <c r="B707" s="190"/>
      <c r="C707" s="188"/>
      <c r="D707" s="191"/>
      <c r="E707" s="191"/>
      <c r="F707" s="192">
        <f t="shared" si="21"/>
        <v>0</v>
      </c>
      <c r="G707" s="187"/>
      <c r="H707" s="179" t="str">
        <f t="shared" si="22"/>
        <v/>
      </c>
    </row>
    <row r="708" spans="1:8" ht="18" customHeight="1">
      <c r="A708" s="190"/>
      <c r="B708" s="190"/>
      <c r="C708" s="188"/>
      <c r="D708" s="191"/>
      <c r="E708" s="191"/>
      <c r="F708" s="192">
        <f t="shared" si="21"/>
        <v>0</v>
      </c>
      <c r="G708" s="187"/>
      <c r="H708" s="179" t="str">
        <f t="shared" si="22"/>
        <v/>
      </c>
    </row>
    <row r="709" spans="1:8" ht="18" customHeight="1">
      <c r="A709" s="190"/>
      <c r="B709" s="190"/>
      <c r="C709" s="188"/>
      <c r="D709" s="191"/>
      <c r="E709" s="191"/>
      <c r="F709" s="192">
        <f t="shared" si="21"/>
        <v>0</v>
      </c>
      <c r="G709" s="187"/>
      <c r="H709" s="179" t="str">
        <f t="shared" si="22"/>
        <v/>
      </c>
    </row>
    <row r="710" spans="1:8" ht="18" customHeight="1">
      <c r="A710" s="190"/>
      <c r="B710" s="190"/>
      <c r="C710" s="188"/>
      <c r="D710" s="191"/>
      <c r="E710" s="191"/>
      <c r="F710" s="192">
        <f t="shared" si="21"/>
        <v>0</v>
      </c>
      <c r="G710" s="187"/>
      <c r="H710" s="179" t="str">
        <f t="shared" si="22"/>
        <v/>
      </c>
    </row>
    <row r="711" spans="1:8" ht="18" customHeight="1">
      <c r="A711" s="190"/>
      <c r="B711" s="190"/>
      <c r="C711" s="188"/>
      <c r="D711" s="191"/>
      <c r="E711" s="191"/>
      <c r="F711" s="192">
        <f t="shared" si="21"/>
        <v>0</v>
      </c>
      <c r="G711" s="187"/>
      <c r="H711" s="179" t="str">
        <f t="shared" si="22"/>
        <v/>
      </c>
    </row>
    <row r="712" spans="1:8" ht="18" customHeight="1">
      <c r="A712" s="190"/>
      <c r="B712" s="190"/>
      <c r="C712" s="188"/>
      <c r="D712" s="191"/>
      <c r="E712" s="191"/>
      <c r="F712" s="192">
        <f t="shared" si="21"/>
        <v>0</v>
      </c>
      <c r="G712" s="187"/>
      <c r="H712" s="179" t="str">
        <f t="shared" si="22"/>
        <v/>
      </c>
    </row>
    <row r="713" spans="1:8" ht="18" customHeight="1">
      <c r="A713" s="190"/>
      <c r="B713" s="190"/>
      <c r="C713" s="188"/>
      <c r="D713" s="191"/>
      <c r="E713" s="191"/>
      <c r="F713" s="192">
        <f t="shared" si="21"/>
        <v>0</v>
      </c>
      <c r="G713" s="187"/>
      <c r="H713" s="179" t="str">
        <f t="shared" si="22"/>
        <v/>
      </c>
    </row>
    <row r="714" spans="1:8" ht="18" customHeight="1">
      <c r="A714" s="190"/>
      <c r="B714" s="190"/>
      <c r="C714" s="188"/>
      <c r="D714" s="191"/>
      <c r="E714" s="191"/>
      <c r="F714" s="192">
        <f t="shared" si="21"/>
        <v>0</v>
      </c>
      <c r="G714" s="187"/>
      <c r="H714" s="179" t="str">
        <f t="shared" si="22"/>
        <v/>
      </c>
    </row>
    <row r="715" spans="1:8" ht="18" customHeight="1">
      <c r="A715" s="190"/>
      <c r="B715" s="190"/>
      <c r="C715" s="188"/>
      <c r="D715" s="191"/>
      <c r="E715" s="191"/>
      <c r="F715" s="192">
        <f t="shared" si="21"/>
        <v>0</v>
      </c>
      <c r="G715" s="187"/>
      <c r="H715" s="179" t="str">
        <f t="shared" si="22"/>
        <v/>
      </c>
    </row>
    <row r="716" spans="1:8" ht="18" customHeight="1">
      <c r="A716" s="190"/>
      <c r="B716" s="190"/>
      <c r="C716" s="188"/>
      <c r="D716" s="191"/>
      <c r="E716" s="191"/>
      <c r="F716" s="192">
        <f t="shared" si="21"/>
        <v>0</v>
      </c>
      <c r="G716" s="187"/>
      <c r="H716" s="179" t="str">
        <f t="shared" si="22"/>
        <v/>
      </c>
    </row>
    <row r="717" spans="1:8" ht="18" customHeight="1">
      <c r="A717" s="190"/>
      <c r="B717" s="190"/>
      <c r="C717" s="188"/>
      <c r="D717" s="191"/>
      <c r="E717" s="191"/>
      <c r="F717" s="192">
        <f t="shared" si="21"/>
        <v>0</v>
      </c>
      <c r="G717" s="187"/>
      <c r="H717" s="179" t="str">
        <f t="shared" si="22"/>
        <v/>
      </c>
    </row>
    <row r="718" spans="1:8" ht="18" customHeight="1">
      <c r="A718" s="190"/>
      <c r="B718" s="190"/>
      <c r="C718" s="188"/>
      <c r="D718" s="191"/>
      <c r="E718" s="191"/>
      <c r="F718" s="192">
        <f t="shared" ref="F718:F781" si="23">IF(C718&lt;&gt;"",F717+D718-E718,0)</f>
        <v>0</v>
      </c>
      <c r="G718" s="187"/>
      <c r="H718" s="179" t="str">
        <f t="shared" si="22"/>
        <v/>
      </c>
    </row>
    <row r="719" spans="1:8" ht="18" customHeight="1">
      <c r="A719" s="190"/>
      <c r="B719" s="190"/>
      <c r="C719" s="188"/>
      <c r="D719" s="191"/>
      <c r="E719" s="191"/>
      <c r="F719" s="192">
        <f t="shared" si="23"/>
        <v>0</v>
      </c>
      <c r="G719" s="187"/>
      <c r="H719" s="179" t="str">
        <f t="shared" si="22"/>
        <v/>
      </c>
    </row>
    <row r="720" spans="1:8" ht="18" customHeight="1">
      <c r="A720" s="190"/>
      <c r="B720" s="190"/>
      <c r="C720" s="188"/>
      <c r="D720" s="191"/>
      <c r="E720" s="191"/>
      <c r="F720" s="192">
        <f t="shared" si="23"/>
        <v>0</v>
      </c>
      <c r="G720" s="187"/>
      <c r="H720" s="179" t="str">
        <f t="shared" ref="H720:H783" si="24">IF(A720&lt;&gt;"",MONTH(A720),"")</f>
        <v/>
      </c>
    </row>
    <row r="721" spans="1:8" ht="18" customHeight="1">
      <c r="A721" s="190"/>
      <c r="B721" s="190"/>
      <c r="C721" s="188"/>
      <c r="D721" s="191"/>
      <c r="E721" s="191"/>
      <c r="F721" s="192">
        <f t="shared" si="23"/>
        <v>0</v>
      </c>
      <c r="G721" s="187"/>
      <c r="H721" s="179" t="str">
        <f t="shared" si="24"/>
        <v/>
      </c>
    </row>
    <row r="722" spans="1:8" ht="18" customHeight="1">
      <c r="A722" s="190"/>
      <c r="B722" s="190"/>
      <c r="C722" s="188"/>
      <c r="D722" s="191"/>
      <c r="E722" s="191"/>
      <c r="F722" s="192">
        <f t="shared" si="23"/>
        <v>0</v>
      </c>
      <c r="G722" s="187"/>
      <c r="H722" s="179" t="str">
        <f t="shared" si="24"/>
        <v/>
      </c>
    </row>
    <row r="723" spans="1:8" ht="18" customHeight="1">
      <c r="A723" s="190"/>
      <c r="B723" s="190"/>
      <c r="C723" s="188"/>
      <c r="D723" s="191"/>
      <c r="E723" s="191"/>
      <c r="F723" s="192">
        <f t="shared" si="23"/>
        <v>0</v>
      </c>
      <c r="G723" s="187"/>
      <c r="H723" s="179" t="str">
        <f t="shared" si="24"/>
        <v/>
      </c>
    </row>
    <row r="724" spans="1:8" ht="18" customHeight="1">
      <c r="A724" s="190"/>
      <c r="B724" s="190"/>
      <c r="C724" s="188"/>
      <c r="D724" s="191"/>
      <c r="E724" s="191"/>
      <c r="F724" s="192">
        <f t="shared" si="23"/>
        <v>0</v>
      </c>
      <c r="G724" s="187"/>
      <c r="H724" s="179" t="str">
        <f t="shared" si="24"/>
        <v/>
      </c>
    </row>
    <row r="725" spans="1:8" ht="18" customHeight="1">
      <c r="A725" s="190"/>
      <c r="B725" s="190"/>
      <c r="C725" s="188"/>
      <c r="D725" s="191"/>
      <c r="E725" s="191"/>
      <c r="F725" s="192">
        <f t="shared" si="23"/>
        <v>0</v>
      </c>
      <c r="G725" s="187"/>
      <c r="H725" s="179" t="str">
        <f t="shared" si="24"/>
        <v/>
      </c>
    </row>
    <row r="726" spans="1:8" ht="18" customHeight="1">
      <c r="A726" s="190"/>
      <c r="B726" s="190"/>
      <c r="C726" s="188"/>
      <c r="D726" s="191"/>
      <c r="E726" s="191"/>
      <c r="F726" s="192">
        <f t="shared" si="23"/>
        <v>0</v>
      </c>
      <c r="G726" s="187"/>
      <c r="H726" s="179" t="str">
        <f t="shared" si="24"/>
        <v/>
      </c>
    </row>
    <row r="727" spans="1:8" ht="18" customHeight="1">
      <c r="A727" s="190"/>
      <c r="B727" s="190"/>
      <c r="C727" s="188"/>
      <c r="D727" s="191"/>
      <c r="E727" s="191"/>
      <c r="F727" s="192">
        <f t="shared" si="23"/>
        <v>0</v>
      </c>
      <c r="G727" s="187"/>
      <c r="H727" s="179" t="str">
        <f t="shared" si="24"/>
        <v/>
      </c>
    </row>
    <row r="728" spans="1:8" ht="18" customHeight="1">
      <c r="A728" s="190"/>
      <c r="B728" s="190"/>
      <c r="C728" s="188"/>
      <c r="D728" s="191"/>
      <c r="E728" s="191"/>
      <c r="F728" s="192">
        <f t="shared" si="23"/>
        <v>0</v>
      </c>
      <c r="G728" s="187"/>
      <c r="H728" s="179" t="str">
        <f t="shared" si="24"/>
        <v/>
      </c>
    </row>
    <row r="729" spans="1:8" ht="18" customHeight="1">
      <c r="A729" s="190"/>
      <c r="B729" s="190"/>
      <c r="C729" s="188"/>
      <c r="D729" s="191"/>
      <c r="E729" s="191"/>
      <c r="F729" s="192">
        <f t="shared" si="23"/>
        <v>0</v>
      </c>
      <c r="G729" s="187"/>
      <c r="H729" s="179" t="str">
        <f t="shared" si="24"/>
        <v/>
      </c>
    </row>
    <row r="730" spans="1:8" ht="18" customHeight="1">
      <c r="A730" s="190"/>
      <c r="B730" s="190"/>
      <c r="C730" s="188"/>
      <c r="D730" s="191"/>
      <c r="E730" s="191"/>
      <c r="F730" s="192">
        <f t="shared" si="23"/>
        <v>0</v>
      </c>
      <c r="G730" s="187"/>
      <c r="H730" s="179" t="str">
        <f t="shared" si="24"/>
        <v/>
      </c>
    </row>
    <row r="731" spans="1:8" ht="18" customHeight="1">
      <c r="A731" s="190"/>
      <c r="B731" s="190"/>
      <c r="C731" s="188"/>
      <c r="D731" s="191"/>
      <c r="E731" s="191"/>
      <c r="F731" s="192">
        <f t="shared" si="23"/>
        <v>0</v>
      </c>
      <c r="G731" s="187"/>
      <c r="H731" s="179" t="str">
        <f t="shared" si="24"/>
        <v/>
      </c>
    </row>
    <row r="732" spans="1:8" ht="18" customHeight="1">
      <c r="A732" s="190"/>
      <c r="B732" s="190"/>
      <c r="C732" s="188"/>
      <c r="D732" s="191"/>
      <c r="E732" s="191"/>
      <c r="F732" s="192">
        <f t="shared" si="23"/>
        <v>0</v>
      </c>
      <c r="G732" s="187"/>
      <c r="H732" s="179" t="str">
        <f t="shared" si="24"/>
        <v/>
      </c>
    </row>
    <row r="733" spans="1:8" ht="18" customHeight="1">
      <c r="A733" s="190"/>
      <c r="B733" s="190"/>
      <c r="C733" s="188"/>
      <c r="D733" s="191"/>
      <c r="E733" s="191"/>
      <c r="F733" s="192">
        <f t="shared" si="23"/>
        <v>0</v>
      </c>
      <c r="G733" s="187"/>
      <c r="H733" s="179" t="str">
        <f t="shared" si="24"/>
        <v/>
      </c>
    </row>
    <row r="734" spans="1:8" ht="18" customHeight="1">
      <c r="A734" s="190"/>
      <c r="B734" s="190"/>
      <c r="C734" s="188"/>
      <c r="D734" s="191"/>
      <c r="E734" s="191"/>
      <c r="F734" s="192">
        <f t="shared" si="23"/>
        <v>0</v>
      </c>
      <c r="G734" s="187"/>
      <c r="H734" s="179" t="str">
        <f t="shared" si="24"/>
        <v/>
      </c>
    </row>
    <row r="735" spans="1:8" ht="18" customHeight="1">
      <c r="A735" s="190"/>
      <c r="B735" s="190"/>
      <c r="C735" s="188"/>
      <c r="D735" s="191"/>
      <c r="E735" s="191"/>
      <c r="F735" s="192">
        <f t="shared" si="23"/>
        <v>0</v>
      </c>
      <c r="G735" s="187"/>
      <c r="H735" s="179" t="str">
        <f t="shared" si="24"/>
        <v/>
      </c>
    </row>
    <row r="736" spans="1:8" ht="18" customHeight="1">
      <c r="A736" s="190"/>
      <c r="B736" s="190"/>
      <c r="C736" s="188"/>
      <c r="D736" s="191"/>
      <c r="E736" s="191"/>
      <c r="F736" s="192">
        <f t="shared" si="23"/>
        <v>0</v>
      </c>
      <c r="G736" s="187"/>
      <c r="H736" s="179" t="str">
        <f t="shared" si="24"/>
        <v/>
      </c>
    </row>
    <row r="737" spans="1:8" ht="18" customHeight="1">
      <c r="A737" s="190"/>
      <c r="B737" s="190"/>
      <c r="C737" s="188"/>
      <c r="D737" s="191"/>
      <c r="E737" s="191"/>
      <c r="F737" s="192">
        <f t="shared" si="23"/>
        <v>0</v>
      </c>
      <c r="G737" s="187"/>
      <c r="H737" s="179" t="str">
        <f t="shared" si="24"/>
        <v/>
      </c>
    </row>
    <row r="738" spans="1:8" ht="18" customHeight="1">
      <c r="A738" s="190"/>
      <c r="B738" s="190"/>
      <c r="C738" s="188"/>
      <c r="D738" s="191"/>
      <c r="E738" s="191"/>
      <c r="F738" s="192">
        <f t="shared" si="23"/>
        <v>0</v>
      </c>
      <c r="G738" s="187"/>
      <c r="H738" s="179" t="str">
        <f t="shared" si="24"/>
        <v/>
      </c>
    </row>
    <row r="739" spans="1:8" ht="18" customHeight="1">
      <c r="A739" s="190"/>
      <c r="B739" s="190"/>
      <c r="C739" s="188"/>
      <c r="D739" s="191"/>
      <c r="E739" s="191"/>
      <c r="F739" s="192">
        <f t="shared" si="23"/>
        <v>0</v>
      </c>
      <c r="G739" s="187"/>
      <c r="H739" s="179" t="str">
        <f t="shared" si="24"/>
        <v/>
      </c>
    </row>
    <row r="740" spans="1:8" ht="18" customHeight="1">
      <c r="A740" s="190"/>
      <c r="B740" s="190"/>
      <c r="C740" s="188"/>
      <c r="D740" s="191"/>
      <c r="E740" s="191"/>
      <c r="F740" s="192">
        <f t="shared" si="23"/>
        <v>0</v>
      </c>
      <c r="G740" s="187"/>
      <c r="H740" s="179" t="str">
        <f t="shared" si="24"/>
        <v/>
      </c>
    </row>
    <row r="741" spans="1:8" ht="18" customHeight="1">
      <c r="A741" s="190"/>
      <c r="B741" s="190"/>
      <c r="C741" s="188"/>
      <c r="D741" s="191"/>
      <c r="E741" s="191"/>
      <c r="F741" s="192">
        <f t="shared" si="23"/>
        <v>0</v>
      </c>
      <c r="G741" s="187"/>
      <c r="H741" s="179" t="str">
        <f t="shared" si="24"/>
        <v/>
      </c>
    </row>
    <row r="742" spans="1:8" ht="18" customHeight="1">
      <c r="A742" s="190"/>
      <c r="B742" s="190"/>
      <c r="C742" s="188"/>
      <c r="D742" s="191"/>
      <c r="E742" s="191"/>
      <c r="F742" s="192">
        <f t="shared" si="23"/>
        <v>0</v>
      </c>
      <c r="G742" s="187"/>
      <c r="H742" s="179" t="str">
        <f t="shared" si="24"/>
        <v/>
      </c>
    </row>
    <row r="743" spans="1:8" ht="18" customHeight="1">
      <c r="A743" s="190"/>
      <c r="B743" s="190"/>
      <c r="C743" s="188"/>
      <c r="D743" s="191"/>
      <c r="E743" s="191"/>
      <c r="F743" s="192">
        <f t="shared" si="23"/>
        <v>0</v>
      </c>
      <c r="G743" s="187"/>
      <c r="H743" s="179" t="str">
        <f t="shared" si="24"/>
        <v/>
      </c>
    </row>
    <row r="744" spans="1:8" ht="18" customHeight="1">
      <c r="A744" s="190"/>
      <c r="B744" s="190"/>
      <c r="C744" s="188"/>
      <c r="D744" s="191"/>
      <c r="E744" s="191"/>
      <c r="F744" s="192">
        <f t="shared" si="23"/>
        <v>0</v>
      </c>
      <c r="G744" s="187"/>
      <c r="H744" s="179" t="str">
        <f t="shared" si="24"/>
        <v/>
      </c>
    </row>
    <row r="745" spans="1:8" ht="18" customHeight="1">
      <c r="A745" s="190"/>
      <c r="B745" s="190"/>
      <c r="C745" s="188"/>
      <c r="D745" s="191"/>
      <c r="E745" s="191"/>
      <c r="F745" s="192">
        <f t="shared" si="23"/>
        <v>0</v>
      </c>
      <c r="G745" s="187"/>
      <c r="H745" s="179" t="str">
        <f t="shared" si="24"/>
        <v/>
      </c>
    </row>
    <row r="746" spans="1:8" ht="18" customHeight="1">
      <c r="A746" s="190"/>
      <c r="B746" s="190"/>
      <c r="C746" s="188"/>
      <c r="D746" s="191"/>
      <c r="E746" s="191"/>
      <c r="F746" s="192">
        <f t="shared" si="23"/>
        <v>0</v>
      </c>
      <c r="G746" s="187"/>
      <c r="H746" s="179" t="str">
        <f t="shared" si="24"/>
        <v/>
      </c>
    </row>
    <row r="747" spans="1:8" ht="18" customHeight="1">
      <c r="A747" s="190"/>
      <c r="B747" s="190"/>
      <c r="C747" s="188"/>
      <c r="D747" s="191"/>
      <c r="E747" s="191"/>
      <c r="F747" s="192">
        <f t="shared" si="23"/>
        <v>0</v>
      </c>
      <c r="G747" s="187"/>
      <c r="H747" s="179" t="str">
        <f t="shared" si="24"/>
        <v/>
      </c>
    </row>
    <row r="748" spans="1:8" ht="18" customHeight="1">
      <c r="A748" s="190"/>
      <c r="B748" s="190"/>
      <c r="C748" s="188"/>
      <c r="D748" s="191"/>
      <c r="E748" s="191"/>
      <c r="F748" s="192">
        <f t="shared" si="23"/>
        <v>0</v>
      </c>
      <c r="G748" s="187"/>
      <c r="H748" s="179" t="str">
        <f t="shared" si="24"/>
        <v/>
      </c>
    </row>
    <row r="749" spans="1:8" ht="18" customHeight="1">
      <c r="A749" s="190"/>
      <c r="B749" s="190"/>
      <c r="C749" s="188"/>
      <c r="D749" s="191"/>
      <c r="E749" s="191"/>
      <c r="F749" s="192">
        <f t="shared" si="23"/>
        <v>0</v>
      </c>
      <c r="G749" s="187"/>
      <c r="H749" s="179" t="str">
        <f t="shared" si="24"/>
        <v/>
      </c>
    </row>
    <row r="750" spans="1:8" ht="18" customHeight="1">
      <c r="A750" s="190"/>
      <c r="B750" s="190"/>
      <c r="C750" s="188"/>
      <c r="D750" s="191"/>
      <c r="E750" s="191"/>
      <c r="F750" s="192">
        <f t="shared" si="23"/>
        <v>0</v>
      </c>
      <c r="G750" s="187"/>
      <c r="H750" s="179" t="str">
        <f t="shared" si="24"/>
        <v/>
      </c>
    </row>
    <row r="751" spans="1:8" ht="18" customHeight="1">
      <c r="A751" s="190"/>
      <c r="B751" s="190"/>
      <c r="C751" s="188"/>
      <c r="D751" s="191"/>
      <c r="E751" s="191"/>
      <c r="F751" s="192">
        <f t="shared" si="23"/>
        <v>0</v>
      </c>
      <c r="G751" s="187"/>
      <c r="H751" s="179" t="str">
        <f t="shared" si="24"/>
        <v/>
      </c>
    </row>
    <row r="752" spans="1:8" ht="18" customHeight="1">
      <c r="A752" s="190"/>
      <c r="B752" s="190"/>
      <c r="C752" s="188"/>
      <c r="D752" s="191"/>
      <c r="E752" s="191"/>
      <c r="F752" s="192">
        <f t="shared" si="23"/>
        <v>0</v>
      </c>
      <c r="G752" s="187"/>
      <c r="H752" s="179" t="str">
        <f t="shared" si="24"/>
        <v/>
      </c>
    </row>
    <row r="753" spans="1:8" ht="18" customHeight="1">
      <c r="A753" s="190"/>
      <c r="B753" s="190"/>
      <c r="C753" s="188"/>
      <c r="D753" s="191"/>
      <c r="E753" s="191"/>
      <c r="F753" s="192">
        <f t="shared" si="23"/>
        <v>0</v>
      </c>
      <c r="G753" s="187"/>
      <c r="H753" s="179" t="str">
        <f t="shared" si="24"/>
        <v/>
      </c>
    </row>
    <row r="754" spans="1:8" ht="18" customHeight="1">
      <c r="A754" s="190"/>
      <c r="B754" s="190"/>
      <c r="C754" s="188"/>
      <c r="D754" s="191"/>
      <c r="E754" s="191"/>
      <c r="F754" s="192">
        <f t="shared" si="23"/>
        <v>0</v>
      </c>
      <c r="G754" s="187"/>
      <c r="H754" s="179" t="str">
        <f t="shared" si="24"/>
        <v/>
      </c>
    </row>
    <row r="755" spans="1:8" ht="18" customHeight="1">
      <c r="A755" s="190"/>
      <c r="B755" s="190"/>
      <c r="C755" s="188"/>
      <c r="D755" s="191"/>
      <c r="E755" s="191"/>
      <c r="F755" s="192">
        <f t="shared" si="23"/>
        <v>0</v>
      </c>
      <c r="G755" s="187"/>
      <c r="H755" s="179" t="str">
        <f t="shared" si="24"/>
        <v/>
      </c>
    </row>
    <row r="756" spans="1:8" ht="18" customHeight="1">
      <c r="A756" s="190"/>
      <c r="B756" s="190"/>
      <c r="C756" s="188"/>
      <c r="D756" s="191"/>
      <c r="E756" s="191"/>
      <c r="F756" s="192">
        <f t="shared" si="23"/>
        <v>0</v>
      </c>
      <c r="G756" s="187"/>
      <c r="H756" s="179" t="str">
        <f t="shared" si="24"/>
        <v/>
      </c>
    </row>
    <row r="757" spans="1:8" ht="18" customHeight="1">
      <c r="A757" s="190"/>
      <c r="B757" s="190"/>
      <c r="C757" s="188"/>
      <c r="D757" s="191"/>
      <c r="E757" s="191"/>
      <c r="F757" s="192">
        <f t="shared" si="23"/>
        <v>0</v>
      </c>
      <c r="G757" s="187"/>
      <c r="H757" s="179" t="str">
        <f t="shared" si="24"/>
        <v/>
      </c>
    </row>
    <row r="758" spans="1:8" ht="18" customHeight="1">
      <c r="A758" s="190"/>
      <c r="B758" s="190"/>
      <c r="C758" s="188"/>
      <c r="D758" s="191"/>
      <c r="E758" s="191"/>
      <c r="F758" s="192">
        <f t="shared" si="23"/>
        <v>0</v>
      </c>
      <c r="G758" s="187"/>
      <c r="H758" s="179" t="str">
        <f t="shared" si="24"/>
        <v/>
      </c>
    </row>
    <row r="759" spans="1:8" ht="18" customHeight="1">
      <c r="A759" s="190"/>
      <c r="B759" s="190"/>
      <c r="C759" s="188"/>
      <c r="D759" s="191"/>
      <c r="E759" s="191"/>
      <c r="F759" s="192">
        <f t="shared" si="23"/>
        <v>0</v>
      </c>
      <c r="G759" s="187"/>
      <c r="H759" s="179" t="str">
        <f t="shared" si="24"/>
        <v/>
      </c>
    </row>
    <row r="760" spans="1:8" ht="18" customHeight="1">
      <c r="A760" s="190"/>
      <c r="B760" s="190"/>
      <c r="C760" s="188"/>
      <c r="D760" s="191"/>
      <c r="E760" s="191"/>
      <c r="F760" s="192">
        <f t="shared" si="23"/>
        <v>0</v>
      </c>
      <c r="G760" s="187"/>
      <c r="H760" s="179" t="str">
        <f t="shared" si="24"/>
        <v/>
      </c>
    </row>
    <row r="761" spans="1:8" ht="18" customHeight="1">
      <c r="A761" s="190"/>
      <c r="B761" s="190"/>
      <c r="C761" s="188"/>
      <c r="D761" s="191"/>
      <c r="E761" s="191"/>
      <c r="F761" s="192">
        <f t="shared" si="23"/>
        <v>0</v>
      </c>
      <c r="G761" s="187"/>
      <c r="H761" s="179" t="str">
        <f t="shared" si="24"/>
        <v/>
      </c>
    </row>
    <row r="762" spans="1:8" ht="18" customHeight="1">
      <c r="A762" s="190"/>
      <c r="B762" s="190"/>
      <c r="C762" s="188"/>
      <c r="D762" s="191"/>
      <c r="E762" s="191"/>
      <c r="F762" s="192">
        <f t="shared" si="23"/>
        <v>0</v>
      </c>
      <c r="G762" s="187"/>
      <c r="H762" s="179" t="str">
        <f t="shared" si="24"/>
        <v/>
      </c>
    </row>
    <row r="763" spans="1:8" ht="18" customHeight="1">
      <c r="A763" s="190"/>
      <c r="B763" s="190"/>
      <c r="C763" s="188"/>
      <c r="D763" s="191"/>
      <c r="E763" s="191"/>
      <c r="F763" s="192">
        <f t="shared" si="23"/>
        <v>0</v>
      </c>
      <c r="G763" s="187"/>
      <c r="H763" s="179" t="str">
        <f t="shared" si="24"/>
        <v/>
      </c>
    </row>
    <row r="764" spans="1:8" ht="18" customHeight="1">
      <c r="A764" s="190"/>
      <c r="B764" s="190"/>
      <c r="C764" s="188"/>
      <c r="D764" s="191"/>
      <c r="E764" s="191"/>
      <c r="F764" s="192">
        <f t="shared" si="23"/>
        <v>0</v>
      </c>
      <c r="G764" s="187"/>
      <c r="H764" s="179" t="str">
        <f t="shared" si="24"/>
        <v/>
      </c>
    </row>
    <row r="765" spans="1:8" ht="18" customHeight="1">
      <c r="A765" s="190"/>
      <c r="B765" s="190"/>
      <c r="C765" s="188"/>
      <c r="D765" s="191"/>
      <c r="E765" s="191"/>
      <c r="F765" s="192">
        <f t="shared" si="23"/>
        <v>0</v>
      </c>
      <c r="G765" s="187"/>
      <c r="H765" s="179" t="str">
        <f t="shared" si="24"/>
        <v/>
      </c>
    </row>
    <row r="766" spans="1:8" ht="18" customHeight="1">
      <c r="A766" s="190"/>
      <c r="B766" s="190"/>
      <c r="C766" s="188"/>
      <c r="D766" s="191"/>
      <c r="E766" s="191"/>
      <c r="F766" s="192">
        <f t="shared" si="23"/>
        <v>0</v>
      </c>
      <c r="G766" s="187"/>
      <c r="H766" s="179" t="str">
        <f t="shared" si="24"/>
        <v/>
      </c>
    </row>
    <row r="767" spans="1:8" ht="18" customHeight="1">
      <c r="A767" s="190"/>
      <c r="B767" s="190"/>
      <c r="C767" s="188"/>
      <c r="D767" s="191"/>
      <c r="E767" s="191"/>
      <c r="F767" s="192">
        <f t="shared" si="23"/>
        <v>0</v>
      </c>
      <c r="G767" s="187"/>
      <c r="H767" s="179" t="str">
        <f t="shared" si="24"/>
        <v/>
      </c>
    </row>
    <row r="768" spans="1:8" ht="18" customHeight="1">
      <c r="A768" s="190"/>
      <c r="B768" s="190"/>
      <c r="C768" s="188"/>
      <c r="D768" s="191"/>
      <c r="E768" s="191"/>
      <c r="F768" s="192">
        <f t="shared" si="23"/>
        <v>0</v>
      </c>
      <c r="G768" s="187"/>
      <c r="H768" s="179" t="str">
        <f t="shared" si="24"/>
        <v/>
      </c>
    </row>
    <row r="769" spans="1:8" ht="18" customHeight="1">
      <c r="A769" s="190"/>
      <c r="B769" s="190"/>
      <c r="C769" s="188"/>
      <c r="D769" s="191"/>
      <c r="E769" s="191"/>
      <c r="F769" s="192">
        <f t="shared" si="23"/>
        <v>0</v>
      </c>
      <c r="G769" s="187"/>
      <c r="H769" s="179" t="str">
        <f t="shared" si="24"/>
        <v/>
      </c>
    </row>
    <row r="770" spans="1:8" ht="18" customHeight="1">
      <c r="A770" s="190"/>
      <c r="B770" s="190"/>
      <c r="C770" s="188"/>
      <c r="D770" s="191"/>
      <c r="E770" s="191"/>
      <c r="F770" s="192">
        <f t="shared" si="23"/>
        <v>0</v>
      </c>
      <c r="G770" s="187"/>
      <c r="H770" s="179" t="str">
        <f t="shared" si="24"/>
        <v/>
      </c>
    </row>
    <row r="771" spans="1:8" ht="18" customHeight="1">
      <c r="A771" s="190"/>
      <c r="B771" s="190"/>
      <c r="C771" s="188"/>
      <c r="D771" s="191"/>
      <c r="E771" s="191"/>
      <c r="F771" s="192">
        <f t="shared" si="23"/>
        <v>0</v>
      </c>
      <c r="G771" s="187"/>
      <c r="H771" s="179" t="str">
        <f t="shared" si="24"/>
        <v/>
      </c>
    </row>
    <row r="772" spans="1:8" ht="18" customHeight="1">
      <c r="A772" s="190"/>
      <c r="B772" s="190"/>
      <c r="C772" s="188"/>
      <c r="D772" s="191"/>
      <c r="E772" s="191"/>
      <c r="F772" s="192">
        <f t="shared" si="23"/>
        <v>0</v>
      </c>
      <c r="G772" s="187"/>
      <c r="H772" s="179" t="str">
        <f t="shared" si="24"/>
        <v/>
      </c>
    </row>
    <row r="773" spans="1:8" ht="18" customHeight="1">
      <c r="A773" s="190"/>
      <c r="B773" s="190"/>
      <c r="C773" s="188"/>
      <c r="D773" s="191"/>
      <c r="E773" s="191"/>
      <c r="F773" s="192">
        <f t="shared" si="23"/>
        <v>0</v>
      </c>
      <c r="G773" s="187"/>
      <c r="H773" s="179" t="str">
        <f t="shared" si="24"/>
        <v/>
      </c>
    </row>
    <row r="774" spans="1:8" ht="18" customHeight="1">
      <c r="A774" s="190"/>
      <c r="B774" s="190"/>
      <c r="C774" s="188"/>
      <c r="D774" s="191"/>
      <c r="E774" s="191"/>
      <c r="F774" s="192">
        <f t="shared" si="23"/>
        <v>0</v>
      </c>
      <c r="G774" s="187"/>
      <c r="H774" s="179" t="str">
        <f t="shared" si="24"/>
        <v/>
      </c>
    </row>
    <row r="775" spans="1:8" ht="18" customHeight="1">
      <c r="A775" s="190"/>
      <c r="B775" s="190"/>
      <c r="C775" s="188"/>
      <c r="D775" s="191"/>
      <c r="E775" s="191"/>
      <c r="F775" s="192">
        <f t="shared" si="23"/>
        <v>0</v>
      </c>
      <c r="G775" s="187"/>
      <c r="H775" s="179" t="str">
        <f t="shared" si="24"/>
        <v/>
      </c>
    </row>
    <row r="776" spans="1:8" ht="18" customHeight="1">
      <c r="A776" s="190"/>
      <c r="B776" s="190"/>
      <c r="C776" s="188"/>
      <c r="D776" s="191"/>
      <c r="E776" s="191"/>
      <c r="F776" s="192">
        <f t="shared" si="23"/>
        <v>0</v>
      </c>
      <c r="G776" s="187"/>
      <c r="H776" s="179" t="str">
        <f t="shared" si="24"/>
        <v/>
      </c>
    </row>
    <row r="777" spans="1:8" ht="18" customHeight="1">
      <c r="A777" s="190"/>
      <c r="B777" s="190"/>
      <c r="C777" s="188"/>
      <c r="D777" s="191"/>
      <c r="E777" s="191"/>
      <c r="F777" s="192">
        <f t="shared" si="23"/>
        <v>0</v>
      </c>
      <c r="G777" s="187"/>
      <c r="H777" s="179" t="str">
        <f t="shared" si="24"/>
        <v/>
      </c>
    </row>
    <row r="778" spans="1:8" ht="18" customHeight="1">
      <c r="A778" s="190"/>
      <c r="B778" s="190"/>
      <c r="C778" s="188"/>
      <c r="D778" s="191"/>
      <c r="E778" s="191"/>
      <c r="F778" s="192">
        <f t="shared" si="23"/>
        <v>0</v>
      </c>
      <c r="G778" s="187"/>
      <c r="H778" s="179" t="str">
        <f t="shared" si="24"/>
        <v/>
      </c>
    </row>
    <row r="779" spans="1:8" ht="18" customHeight="1">
      <c r="A779" s="190"/>
      <c r="B779" s="190"/>
      <c r="C779" s="188"/>
      <c r="D779" s="191"/>
      <c r="E779" s="191"/>
      <c r="F779" s="192">
        <f t="shared" si="23"/>
        <v>0</v>
      </c>
      <c r="G779" s="187"/>
      <c r="H779" s="179" t="str">
        <f t="shared" si="24"/>
        <v/>
      </c>
    </row>
    <row r="780" spans="1:8" ht="18" customHeight="1">
      <c r="A780" s="190"/>
      <c r="B780" s="190"/>
      <c r="C780" s="188"/>
      <c r="D780" s="191"/>
      <c r="E780" s="191"/>
      <c r="F780" s="192">
        <f t="shared" si="23"/>
        <v>0</v>
      </c>
      <c r="G780" s="187"/>
      <c r="H780" s="179" t="str">
        <f t="shared" si="24"/>
        <v/>
      </c>
    </row>
    <row r="781" spans="1:8" ht="18" customHeight="1">
      <c r="A781" s="190"/>
      <c r="B781" s="190"/>
      <c r="C781" s="188"/>
      <c r="D781" s="191"/>
      <c r="E781" s="191"/>
      <c r="F781" s="192">
        <f t="shared" si="23"/>
        <v>0</v>
      </c>
      <c r="G781" s="187"/>
      <c r="H781" s="179" t="str">
        <f t="shared" si="24"/>
        <v/>
      </c>
    </row>
    <row r="782" spans="1:8" ht="18" customHeight="1">
      <c r="A782" s="190"/>
      <c r="B782" s="190"/>
      <c r="C782" s="188"/>
      <c r="D782" s="191"/>
      <c r="E782" s="191"/>
      <c r="F782" s="192">
        <f t="shared" ref="F782:F845" si="25">IF(C782&lt;&gt;"",F781+D782-E782,0)</f>
        <v>0</v>
      </c>
      <c r="G782" s="187"/>
      <c r="H782" s="179" t="str">
        <f t="shared" si="24"/>
        <v/>
      </c>
    </row>
    <row r="783" spans="1:8" ht="18" customHeight="1">
      <c r="A783" s="190"/>
      <c r="B783" s="190"/>
      <c r="C783" s="188"/>
      <c r="D783" s="191"/>
      <c r="E783" s="191"/>
      <c r="F783" s="192">
        <f t="shared" si="25"/>
        <v>0</v>
      </c>
      <c r="G783" s="187"/>
      <c r="H783" s="179" t="str">
        <f t="shared" si="24"/>
        <v/>
      </c>
    </row>
    <row r="784" spans="1:8" ht="18" customHeight="1">
      <c r="A784" s="190"/>
      <c r="B784" s="190"/>
      <c r="C784" s="188"/>
      <c r="D784" s="191"/>
      <c r="E784" s="191"/>
      <c r="F784" s="192">
        <f t="shared" si="25"/>
        <v>0</v>
      </c>
      <c r="G784" s="187"/>
      <c r="H784" s="179" t="str">
        <f t="shared" ref="H784:H847" si="26">IF(A784&lt;&gt;"",MONTH(A784),"")</f>
        <v/>
      </c>
    </row>
    <row r="785" spans="1:8" ht="18" customHeight="1">
      <c r="A785" s="190"/>
      <c r="B785" s="190"/>
      <c r="C785" s="188"/>
      <c r="D785" s="191"/>
      <c r="E785" s="191"/>
      <c r="F785" s="192">
        <f t="shared" si="25"/>
        <v>0</v>
      </c>
      <c r="G785" s="187"/>
      <c r="H785" s="179" t="str">
        <f t="shared" si="26"/>
        <v/>
      </c>
    </row>
    <row r="786" spans="1:8" ht="18" customHeight="1">
      <c r="A786" s="190"/>
      <c r="B786" s="190"/>
      <c r="C786" s="188"/>
      <c r="D786" s="191"/>
      <c r="E786" s="191"/>
      <c r="F786" s="192">
        <f t="shared" si="25"/>
        <v>0</v>
      </c>
      <c r="G786" s="187"/>
      <c r="H786" s="179" t="str">
        <f t="shared" si="26"/>
        <v/>
      </c>
    </row>
    <row r="787" spans="1:8" ht="18" customHeight="1">
      <c r="A787" s="190"/>
      <c r="B787" s="190"/>
      <c r="C787" s="188"/>
      <c r="D787" s="191"/>
      <c r="E787" s="191"/>
      <c r="F787" s="192">
        <f t="shared" si="25"/>
        <v>0</v>
      </c>
      <c r="G787" s="187"/>
      <c r="H787" s="179" t="str">
        <f t="shared" si="26"/>
        <v/>
      </c>
    </row>
    <row r="788" spans="1:8" ht="18" customHeight="1">
      <c r="A788" s="190"/>
      <c r="B788" s="190"/>
      <c r="C788" s="188"/>
      <c r="D788" s="191"/>
      <c r="E788" s="191"/>
      <c r="F788" s="192">
        <f t="shared" si="25"/>
        <v>0</v>
      </c>
      <c r="G788" s="187"/>
      <c r="H788" s="179" t="str">
        <f t="shared" si="26"/>
        <v/>
      </c>
    </row>
    <row r="789" spans="1:8" ht="18" customHeight="1">
      <c r="A789" s="190"/>
      <c r="B789" s="190"/>
      <c r="C789" s="188"/>
      <c r="D789" s="191"/>
      <c r="E789" s="191"/>
      <c r="F789" s="192">
        <f t="shared" si="25"/>
        <v>0</v>
      </c>
      <c r="G789" s="187"/>
      <c r="H789" s="179" t="str">
        <f t="shared" si="26"/>
        <v/>
      </c>
    </row>
    <row r="790" spans="1:8" ht="18" customHeight="1">
      <c r="A790" s="190"/>
      <c r="B790" s="190"/>
      <c r="C790" s="188"/>
      <c r="D790" s="191"/>
      <c r="E790" s="191"/>
      <c r="F790" s="192">
        <f t="shared" si="25"/>
        <v>0</v>
      </c>
      <c r="G790" s="187"/>
      <c r="H790" s="179" t="str">
        <f t="shared" si="26"/>
        <v/>
      </c>
    </row>
    <row r="791" spans="1:8" ht="18" customHeight="1">
      <c r="A791" s="190"/>
      <c r="B791" s="190"/>
      <c r="C791" s="188"/>
      <c r="D791" s="191"/>
      <c r="E791" s="191"/>
      <c r="F791" s="192">
        <f t="shared" si="25"/>
        <v>0</v>
      </c>
      <c r="G791" s="187"/>
      <c r="H791" s="179" t="str">
        <f t="shared" si="26"/>
        <v/>
      </c>
    </row>
    <row r="792" spans="1:8" ht="18" customHeight="1">
      <c r="A792" s="190"/>
      <c r="B792" s="190"/>
      <c r="C792" s="188"/>
      <c r="D792" s="191"/>
      <c r="E792" s="191"/>
      <c r="F792" s="192">
        <f t="shared" si="25"/>
        <v>0</v>
      </c>
      <c r="G792" s="187"/>
      <c r="H792" s="179" t="str">
        <f t="shared" si="26"/>
        <v/>
      </c>
    </row>
    <row r="793" spans="1:8" ht="18" customHeight="1">
      <c r="A793" s="190"/>
      <c r="B793" s="190"/>
      <c r="C793" s="188"/>
      <c r="D793" s="191"/>
      <c r="E793" s="191"/>
      <c r="F793" s="192">
        <f t="shared" si="25"/>
        <v>0</v>
      </c>
      <c r="G793" s="187"/>
      <c r="H793" s="179" t="str">
        <f t="shared" si="26"/>
        <v/>
      </c>
    </row>
    <row r="794" spans="1:8" ht="18" customHeight="1">
      <c r="A794" s="190"/>
      <c r="B794" s="190"/>
      <c r="C794" s="188"/>
      <c r="D794" s="191"/>
      <c r="E794" s="191"/>
      <c r="F794" s="192">
        <f t="shared" si="25"/>
        <v>0</v>
      </c>
      <c r="G794" s="187"/>
      <c r="H794" s="179" t="str">
        <f t="shared" si="26"/>
        <v/>
      </c>
    </row>
    <row r="795" spans="1:8" ht="18" customHeight="1">
      <c r="A795" s="190"/>
      <c r="B795" s="190"/>
      <c r="C795" s="188"/>
      <c r="D795" s="191"/>
      <c r="E795" s="191"/>
      <c r="F795" s="192">
        <f t="shared" si="25"/>
        <v>0</v>
      </c>
      <c r="G795" s="187"/>
      <c r="H795" s="179" t="str">
        <f t="shared" si="26"/>
        <v/>
      </c>
    </row>
    <row r="796" spans="1:8" ht="18" customHeight="1">
      <c r="A796" s="190"/>
      <c r="B796" s="190"/>
      <c r="C796" s="188"/>
      <c r="D796" s="191"/>
      <c r="E796" s="191"/>
      <c r="F796" s="192">
        <f t="shared" si="25"/>
        <v>0</v>
      </c>
      <c r="G796" s="187"/>
      <c r="H796" s="179" t="str">
        <f t="shared" si="26"/>
        <v/>
      </c>
    </row>
    <row r="797" spans="1:8" ht="18" customHeight="1">
      <c r="A797" s="190"/>
      <c r="B797" s="190"/>
      <c r="C797" s="188"/>
      <c r="D797" s="191"/>
      <c r="E797" s="191"/>
      <c r="F797" s="192">
        <f t="shared" si="25"/>
        <v>0</v>
      </c>
      <c r="G797" s="187"/>
      <c r="H797" s="179" t="str">
        <f t="shared" si="26"/>
        <v/>
      </c>
    </row>
    <row r="798" spans="1:8" ht="18" customHeight="1">
      <c r="A798" s="190"/>
      <c r="B798" s="190"/>
      <c r="C798" s="188"/>
      <c r="D798" s="191"/>
      <c r="E798" s="191"/>
      <c r="F798" s="192">
        <f t="shared" si="25"/>
        <v>0</v>
      </c>
      <c r="G798" s="187"/>
      <c r="H798" s="179" t="str">
        <f t="shared" si="26"/>
        <v/>
      </c>
    </row>
    <row r="799" spans="1:8" ht="18" customHeight="1">
      <c r="A799" s="190"/>
      <c r="B799" s="190"/>
      <c r="C799" s="188"/>
      <c r="D799" s="191"/>
      <c r="E799" s="191"/>
      <c r="F799" s="192">
        <f t="shared" si="25"/>
        <v>0</v>
      </c>
      <c r="G799" s="187"/>
      <c r="H799" s="179" t="str">
        <f t="shared" si="26"/>
        <v/>
      </c>
    </row>
    <row r="800" spans="1:8" ht="18" customHeight="1">
      <c r="A800" s="190"/>
      <c r="B800" s="190"/>
      <c r="C800" s="188"/>
      <c r="D800" s="191"/>
      <c r="E800" s="191"/>
      <c r="F800" s="192">
        <f t="shared" si="25"/>
        <v>0</v>
      </c>
      <c r="G800" s="187"/>
      <c r="H800" s="179" t="str">
        <f t="shared" si="26"/>
        <v/>
      </c>
    </row>
    <row r="801" spans="1:8" ht="18" customHeight="1">
      <c r="A801" s="190"/>
      <c r="B801" s="190"/>
      <c r="C801" s="188"/>
      <c r="D801" s="191"/>
      <c r="E801" s="191"/>
      <c r="F801" s="192">
        <f t="shared" si="25"/>
        <v>0</v>
      </c>
      <c r="G801" s="187"/>
      <c r="H801" s="179" t="str">
        <f t="shared" si="26"/>
        <v/>
      </c>
    </row>
    <row r="802" spans="1:8" ht="18" customHeight="1">
      <c r="A802" s="190"/>
      <c r="B802" s="190"/>
      <c r="C802" s="188"/>
      <c r="D802" s="191"/>
      <c r="E802" s="191"/>
      <c r="F802" s="192">
        <f t="shared" si="25"/>
        <v>0</v>
      </c>
      <c r="G802" s="187"/>
      <c r="H802" s="179" t="str">
        <f t="shared" si="26"/>
        <v/>
      </c>
    </row>
    <row r="803" spans="1:8" ht="18" customHeight="1">
      <c r="A803" s="190"/>
      <c r="B803" s="190"/>
      <c r="C803" s="188"/>
      <c r="D803" s="191"/>
      <c r="E803" s="191"/>
      <c r="F803" s="192">
        <f t="shared" si="25"/>
        <v>0</v>
      </c>
      <c r="G803" s="187"/>
      <c r="H803" s="179" t="str">
        <f t="shared" si="26"/>
        <v/>
      </c>
    </row>
    <row r="804" spans="1:8" ht="18" customHeight="1">
      <c r="A804" s="190"/>
      <c r="B804" s="190"/>
      <c r="C804" s="188"/>
      <c r="D804" s="191"/>
      <c r="E804" s="191"/>
      <c r="F804" s="192">
        <f t="shared" si="25"/>
        <v>0</v>
      </c>
      <c r="G804" s="187"/>
      <c r="H804" s="179" t="str">
        <f t="shared" si="26"/>
        <v/>
      </c>
    </row>
    <row r="805" spans="1:8" ht="18" customHeight="1">
      <c r="A805" s="190"/>
      <c r="B805" s="190"/>
      <c r="C805" s="188"/>
      <c r="D805" s="191"/>
      <c r="E805" s="191"/>
      <c r="F805" s="192">
        <f t="shared" si="25"/>
        <v>0</v>
      </c>
      <c r="G805" s="187"/>
      <c r="H805" s="179" t="str">
        <f t="shared" si="26"/>
        <v/>
      </c>
    </row>
    <row r="806" spans="1:8" ht="18" customHeight="1">
      <c r="A806" s="190"/>
      <c r="B806" s="190"/>
      <c r="C806" s="188"/>
      <c r="D806" s="191"/>
      <c r="E806" s="191"/>
      <c r="F806" s="192">
        <f t="shared" si="25"/>
        <v>0</v>
      </c>
      <c r="G806" s="187"/>
      <c r="H806" s="179" t="str">
        <f t="shared" si="26"/>
        <v/>
      </c>
    </row>
    <row r="807" spans="1:8" ht="18" customHeight="1">
      <c r="A807" s="190"/>
      <c r="B807" s="190"/>
      <c r="C807" s="188"/>
      <c r="D807" s="191"/>
      <c r="E807" s="191"/>
      <c r="F807" s="192">
        <f t="shared" si="25"/>
        <v>0</v>
      </c>
      <c r="G807" s="187"/>
      <c r="H807" s="179" t="str">
        <f t="shared" si="26"/>
        <v/>
      </c>
    </row>
    <row r="808" spans="1:8" ht="18" customHeight="1">
      <c r="A808" s="190"/>
      <c r="B808" s="190"/>
      <c r="C808" s="188"/>
      <c r="D808" s="191"/>
      <c r="E808" s="191"/>
      <c r="F808" s="192">
        <f t="shared" si="25"/>
        <v>0</v>
      </c>
      <c r="G808" s="187"/>
      <c r="H808" s="179" t="str">
        <f t="shared" si="26"/>
        <v/>
      </c>
    </row>
    <row r="809" spans="1:8" ht="18" customHeight="1">
      <c r="A809" s="190"/>
      <c r="B809" s="190"/>
      <c r="C809" s="188"/>
      <c r="D809" s="191"/>
      <c r="E809" s="191"/>
      <c r="F809" s="192">
        <f t="shared" si="25"/>
        <v>0</v>
      </c>
      <c r="G809" s="187"/>
      <c r="H809" s="179" t="str">
        <f t="shared" si="26"/>
        <v/>
      </c>
    </row>
    <row r="810" spans="1:8" ht="18" customHeight="1">
      <c r="A810" s="190"/>
      <c r="B810" s="190"/>
      <c r="C810" s="188"/>
      <c r="D810" s="191"/>
      <c r="E810" s="191"/>
      <c r="F810" s="192">
        <f t="shared" si="25"/>
        <v>0</v>
      </c>
      <c r="G810" s="187"/>
      <c r="H810" s="179" t="str">
        <f t="shared" si="26"/>
        <v/>
      </c>
    </row>
    <row r="811" spans="1:8" ht="18" customHeight="1">
      <c r="A811" s="190"/>
      <c r="B811" s="190"/>
      <c r="C811" s="188"/>
      <c r="D811" s="191"/>
      <c r="E811" s="191"/>
      <c r="F811" s="192">
        <f t="shared" si="25"/>
        <v>0</v>
      </c>
      <c r="G811" s="187"/>
      <c r="H811" s="179" t="str">
        <f t="shared" si="26"/>
        <v/>
      </c>
    </row>
    <row r="812" spans="1:8" ht="18" customHeight="1">
      <c r="A812" s="190"/>
      <c r="B812" s="190"/>
      <c r="C812" s="188"/>
      <c r="D812" s="191"/>
      <c r="E812" s="191"/>
      <c r="F812" s="192">
        <f t="shared" si="25"/>
        <v>0</v>
      </c>
      <c r="G812" s="187"/>
      <c r="H812" s="179" t="str">
        <f t="shared" si="26"/>
        <v/>
      </c>
    </row>
    <row r="813" spans="1:8" ht="18" customHeight="1">
      <c r="A813" s="190"/>
      <c r="B813" s="190"/>
      <c r="C813" s="188"/>
      <c r="D813" s="191"/>
      <c r="E813" s="191"/>
      <c r="F813" s="192">
        <f t="shared" si="25"/>
        <v>0</v>
      </c>
      <c r="G813" s="187"/>
      <c r="H813" s="179" t="str">
        <f t="shared" si="26"/>
        <v/>
      </c>
    </row>
    <row r="814" spans="1:8" ht="18" customHeight="1">
      <c r="A814" s="190"/>
      <c r="B814" s="190"/>
      <c r="C814" s="188"/>
      <c r="D814" s="191"/>
      <c r="E814" s="191"/>
      <c r="F814" s="192">
        <f t="shared" si="25"/>
        <v>0</v>
      </c>
      <c r="G814" s="187"/>
      <c r="H814" s="179" t="str">
        <f t="shared" si="26"/>
        <v/>
      </c>
    </row>
    <row r="815" spans="1:8" ht="18" customHeight="1">
      <c r="A815" s="190"/>
      <c r="B815" s="190"/>
      <c r="C815" s="188"/>
      <c r="D815" s="191"/>
      <c r="E815" s="191"/>
      <c r="F815" s="192">
        <f t="shared" si="25"/>
        <v>0</v>
      </c>
      <c r="G815" s="187"/>
      <c r="H815" s="179" t="str">
        <f t="shared" si="26"/>
        <v/>
      </c>
    </row>
    <row r="816" spans="1:8" ht="18" customHeight="1">
      <c r="A816" s="190"/>
      <c r="B816" s="190"/>
      <c r="C816" s="188"/>
      <c r="D816" s="191"/>
      <c r="E816" s="191"/>
      <c r="F816" s="192">
        <f t="shared" si="25"/>
        <v>0</v>
      </c>
      <c r="G816" s="187"/>
      <c r="H816" s="179" t="str">
        <f t="shared" si="26"/>
        <v/>
      </c>
    </row>
    <row r="817" spans="1:8" ht="18" customHeight="1">
      <c r="A817" s="190"/>
      <c r="B817" s="190"/>
      <c r="C817" s="188"/>
      <c r="D817" s="191"/>
      <c r="E817" s="191"/>
      <c r="F817" s="192">
        <f t="shared" si="25"/>
        <v>0</v>
      </c>
      <c r="G817" s="187"/>
      <c r="H817" s="179" t="str">
        <f t="shared" si="26"/>
        <v/>
      </c>
    </row>
    <row r="818" spans="1:8" ht="18" customHeight="1">
      <c r="A818" s="190"/>
      <c r="B818" s="190"/>
      <c r="C818" s="188"/>
      <c r="D818" s="191"/>
      <c r="E818" s="191"/>
      <c r="F818" s="192">
        <f t="shared" si="25"/>
        <v>0</v>
      </c>
      <c r="G818" s="187"/>
      <c r="H818" s="179" t="str">
        <f t="shared" si="26"/>
        <v/>
      </c>
    </row>
    <row r="819" spans="1:8" ht="18" customHeight="1">
      <c r="A819" s="190"/>
      <c r="B819" s="190"/>
      <c r="C819" s="188"/>
      <c r="D819" s="191"/>
      <c r="E819" s="191"/>
      <c r="F819" s="192">
        <f t="shared" si="25"/>
        <v>0</v>
      </c>
      <c r="G819" s="187"/>
      <c r="H819" s="179" t="str">
        <f t="shared" si="26"/>
        <v/>
      </c>
    </row>
    <row r="820" spans="1:8" ht="18" customHeight="1">
      <c r="A820" s="190"/>
      <c r="B820" s="190"/>
      <c r="C820" s="188"/>
      <c r="D820" s="191"/>
      <c r="E820" s="191"/>
      <c r="F820" s="192">
        <f t="shared" si="25"/>
        <v>0</v>
      </c>
      <c r="G820" s="187"/>
      <c r="H820" s="179" t="str">
        <f t="shared" si="26"/>
        <v/>
      </c>
    </row>
    <row r="821" spans="1:8" ht="18" customHeight="1">
      <c r="A821" s="190"/>
      <c r="B821" s="190"/>
      <c r="C821" s="188"/>
      <c r="D821" s="191"/>
      <c r="E821" s="191"/>
      <c r="F821" s="192">
        <f t="shared" si="25"/>
        <v>0</v>
      </c>
      <c r="G821" s="187"/>
      <c r="H821" s="179" t="str">
        <f t="shared" si="26"/>
        <v/>
      </c>
    </row>
    <row r="822" spans="1:8" ht="18" customHeight="1">
      <c r="A822" s="190"/>
      <c r="B822" s="190"/>
      <c r="C822" s="188"/>
      <c r="D822" s="191"/>
      <c r="E822" s="191"/>
      <c r="F822" s="192">
        <f t="shared" si="25"/>
        <v>0</v>
      </c>
      <c r="G822" s="187"/>
      <c r="H822" s="179" t="str">
        <f t="shared" si="26"/>
        <v/>
      </c>
    </row>
    <row r="823" spans="1:8" ht="18" customHeight="1">
      <c r="A823" s="190"/>
      <c r="B823" s="190"/>
      <c r="C823" s="188"/>
      <c r="D823" s="191"/>
      <c r="E823" s="191"/>
      <c r="F823" s="192">
        <f t="shared" si="25"/>
        <v>0</v>
      </c>
      <c r="G823" s="187"/>
      <c r="H823" s="179" t="str">
        <f t="shared" si="26"/>
        <v/>
      </c>
    </row>
    <row r="824" spans="1:8" ht="18" customHeight="1">
      <c r="A824" s="190"/>
      <c r="B824" s="190"/>
      <c r="C824" s="188"/>
      <c r="D824" s="191"/>
      <c r="E824" s="191"/>
      <c r="F824" s="192">
        <f t="shared" si="25"/>
        <v>0</v>
      </c>
      <c r="G824" s="187"/>
      <c r="H824" s="179" t="str">
        <f t="shared" si="26"/>
        <v/>
      </c>
    </row>
    <row r="825" spans="1:8" ht="18" customHeight="1">
      <c r="A825" s="190"/>
      <c r="B825" s="190"/>
      <c r="C825" s="188"/>
      <c r="D825" s="191"/>
      <c r="E825" s="191"/>
      <c r="F825" s="192">
        <f t="shared" si="25"/>
        <v>0</v>
      </c>
      <c r="G825" s="187"/>
      <c r="H825" s="179" t="str">
        <f t="shared" si="26"/>
        <v/>
      </c>
    </row>
    <row r="826" spans="1:8" ht="18" customHeight="1">
      <c r="A826" s="190"/>
      <c r="B826" s="190"/>
      <c r="C826" s="188"/>
      <c r="D826" s="191"/>
      <c r="E826" s="191"/>
      <c r="F826" s="192">
        <f t="shared" si="25"/>
        <v>0</v>
      </c>
      <c r="G826" s="187"/>
      <c r="H826" s="179" t="str">
        <f t="shared" si="26"/>
        <v/>
      </c>
    </row>
    <row r="827" spans="1:8" ht="18" customHeight="1">
      <c r="A827" s="190"/>
      <c r="B827" s="190"/>
      <c r="C827" s="188"/>
      <c r="D827" s="191"/>
      <c r="E827" s="191"/>
      <c r="F827" s="192">
        <f t="shared" si="25"/>
        <v>0</v>
      </c>
      <c r="G827" s="187"/>
      <c r="H827" s="179" t="str">
        <f t="shared" si="26"/>
        <v/>
      </c>
    </row>
    <row r="828" spans="1:8" ht="18" customHeight="1">
      <c r="A828" s="190"/>
      <c r="B828" s="190"/>
      <c r="C828" s="188"/>
      <c r="D828" s="191"/>
      <c r="E828" s="191"/>
      <c r="F828" s="192">
        <f t="shared" si="25"/>
        <v>0</v>
      </c>
      <c r="G828" s="187"/>
      <c r="H828" s="179" t="str">
        <f t="shared" si="26"/>
        <v/>
      </c>
    </row>
    <row r="829" spans="1:8" ht="18" customHeight="1">
      <c r="A829" s="190"/>
      <c r="B829" s="190"/>
      <c r="C829" s="188"/>
      <c r="D829" s="191"/>
      <c r="E829" s="191"/>
      <c r="F829" s="192">
        <f t="shared" si="25"/>
        <v>0</v>
      </c>
      <c r="G829" s="187"/>
      <c r="H829" s="179" t="str">
        <f t="shared" si="26"/>
        <v/>
      </c>
    </row>
    <row r="830" spans="1:8" ht="18" customHeight="1">
      <c r="A830" s="190"/>
      <c r="B830" s="190"/>
      <c r="C830" s="188"/>
      <c r="D830" s="191"/>
      <c r="E830" s="191"/>
      <c r="F830" s="192">
        <f t="shared" si="25"/>
        <v>0</v>
      </c>
      <c r="G830" s="187"/>
      <c r="H830" s="179" t="str">
        <f t="shared" si="26"/>
        <v/>
      </c>
    </row>
    <row r="831" spans="1:8" ht="18" customHeight="1">
      <c r="A831" s="190"/>
      <c r="B831" s="190"/>
      <c r="C831" s="188"/>
      <c r="D831" s="191"/>
      <c r="E831" s="191"/>
      <c r="F831" s="192">
        <f t="shared" si="25"/>
        <v>0</v>
      </c>
      <c r="G831" s="187"/>
      <c r="H831" s="179" t="str">
        <f t="shared" si="26"/>
        <v/>
      </c>
    </row>
    <row r="832" spans="1:8" ht="18" customHeight="1">
      <c r="A832" s="190"/>
      <c r="B832" s="190"/>
      <c r="C832" s="188"/>
      <c r="D832" s="191"/>
      <c r="E832" s="191"/>
      <c r="F832" s="192">
        <f t="shared" si="25"/>
        <v>0</v>
      </c>
      <c r="G832" s="187"/>
      <c r="H832" s="179" t="str">
        <f t="shared" si="26"/>
        <v/>
      </c>
    </row>
    <row r="833" spans="1:8" ht="18" customHeight="1">
      <c r="A833" s="190"/>
      <c r="B833" s="190"/>
      <c r="C833" s="188"/>
      <c r="D833" s="191"/>
      <c r="E833" s="191"/>
      <c r="F833" s="192">
        <f t="shared" si="25"/>
        <v>0</v>
      </c>
      <c r="G833" s="187"/>
      <c r="H833" s="179" t="str">
        <f t="shared" si="26"/>
        <v/>
      </c>
    </row>
    <row r="834" spans="1:8" ht="18" customHeight="1">
      <c r="A834" s="190"/>
      <c r="B834" s="190"/>
      <c r="C834" s="188"/>
      <c r="D834" s="191"/>
      <c r="E834" s="191"/>
      <c r="F834" s="192">
        <f t="shared" si="25"/>
        <v>0</v>
      </c>
      <c r="G834" s="187"/>
      <c r="H834" s="179" t="str">
        <f t="shared" si="26"/>
        <v/>
      </c>
    </row>
    <row r="835" spans="1:8" ht="18" customHeight="1">
      <c r="A835" s="190"/>
      <c r="B835" s="190"/>
      <c r="C835" s="188"/>
      <c r="D835" s="191"/>
      <c r="E835" s="191"/>
      <c r="F835" s="192">
        <f t="shared" si="25"/>
        <v>0</v>
      </c>
      <c r="G835" s="187"/>
      <c r="H835" s="179" t="str">
        <f t="shared" si="26"/>
        <v/>
      </c>
    </row>
    <row r="836" spans="1:8" ht="18" customHeight="1">
      <c r="A836" s="190"/>
      <c r="B836" s="190"/>
      <c r="C836" s="188"/>
      <c r="D836" s="191"/>
      <c r="E836" s="191"/>
      <c r="F836" s="192">
        <f t="shared" si="25"/>
        <v>0</v>
      </c>
      <c r="G836" s="187"/>
      <c r="H836" s="179" t="str">
        <f t="shared" si="26"/>
        <v/>
      </c>
    </row>
    <row r="837" spans="1:8" ht="18" customHeight="1">
      <c r="A837" s="190"/>
      <c r="B837" s="190"/>
      <c r="C837" s="188"/>
      <c r="D837" s="191"/>
      <c r="E837" s="191"/>
      <c r="F837" s="192">
        <f t="shared" si="25"/>
        <v>0</v>
      </c>
      <c r="G837" s="187"/>
      <c r="H837" s="179" t="str">
        <f t="shared" si="26"/>
        <v/>
      </c>
    </row>
    <row r="838" spans="1:8" ht="18" customHeight="1">
      <c r="A838" s="190"/>
      <c r="B838" s="190"/>
      <c r="C838" s="188"/>
      <c r="D838" s="191"/>
      <c r="E838" s="191"/>
      <c r="F838" s="192">
        <f t="shared" si="25"/>
        <v>0</v>
      </c>
      <c r="G838" s="187"/>
      <c r="H838" s="179" t="str">
        <f t="shared" si="26"/>
        <v/>
      </c>
    </row>
    <row r="839" spans="1:8" ht="18" customHeight="1">
      <c r="A839" s="190"/>
      <c r="B839" s="190"/>
      <c r="C839" s="188"/>
      <c r="D839" s="191"/>
      <c r="E839" s="191"/>
      <c r="F839" s="192">
        <f t="shared" si="25"/>
        <v>0</v>
      </c>
      <c r="G839" s="187"/>
      <c r="H839" s="179" t="str">
        <f t="shared" si="26"/>
        <v/>
      </c>
    </row>
    <row r="840" spans="1:8" ht="18" customHeight="1">
      <c r="A840" s="190"/>
      <c r="B840" s="190"/>
      <c r="C840" s="188"/>
      <c r="D840" s="191"/>
      <c r="E840" s="191"/>
      <c r="F840" s="192">
        <f t="shared" si="25"/>
        <v>0</v>
      </c>
      <c r="G840" s="187"/>
      <c r="H840" s="179" t="str">
        <f t="shared" si="26"/>
        <v/>
      </c>
    </row>
    <row r="841" spans="1:8" ht="18" customHeight="1">
      <c r="A841" s="190"/>
      <c r="B841" s="190"/>
      <c r="C841" s="188"/>
      <c r="D841" s="191"/>
      <c r="E841" s="191"/>
      <c r="F841" s="192">
        <f t="shared" si="25"/>
        <v>0</v>
      </c>
      <c r="G841" s="187"/>
      <c r="H841" s="179" t="str">
        <f t="shared" si="26"/>
        <v/>
      </c>
    </row>
    <row r="842" spans="1:8" ht="18" customHeight="1">
      <c r="A842" s="190"/>
      <c r="B842" s="190"/>
      <c r="C842" s="188"/>
      <c r="D842" s="191"/>
      <c r="E842" s="191"/>
      <c r="F842" s="192">
        <f t="shared" si="25"/>
        <v>0</v>
      </c>
      <c r="G842" s="187"/>
      <c r="H842" s="179" t="str">
        <f t="shared" si="26"/>
        <v/>
      </c>
    </row>
    <row r="843" spans="1:8" ht="18" customHeight="1">
      <c r="A843" s="190"/>
      <c r="B843" s="190"/>
      <c r="C843" s="188"/>
      <c r="D843" s="191"/>
      <c r="E843" s="191"/>
      <c r="F843" s="192">
        <f t="shared" si="25"/>
        <v>0</v>
      </c>
      <c r="G843" s="187"/>
      <c r="H843" s="179" t="str">
        <f t="shared" si="26"/>
        <v/>
      </c>
    </row>
    <row r="844" spans="1:8" ht="18" customHeight="1">
      <c r="A844" s="190"/>
      <c r="B844" s="190"/>
      <c r="C844" s="188"/>
      <c r="D844" s="191"/>
      <c r="E844" s="191"/>
      <c r="F844" s="192">
        <f t="shared" si="25"/>
        <v>0</v>
      </c>
      <c r="G844" s="187"/>
      <c r="H844" s="179" t="str">
        <f t="shared" si="26"/>
        <v/>
      </c>
    </row>
    <row r="845" spans="1:8" ht="18" customHeight="1">
      <c r="A845" s="190"/>
      <c r="B845" s="190"/>
      <c r="C845" s="188"/>
      <c r="D845" s="191"/>
      <c r="E845" s="191"/>
      <c r="F845" s="192">
        <f t="shared" si="25"/>
        <v>0</v>
      </c>
      <c r="G845" s="187"/>
      <c r="H845" s="179" t="str">
        <f t="shared" si="26"/>
        <v/>
      </c>
    </row>
    <row r="846" spans="1:8" ht="18" customHeight="1">
      <c r="A846" s="190"/>
      <c r="B846" s="190"/>
      <c r="C846" s="188"/>
      <c r="D846" s="191"/>
      <c r="E846" s="191"/>
      <c r="F846" s="192">
        <f t="shared" ref="F846:F909" si="27">IF(C846&lt;&gt;"",F845+D846-E846,0)</f>
        <v>0</v>
      </c>
      <c r="G846" s="187"/>
      <c r="H846" s="179" t="str">
        <f t="shared" si="26"/>
        <v/>
      </c>
    </row>
    <row r="847" spans="1:8" ht="18" customHeight="1">
      <c r="A847" s="190"/>
      <c r="B847" s="190"/>
      <c r="C847" s="188"/>
      <c r="D847" s="191"/>
      <c r="E847" s="191"/>
      <c r="F847" s="192">
        <f t="shared" si="27"/>
        <v>0</v>
      </c>
      <c r="G847" s="187"/>
      <c r="H847" s="179" t="str">
        <f t="shared" si="26"/>
        <v/>
      </c>
    </row>
    <row r="848" spans="1:8" ht="18" customHeight="1">
      <c r="A848" s="190"/>
      <c r="B848" s="190"/>
      <c r="C848" s="188"/>
      <c r="D848" s="191"/>
      <c r="E848" s="191"/>
      <c r="F848" s="192">
        <f t="shared" si="27"/>
        <v>0</v>
      </c>
      <c r="G848" s="187"/>
      <c r="H848" s="179" t="str">
        <f t="shared" ref="H848:H911" si="28">IF(A848&lt;&gt;"",MONTH(A848),"")</f>
        <v/>
      </c>
    </row>
    <row r="849" spans="1:8" ht="18" customHeight="1">
      <c r="A849" s="190"/>
      <c r="B849" s="190"/>
      <c r="C849" s="188"/>
      <c r="D849" s="191"/>
      <c r="E849" s="191"/>
      <c r="F849" s="192">
        <f t="shared" si="27"/>
        <v>0</v>
      </c>
      <c r="G849" s="187"/>
      <c r="H849" s="179" t="str">
        <f t="shared" si="28"/>
        <v/>
      </c>
    </row>
    <row r="850" spans="1:8" ht="18" customHeight="1">
      <c r="A850" s="190"/>
      <c r="B850" s="190"/>
      <c r="C850" s="188"/>
      <c r="D850" s="191"/>
      <c r="E850" s="191"/>
      <c r="F850" s="192">
        <f t="shared" si="27"/>
        <v>0</v>
      </c>
      <c r="G850" s="187"/>
      <c r="H850" s="179" t="str">
        <f t="shared" si="28"/>
        <v/>
      </c>
    </row>
    <row r="851" spans="1:8" ht="18" customHeight="1">
      <c r="A851" s="190"/>
      <c r="B851" s="190"/>
      <c r="C851" s="188"/>
      <c r="D851" s="191"/>
      <c r="E851" s="191"/>
      <c r="F851" s="192">
        <f t="shared" si="27"/>
        <v>0</v>
      </c>
      <c r="G851" s="187"/>
      <c r="H851" s="179" t="str">
        <f t="shared" si="28"/>
        <v/>
      </c>
    </row>
    <row r="852" spans="1:8" ht="18" customHeight="1">
      <c r="A852" s="190"/>
      <c r="B852" s="190"/>
      <c r="C852" s="188"/>
      <c r="D852" s="191"/>
      <c r="E852" s="191"/>
      <c r="F852" s="192">
        <f t="shared" si="27"/>
        <v>0</v>
      </c>
      <c r="G852" s="187"/>
      <c r="H852" s="179" t="str">
        <f t="shared" si="28"/>
        <v/>
      </c>
    </row>
    <row r="853" spans="1:8" ht="18" customHeight="1">
      <c r="A853" s="190"/>
      <c r="B853" s="190"/>
      <c r="C853" s="188"/>
      <c r="D853" s="191"/>
      <c r="E853" s="191"/>
      <c r="F853" s="192">
        <f t="shared" si="27"/>
        <v>0</v>
      </c>
      <c r="G853" s="187"/>
      <c r="H853" s="179" t="str">
        <f t="shared" si="28"/>
        <v/>
      </c>
    </row>
    <row r="854" spans="1:8" ht="18" customHeight="1">
      <c r="A854" s="190"/>
      <c r="B854" s="190"/>
      <c r="C854" s="188"/>
      <c r="D854" s="191"/>
      <c r="E854" s="191"/>
      <c r="F854" s="192">
        <f t="shared" si="27"/>
        <v>0</v>
      </c>
      <c r="G854" s="187"/>
      <c r="H854" s="179" t="str">
        <f t="shared" si="28"/>
        <v/>
      </c>
    </row>
    <row r="855" spans="1:8" ht="18" customHeight="1">
      <c r="A855" s="190"/>
      <c r="B855" s="190"/>
      <c r="C855" s="188"/>
      <c r="D855" s="191"/>
      <c r="E855" s="191"/>
      <c r="F855" s="192">
        <f t="shared" si="27"/>
        <v>0</v>
      </c>
      <c r="G855" s="187"/>
      <c r="H855" s="179" t="str">
        <f t="shared" si="28"/>
        <v/>
      </c>
    </row>
    <row r="856" spans="1:8" ht="18" customHeight="1">
      <c r="A856" s="190"/>
      <c r="B856" s="190"/>
      <c r="C856" s="188"/>
      <c r="D856" s="191"/>
      <c r="E856" s="191"/>
      <c r="F856" s="192">
        <f t="shared" si="27"/>
        <v>0</v>
      </c>
      <c r="G856" s="187"/>
      <c r="H856" s="179" t="str">
        <f t="shared" si="28"/>
        <v/>
      </c>
    </row>
    <row r="857" spans="1:8" ht="18" customHeight="1">
      <c r="A857" s="190"/>
      <c r="B857" s="190"/>
      <c r="C857" s="188"/>
      <c r="D857" s="191"/>
      <c r="E857" s="191"/>
      <c r="F857" s="192">
        <f t="shared" si="27"/>
        <v>0</v>
      </c>
      <c r="G857" s="187"/>
      <c r="H857" s="179" t="str">
        <f t="shared" si="28"/>
        <v/>
      </c>
    </row>
    <row r="858" spans="1:8" ht="18" customHeight="1">
      <c r="A858" s="190"/>
      <c r="B858" s="190"/>
      <c r="C858" s="188"/>
      <c r="D858" s="191"/>
      <c r="E858" s="191"/>
      <c r="F858" s="192">
        <f t="shared" si="27"/>
        <v>0</v>
      </c>
      <c r="G858" s="187"/>
      <c r="H858" s="179" t="str">
        <f t="shared" si="28"/>
        <v/>
      </c>
    </row>
    <row r="859" spans="1:8" ht="18" customHeight="1">
      <c r="A859" s="190"/>
      <c r="B859" s="190"/>
      <c r="C859" s="188"/>
      <c r="D859" s="191"/>
      <c r="E859" s="191"/>
      <c r="F859" s="192">
        <f t="shared" si="27"/>
        <v>0</v>
      </c>
      <c r="G859" s="187"/>
      <c r="H859" s="179" t="str">
        <f t="shared" si="28"/>
        <v/>
      </c>
    </row>
    <row r="860" spans="1:8" ht="18" customHeight="1">
      <c r="A860" s="190"/>
      <c r="B860" s="190"/>
      <c r="C860" s="188"/>
      <c r="D860" s="191"/>
      <c r="E860" s="191"/>
      <c r="F860" s="192">
        <f t="shared" si="27"/>
        <v>0</v>
      </c>
      <c r="G860" s="187"/>
      <c r="H860" s="179" t="str">
        <f t="shared" si="28"/>
        <v/>
      </c>
    </row>
    <row r="861" spans="1:8" ht="18" customHeight="1">
      <c r="A861" s="190"/>
      <c r="B861" s="190"/>
      <c r="C861" s="188"/>
      <c r="D861" s="191"/>
      <c r="E861" s="191"/>
      <c r="F861" s="192">
        <f t="shared" si="27"/>
        <v>0</v>
      </c>
      <c r="G861" s="187"/>
      <c r="H861" s="179" t="str">
        <f t="shared" si="28"/>
        <v/>
      </c>
    </row>
    <row r="862" spans="1:8" ht="18" customHeight="1">
      <c r="A862" s="190"/>
      <c r="B862" s="190"/>
      <c r="C862" s="188"/>
      <c r="D862" s="191"/>
      <c r="E862" s="191"/>
      <c r="F862" s="192">
        <f t="shared" si="27"/>
        <v>0</v>
      </c>
      <c r="G862" s="187"/>
      <c r="H862" s="179" t="str">
        <f t="shared" si="28"/>
        <v/>
      </c>
    </row>
    <row r="863" spans="1:8" ht="18" customHeight="1">
      <c r="A863" s="190"/>
      <c r="B863" s="190"/>
      <c r="C863" s="188"/>
      <c r="D863" s="191"/>
      <c r="E863" s="191"/>
      <c r="F863" s="192">
        <f t="shared" si="27"/>
        <v>0</v>
      </c>
      <c r="G863" s="187"/>
      <c r="H863" s="179" t="str">
        <f t="shared" si="28"/>
        <v/>
      </c>
    </row>
    <row r="864" spans="1:8" ht="18" customHeight="1">
      <c r="A864" s="190"/>
      <c r="B864" s="190"/>
      <c r="C864" s="188"/>
      <c r="D864" s="191"/>
      <c r="E864" s="191"/>
      <c r="F864" s="192">
        <f t="shared" si="27"/>
        <v>0</v>
      </c>
      <c r="G864" s="187"/>
      <c r="H864" s="179" t="str">
        <f t="shared" si="28"/>
        <v/>
      </c>
    </row>
    <row r="865" spans="1:8" ht="18" customHeight="1">
      <c r="A865" s="190"/>
      <c r="B865" s="190"/>
      <c r="C865" s="188"/>
      <c r="D865" s="191"/>
      <c r="E865" s="191"/>
      <c r="F865" s="192">
        <f t="shared" si="27"/>
        <v>0</v>
      </c>
      <c r="G865" s="187"/>
      <c r="H865" s="179" t="str">
        <f t="shared" si="28"/>
        <v/>
      </c>
    </row>
    <row r="866" spans="1:8" ht="18" customHeight="1">
      <c r="A866" s="190"/>
      <c r="B866" s="190"/>
      <c r="C866" s="188"/>
      <c r="D866" s="191"/>
      <c r="E866" s="191"/>
      <c r="F866" s="192">
        <f t="shared" si="27"/>
        <v>0</v>
      </c>
      <c r="G866" s="187"/>
      <c r="H866" s="179" t="str">
        <f t="shared" si="28"/>
        <v/>
      </c>
    </row>
    <row r="867" spans="1:8" ht="18" customHeight="1">
      <c r="A867" s="190"/>
      <c r="B867" s="190"/>
      <c r="C867" s="188"/>
      <c r="D867" s="191"/>
      <c r="E867" s="191"/>
      <c r="F867" s="192">
        <f t="shared" si="27"/>
        <v>0</v>
      </c>
      <c r="G867" s="187"/>
      <c r="H867" s="179" t="str">
        <f t="shared" si="28"/>
        <v/>
      </c>
    </row>
    <row r="868" spans="1:8" ht="18" customHeight="1">
      <c r="A868" s="190"/>
      <c r="B868" s="190"/>
      <c r="C868" s="188"/>
      <c r="D868" s="191"/>
      <c r="E868" s="191"/>
      <c r="F868" s="192">
        <f t="shared" si="27"/>
        <v>0</v>
      </c>
      <c r="G868" s="187"/>
      <c r="H868" s="179" t="str">
        <f t="shared" si="28"/>
        <v/>
      </c>
    </row>
    <row r="869" spans="1:8" ht="18" customHeight="1">
      <c r="A869" s="190"/>
      <c r="B869" s="190"/>
      <c r="C869" s="188"/>
      <c r="D869" s="191"/>
      <c r="E869" s="191"/>
      <c r="F869" s="192">
        <f t="shared" si="27"/>
        <v>0</v>
      </c>
      <c r="G869" s="187"/>
      <c r="H869" s="179" t="str">
        <f t="shared" si="28"/>
        <v/>
      </c>
    </row>
    <row r="870" spans="1:8" ht="18" customHeight="1">
      <c r="A870" s="190"/>
      <c r="B870" s="190"/>
      <c r="C870" s="188"/>
      <c r="D870" s="191"/>
      <c r="E870" s="191"/>
      <c r="F870" s="192">
        <f t="shared" si="27"/>
        <v>0</v>
      </c>
      <c r="G870" s="187"/>
      <c r="H870" s="179" t="str">
        <f t="shared" si="28"/>
        <v/>
      </c>
    </row>
    <row r="871" spans="1:8" ht="18" customHeight="1">
      <c r="A871" s="190"/>
      <c r="B871" s="190"/>
      <c r="C871" s="188"/>
      <c r="D871" s="191"/>
      <c r="E871" s="191"/>
      <c r="F871" s="192">
        <f t="shared" si="27"/>
        <v>0</v>
      </c>
      <c r="G871" s="187"/>
      <c r="H871" s="179" t="str">
        <f t="shared" si="28"/>
        <v/>
      </c>
    </row>
    <row r="872" spans="1:8" ht="18" customHeight="1">
      <c r="A872" s="190"/>
      <c r="B872" s="190"/>
      <c r="C872" s="188"/>
      <c r="D872" s="191"/>
      <c r="E872" s="191"/>
      <c r="F872" s="192">
        <f t="shared" si="27"/>
        <v>0</v>
      </c>
      <c r="G872" s="187"/>
      <c r="H872" s="179" t="str">
        <f t="shared" si="28"/>
        <v/>
      </c>
    </row>
    <row r="873" spans="1:8" ht="18" customHeight="1">
      <c r="A873" s="190"/>
      <c r="B873" s="190"/>
      <c r="C873" s="188"/>
      <c r="D873" s="191"/>
      <c r="E873" s="191"/>
      <c r="F873" s="192">
        <f t="shared" si="27"/>
        <v>0</v>
      </c>
      <c r="G873" s="187"/>
      <c r="H873" s="179" t="str">
        <f t="shared" si="28"/>
        <v/>
      </c>
    </row>
    <row r="874" spans="1:8" ht="18" customHeight="1">
      <c r="A874" s="190"/>
      <c r="B874" s="190"/>
      <c r="C874" s="188"/>
      <c r="D874" s="191"/>
      <c r="E874" s="191"/>
      <c r="F874" s="192">
        <f t="shared" si="27"/>
        <v>0</v>
      </c>
      <c r="G874" s="187"/>
      <c r="H874" s="179" t="str">
        <f t="shared" si="28"/>
        <v/>
      </c>
    </row>
    <row r="875" spans="1:8" ht="18" customHeight="1">
      <c r="A875" s="190"/>
      <c r="B875" s="190"/>
      <c r="C875" s="188"/>
      <c r="D875" s="191"/>
      <c r="E875" s="191"/>
      <c r="F875" s="192">
        <f t="shared" si="27"/>
        <v>0</v>
      </c>
      <c r="G875" s="187"/>
      <c r="H875" s="179" t="str">
        <f t="shared" si="28"/>
        <v/>
      </c>
    </row>
    <row r="876" spans="1:8" ht="18" customHeight="1">
      <c r="A876" s="190"/>
      <c r="B876" s="190"/>
      <c r="C876" s="188"/>
      <c r="D876" s="191"/>
      <c r="E876" s="191"/>
      <c r="F876" s="192">
        <f t="shared" si="27"/>
        <v>0</v>
      </c>
      <c r="G876" s="187"/>
      <c r="H876" s="179" t="str">
        <f t="shared" si="28"/>
        <v/>
      </c>
    </row>
    <row r="877" spans="1:8" ht="18" customHeight="1">
      <c r="A877" s="190"/>
      <c r="B877" s="190"/>
      <c r="C877" s="188"/>
      <c r="D877" s="191"/>
      <c r="E877" s="191"/>
      <c r="F877" s="192">
        <f t="shared" si="27"/>
        <v>0</v>
      </c>
      <c r="G877" s="187"/>
      <c r="H877" s="179" t="str">
        <f t="shared" si="28"/>
        <v/>
      </c>
    </row>
    <row r="878" spans="1:8" ht="18" customHeight="1">
      <c r="A878" s="190"/>
      <c r="B878" s="190"/>
      <c r="C878" s="188"/>
      <c r="D878" s="191"/>
      <c r="E878" s="191"/>
      <c r="F878" s="192">
        <f t="shared" si="27"/>
        <v>0</v>
      </c>
      <c r="G878" s="187"/>
      <c r="H878" s="179" t="str">
        <f t="shared" si="28"/>
        <v/>
      </c>
    </row>
    <row r="879" spans="1:8" ht="18" customHeight="1">
      <c r="A879" s="190"/>
      <c r="B879" s="190"/>
      <c r="C879" s="188"/>
      <c r="D879" s="191"/>
      <c r="E879" s="191"/>
      <c r="F879" s="192">
        <f t="shared" si="27"/>
        <v>0</v>
      </c>
      <c r="G879" s="187"/>
      <c r="H879" s="179" t="str">
        <f t="shared" si="28"/>
        <v/>
      </c>
    </row>
    <row r="880" spans="1:8" ht="18" customHeight="1">
      <c r="A880" s="190"/>
      <c r="B880" s="190"/>
      <c r="C880" s="188"/>
      <c r="D880" s="191"/>
      <c r="E880" s="191"/>
      <c r="F880" s="192">
        <f t="shared" si="27"/>
        <v>0</v>
      </c>
      <c r="G880" s="187"/>
      <c r="H880" s="179" t="str">
        <f t="shared" si="28"/>
        <v/>
      </c>
    </row>
    <row r="881" spans="1:8" ht="18" customHeight="1">
      <c r="A881" s="190"/>
      <c r="B881" s="190"/>
      <c r="C881" s="188"/>
      <c r="D881" s="191"/>
      <c r="E881" s="191"/>
      <c r="F881" s="192">
        <f t="shared" si="27"/>
        <v>0</v>
      </c>
      <c r="G881" s="187"/>
      <c r="H881" s="179" t="str">
        <f t="shared" si="28"/>
        <v/>
      </c>
    </row>
    <row r="882" spans="1:8" ht="18" customHeight="1">
      <c r="A882" s="190"/>
      <c r="B882" s="190"/>
      <c r="C882" s="188"/>
      <c r="D882" s="191"/>
      <c r="E882" s="191"/>
      <c r="F882" s="192">
        <f t="shared" si="27"/>
        <v>0</v>
      </c>
      <c r="G882" s="187"/>
      <c r="H882" s="179" t="str">
        <f t="shared" si="28"/>
        <v/>
      </c>
    </row>
    <row r="883" spans="1:8" ht="18" customHeight="1">
      <c r="A883" s="190"/>
      <c r="B883" s="190"/>
      <c r="C883" s="188"/>
      <c r="D883" s="191"/>
      <c r="E883" s="191"/>
      <c r="F883" s="192">
        <f t="shared" si="27"/>
        <v>0</v>
      </c>
      <c r="G883" s="187"/>
      <c r="H883" s="179" t="str">
        <f t="shared" si="28"/>
        <v/>
      </c>
    </row>
    <row r="884" spans="1:8" ht="18" customHeight="1">
      <c r="A884" s="190"/>
      <c r="B884" s="190"/>
      <c r="C884" s="188"/>
      <c r="D884" s="191"/>
      <c r="E884" s="191"/>
      <c r="F884" s="192">
        <f t="shared" si="27"/>
        <v>0</v>
      </c>
      <c r="G884" s="187"/>
      <c r="H884" s="179" t="str">
        <f t="shared" si="28"/>
        <v/>
      </c>
    </row>
    <row r="885" spans="1:8" ht="18" customHeight="1">
      <c r="A885" s="190"/>
      <c r="B885" s="190"/>
      <c r="C885" s="188"/>
      <c r="D885" s="191"/>
      <c r="E885" s="191"/>
      <c r="F885" s="192">
        <f t="shared" si="27"/>
        <v>0</v>
      </c>
      <c r="G885" s="187"/>
      <c r="H885" s="179" t="str">
        <f t="shared" si="28"/>
        <v/>
      </c>
    </row>
    <row r="886" spans="1:8" ht="18" customHeight="1">
      <c r="A886" s="190"/>
      <c r="B886" s="190"/>
      <c r="C886" s="188"/>
      <c r="D886" s="191"/>
      <c r="E886" s="191"/>
      <c r="F886" s="192">
        <f t="shared" si="27"/>
        <v>0</v>
      </c>
      <c r="G886" s="187"/>
      <c r="H886" s="179" t="str">
        <f t="shared" si="28"/>
        <v/>
      </c>
    </row>
    <row r="887" spans="1:8" ht="18" customHeight="1">
      <c r="A887" s="190"/>
      <c r="B887" s="190"/>
      <c r="C887" s="188"/>
      <c r="D887" s="191"/>
      <c r="E887" s="191"/>
      <c r="F887" s="192">
        <f t="shared" si="27"/>
        <v>0</v>
      </c>
      <c r="G887" s="187"/>
      <c r="H887" s="179" t="str">
        <f t="shared" si="28"/>
        <v/>
      </c>
    </row>
    <row r="888" spans="1:8" ht="18" customHeight="1">
      <c r="A888" s="190"/>
      <c r="B888" s="190"/>
      <c r="C888" s="188"/>
      <c r="D888" s="191"/>
      <c r="E888" s="191"/>
      <c r="F888" s="192">
        <f t="shared" si="27"/>
        <v>0</v>
      </c>
      <c r="G888" s="187"/>
      <c r="H888" s="179" t="str">
        <f t="shared" si="28"/>
        <v/>
      </c>
    </row>
    <row r="889" spans="1:8" ht="18" customHeight="1">
      <c r="A889" s="190"/>
      <c r="B889" s="190"/>
      <c r="C889" s="188"/>
      <c r="D889" s="191"/>
      <c r="E889" s="191"/>
      <c r="F889" s="192">
        <f t="shared" si="27"/>
        <v>0</v>
      </c>
      <c r="G889" s="187"/>
      <c r="H889" s="179" t="str">
        <f t="shared" si="28"/>
        <v/>
      </c>
    </row>
    <row r="890" spans="1:8" ht="18" customHeight="1">
      <c r="A890" s="190"/>
      <c r="B890" s="190"/>
      <c r="C890" s="188"/>
      <c r="D890" s="191"/>
      <c r="E890" s="191"/>
      <c r="F890" s="192">
        <f t="shared" si="27"/>
        <v>0</v>
      </c>
      <c r="G890" s="187"/>
      <c r="H890" s="179" t="str">
        <f t="shared" si="28"/>
        <v/>
      </c>
    </row>
    <row r="891" spans="1:8" ht="18" customHeight="1">
      <c r="A891" s="190"/>
      <c r="B891" s="190"/>
      <c r="C891" s="188"/>
      <c r="D891" s="191"/>
      <c r="E891" s="191"/>
      <c r="F891" s="192">
        <f t="shared" si="27"/>
        <v>0</v>
      </c>
      <c r="G891" s="187"/>
      <c r="H891" s="179" t="str">
        <f t="shared" si="28"/>
        <v/>
      </c>
    </row>
    <row r="892" spans="1:8" ht="18" customHeight="1">
      <c r="A892" s="190"/>
      <c r="B892" s="190"/>
      <c r="C892" s="188"/>
      <c r="D892" s="191"/>
      <c r="E892" s="191"/>
      <c r="F892" s="192">
        <f t="shared" si="27"/>
        <v>0</v>
      </c>
      <c r="G892" s="187"/>
      <c r="H892" s="179" t="str">
        <f t="shared" si="28"/>
        <v/>
      </c>
    </row>
    <row r="893" spans="1:8" ht="18" customHeight="1">
      <c r="A893" s="190"/>
      <c r="B893" s="190"/>
      <c r="C893" s="188"/>
      <c r="D893" s="191"/>
      <c r="E893" s="191"/>
      <c r="F893" s="192">
        <f t="shared" si="27"/>
        <v>0</v>
      </c>
      <c r="G893" s="187"/>
      <c r="H893" s="179" t="str">
        <f t="shared" si="28"/>
        <v/>
      </c>
    </row>
    <row r="894" spans="1:8" ht="18" customHeight="1">
      <c r="A894" s="190"/>
      <c r="B894" s="190"/>
      <c r="C894" s="188"/>
      <c r="D894" s="191"/>
      <c r="E894" s="191"/>
      <c r="F894" s="192">
        <f t="shared" si="27"/>
        <v>0</v>
      </c>
      <c r="G894" s="187"/>
      <c r="H894" s="179" t="str">
        <f t="shared" si="28"/>
        <v/>
      </c>
    </row>
    <row r="895" spans="1:8" ht="18" customHeight="1">
      <c r="A895" s="190"/>
      <c r="B895" s="190"/>
      <c r="C895" s="188"/>
      <c r="D895" s="191"/>
      <c r="E895" s="191"/>
      <c r="F895" s="192">
        <f t="shared" si="27"/>
        <v>0</v>
      </c>
      <c r="G895" s="187"/>
      <c r="H895" s="179" t="str">
        <f t="shared" si="28"/>
        <v/>
      </c>
    </row>
    <row r="896" spans="1:8" ht="18" customHeight="1">
      <c r="A896" s="190"/>
      <c r="B896" s="190"/>
      <c r="C896" s="188"/>
      <c r="D896" s="191"/>
      <c r="E896" s="191"/>
      <c r="F896" s="192">
        <f t="shared" si="27"/>
        <v>0</v>
      </c>
      <c r="G896" s="187"/>
      <c r="H896" s="179" t="str">
        <f t="shared" si="28"/>
        <v/>
      </c>
    </row>
    <row r="897" spans="1:8" ht="18" customHeight="1">
      <c r="A897" s="190"/>
      <c r="B897" s="190"/>
      <c r="C897" s="188"/>
      <c r="D897" s="191"/>
      <c r="E897" s="191"/>
      <c r="F897" s="192">
        <f t="shared" si="27"/>
        <v>0</v>
      </c>
      <c r="G897" s="187"/>
      <c r="H897" s="179" t="str">
        <f t="shared" si="28"/>
        <v/>
      </c>
    </row>
    <row r="898" spans="1:8" ht="18" customHeight="1">
      <c r="A898" s="190"/>
      <c r="B898" s="190"/>
      <c r="C898" s="188"/>
      <c r="D898" s="191"/>
      <c r="E898" s="191"/>
      <c r="F898" s="192">
        <f t="shared" si="27"/>
        <v>0</v>
      </c>
      <c r="G898" s="187"/>
      <c r="H898" s="179" t="str">
        <f t="shared" si="28"/>
        <v/>
      </c>
    </row>
    <row r="899" spans="1:8" ht="18" customHeight="1">
      <c r="A899" s="190"/>
      <c r="B899" s="190"/>
      <c r="C899" s="188"/>
      <c r="D899" s="191"/>
      <c r="E899" s="191"/>
      <c r="F899" s="192">
        <f t="shared" si="27"/>
        <v>0</v>
      </c>
      <c r="G899" s="187"/>
      <c r="H899" s="179" t="str">
        <f t="shared" si="28"/>
        <v/>
      </c>
    </row>
    <row r="900" spans="1:8" ht="18" customHeight="1">
      <c r="A900" s="190"/>
      <c r="B900" s="190"/>
      <c r="C900" s="188"/>
      <c r="D900" s="191"/>
      <c r="E900" s="191"/>
      <c r="F900" s="192">
        <f t="shared" si="27"/>
        <v>0</v>
      </c>
      <c r="G900" s="187"/>
      <c r="H900" s="179" t="str">
        <f t="shared" si="28"/>
        <v/>
      </c>
    </row>
    <row r="901" spans="1:8" ht="18" customHeight="1">
      <c r="A901" s="190"/>
      <c r="B901" s="190"/>
      <c r="C901" s="188"/>
      <c r="D901" s="191"/>
      <c r="E901" s="191"/>
      <c r="F901" s="192">
        <f t="shared" si="27"/>
        <v>0</v>
      </c>
      <c r="G901" s="187"/>
      <c r="H901" s="179" t="str">
        <f t="shared" si="28"/>
        <v/>
      </c>
    </row>
    <row r="902" spans="1:8" ht="18" customHeight="1">
      <c r="A902" s="190"/>
      <c r="B902" s="190"/>
      <c r="C902" s="188"/>
      <c r="D902" s="191"/>
      <c r="E902" s="191"/>
      <c r="F902" s="192">
        <f t="shared" si="27"/>
        <v>0</v>
      </c>
      <c r="G902" s="187"/>
      <c r="H902" s="179" t="str">
        <f t="shared" si="28"/>
        <v/>
      </c>
    </row>
    <row r="903" spans="1:8" ht="18" customHeight="1">
      <c r="A903" s="190"/>
      <c r="B903" s="190"/>
      <c r="C903" s="188"/>
      <c r="D903" s="191"/>
      <c r="E903" s="191"/>
      <c r="F903" s="192">
        <f t="shared" si="27"/>
        <v>0</v>
      </c>
      <c r="G903" s="187"/>
      <c r="H903" s="179" t="str">
        <f t="shared" si="28"/>
        <v/>
      </c>
    </row>
    <row r="904" spans="1:8" ht="18" customHeight="1">
      <c r="A904" s="190"/>
      <c r="B904" s="190"/>
      <c r="C904" s="188"/>
      <c r="D904" s="191"/>
      <c r="E904" s="191"/>
      <c r="F904" s="192">
        <f t="shared" si="27"/>
        <v>0</v>
      </c>
      <c r="G904" s="187"/>
      <c r="H904" s="179" t="str">
        <f t="shared" si="28"/>
        <v/>
      </c>
    </row>
    <row r="905" spans="1:8" ht="18" customHeight="1">
      <c r="A905" s="190"/>
      <c r="B905" s="190"/>
      <c r="C905" s="188"/>
      <c r="D905" s="191"/>
      <c r="E905" s="191"/>
      <c r="F905" s="192">
        <f t="shared" si="27"/>
        <v>0</v>
      </c>
      <c r="G905" s="187"/>
      <c r="H905" s="179" t="str">
        <f t="shared" si="28"/>
        <v/>
      </c>
    </row>
    <row r="906" spans="1:8" ht="18" customHeight="1">
      <c r="A906" s="190"/>
      <c r="B906" s="190"/>
      <c r="C906" s="188"/>
      <c r="D906" s="191"/>
      <c r="E906" s="191"/>
      <c r="F906" s="192">
        <f t="shared" si="27"/>
        <v>0</v>
      </c>
      <c r="G906" s="187"/>
      <c r="H906" s="179" t="str">
        <f t="shared" si="28"/>
        <v/>
      </c>
    </row>
    <row r="907" spans="1:8" ht="18" customHeight="1">
      <c r="A907" s="190"/>
      <c r="B907" s="190"/>
      <c r="C907" s="188"/>
      <c r="D907" s="191"/>
      <c r="E907" s="191"/>
      <c r="F907" s="192">
        <f t="shared" si="27"/>
        <v>0</v>
      </c>
      <c r="G907" s="187"/>
      <c r="H907" s="179" t="str">
        <f t="shared" si="28"/>
        <v/>
      </c>
    </row>
    <row r="908" spans="1:8" ht="18" customHeight="1">
      <c r="A908" s="190"/>
      <c r="B908" s="190"/>
      <c r="C908" s="188"/>
      <c r="D908" s="191"/>
      <c r="E908" s="191"/>
      <c r="F908" s="192">
        <f t="shared" si="27"/>
        <v>0</v>
      </c>
      <c r="G908" s="187"/>
      <c r="H908" s="179" t="str">
        <f t="shared" si="28"/>
        <v/>
      </c>
    </row>
    <row r="909" spans="1:8" ht="18" customHeight="1">
      <c r="A909" s="190"/>
      <c r="B909" s="190"/>
      <c r="C909" s="188"/>
      <c r="D909" s="191"/>
      <c r="E909" s="191"/>
      <c r="F909" s="192">
        <f t="shared" si="27"/>
        <v>0</v>
      </c>
      <c r="G909" s="187"/>
      <c r="H909" s="179" t="str">
        <f t="shared" si="28"/>
        <v/>
      </c>
    </row>
    <row r="910" spans="1:8" ht="18" customHeight="1">
      <c r="A910" s="190"/>
      <c r="B910" s="190"/>
      <c r="C910" s="188"/>
      <c r="D910" s="191"/>
      <c r="E910" s="191"/>
      <c r="F910" s="192">
        <f t="shared" ref="F910:F973" si="29">IF(C910&lt;&gt;"",F909+D910-E910,0)</f>
        <v>0</v>
      </c>
      <c r="G910" s="187"/>
      <c r="H910" s="179" t="str">
        <f t="shared" si="28"/>
        <v/>
      </c>
    </row>
    <row r="911" spans="1:8" ht="18" customHeight="1">
      <c r="A911" s="190"/>
      <c r="B911" s="190"/>
      <c r="C911" s="188"/>
      <c r="D911" s="191"/>
      <c r="E911" s="191"/>
      <c r="F911" s="192">
        <f t="shared" si="29"/>
        <v>0</v>
      </c>
      <c r="G911" s="187"/>
      <c r="H911" s="179" t="str">
        <f t="shared" si="28"/>
        <v/>
      </c>
    </row>
    <row r="912" spans="1:8" ht="18" customHeight="1">
      <c r="A912" s="190"/>
      <c r="B912" s="190"/>
      <c r="C912" s="188"/>
      <c r="D912" s="191"/>
      <c r="E912" s="191"/>
      <c r="F912" s="192">
        <f t="shared" si="29"/>
        <v>0</v>
      </c>
      <c r="G912" s="187"/>
      <c r="H912" s="179" t="str">
        <f t="shared" ref="H912:H975" si="30">IF(A912&lt;&gt;"",MONTH(A912),"")</f>
        <v/>
      </c>
    </row>
    <row r="913" spans="1:8" ht="18" customHeight="1">
      <c r="A913" s="190"/>
      <c r="B913" s="190"/>
      <c r="C913" s="188"/>
      <c r="D913" s="191"/>
      <c r="E913" s="191"/>
      <c r="F913" s="192">
        <f t="shared" si="29"/>
        <v>0</v>
      </c>
      <c r="G913" s="187"/>
      <c r="H913" s="179" t="str">
        <f t="shared" si="30"/>
        <v/>
      </c>
    </row>
    <row r="914" spans="1:8" ht="18" customHeight="1">
      <c r="A914" s="190"/>
      <c r="B914" s="190"/>
      <c r="C914" s="188"/>
      <c r="D914" s="191"/>
      <c r="E914" s="191"/>
      <c r="F914" s="192">
        <f t="shared" si="29"/>
        <v>0</v>
      </c>
      <c r="G914" s="187"/>
      <c r="H914" s="179" t="str">
        <f t="shared" si="30"/>
        <v/>
      </c>
    </row>
    <row r="915" spans="1:8" ht="18" customHeight="1">
      <c r="A915" s="190"/>
      <c r="B915" s="190"/>
      <c r="C915" s="188"/>
      <c r="D915" s="191"/>
      <c r="E915" s="191"/>
      <c r="F915" s="192">
        <f t="shared" si="29"/>
        <v>0</v>
      </c>
      <c r="G915" s="187"/>
      <c r="H915" s="179" t="str">
        <f t="shared" si="30"/>
        <v/>
      </c>
    </row>
    <row r="916" spans="1:8" ht="18" customHeight="1">
      <c r="A916" s="190"/>
      <c r="B916" s="190"/>
      <c r="C916" s="188"/>
      <c r="D916" s="191"/>
      <c r="E916" s="191"/>
      <c r="F916" s="192">
        <f t="shared" si="29"/>
        <v>0</v>
      </c>
      <c r="G916" s="187"/>
      <c r="H916" s="179" t="str">
        <f t="shared" si="30"/>
        <v/>
      </c>
    </row>
    <row r="917" spans="1:8" ht="18" customHeight="1">
      <c r="A917" s="190"/>
      <c r="B917" s="190"/>
      <c r="C917" s="188"/>
      <c r="D917" s="191"/>
      <c r="E917" s="191"/>
      <c r="F917" s="192">
        <f t="shared" si="29"/>
        <v>0</v>
      </c>
      <c r="G917" s="187"/>
      <c r="H917" s="179" t="str">
        <f t="shared" si="30"/>
        <v/>
      </c>
    </row>
    <row r="918" spans="1:8" ht="18" customHeight="1">
      <c r="A918" s="190"/>
      <c r="B918" s="190"/>
      <c r="C918" s="188"/>
      <c r="D918" s="191"/>
      <c r="E918" s="191"/>
      <c r="F918" s="192">
        <f t="shared" si="29"/>
        <v>0</v>
      </c>
      <c r="G918" s="187"/>
      <c r="H918" s="179" t="str">
        <f t="shared" si="30"/>
        <v/>
      </c>
    </row>
    <row r="919" spans="1:8" ht="18" customHeight="1">
      <c r="A919" s="190"/>
      <c r="B919" s="190"/>
      <c r="C919" s="188"/>
      <c r="D919" s="191"/>
      <c r="E919" s="191"/>
      <c r="F919" s="192">
        <f t="shared" si="29"/>
        <v>0</v>
      </c>
      <c r="G919" s="187"/>
      <c r="H919" s="179" t="str">
        <f t="shared" si="30"/>
        <v/>
      </c>
    </row>
    <row r="920" spans="1:8" ht="18" customHeight="1">
      <c r="A920" s="190"/>
      <c r="B920" s="190"/>
      <c r="C920" s="188"/>
      <c r="D920" s="191"/>
      <c r="E920" s="191"/>
      <c r="F920" s="192">
        <f t="shared" si="29"/>
        <v>0</v>
      </c>
      <c r="G920" s="187"/>
      <c r="H920" s="179" t="str">
        <f t="shared" si="30"/>
        <v/>
      </c>
    </row>
    <row r="921" spans="1:8" ht="18" customHeight="1">
      <c r="A921" s="190"/>
      <c r="B921" s="190"/>
      <c r="C921" s="188"/>
      <c r="D921" s="191"/>
      <c r="E921" s="191"/>
      <c r="F921" s="192">
        <f t="shared" si="29"/>
        <v>0</v>
      </c>
      <c r="G921" s="187"/>
      <c r="H921" s="179" t="str">
        <f t="shared" si="30"/>
        <v/>
      </c>
    </row>
    <row r="922" spans="1:8" ht="18" customHeight="1">
      <c r="A922" s="190"/>
      <c r="B922" s="190"/>
      <c r="C922" s="188"/>
      <c r="D922" s="191"/>
      <c r="E922" s="191"/>
      <c r="F922" s="192">
        <f t="shared" si="29"/>
        <v>0</v>
      </c>
      <c r="G922" s="187"/>
      <c r="H922" s="179" t="str">
        <f t="shared" si="30"/>
        <v/>
      </c>
    </row>
    <row r="923" spans="1:8" ht="18" customHeight="1">
      <c r="A923" s="190"/>
      <c r="B923" s="190"/>
      <c r="C923" s="188"/>
      <c r="D923" s="191"/>
      <c r="E923" s="191"/>
      <c r="F923" s="192">
        <f t="shared" si="29"/>
        <v>0</v>
      </c>
      <c r="G923" s="187"/>
      <c r="H923" s="179" t="str">
        <f t="shared" si="30"/>
        <v/>
      </c>
    </row>
    <row r="924" spans="1:8" ht="18" customHeight="1">
      <c r="A924" s="190"/>
      <c r="B924" s="190"/>
      <c r="C924" s="188"/>
      <c r="D924" s="191"/>
      <c r="E924" s="191"/>
      <c r="F924" s="192">
        <f t="shared" si="29"/>
        <v>0</v>
      </c>
      <c r="G924" s="187"/>
      <c r="H924" s="179" t="str">
        <f t="shared" si="30"/>
        <v/>
      </c>
    </row>
    <row r="925" spans="1:8" ht="18" customHeight="1">
      <c r="A925" s="190"/>
      <c r="B925" s="190"/>
      <c r="C925" s="188"/>
      <c r="D925" s="191"/>
      <c r="E925" s="191"/>
      <c r="F925" s="192">
        <f t="shared" si="29"/>
        <v>0</v>
      </c>
      <c r="G925" s="187"/>
      <c r="H925" s="179" t="str">
        <f t="shared" si="30"/>
        <v/>
      </c>
    </row>
    <row r="926" spans="1:8" ht="18" customHeight="1">
      <c r="A926" s="190"/>
      <c r="B926" s="190"/>
      <c r="C926" s="188"/>
      <c r="D926" s="191"/>
      <c r="E926" s="191"/>
      <c r="F926" s="192">
        <f t="shared" si="29"/>
        <v>0</v>
      </c>
      <c r="G926" s="187"/>
      <c r="H926" s="179" t="str">
        <f t="shared" si="30"/>
        <v/>
      </c>
    </row>
    <row r="927" spans="1:8" ht="18" customHeight="1">
      <c r="A927" s="190"/>
      <c r="B927" s="190"/>
      <c r="C927" s="188"/>
      <c r="D927" s="191"/>
      <c r="E927" s="191"/>
      <c r="F927" s="192">
        <f t="shared" si="29"/>
        <v>0</v>
      </c>
      <c r="G927" s="187"/>
      <c r="H927" s="179" t="str">
        <f t="shared" si="30"/>
        <v/>
      </c>
    </row>
    <row r="928" spans="1:8" ht="18" customHeight="1">
      <c r="A928" s="190"/>
      <c r="B928" s="190"/>
      <c r="C928" s="188"/>
      <c r="D928" s="191"/>
      <c r="E928" s="191"/>
      <c r="F928" s="192">
        <f t="shared" si="29"/>
        <v>0</v>
      </c>
      <c r="G928" s="187"/>
      <c r="H928" s="179" t="str">
        <f t="shared" si="30"/>
        <v/>
      </c>
    </row>
    <row r="929" spans="1:8" ht="18" customHeight="1">
      <c r="A929" s="190"/>
      <c r="B929" s="190"/>
      <c r="C929" s="188"/>
      <c r="D929" s="191"/>
      <c r="E929" s="191"/>
      <c r="F929" s="192">
        <f t="shared" si="29"/>
        <v>0</v>
      </c>
      <c r="G929" s="187"/>
      <c r="H929" s="179" t="str">
        <f t="shared" si="30"/>
        <v/>
      </c>
    </row>
    <row r="930" spans="1:8" ht="18" customHeight="1">
      <c r="A930" s="190"/>
      <c r="B930" s="190"/>
      <c r="C930" s="188"/>
      <c r="D930" s="191"/>
      <c r="E930" s="191"/>
      <c r="F930" s="192">
        <f t="shared" si="29"/>
        <v>0</v>
      </c>
      <c r="G930" s="187"/>
      <c r="H930" s="179" t="str">
        <f t="shared" si="30"/>
        <v/>
      </c>
    </row>
    <row r="931" spans="1:8" ht="18" customHeight="1">
      <c r="A931" s="190"/>
      <c r="B931" s="190"/>
      <c r="C931" s="188"/>
      <c r="D931" s="191"/>
      <c r="E931" s="191"/>
      <c r="F931" s="192">
        <f t="shared" si="29"/>
        <v>0</v>
      </c>
      <c r="G931" s="187"/>
      <c r="H931" s="179" t="str">
        <f t="shared" si="30"/>
        <v/>
      </c>
    </row>
    <row r="932" spans="1:8" ht="18" customHeight="1">
      <c r="A932" s="190"/>
      <c r="B932" s="190"/>
      <c r="C932" s="188"/>
      <c r="D932" s="191"/>
      <c r="E932" s="191"/>
      <c r="F932" s="192">
        <f t="shared" si="29"/>
        <v>0</v>
      </c>
      <c r="G932" s="187"/>
      <c r="H932" s="179" t="str">
        <f t="shared" si="30"/>
        <v/>
      </c>
    </row>
    <row r="933" spans="1:8" ht="18" customHeight="1">
      <c r="A933" s="190"/>
      <c r="B933" s="190"/>
      <c r="C933" s="188"/>
      <c r="D933" s="191"/>
      <c r="E933" s="191"/>
      <c r="F933" s="192">
        <f t="shared" si="29"/>
        <v>0</v>
      </c>
      <c r="G933" s="187"/>
      <c r="H933" s="179" t="str">
        <f t="shared" si="30"/>
        <v/>
      </c>
    </row>
    <row r="934" spans="1:8" ht="18" customHeight="1">
      <c r="A934" s="190"/>
      <c r="B934" s="190"/>
      <c r="C934" s="188"/>
      <c r="D934" s="191"/>
      <c r="E934" s="191"/>
      <c r="F934" s="192">
        <f t="shared" si="29"/>
        <v>0</v>
      </c>
      <c r="G934" s="187"/>
      <c r="H934" s="179" t="str">
        <f t="shared" si="30"/>
        <v/>
      </c>
    </row>
    <row r="935" spans="1:8" ht="18" customHeight="1">
      <c r="A935" s="190"/>
      <c r="B935" s="190"/>
      <c r="C935" s="188"/>
      <c r="D935" s="191"/>
      <c r="E935" s="191"/>
      <c r="F935" s="192">
        <f t="shared" si="29"/>
        <v>0</v>
      </c>
      <c r="G935" s="187"/>
      <c r="H935" s="179" t="str">
        <f t="shared" si="30"/>
        <v/>
      </c>
    </row>
    <row r="936" spans="1:8" ht="18" customHeight="1">
      <c r="A936" s="190"/>
      <c r="B936" s="190"/>
      <c r="C936" s="188"/>
      <c r="D936" s="191"/>
      <c r="E936" s="191"/>
      <c r="F936" s="192">
        <f t="shared" si="29"/>
        <v>0</v>
      </c>
      <c r="G936" s="187"/>
      <c r="H936" s="179" t="str">
        <f t="shared" si="30"/>
        <v/>
      </c>
    </row>
    <row r="937" spans="1:8" ht="18" customHeight="1">
      <c r="A937" s="190"/>
      <c r="B937" s="190"/>
      <c r="C937" s="188"/>
      <c r="D937" s="191"/>
      <c r="E937" s="191"/>
      <c r="F937" s="192">
        <f t="shared" si="29"/>
        <v>0</v>
      </c>
      <c r="G937" s="187"/>
      <c r="H937" s="179" t="str">
        <f t="shared" si="30"/>
        <v/>
      </c>
    </row>
    <row r="938" spans="1:8" ht="18" customHeight="1">
      <c r="A938" s="190"/>
      <c r="B938" s="190"/>
      <c r="C938" s="188"/>
      <c r="D938" s="191"/>
      <c r="E938" s="191"/>
      <c r="F938" s="192">
        <f t="shared" si="29"/>
        <v>0</v>
      </c>
      <c r="G938" s="187"/>
      <c r="H938" s="179" t="str">
        <f t="shared" si="30"/>
        <v/>
      </c>
    </row>
    <row r="939" spans="1:8" ht="18" customHeight="1">
      <c r="A939" s="190"/>
      <c r="B939" s="190"/>
      <c r="C939" s="188"/>
      <c r="D939" s="191"/>
      <c r="E939" s="191"/>
      <c r="F939" s="192">
        <f t="shared" si="29"/>
        <v>0</v>
      </c>
      <c r="G939" s="187"/>
      <c r="H939" s="179" t="str">
        <f t="shared" si="30"/>
        <v/>
      </c>
    </row>
    <row r="940" spans="1:8" ht="18" customHeight="1">
      <c r="A940" s="190"/>
      <c r="B940" s="190"/>
      <c r="C940" s="188"/>
      <c r="D940" s="191"/>
      <c r="E940" s="191"/>
      <c r="F940" s="192">
        <f t="shared" si="29"/>
        <v>0</v>
      </c>
      <c r="G940" s="187"/>
      <c r="H940" s="179" t="str">
        <f t="shared" si="30"/>
        <v/>
      </c>
    </row>
    <row r="941" spans="1:8" ht="18" customHeight="1">
      <c r="A941" s="190"/>
      <c r="B941" s="190"/>
      <c r="C941" s="188"/>
      <c r="D941" s="191"/>
      <c r="E941" s="191"/>
      <c r="F941" s="192">
        <f t="shared" si="29"/>
        <v>0</v>
      </c>
      <c r="G941" s="187"/>
      <c r="H941" s="179" t="str">
        <f t="shared" si="30"/>
        <v/>
      </c>
    </row>
    <row r="942" spans="1:8" ht="18" customHeight="1">
      <c r="A942" s="190"/>
      <c r="B942" s="190"/>
      <c r="C942" s="188"/>
      <c r="D942" s="191"/>
      <c r="E942" s="191"/>
      <c r="F942" s="192">
        <f t="shared" si="29"/>
        <v>0</v>
      </c>
      <c r="G942" s="187"/>
      <c r="H942" s="179" t="str">
        <f t="shared" si="30"/>
        <v/>
      </c>
    </row>
    <row r="943" spans="1:8" ht="18" customHeight="1">
      <c r="A943" s="190"/>
      <c r="B943" s="190"/>
      <c r="C943" s="188"/>
      <c r="D943" s="191"/>
      <c r="E943" s="267"/>
      <c r="F943" s="192">
        <f t="shared" si="29"/>
        <v>0</v>
      </c>
      <c r="G943" s="187"/>
      <c r="H943" s="179" t="str">
        <f t="shared" si="30"/>
        <v/>
      </c>
    </row>
    <row r="944" spans="1:8" ht="18" customHeight="1">
      <c r="A944" s="190"/>
      <c r="B944" s="190"/>
      <c r="C944" s="188"/>
      <c r="D944" s="191"/>
      <c r="E944" s="191"/>
      <c r="F944" s="192">
        <f t="shared" si="29"/>
        <v>0</v>
      </c>
      <c r="G944" s="187"/>
      <c r="H944" s="179" t="str">
        <f t="shared" si="30"/>
        <v/>
      </c>
    </row>
    <row r="945" spans="1:8" ht="18" customHeight="1">
      <c r="A945" s="190"/>
      <c r="B945" s="190"/>
      <c r="C945" s="188"/>
      <c r="D945" s="191"/>
      <c r="E945" s="191"/>
      <c r="F945" s="192">
        <f t="shared" si="29"/>
        <v>0</v>
      </c>
      <c r="G945" s="187"/>
      <c r="H945" s="179" t="str">
        <f t="shared" si="30"/>
        <v/>
      </c>
    </row>
    <row r="946" spans="1:8" ht="18" customHeight="1">
      <c r="A946" s="190"/>
      <c r="B946" s="190"/>
      <c r="C946" s="188"/>
      <c r="D946" s="191"/>
      <c r="E946" s="191"/>
      <c r="F946" s="192">
        <f t="shared" si="29"/>
        <v>0</v>
      </c>
      <c r="G946" s="187"/>
      <c r="H946" s="179" t="str">
        <f t="shared" si="30"/>
        <v/>
      </c>
    </row>
    <row r="947" spans="1:8" ht="18" customHeight="1">
      <c r="A947" s="190"/>
      <c r="B947" s="190"/>
      <c r="C947" s="188"/>
      <c r="D947" s="191"/>
      <c r="E947" s="191"/>
      <c r="F947" s="192">
        <f t="shared" si="29"/>
        <v>0</v>
      </c>
      <c r="G947" s="187"/>
      <c r="H947" s="179" t="str">
        <f t="shared" si="30"/>
        <v/>
      </c>
    </row>
    <row r="948" spans="1:8" ht="18" customHeight="1">
      <c r="A948" s="190"/>
      <c r="B948" s="190"/>
      <c r="C948" s="188"/>
      <c r="D948" s="191"/>
      <c r="E948" s="191"/>
      <c r="F948" s="192">
        <f t="shared" si="29"/>
        <v>0</v>
      </c>
      <c r="G948" s="187"/>
      <c r="H948" s="179" t="str">
        <f t="shared" si="30"/>
        <v/>
      </c>
    </row>
    <row r="949" spans="1:8" ht="18" customHeight="1">
      <c r="A949" s="190"/>
      <c r="B949" s="190"/>
      <c r="C949" s="188"/>
      <c r="D949" s="191"/>
      <c r="E949" s="191"/>
      <c r="F949" s="192">
        <f t="shared" si="29"/>
        <v>0</v>
      </c>
      <c r="G949" s="187"/>
      <c r="H949" s="179" t="str">
        <f t="shared" si="30"/>
        <v/>
      </c>
    </row>
    <row r="950" spans="1:8" ht="18" customHeight="1">
      <c r="A950" s="190"/>
      <c r="B950" s="190"/>
      <c r="C950" s="188"/>
      <c r="D950" s="191"/>
      <c r="E950" s="191"/>
      <c r="F950" s="192">
        <f t="shared" si="29"/>
        <v>0</v>
      </c>
      <c r="G950" s="187"/>
      <c r="H950" s="179" t="str">
        <f t="shared" si="30"/>
        <v/>
      </c>
    </row>
    <row r="951" spans="1:8" ht="18" customHeight="1">
      <c r="A951" s="190"/>
      <c r="B951" s="190"/>
      <c r="C951" s="188"/>
      <c r="D951" s="191"/>
      <c r="E951" s="191"/>
      <c r="F951" s="192">
        <f t="shared" si="29"/>
        <v>0</v>
      </c>
      <c r="G951" s="187"/>
      <c r="H951" s="179" t="str">
        <f t="shared" si="30"/>
        <v/>
      </c>
    </row>
    <row r="952" spans="1:8" ht="18" customHeight="1">
      <c r="A952" s="190"/>
      <c r="B952" s="190"/>
      <c r="C952" s="188"/>
      <c r="D952" s="191"/>
      <c r="E952" s="191"/>
      <c r="F952" s="192">
        <f t="shared" si="29"/>
        <v>0</v>
      </c>
      <c r="G952" s="187"/>
      <c r="H952" s="179" t="str">
        <f t="shared" si="30"/>
        <v/>
      </c>
    </row>
    <row r="953" spans="1:8" ht="18" customHeight="1">
      <c r="A953" s="190"/>
      <c r="B953" s="190"/>
      <c r="C953" s="188"/>
      <c r="D953" s="191"/>
      <c r="E953" s="191"/>
      <c r="F953" s="192">
        <f t="shared" si="29"/>
        <v>0</v>
      </c>
      <c r="G953" s="187"/>
      <c r="H953" s="179" t="str">
        <f t="shared" si="30"/>
        <v/>
      </c>
    </row>
    <row r="954" spans="1:8" ht="18" customHeight="1">
      <c r="A954" s="190"/>
      <c r="B954" s="190"/>
      <c r="C954" s="188"/>
      <c r="D954" s="191"/>
      <c r="E954" s="191"/>
      <c r="F954" s="192">
        <f t="shared" si="29"/>
        <v>0</v>
      </c>
      <c r="G954" s="187"/>
      <c r="H954" s="179" t="str">
        <f t="shared" si="30"/>
        <v/>
      </c>
    </row>
    <row r="955" spans="1:8" ht="18" customHeight="1">
      <c r="A955" s="190"/>
      <c r="B955" s="190"/>
      <c r="C955" s="188"/>
      <c r="D955" s="191"/>
      <c r="E955" s="191"/>
      <c r="F955" s="192">
        <f t="shared" si="29"/>
        <v>0</v>
      </c>
      <c r="G955" s="187"/>
      <c r="H955" s="179" t="str">
        <f t="shared" si="30"/>
        <v/>
      </c>
    </row>
    <row r="956" spans="1:8" ht="18" customHeight="1">
      <c r="A956" s="190"/>
      <c r="B956" s="190"/>
      <c r="C956" s="188"/>
      <c r="D956" s="191"/>
      <c r="E956" s="191"/>
      <c r="F956" s="192">
        <f t="shared" si="29"/>
        <v>0</v>
      </c>
      <c r="G956" s="187"/>
      <c r="H956" s="179" t="str">
        <f t="shared" si="30"/>
        <v/>
      </c>
    </row>
    <row r="957" spans="1:8" ht="18" customHeight="1">
      <c r="A957" s="190"/>
      <c r="B957" s="190"/>
      <c r="C957" s="188"/>
      <c r="D957" s="191"/>
      <c r="E957" s="191"/>
      <c r="F957" s="192">
        <f t="shared" si="29"/>
        <v>0</v>
      </c>
      <c r="G957" s="187"/>
      <c r="H957" s="179" t="str">
        <f t="shared" si="30"/>
        <v/>
      </c>
    </row>
    <row r="958" spans="1:8" ht="18" customHeight="1">
      <c r="A958" s="190"/>
      <c r="B958" s="190"/>
      <c r="C958" s="188"/>
      <c r="D958" s="191"/>
      <c r="E958" s="191"/>
      <c r="F958" s="192">
        <f t="shared" si="29"/>
        <v>0</v>
      </c>
      <c r="G958" s="187"/>
      <c r="H958" s="179" t="str">
        <f t="shared" si="30"/>
        <v/>
      </c>
    </row>
    <row r="959" spans="1:8" ht="18" customHeight="1">
      <c r="A959" s="190"/>
      <c r="B959" s="190"/>
      <c r="C959" s="188"/>
      <c r="D959" s="191"/>
      <c r="E959" s="191"/>
      <c r="F959" s="192">
        <f t="shared" si="29"/>
        <v>0</v>
      </c>
      <c r="G959" s="187"/>
      <c r="H959" s="179" t="str">
        <f t="shared" si="30"/>
        <v/>
      </c>
    </row>
    <row r="960" spans="1:8" ht="18" customHeight="1">
      <c r="A960" s="190"/>
      <c r="B960" s="190"/>
      <c r="C960" s="188"/>
      <c r="D960" s="191"/>
      <c r="E960" s="191"/>
      <c r="F960" s="192">
        <f t="shared" si="29"/>
        <v>0</v>
      </c>
      <c r="G960" s="187"/>
      <c r="H960" s="179" t="str">
        <f t="shared" si="30"/>
        <v/>
      </c>
    </row>
    <row r="961" spans="1:8" ht="18" customHeight="1">
      <c r="A961" s="190"/>
      <c r="B961" s="190"/>
      <c r="C961" s="188"/>
      <c r="D961" s="191"/>
      <c r="E961" s="191"/>
      <c r="F961" s="192">
        <f t="shared" si="29"/>
        <v>0</v>
      </c>
      <c r="G961" s="187"/>
      <c r="H961" s="179" t="str">
        <f t="shared" si="30"/>
        <v/>
      </c>
    </row>
    <row r="962" spans="1:8" ht="18" customHeight="1">
      <c r="A962" s="190"/>
      <c r="B962" s="190"/>
      <c r="C962" s="188"/>
      <c r="D962" s="191"/>
      <c r="E962" s="191"/>
      <c r="F962" s="192">
        <f t="shared" si="29"/>
        <v>0</v>
      </c>
      <c r="G962" s="187"/>
      <c r="H962" s="179" t="str">
        <f t="shared" si="30"/>
        <v/>
      </c>
    </row>
    <row r="963" spans="1:8" ht="18" customHeight="1">
      <c r="A963" s="190"/>
      <c r="B963" s="190"/>
      <c r="C963" s="188"/>
      <c r="D963" s="191"/>
      <c r="E963" s="191"/>
      <c r="F963" s="192">
        <f t="shared" si="29"/>
        <v>0</v>
      </c>
      <c r="G963" s="187"/>
      <c r="H963" s="179" t="str">
        <f t="shared" si="30"/>
        <v/>
      </c>
    </row>
    <row r="964" spans="1:8" ht="18" customHeight="1">
      <c r="A964" s="190"/>
      <c r="B964" s="190"/>
      <c r="C964" s="188"/>
      <c r="D964" s="191"/>
      <c r="E964" s="191"/>
      <c r="F964" s="192">
        <f t="shared" si="29"/>
        <v>0</v>
      </c>
      <c r="G964" s="187"/>
      <c r="H964" s="179" t="str">
        <f t="shared" si="30"/>
        <v/>
      </c>
    </row>
    <row r="965" spans="1:8" ht="18" customHeight="1">
      <c r="A965" s="190"/>
      <c r="B965" s="190"/>
      <c r="C965" s="188"/>
      <c r="D965" s="191"/>
      <c r="E965" s="191"/>
      <c r="F965" s="192">
        <f t="shared" si="29"/>
        <v>0</v>
      </c>
      <c r="G965" s="187"/>
      <c r="H965" s="179" t="str">
        <f t="shared" si="30"/>
        <v/>
      </c>
    </row>
    <row r="966" spans="1:8" ht="18" customHeight="1">
      <c r="A966" s="190"/>
      <c r="B966" s="190"/>
      <c r="C966" s="188"/>
      <c r="D966" s="191"/>
      <c r="E966" s="191"/>
      <c r="F966" s="192">
        <f t="shared" si="29"/>
        <v>0</v>
      </c>
      <c r="G966" s="187"/>
      <c r="H966" s="179" t="str">
        <f t="shared" si="30"/>
        <v/>
      </c>
    </row>
    <row r="967" spans="1:8" ht="18" customHeight="1">
      <c r="A967" s="190"/>
      <c r="B967" s="190"/>
      <c r="C967" s="188"/>
      <c r="D967" s="191"/>
      <c r="E967" s="191"/>
      <c r="F967" s="192">
        <f t="shared" si="29"/>
        <v>0</v>
      </c>
      <c r="G967" s="187"/>
      <c r="H967" s="179" t="str">
        <f t="shared" si="30"/>
        <v/>
      </c>
    </row>
    <row r="968" spans="1:8" ht="18" customHeight="1">
      <c r="A968" s="190"/>
      <c r="B968" s="190"/>
      <c r="C968" s="188"/>
      <c r="D968" s="191"/>
      <c r="E968" s="191"/>
      <c r="F968" s="192">
        <f t="shared" si="29"/>
        <v>0</v>
      </c>
      <c r="G968" s="187"/>
      <c r="H968" s="179" t="str">
        <f t="shared" si="30"/>
        <v/>
      </c>
    </row>
    <row r="969" spans="1:8" ht="18" customHeight="1">
      <c r="A969" s="190"/>
      <c r="B969" s="190"/>
      <c r="C969" s="188"/>
      <c r="D969" s="191"/>
      <c r="E969" s="191"/>
      <c r="F969" s="192">
        <f t="shared" si="29"/>
        <v>0</v>
      </c>
      <c r="G969" s="187"/>
      <c r="H969" s="179" t="str">
        <f t="shared" si="30"/>
        <v/>
      </c>
    </row>
    <row r="970" spans="1:8" ht="18" customHeight="1">
      <c r="A970" s="190"/>
      <c r="B970" s="190"/>
      <c r="C970" s="188"/>
      <c r="D970" s="191"/>
      <c r="E970" s="191"/>
      <c r="F970" s="192">
        <f t="shared" si="29"/>
        <v>0</v>
      </c>
      <c r="G970" s="187"/>
      <c r="H970" s="179" t="str">
        <f t="shared" si="30"/>
        <v/>
      </c>
    </row>
    <row r="971" spans="1:8" ht="18" customHeight="1">
      <c r="A971" s="190"/>
      <c r="B971" s="190"/>
      <c r="C971" s="188"/>
      <c r="D971" s="191"/>
      <c r="E971" s="191"/>
      <c r="F971" s="192">
        <f t="shared" si="29"/>
        <v>0</v>
      </c>
      <c r="G971" s="187"/>
      <c r="H971" s="179" t="str">
        <f t="shared" si="30"/>
        <v/>
      </c>
    </row>
    <row r="972" spans="1:8" ht="18" customHeight="1">
      <c r="A972" s="190"/>
      <c r="B972" s="190"/>
      <c r="C972" s="188"/>
      <c r="D972" s="191"/>
      <c r="E972" s="191"/>
      <c r="F972" s="192">
        <f t="shared" si="29"/>
        <v>0</v>
      </c>
      <c r="G972" s="187"/>
      <c r="H972" s="179" t="str">
        <f t="shared" si="30"/>
        <v/>
      </c>
    </row>
    <row r="973" spans="1:8" ht="18" customHeight="1">
      <c r="A973" s="190"/>
      <c r="B973" s="190"/>
      <c r="C973" s="188"/>
      <c r="D973" s="191"/>
      <c r="E973" s="191"/>
      <c r="F973" s="192">
        <f t="shared" si="29"/>
        <v>0</v>
      </c>
      <c r="G973" s="187"/>
      <c r="H973" s="179" t="str">
        <f t="shared" si="30"/>
        <v/>
      </c>
    </row>
    <row r="974" spans="1:8" ht="18" customHeight="1">
      <c r="A974" s="190"/>
      <c r="B974" s="190"/>
      <c r="C974" s="188"/>
      <c r="D974" s="191"/>
      <c r="E974" s="191"/>
      <c r="F974" s="192">
        <f t="shared" ref="F974:F1037" si="31">IF(C974&lt;&gt;"",F973+D974-E974,0)</f>
        <v>0</v>
      </c>
      <c r="G974" s="187"/>
      <c r="H974" s="179" t="str">
        <f t="shared" si="30"/>
        <v/>
      </c>
    </row>
    <row r="975" spans="1:8" ht="18" customHeight="1">
      <c r="A975" s="190"/>
      <c r="B975" s="190"/>
      <c r="C975" s="188"/>
      <c r="D975" s="191"/>
      <c r="E975" s="191"/>
      <c r="F975" s="192">
        <f t="shared" si="31"/>
        <v>0</v>
      </c>
      <c r="G975" s="187"/>
      <c r="H975" s="179" t="str">
        <f t="shared" si="30"/>
        <v/>
      </c>
    </row>
    <row r="976" spans="1:8" ht="18" customHeight="1">
      <c r="A976" s="190"/>
      <c r="B976" s="190"/>
      <c r="C976" s="188"/>
      <c r="D976" s="191"/>
      <c r="E976" s="191"/>
      <c r="F976" s="192">
        <f t="shared" si="31"/>
        <v>0</v>
      </c>
      <c r="G976" s="187"/>
      <c r="H976" s="179" t="str">
        <f t="shared" ref="H976:H1039" si="32">IF(A976&lt;&gt;"",MONTH(A976),"")</f>
        <v/>
      </c>
    </row>
    <row r="977" spans="1:8" ht="18" customHeight="1">
      <c r="A977" s="190"/>
      <c r="B977" s="190"/>
      <c r="C977" s="188"/>
      <c r="D977" s="191"/>
      <c r="E977" s="191"/>
      <c r="F977" s="192">
        <f t="shared" si="31"/>
        <v>0</v>
      </c>
      <c r="G977" s="187"/>
      <c r="H977" s="179" t="str">
        <f t="shared" si="32"/>
        <v/>
      </c>
    </row>
    <row r="978" spans="1:8" ht="18" customHeight="1">
      <c r="A978" s="190"/>
      <c r="B978" s="190"/>
      <c r="C978" s="188"/>
      <c r="D978" s="191"/>
      <c r="E978" s="191"/>
      <c r="F978" s="192">
        <f t="shared" si="31"/>
        <v>0</v>
      </c>
      <c r="G978" s="187"/>
      <c r="H978" s="179" t="str">
        <f t="shared" si="32"/>
        <v/>
      </c>
    </row>
    <row r="979" spans="1:8" ht="18" customHeight="1">
      <c r="A979" s="190"/>
      <c r="B979" s="190"/>
      <c r="C979" s="188"/>
      <c r="D979" s="191"/>
      <c r="E979" s="191"/>
      <c r="F979" s="192">
        <f t="shared" si="31"/>
        <v>0</v>
      </c>
      <c r="G979" s="187"/>
      <c r="H979" s="179" t="str">
        <f t="shared" si="32"/>
        <v/>
      </c>
    </row>
    <row r="980" spans="1:8" ht="18" customHeight="1">
      <c r="A980" s="190"/>
      <c r="B980" s="190"/>
      <c r="C980" s="188"/>
      <c r="D980" s="191"/>
      <c r="E980" s="191"/>
      <c r="F980" s="192">
        <f t="shared" si="31"/>
        <v>0</v>
      </c>
      <c r="G980" s="187"/>
      <c r="H980" s="179" t="str">
        <f t="shared" si="32"/>
        <v/>
      </c>
    </row>
    <row r="981" spans="1:8" ht="18" customHeight="1">
      <c r="A981" s="190"/>
      <c r="B981" s="190"/>
      <c r="C981" s="188"/>
      <c r="D981" s="191"/>
      <c r="E981" s="191"/>
      <c r="F981" s="192">
        <f t="shared" si="31"/>
        <v>0</v>
      </c>
      <c r="G981" s="187"/>
      <c r="H981" s="179" t="str">
        <f t="shared" si="32"/>
        <v/>
      </c>
    </row>
    <row r="982" spans="1:8" ht="18" customHeight="1">
      <c r="A982" s="190"/>
      <c r="B982" s="190"/>
      <c r="C982" s="188"/>
      <c r="D982" s="191"/>
      <c r="E982" s="191"/>
      <c r="F982" s="192">
        <f t="shared" si="31"/>
        <v>0</v>
      </c>
      <c r="G982" s="187"/>
      <c r="H982" s="179" t="str">
        <f t="shared" si="32"/>
        <v/>
      </c>
    </row>
    <row r="983" spans="1:8" ht="18" customHeight="1">
      <c r="A983" s="190"/>
      <c r="B983" s="190"/>
      <c r="C983" s="188"/>
      <c r="D983" s="191"/>
      <c r="E983" s="191"/>
      <c r="F983" s="192">
        <f t="shared" si="31"/>
        <v>0</v>
      </c>
      <c r="G983" s="187"/>
      <c r="H983" s="179" t="str">
        <f t="shared" si="32"/>
        <v/>
      </c>
    </row>
    <row r="984" spans="1:8" ht="18" customHeight="1">
      <c r="A984" s="190"/>
      <c r="B984" s="190"/>
      <c r="C984" s="188"/>
      <c r="D984" s="191"/>
      <c r="E984" s="191"/>
      <c r="F984" s="192">
        <f t="shared" si="31"/>
        <v>0</v>
      </c>
      <c r="G984" s="187"/>
      <c r="H984" s="179" t="str">
        <f t="shared" si="32"/>
        <v/>
      </c>
    </row>
    <row r="985" spans="1:8" ht="18" customHeight="1">
      <c r="A985" s="190"/>
      <c r="B985" s="190"/>
      <c r="C985" s="188"/>
      <c r="D985" s="191"/>
      <c r="E985" s="191"/>
      <c r="F985" s="192">
        <f t="shared" si="31"/>
        <v>0</v>
      </c>
      <c r="G985" s="187"/>
      <c r="H985" s="179" t="str">
        <f t="shared" si="32"/>
        <v/>
      </c>
    </row>
    <row r="986" spans="1:8" ht="18" customHeight="1">
      <c r="A986" s="190"/>
      <c r="B986" s="190"/>
      <c r="C986" s="188"/>
      <c r="D986" s="191"/>
      <c r="E986" s="191"/>
      <c r="F986" s="192">
        <f t="shared" si="31"/>
        <v>0</v>
      </c>
      <c r="G986" s="187"/>
      <c r="H986" s="179" t="str">
        <f t="shared" si="32"/>
        <v/>
      </c>
    </row>
    <row r="987" spans="1:8" ht="18" customHeight="1">
      <c r="A987" s="190"/>
      <c r="B987" s="190"/>
      <c r="C987" s="188"/>
      <c r="D987" s="191"/>
      <c r="E987" s="191"/>
      <c r="F987" s="192">
        <f t="shared" si="31"/>
        <v>0</v>
      </c>
      <c r="G987" s="187"/>
      <c r="H987" s="179" t="str">
        <f t="shared" si="32"/>
        <v/>
      </c>
    </row>
    <row r="988" spans="1:8" ht="18" customHeight="1">
      <c r="A988" s="190"/>
      <c r="B988" s="190"/>
      <c r="C988" s="188"/>
      <c r="D988" s="191"/>
      <c r="E988" s="191"/>
      <c r="F988" s="192">
        <f t="shared" si="31"/>
        <v>0</v>
      </c>
      <c r="G988" s="187"/>
      <c r="H988" s="179" t="str">
        <f t="shared" si="32"/>
        <v/>
      </c>
    </row>
    <row r="989" spans="1:8" ht="18" customHeight="1">
      <c r="A989" s="190"/>
      <c r="B989" s="190"/>
      <c r="C989" s="188"/>
      <c r="D989" s="191"/>
      <c r="E989" s="191"/>
      <c r="F989" s="192">
        <f t="shared" si="31"/>
        <v>0</v>
      </c>
      <c r="G989" s="187"/>
      <c r="H989" s="179" t="str">
        <f t="shared" si="32"/>
        <v/>
      </c>
    </row>
    <row r="990" spans="1:8" ht="18" customHeight="1">
      <c r="A990" s="190"/>
      <c r="B990" s="190"/>
      <c r="C990" s="188"/>
      <c r="D990" s="191"/>
      <c r="E990" s="191"/>
      <c r="F990" s="192">
        <f t="shared" si="31"/>
        <v>0</v>
      </c>
      <c r="G990" s="187"/>
      <c r="H990" s="179" t="str">
        <f t="shared" si="32"/>
        <v/>
      </c>
    </row>
    <row r="991" spans="1:8" ht="18" customHeight="1">
      <c r="A991" s="190"/>
      <c r="B991" s="190"/>
      <c r="C991" s="188"/>
      <c r="D991" s="191"/>
      <c r="E991" s="191"/>
      <c r="F991" s="192">
        <f t="shared" si="31"/>
        <v>0</v>
      </c>
      <c r="G991" s="187"/>
      <c r="H991" s="179" t="str">
        <f t="shared" si="32"/>
        <v/>
      </c>
    </row>
    <row r="992" spans="1:8" ht="18" customHeight="1">
      <c r="A992" s="190"/>
      <c r="B992" s="190"/>
      <c r="C992" s="188"/>
      <c r="D992" s="191"/>
      <c r="E992" s="191"/>
      <c r="F992" s="192">
        <f t="shared" si="31"/>
        <v>0</v>
      </c>
      <c r="G992" s="187"/>
      <c r="H992" s="179" t="str">
        <f t="shared" si="32"/>
        <v/>
      </c>
    </row>
    <row r="993" spans="1:8" ht="18" customHeight="1">
      <c r="A993" s="190"/>
      <c r="B993" s="190"/>
      <c r="C993" s="188"/>
      <c r="D993" s="191"/>
      <c r="E993" s="191"/>
      <c r="F993" s="192">
        <f t="shared" si="31"/>
        <v>0</v>
      </c>
      <c r="G993" s="187"/>
      <c r="H993" s="179" t="str">
        <f t="shared" si="32"/>
        <v/>
      </c>
    </row>
    <row r="994" spans="1:8" ht="18" customHeight="1">
      <c r="A994" s="190"/>
      <c r="B994" s="190"/>
      <c r="C994" s="188"/>
      <c r="D994" s="191"/>
      <c r="E994" s="191"/>
      <c r="F994" s="192">
        <f t="shared" si="31"/>
        <v>0</v>
      </c>
      <c r="G994" s="187"/>
      <c r="H994" s="179" t="str">
        <f t="shared" si="32"/>
        <v/>
      </c>
    </row>
    <row r="995" spans="1:8" ht="18" customHeight="1">
      <c r="A995" s="190"/>
      <c r="B995" s="190"/>
      <c r="C995" s="188"/>
      <c r="D995" s="191"/>
      <c r="E995" s="191"/>
      <c r="F995" s="192">
        <f t="shared" si="31"/>
        <v>0</v>
      </c>
      <c r="G995" s="187"/>
      <c r="H995" s="179" t="str">
        <f t="shared" si="32"/>
        <v/>
      </c>
    </row>
    <row r="996" spans="1:8" ht="18" customHeight="1">
      <c r="A996" s="190"/>
      <c r="B996" s="190"/>
      <c r="C996" s="188"/>
      <c r="D996" s="191"/>
      <c r="E996" s="191"/>
      <c r="F996" s="192">
        <f t="shared" si="31"/>
        <v>0</v>
      </c>
      <c r="G996" s="187"/>
      <c r="H996" s="179" t="str">
        <f t="shared" si="32"/>
        <v/>
      </c>
    </row>
    <row r="997" spans="1:8" ht="18" customHeight="1">
      <c r="A997" s="190"/>
      <c r="B997" s="190"/>
      <c r="C997" s="188"/>
      <c r="D997" s="191"/>
      <c r="E997" s="191"/>
      <c r="F997" s="192">
        <f t="shared" si="31"/>
        <v>0</v>
      </c>
      <c r="G997" s="187"/>
      <c r="H997" s="179" t="str">
        <f t="shared" si="32"/>
        <v/>
      </c>
    </row>
    <row r="998" spans="1:8" ht="18" customHeight="1">
      <c r="A998" s="190"/>
      <c r="B998" s="190"/>
      <c r="C998" s="188"/>
      <c r="D998" s="191"/>
      <c r="E998" s="191"/>
      <c r="F998" s="192">
        <f t="shared" si="31"/>
        <v>0</v>
      </c>
      <c r="G998" s="187"/>
      <c r="H998" s="179" t="str">
        <f t="shared" si="32"/>
        <v/>
      </c>
    </row>
    <row r="999" spans="1:8" ht="18" customHeight="1">
      <c r="A999" s="190"/>
      <c r="B999" s="190"/>
      <c r="C999" s="188"/>
      <c r="D999" s="191"/>
      <c r="E999" s="191"/>
      <c r="F999" s="192">
        <f t="shared" si="31"/>
        <v>0</v>
      </c>
      <c r="G999" s="187"/>
      <c r="H999" s="179" t="str">
        <f t="shared" si="32"/>
        <v/>
      </c>
    </row>
    <row r="1000" spans="1:8" ht="18" customHeight="1">
      <c r="A1000" s="190"/>
      <c r="B1000" s="190"/>
      <c r="C1000" s="188"/>
      <c r="D1000" s="191"/>
      <c r="E1000" s="191"/>
      <c r="F1000" s="192">
        <f t="shared" si="31"/>
        <v>0</v>
      </c>
      <c r="G1000" s="187"/>
      <c r="H1000" s="179" t="str">
        <f t="shared" si="32"/>
        <v/>
      </c>
    </row>
    <row r="1001" spans="1:8" ht="18" customHeight="1">
      <c r="A1001" s="190"/>
      <c r="B1001" s="190"/>
      <c r="C1001" s="188"/>
      <c r="D1001" s="191"/>
      <c r="E1001" s="191"/>
      <c r="F1001" s="192">
        <f t="shared" si="31"/>
        <v>0</v>
      </c>
      <c r="G1001" s="187"/>
      <c r="H1001" s="179" t="str">
        <f t="shared" si="32"/>
        <v/>
      </c>
    </row>
    <row r="1002" spans="1:8" ht="18" customHeight="1">
      <c r="A1002" s="190"/>
      <c r="B1002" s="190"/>
      <c r="C1002" s="188"/>
      <c r="D1002" s="191"/>
      <c r="E1002" s="191"/>
      <c r="F1002" s="192">
        <f t="shared" si="31"/>
        <v>0</v>
      </c>
      <c r="G1002" s="187"/>
      <c r="H1002" s="179" t="str">
        <f t="shared" si="32"/>
        <v/>
      </c>
    </row>
    <row r="1003" spans="1:8" ht="18" customHeight="1">
      <c r="A1003" s="190"/>
      <c r="B1003" s="190"/>
      <c r="C1003" s="188"/>
      <c r="D1003" s="191"/>
      <c r="E1003" s="191"/>
      <c r="F1003" s="192">
        <f t="shared" si="31"/>
        <v>0</v>
      </c>
      <c r="G1003" s="187"/>
      <c r="H1003" s="179" t="str">
        <f t="shared" si="32"/>
        <v/>
      </c>
    </row>
    <row r="1004" spans="1:8" ht="18" customHeight="1">
      <c r="A1004" s="190"/>
      <c r="B1004" s="190"/>
      <c r="C1004" s="188"/>
      <c r="D1004" s="191"/>
      <c r="E1004" s="191"/>
      <c r="F1004" s="192">
        <f t="shared" si="31"/>
        <v>0</v>
      </c>
      <c r="G1004" s="187"/>
      <c r="H1004" s="179" t="str">
        <f t="shared" si="32"/>
        <v/>
      </c>
    </row>
    <row r="1005" spans="1:8" ht="18" customHeight="1">
      <c r="A1005" s="190"/>
      <c r="B1005" s="190"/>
      <c r="C1005" s="188"/>
      <c r="D1005" s="191"/>
      <c r="E1005" s="191"/>
      <c r="F1005" s="192">
        <f t="shared" si="31"/>
        <v>0</v>
      </c>
      <c r="G1005" s="187"/>
      <c r="H1005" s="179" t="str">
        <f t="shared" si="32"/>
        <v/>
      </c>
    </row>
    <row r="1006" spans="1:8" ht="18" customHeight="1">
      <c r="A1006" s="190"/>
      <c r="B1006" s="190"/>
      <c r="C1006" s="188"/>
      <c r="D1006" s="191"/>
      <c r="E1006" s="191"/>
      <c r="F1006" s="192">
        <f t="shared" si="31"/>
        <v>0</v>
      </c>
      <c r="G1006" s="187"/>
      <c r="H1006" s="179" t="str">
        <f t="shared" si="32"/>
        <v/>
      </c>
    </row>
    <row r="1007" spans="1:8" ht="18" customHeight="1">
      <c r="A1007" s="190"/>
      <c r="B1007" s="190"/>
      <c r="C1007" s="188"/>
      <c r="D1007" s="191"/>
      <c r="E1007" s="191"/>
      <c r="F1007" s="192">
        <f t="shared" si="31"/>
        <v>0</v>
      </c>
      <c r="G1007" s="187"/>
      <c r="H1007" s="179" t="str">
        <f t="shared" si="32"/>
        <v/>
      </c>
    </row>
    <row r="1008" spans="1:8" ht="18" customHeight="1">
      <c r="A1008" s="190"/>
      <c r="B1008" s="190"/>
      <c r="C1008" s="188"/>
      <c r="D1008" s="191"/>
      <c r="E1008" s="191"/>
      <c r="F1008" s="192">
        <f t="shared" si="31"/>
        <v>0</v>
      </c>
      <c r="G1008" s="187"/>
      <c r="H1008" s="179" t="str">
        <f t="shared" si="32"/>
        <v/>
      </c>
    </row>
    <row r="1009" spans="1:8" ht="18" customHeight="1">
      <c r="A1009" s="190"/>
      <c r="B1009" s="190"/>
      <c r="C1009" s="188"/>
      <c r="D1009" s="191"/>
      <c r="E1009" s="191"/>
      <c r="F1009" s="192">
        <f t="shared" si="31"/>
        <v>0</v>
      </c>
      <c r="G1009" s="187"/>
      <c r="H1009" s="179" t="str">
        <f t="shared" si="32"/>
        <v/>
      </c>
    </row>
    <row r="1010" spans="1:8" ht="18" customHeight="1">
      <c r="A1010" s="190"/>
      <c r="B1010" s="190"/>
      <c r="C1010" s="188"/>
      <c r="D1010" s="191"/>
      <c r="E1010" s="191"/>
      <c r="F1010" s="192">
        <f t="shared" si="31"/>
        <v>0</v>
      </c>
      <c r="G1010" s="187"/>
      <c r="H1010" s="179" t="str">
        <f t="shared" si="32"/>
        <v/>
      </c>
    </row>
    <row r="1011" spans="1:8" ht="18" customHeight="1">
      <c r="A1011" s="190"/>
      <c r="B1011" s="190"/>
      <c r="C1011" s="188"/>
      <c r="D1011" s="191"/>
      <c r="E1011" s="191"/>
      <c r="F1011" s="192">
        <f t="shared" si="31"/>
        <v>0</v>
      </c>
      <c r="G1011" s="187"/>
      <c r="H1011" s="179" t="str">
        <f t="shared" si="32"/>
        <v/>
      </c>
    </row>
    <row r="1012" spans="1:8" ht="18" customHeight="1">
      <c r="A1012" s="190"/>
      <c r="B1012" s="190"/>
      <c r="C1012" s="188"/>
      <c r="D1012" s="191"/>
      <c r="E1012" s="191"/>
      <c r="F1012" s="192">
        <f t="shared" si="31"/>
        <v>0</v>
      </c>
      <c r="G1012" s="187"/>
      <c r="H1012" s="179" t="str">
        <f t="shared" si="32"/>
        <v/>
      </c>
    </row>
    <row r="1013" spans="1:8" ht="18" customHeight="1">
      <c r="A1013" s="190"/>
      <c r="B1013" s="190"/>
      <c r="C1013" s="188"/>
      <c r="D1013" s="191"/>
      <c r="E1013" s="191"/>
      <c r="F1013" s="192">
        <f t="shared" si="31"/>
        <v>0</v>
      </c>
      <c r="G1013" s="187"/>
      <c r="H1013" s="179" t="str">
        <f t="shared" si="32"/>
        <v/>
      </c>
    </row>
    <row r="1014" spans="1:8" ht="18" customHeight="1">
      <c r="A1014" s="190"/>
      <c r="B1014" s="190"/>
      <c r="C1014" s="188"/>
      <c r="D1014" s="191"/>
      <c r="E1014" s="191"/>
      <c r="F1014" s="192">
        <f t="shared" si="31"/>
        <v>0</v>
      </c>
      <c r="G1014" s="187"/>
      <c r="H1014" s="179" t="str">
        <f t="shared" si="32"/>
        <v/>
      </c>
    </row>
    <row r="1015" spans="1:8" ht="18" customHeight="1">
      <c r="A1015" s="190"/>
      <c r="B1015" s="190"/>
      <c r="C1015" s="188"/>
      <c r="D1015" s="191"/>
      <c r="E1015" s="191"/>
      <c r="F1015" s="192">
        <f t="shared" si="31"/>
        <v>0</v>
      </c>
      <c r="G1015" s="187"/>
      <c r="H1015" s="179" t="str">
        <f t="shared" si="32"/>
        <v/>
      </c>
    </row>
    <row r="1016" spans="1:8" ht="18" customHeight="1">
      <c r="A1016" s="190"/>
      <c r="B1016" s="190"/>
      <c r="C1016" s="188"/>
      <c r="D1016" s="191"/>
      <c r="E1016" s="191"/>
      <c r="F1016" s="192">
        <f t="shared" si="31"/>
        <v>0</v>
      </c>
      <c r="G1016" s="187"/>
      <c r="H1016" s="179" t="str">
        <f t="shared" si="32"/>
        <v/>
      </c>
    </row>
    <row r="1017" spans="1:8" ht="18" customHeight="1">
      <c r="A1017" s="190"/>
      <c r="B1017" s="190"/>
      <c r="C1017" s="188"/>
      <c r="D1017" s="191"/>
      <c r="E1017" s="191"/>
      <c r="F1017" s="192">
        <f t="shared" si="31"/>
        <v>0</v>
      </c>
      <c r="G1017" s="187"/>
      <c r="H1017" s="179" t="str">
        <f t="shared" si="32"/>
        <v/>
      </c>
    </row>
    <row r="1018" spans="1:8" ht="18" customHeight="1">
      <c r="A1018" s="190"/>
      <c r="B1018" s="190"/>
      <c r="C1018" s="188"/>
      <c r="D1018" s="191"/>
      <c r="E1018" s="191"/>
      <c r="F1018" s="192">
        <f t="shared" si="31"/>
        <v>0</v>
      </c>
      <c r="G1018" s="187"/>
      <c r="H1018" s="179" t="str">
        <f t="shared" si="32"/>
        <v/>
      </c>
    </row>
    <row r="1019" spans="1:8" ht="18" customHeight="1">
      <c r="A1019" s="190"/>
      <c r="B1019" s="190"/>
      <c r="C1019" s="188"/>
      <c r="D1019" s="191"/>
      <c r="E1019" s="191"/>
      <c r="F1019" s="192">
        <f t="shared" si="31"/>
        <v>0</v>
      </c>
      <c r="G1019" s="187"/>
      <c r="H1019" s="179" t="str">
        <f t="shared" si="32"/>
        <v/>
      </c>
    </row>
    <row r="1020" spans="1:8" ht="18" customHeight="1">
      <c r="A1020" s="190"/>
      <c r="B1020" s="190"/>
      <c r="C1020" s="188"/>
      <c r="D1020" s="191"/>
      <c r="E1020" s="191"/>
      <c r="F1020" s="192">
        <f t="shared" si="31"/>
        <v>0</v>
      </c>
      <c r="G1020" s="187"/>
      <c r="H1020" s="179" t="str">
        <f t="shared" si="32"/>
        <v/>
      </c>
    </row>
    <row r="1021" spans="1:8" ht="18" customHeight="1">
      <c r="A1021" s="190"/>
      <c r="B1021" s="190"/>
      <c r="C1021" s="188"/>
      <c r="D1021" s="191"/>
      <c r="E1021" s="191"/>
      <c r="F1021" s="192">
        <f t="shared" si="31"/>
        <v>0</v>
      </c>
      <c r="G1021" s="187"/>
      <c r="H1021" s="179" t="str">
        <f t="shared" si="32"/>
        <v/>
      </c>
    </row>
    <row r="1022" spans="1:8" ht="18" customHeight="1">
      <c r="A1022" s="190"/>
      <c r="B1022" s="190"/>
      <c r="C1022" s="188"/>
      <c r="D1022" s="191"/>
      <c r="E1022" s="191"/>
      <c r="F1022" s="192">
        <f t="shared" si="31"/>
        <v>0</v>
      </c>
      <c r="G1022" s="187"/>
      <c r="H1022" s="179" t="str">
        <f t="shared" si="32"/>
        <v/>
      </c>
    </row>
    <row r="1023" spans="1:8" ht="18" customHeight="1">
      <c r="A1023" s="190"/>
      <c r="B1023" s="190"/>
      <c r="C1023" s="188"/>
      <c r="D1023" s="191"/>
      <c r="E1023" s="191"/>
      <c r="F1023" s="192">
        <f t="shared" si="31"/>
        <v>0</v>
      </c>
      <c r="G1023" s="187"/>
      <c r="H1023" s="179" t="str">
        <f t="shared" si="32"/>
        <v/>
      </c>
    </row>
    <row r="1024" spans="1:8" ht="18" customHeight="1">
      <c r="A1024" s="190"/>
      <c r="B1024" s="190"/>
      <c r="C1024" s="188"/>
      <c r="D1024" s="191"/>
      <c r="E1024" s="191"/>
      <c r="F1024" s="192">
        <f t="shared" si="31"/>
        <v>0</v>
      </c>
      <c r="G1024" s="187"/>
      <c r="H1024" s="179" t="str">
        <f t="shared" si="32"/>
        <v/>
      </c>
    </row>
    <row r="1025" spans="1:8" ht="18" customHeight="1">
      <c r="A1025" s="190"/>
      <c r="B1025" s="190"/>
      <c r="C1025" s="188"/>
      <c r="D1025" s="191"/>
      <c r="E1025" s="191"/>
      <c r="F1025" s="192">
        <f t="shared" si="31"/>
        <v>0</v>
      </c>
      <c r="G1025" s="187"/>
      <c r="H1025" s="179" t="str">
        <f t="shared" si="32"/>
        <v/>
      </c>
    </row>
    <row r="1026" spans="1:8" ht="18" customHeight="1">
      <c r="A1026" s="190"/>
      <c r="B1026" s="190"/>
      <c r="C1026" s="188"/>
      <c r="D1026" s="191"/>
      <c r="E1026" s="191"/>
      <c r="F1026" s="192">
        <f t="shared" si="31"/>
        <v>0</v>
      </c>
      <c r="G1026" s="187"/>
      <c r="H1026" s="179" t="str">
        <f t="shared" si="32"/>
        <v/>
      </c>
    </row>
    <row r="1027" spans="1:8" ht="18" customHeight="1">
      <c r="A1027" s="190"/>
      <c r="B1027" s="190"/>
      <c r="C1027" s="188"/>
      <c r="D1027" s="191"/>
      <c r="E1027" s="191"/>
      <c r="F1027" s="192">
        <f t="shared" si="31"/>
        <v>0</v>
      </c>
      <c r="G1027" s="187"/>
      <c r="H1027" s="179" t="str">
        <f t="shared" si="32"/>
        <v/>
      </c>
    </row>
    <row r="1028" spans="1:8" ht="18" customHeight="1">
      <c r="A1028" s="190"/>
      <c r="B1028" s="190"/>
      <c r="C1028" s="188"/>
      <c r="D1028" s="191"/>
      <c r="E1028" s="191"/>
      <c r="F1028" s="192">
        <f t="shared" si="31"/>
        <v>0</v>
      </c>
      <c r="G1028" s="187"/>
      <c r="H1028" s="179" t="str">
        <f t="shared" si="32"/>
        <v/>
      </c>
    </row>
    <row r="1029" spans="1:8" ht="18" customHeight="1">
      <c r="A1029" s="190"/>
      <c r="B1029" s="190"/>
      <c r="C1029" s="188"/>
      <c r="D1029" s="191"/>
      <c r="E1029" s="191"/>
      <c r="F1029" s="192">
        <f t="shared" si="31"/>
        <v>0</v>
      </c>
      <c r="G1029" s="187"/>
      <c r="H1029" s="179" t="str">
        <f t="shared" si="32"/>
        <v/>
      </c>
    </row>
    <row r="1030" spans="1:8" ht="18" customHeight="1">
      <c r="A1030" s="190"/>
      <c r="B1030" s="190"/>
      <c r="C1030" s="188"/>
      <c r="D1030" s="191"/>
      <c r="E1030" s="191"/>
      <c r="F1030" s="192">
        <f t="shared" si="31"/>
        <v>0</v>
      </c>
      <c r="G1030" s="187"/>
      <c r="H1030" s="179" t="str">
        <f t="shared" si="32"/>
        <v/>
      </c>
    </row>
    <row r="1031" spans="1:8" ht="18" customHeight="1">
      <c r="A1031" s="190"/>
      <c r="B1031" s="190"/>
      <c r="C1031" s="188"/>
      <c r="D1031" s="191"/>
      <c r="E1031" s="191"/>
      <c r="F1031" s="192">
        <f t="shared" si="31"/>
        <v>0</v>
      </c>
      <c r="G1031" s="187"/>
      <c r="H1031" s="179" t="str">
        <f t="shared" si="32"/>
        <v/>
      </c>
    </row>
    <row r="1032" spans="1:8" ht="18" customHeight="1">
      <c r="A1032" s="190"/>
      <c r="B1032" s="190"/>
      <c r="C1032" s="188"/>
      <c r="D1032" s="191"/>
      <c r="E1032" s="191"/>
      <c r="F1032" s="192">
        <f t="shared" si="31"/>
        <v>0</v>
      </c>
      <c r="G1032" s="187"/>
      <c r="H1032" s="179" t="str">
        <f t="shared" si="32"/>
        <v/>
      </c>
    </row>
    <row r="1033" spans="1:8" ht="18" customHeight="1">
      <c r="A1033" s="190"/>
      <c r="B1033" s="190"/>
      <c r="C1033" s="188"/>
      <c r="D1033" s="191"/>
      <c r="E1033" s="191"/>
      <c r="F1033" s="192">
        <f t="shared" si="31"/>
        <v>0</v>
      </c>
      <c r="G1033" s="187"/>
      <c r="H1033" s="179" t="str">
        <f t="shared" si="32"/>
        <v/>
      </c>
    </row>
    <row r="1034" spans="1:8" ht="18" customHeight="1">
      <c r="A1034" s="190"/>
      <c r="B1034" s="190"/>
      <c r="C1034" s="188"/>
      <c r="D1034" s="191"/>
      <c r="E1034" s="191"/>
      <c r="F1034" s="192">
        <f t="shared" si="31"/>
        <v>0</v>
      </c>
      <c r="G1034" s="187"/>
      <c r="H1034" s="179" t="str">
        <f t="shared" si="32"/>
        <v/>
      </c>
    </row>
    <row r="1035" spans="1:8" ht="18" customHeight="1">
      <c r="A1035" s="190"/>
      <c r="B1035" s="190"/>
      <c r="C1035" s="188"/>
      <c r="D1035" s="191"/>
      <c r="E1035" s="191"/>
      <c r="F1035" s="192">
        <f t="shared" si="31"/>
        <v>0</v>
      </c>
      <c r="G1035" s="187"/>
      <c r="H1035" s="179" t="str">
        <f t="shared" si="32"/>
        <v/>
      </c>
    </row>
    <row r="1036" spans="1:8" ht="18" customHeight="1">
      <c r="A1036" s="190"/>
      <c r="B1036" s="190"/>
      <c r="C1036" s="188"/>
      <c r="D1036" s="191"/>
      <c r="E1036" s="191"/>
      <c r="F1036" s="192">
        <f t="shared" si="31"/>
        <v>0</v>
      </c>
      <c r="G1036" s="187"/>
      <c r="H1036" s="179" t="str">
        <f t="shared" si="32"/>
        <v/>
      </c>
    </row>
    <row r="1037" spans="1:8" ht="18" customHeight="1">
      <c r="A1037" s="190"/>
      <c r="B1037" s="190"/>
      <c r="C1037" s="188"/>
      <c r="D1037" s="191"/>
      <c r="E1037" s="191"/>
      <c r="F1037" s="192">
        <f t="shared" si="31"/>
        <v>0</v>
      </c>
      <c r="G1037" s="187"/>
      <c r="H1037" s="179" t="str">
        <f t="shared" si="32"/>
        <v/>
      </c>
    </row>
    <row r="1038" spans="1:8" ht="18" customHeight="1">
      <c r="A1038" s="190"/>
      <c r="B1038" s="190"/>
      <c r="C1038" s="188"/>
      <c r="D1038" s="191"/>
      <c r="E1038" s="191"/>
      <c r="F1038" s="192">
        <f t="shared" ref="F1038:F1101" si="33">IF(C1038&lt;&gt;"",F1037+D1038-E1038,0)</f>
        <v>0</v>
      </c>
      <c r="G1038" s="187"/>
      <c r="H1038" s="179" t="str">
        <f t="shared" si="32"/>
        <v/>
      </c>
    </row>
    <row r="1039" spans="1:8" ht="18" customHeight="1">
      <c r="A1039" s="190"/>
      <c r="B1039" s="190"/>
      <c r="C1039" s="188"/>
      <c r="D1039" s="191"/>
      <c r="E1039" s="191"/>
      <c r="F1039" s="192">
        <f t="shared" si="33"/>
        <v>0</v>
      </c>
      <c r="G1039" s="187"/>
      <c r="H1039" s="179" t="str">
        <f t="shared" si="32"/>
        <v/>
      </c>
    </row>
    <row r="1040" spans="1:8" ht="18" customHeight="1">
      <c r="A1040" s="190"/>
      <c r="B1040" s="190"/>
      <c r="C1040" s="188"/>
      <c r="D1040" s="191"/>
      <c r="E1040" s="191"/>
      <c r="F1040" s="192">
        <f t="shared" si="33"/>
        <v>0</v>
      </c>
      <c r="G1040" s="187"/>
      <c r="H1040" s="179" t="str">
        <f t="shared" ref="H1040:H1103" si="34">IF(A1040&lt;&gt;"",MONTH(A1040),"")</f>
        <v/>
      </c>
    </row>
    <row r="1041" spans="1:8" ht="18" customHeight="1">
      <c r="A1041" s="190"/>
      <c r="B1041" s="190"/>
      <c r="C1041" s="188"/>
      <c r="D1041" s="191"/>
      <c r="E1041" s="191"/>
      <c r="F1041" s="192">
        <f t="shared" si="33"/>
        <v>0</v>
      </c>
      <c r="G1041" s="187"/>
      <c r="H1041" s="179" t="str">
        <f t="shared" si="34"/>
        <v/>
      </c>
    </row>
    <row r="1042" spans="1:8" ht="18" customHeight="1">
      <c r="A1042" s="190"/>
      <c r="B1042" s="190"/>
      <c r="C1042" s="188"/>
      <c r="D1042" s="191"/>
      <c r="E1042" s="191"/>
      <c r="F1042" s="192">
        <f t="shared" si="33"/>
        <v>0</v>
      </c>
      <c r="G1042" s="187"/>
      <c r="H1042" s="179" t="str">
        <f t="shared" si="34"/>
        <v/>
      </c>
    </row>
    <row r="1043" spans="1:8" ht="18" customHeight="1">
      <c r="A1043" s="190"/>
      <c r="B1043" s="190"/>
      <c r="C1043" s="188"/>
      <c r="D1043" s="191"/>
      <c r="E1043" s="191"/>
      <c r="F1043" s="192">
        <f t="shared" si="33"/>
        <v>0</v>
      </c>
      <c r="G1043" s="187"/>
      <c r="H1043" s="179" t="str">
        <f t="shared" si="34"/>
        <v/>
      </c>
    </row>
    <row r="1044" spans="1:8" ht="18" customHeight="1">
      <c r="A1044" s="190"/>
      <c r="B1044" s="190"/>
      <c r="C1044" s="188"/>
      <c r="D1044" s="191"/>
      <c r="E1044" s="191"/>
      <c r="F1044" s="192">
        <f t="shared" si="33"/>
        <v>0</v>
      </c>
      <c r="G1044" s="187"/>
      <c r="H1044" s="179" t="str">
        <f t="shared" si="34"/>
        <v/>
      </c>
    </row>
    <row r="1045" spans="1:8" ht="18" customHeight="1">
      <c r="A1045" s="190"/>
      <c r="B1045" s="190"/>
      <c r="C1045" s="188"/>
      <c r="D1045" s="191"/>
      <c r="E1045" s="191"/>
      <c r="F1045" s="192">
        <f t="shared" si="33"/>
        <v>0</v>
      </c>
      <c r="G1045" s="187"/>
      <c r="H1045" s="179" t="str">
        <f t="shared" si="34"/>
        <v/>
      </c>
    </row>
    <row r="1046" spans="1:8" ht="18" customHeight="1">
      <c r="A1046" s="190"/>
      <c r="B1046" s="190"/>
      <c r="C1046" s="188"/>
      <c r="D1046" s="191"/>
      <c r="E1046" s="191"/>
      <c r="F1046" s="192">
        <f t="shared" si="33"/>
        <v>0</v>
      </c>
      <c r="G1046" s="187"/>
      <c r="H1046" s="179" t="str">
        <f t="shared" si="34"/>
        <v/>
      </c>
    </row>
    <row r="1047" spans="1:8" ht="18" customHeight="1">
      <c r="A1047" s="190"/>
      <c r="B1047" s="190"/>
      <c r="C1047" s="188"/>
      <c r="D1047" s="191"/>
      <c r="E1047" s="191"/>
      <c r="F1047" s="192">
        <f t="shared" si="33"/>
        <v>0</v>
      </c>
      <c r="G1047" s="187"/>
      <c r="H1047" s="179" t="str">
        <f t="shared" si="34"/>
        <v/>
      </c>
    </row>
    <row r="1048" spans="1:8" ht="18" customHeight="1">
      <c r="A1048" s="190"/>
      <c r="B1048" s="190"/>
      <c r="C1048" s="188"/>
      <c r="D1048" s="191"/>
      <c r="E1048" s="191"/>
      <c r="F1048" s="192">
        <f t="shared" si="33"/>
        <v>0</v>
      </c>
      <c r="G1048" s="187"/>
      <c r="H1048" s="179" t="str">
        <f t="shared" si="34"/>
        <v/>
      </c>
    </row>
    <row r="1049" spans="1:8" ht="18" customHeight="1">
      <c r="A1049" s="190"/>
      <c r="B1049" s="190"/>
      <c r="C1049" s="188"/>
      <c r="D1049" s="191"/>
      <c r="E1049" s="191"/>
      <c r="F1049" s="192">
        <f t="shared" si="33"/>
        <v>0</v>
      </c>
      <c r="G1049" s="187"/>
      <c r="H1049" s="179" t="str">
        <f t="shared" si="34"/>
        <v/>
      </c>
    </row>
    <row r="1050" spans="1:8" ht="18" customHeight="1">
      <c r="A1050" s="190"/>
      <c r="B1050" s="190"/>
      <c r="C1050" s="188"/>
      <c r="D1050" s="191"/>
      <c r="E1050" s="191"/>
      <c r="F1050" s="192">
        <f t="shared" si="33"/>
        <v>0</v>
      </c>
      <c r="G1050" s="187"/>
      <c r="H1050" s="179" t="str">
        <f t="shared" si="34"/>
        <v/>
      </c>
    </row>
    <row r="1051" spans="1:8" ht="18" customHeight="1">
      <c r="A1051" s="190"/>
      <c r="B1051" s="190"/>
      <c r="C1051" s="188"/>
      <c r="D1051" s="191"/>
      <c r="E1051" s="191"/>
      <c r="F1051" s="192">
        <f t="shared" si="33"/>
        <v>0</v>
      </c>
      <c r="G1051" s="187"/>
      <c r="H1051" s="179" t="str">
        <f t="shared" si="34"/>
        <v/>
      </c>
    </row>
    <row r="1052" spans="1:8" ht="18" customHeight="1">
      <c r="A1052" s="190"/>
      <c r="B1052" s="190"/>
      <c r="C1052" s="188"/>
      <c r="D1052" s="191"/>
      <c r="E1052" s="191"/>
      <c r="F1052" s="192">
        <f t="shared" si="33"/>
        <v>0</v>
      </c>
      <c r="G1052" s="187"/>
      <c r="H1052" s="179" t="str">
        <f t="shared" si="34"/>
        <v/>
      </c>
    </row>
    <row r="1053" spans="1:8" ht="18" customHeight="1">
      <c r="A1053" s="190"/>
      <c r="B1053" s="190"/>
      <c r="C1053" s="188"/>
      <c r="D1053" s="191"/>
      <c r="E1053" s="191"/>
      <c r="F1053" s="192">
        <f t="shared" si="33"/>
        <v>0</v>
      </c>
      <c r="G1053" s="187"/>
      <c r="H1053" s="179" t="str">
        <f t="shared" si="34"/>
        <v/>
      </c>
    </row>
    <row r="1054" spans="1:8" ht="18" customHeight="1">
      <c r="A1054" s="190"/>
      <c r="B1054" s="190"/>
      <c r="C1054" s="188"/>
      <c r="D1054" s="191"/>
      <c r="E1054" s="191"/>
      <c r="F1054" s="192">
        <f t="shared" si="33"/>
        <v>0</v>
      </c>
      <c r="G1054" s="187"/>
      <c r="H1054" s="179" t="str">
        <f t="shared" si="34"/>
        <v/>
      </c>
    </row>
    <row r="1055" spans="1:8" ht="18" customHeight="1">
      <c r="A1055" s="190"/>
      <c r="B1055" s="190"/>
      <c r="C1055" s="188"/>
      <c r="D1055" s="191"/>
      <c r="E1055" s="191"/>
      <c r="F1055" s="192">
        <f t="shared" si="33"/>
        <v>0</v>
      </c>
      <c r="G1055" s="187"/>
      <c r="H1055" s="179" t="str">
        <f t="shared" si="34"/>
        <v/>
      </c>
    </row>
    <row r="1056" spans="1:8" ht="18" customHeight="1">
      <c r="A1056" s="190"/>
      <c r="B1056" s="190"/>
      <c r="C1056" s="188"/>
      <c r="D1056" s="191"/>
      <c r="E1056" s="191"/>
      <c r="F1056" s="192">
        <f t="shared" si="33"/>
        <v>0</v>
      </c>
      <c r="G1056" s="187"/>
      <c r="H1056" s="179" t="str">
        <f t="shared" si="34"/>
        <v/>
      </c>
    </row>
    <row r="1057" spans="1:8" ht="18" customHeight="1">
      <c r="A1057" s="190"/>
      <c r="B1057" s="190"/>
      <c r="C1057" s="188"/>
      <c r="D1057" s="191"/>
      <c r="E1057" s="191"/>
      <c r="F1057" s="192">
        <f t="shared" si="33"/>
        <v>0</v>
      </c>
      <c r="G1057" s="187"/>
      <c r="H1057" s="179" t="str">
        <f t="shared" si="34"/>
        <v/>
      </c>
    </row>
    <row r="1058" spans="1:8" ht="18" customHeight="1">
      <c r="A1058" s="190"/>
      <c r="B1058" s="190"/>
      <c r="C1058" s="188"/>
      <c r="D1058" s="191"/>
      <c r="E1058" s="191"/>
      <c r="F1058" s="192">
        <f t="shared" si="33"/>
        <v>0</v>
      </c>
      <c r="G1058" s="187"/>
      <c r="H1058" s="179" t="str">
        <f t="shared" si="34"/>
        <v/>
      </c>
    </row>
    <row r="1059" spans="1:8" ht="18" customHeight="1">
      <c r="A1059" s="190"/>
      <c r="B1059" s="190"/>
      <c r="C1059" s="188"/>
      <c r="D1059" s="191"/>
      <c r="E1059" s="191"/>
      <c r="F1059" s="192">
        <f t="shared" si="33"/>
        <v>0</v>
      </c>
      <c r="G1059" s="187"/>
      <c r="H1059" s="179" t="str">
        <f t="shared" si="34"/>
        <v/>
      </c>
    </row>
    <row r="1060" spans="1:8" ht="18" customHeight="1">
      <c r="A1060" s="190"/>
      <c r="B1060" s="190"/>
      <c r="C1060" s="188"/>
      <c r="D1060" s="191"/>
      <c r="E1060" s="191"/>
      <c r="F1060" s="192">
        <f t="shared" si="33"/>
        <v>0</v>
      </c>
      <c r="G1060" s="187"/>
      <c r="H1060" s="179" t="str">
        <f t="shared" si="34"/>
        <v/>
      </c>
    </row>
    <row r="1061" spans="1:8" ht="18" customHeight="1">
      <c r="A1061" s="190"/>
      <c r="B1061" s="190"/>
      <c r="C1061" s="188"/>
      <c r="D1061" s="191"/>
      <c r="E1061" s="191"/>
      <c r="F1061" s="192">
        <f t="shared" si="33"/>
        <v>0</v>
      </c>
      <c r="G1061" s="187"/>
      <c r="H1061" s="179" t="str">
        <f t="shared" si="34"/>
        <v/>
      </c>
    </row>
    <row r="1062" spans="1:8" ht="18" customHeight="1">
      <c r="A1062" s="190"/>
      <c r="B1062" s="190"/>
      <c r="C1062" s="188"/>
      <c r="D1062" s="191"/>
      <c r="E1062" s="191"/>
      <c r="F1062" s="192">
        <f t="shared" si="33"/>
        <v>0</v>
      </c>
      <c r="G1062" s="187"/>
      <c r="H1062" s="179" t="str">
        <f t="shared" si="34"/>
        <v/>
      </c>
    </row>
    <row r="1063" spans="1:8" ht="18" customHeight="1">
      <c r="A1063" s="190"/>
      <c r="B1063" s="190"/>
      <c r="C1063" s="188"/>
      <c r="D1063" s="191"/>
      <c r="E1063" s="191"/>
      <c r="F1063" s="192">
        <f t="shared" si="33"/>
        <v>0</v>
      </c>
      <c r="G1063" s="187"/>
      <c r="H1063" s="179" t="str">
        <f t="shared" si="34"/>
        <v/>
      </c>
    </row>
    <row r="1064" spans="1:8" ht="18" customHeight="1">
      <c r="A1064" s="190"/>
      <c r="B1064" s="190"/>
      <c r="C1064" s="188"/>
      <c r="D1064" s="191"/>
      <c r="E1064" s="191"/>
      <c r="F1064" s="192">
        <f t="shared" si="33"/>
        <v>0</v>
      </c>
      <c r="G1064" s="187"/>
      <c r="H1064" s="179" t="str">
        <f t="shared" si="34"/>
        <v/>
      </c>
    </row>
    <row r="1065" spans="1:8" ht="18" customHeight="1">
      <c r="A1065" s="190"/>
      <c r="B1065" s="190"/>
      <c r="C1065" s="188"/>
      <c r="D1065" s="191"/>
      <c r="E1065" s="191"/>
      <c r="F1065" s="192">
        <f t="shared" si="33"/>
        <v>0</v>
      </c>
      <c r="G1065" s="187"/>
      <c r="H1065" s="179" t="str">
        <f t="shared" si="34"/>
        <v/>
      </c>
    </row>
    <row r="1066" spans="1:8" ht="18" customHeight="1">
      <c r="A1066" s="190"/>
      <c r="B1066" s="190"/>
      <c r="C1066" s="188"/>
      <c r="D1066" s="191"/>
      <c r="E1066" s="191"/>
      <c r="F1066" s="192">
        <f t="shared" si="33"/>
        <v>0</v>
      </c>
      <c r="G1066" s="187"/>
      <c r="H1066" s="179" t="str">
        <f t="shared" si="34"/>
        <v/>
      </c>
    </row>
    <row r="1067" spans="1:8" ht="18" customHeight="1">
      <c r="A1067" s="190"/>
      <c r="B1067" s="190"/>
      <c r="C1067" s="188"/>
      <c r="D1067" s="191"/>
      <c r="E1067" s="191"/>
      <c r="F1067" s="192">
        <f t="shared" si="33"/>
        <v>0</v>
      </c>
      <c r="G1067" s="187"/>
      <c r="H1067" s="179" t="str">
        <f t="shared" si="34"/>
        <v/>
      </c>
    </row>
    <row r="1068" spans="1:8" ht="18" customHeight="1">
      <c r="A1068" s="190"/>
      <c r="B1068" s="190"/>
      <c r="C1068" s="188"/>
      <c r="D1068" s="191"/>
      <c r="E1068" s="191"/>
      <c r="F1068" s="192">
        <f t="shared" si="33"/>
        <v>0</v>
      </c>
      <c r="G1068" s="187"/>
      <c r="H1068" s="179" t="str">
        <f t="shared" si="34"/>
        <v/>
      </c>
    </row>
    <row r="1069" spans="1:8" ht="18" customHeight="1">
      <c r="A1069" s="190"/>
      <c r="B1069" s="190"/>
      <c r="C1069" s="188"/>
      <c r="D1069" s="191"/>
      <c r="E1069" s="191"/>
      <c r="F1069" s="192">
        <f t="shared" si="33"/>
        <v>0</v>
      </c>
      <c r="G1069" s="187"/>
      <c r="H1069" s="179" t="str">
        <f t="shared" si="34"/>
        <v/>
      </c>
    </row>
    <row r="1070" spans="1:8" ht="18" customHeight="1">
      <c r="A1070" s="190"/>
      <c r="B1070" s="190"/>
      <c r="C1070" s="188"/>
      <c r="D1070" s="191"/>
      <c r="E1070" s="191"/>
      <c r="F1070" s="192">
        <f t="shared" si="33"/>
        <v>0</v>
      </c>
      <c r="G1070" s="187"/>
      <c r="H1070" s="179" t="str">
        <f t="shared" si="34"/>
        <v/>
      </c>
    </row>
    <row r="1071" spans="1:8" ht="18" customHeight="1">
      <c r="A1071" s="190"/>
      <c r="B1071" s="190"/>
      <c r="C1071" s="188"/>
      <c r="D1071" s="191"/>
      <c r="E1071" s="191"/>
      <c r="F1071" s="192">
        <f t="shared" si="33"/>
        <v>0</v>
      </c>
      <c r="G1071" s="187"/>
      <c r="H1071" s="179" t="str">
        <f t="shared" si="34"/>
        <v/>
      </c>
    </row>
    <row r="1072" spans="1:8" ht="18" customHeight="1">
      <c r="A1072" s="190"/>
      <c r="B1072" s="190"/>
      <c r="C1072" s="188"/>
      <c r="D1072" s="191"/>
      <c r="E1072" s="191"/>
      <c r="F1072" s="192">
        <f t="shared" si="33"/>
        <v>0</v>
      </c>
      <c r="G1072" s="187"/>
      <c r="H1072" s="179" t="str">
        <f t="shared" si="34"/>
        <v/>
      </c>
    </row>
    <row r="1073" spans="1:8" ht="18" customHeight="1">
      <c r="A1073" s="190"/>
      <c r="B1073" s="190"/>
      <c r="C1073" s="188"/>
      <c r="D1073" s="191"/>
      <c r="E1073" s="191"/>
      <c r="F1073" s="192">
        <f t="shared" si="33"/>
        <v>0</v>
      </c>
      <c r="G1073" s="187"/>
      <c r="H1073" s="179" t="str">
        <f t="shared" si="34"/>
        <v/>
      </c>
    </row>
    <row r="1074" spans="1:8" ht="18" customHeight="1">
      <c r="A1074" s="190"/>
      <c r="B1074" s="190"/>
      <c r="C1074" s="188"/>
      <c r="D1074" s="191"/>
      <c r="E1074" s="191"/>
      <c r="F1074" s="192">
        <f t="shared" si="33"/>
        <v>0</v>
      </c>
      <c r="G1074" s="187"/>
      <c r="H1074" s="179" t="str">
        <f t="shared" si="34"/>
        <v/>
      </c>
    </row>
    <row r="1075" spans="1:8" ht="18" customHeight="1">
      <c r="A1075" s="190"/>
      <c r="B1075" s="190"/>
      <c r="C1075" s="188"/>
      <c r="D1075" s="191"/>
      <c r="E1075" s="191"/>
      <c r="F1075" s="192">
        <f t="shared" si="33"/>
        <v>0</v>
      </c>
      <c r="G1075" s="187"/>
      <c r="H1075" s="179" t="str">
        <f t="shared" si="34"/>
        <v/>
      </c>
    </row>
    <row r="1076" spans="1:8" ht="18" customHeight="1">
      <c r="A1076" s="190"/>
      <c r="B1076" s="190"/>
      <c r="C1076" s="188"/>
      <c r="D1076" s="191"/>
      <c r="E1076" s="191"/>
      <c r="F1076" s="192">
        <f t="shared" si="33"/>
        <v>0</v>
      </c>
      <c r="G1076" s="187"/>
      <c r="H1076" s="179" t="str">
        <f t="shared" si="34"/>
        <v/>
      </c>
    </row>
    <row r="1077" spans="1:8" ht="18" customHeight="1">
      <c r="A1077" s="190"/>
      <c r="B1077" s="190"/>
      <c r="C1077" s="188"/>
      <c r="D1077" s="191"/>
      <c r="E1077" s="191"/>
      <c r="F1077" s="192">
        <f t="shared" si="33"/>
        <v>0</v>
      </c>
      <c r="G1077" s="187"/>
      <c r="H1077" s="179" t="str">
        <f t="shared" si="34"/>
        <v/>
      </c>
    </row>
    <row r="1078" spans="1:8" ht="18" customHeight="1">
      <c r="A1078" s="190"/>
      <c r="B1078" s="190"/>
      <c r="C1078" s="188"/>
      <c r="D1078" s="191"/>
      <c r="E1078" s="191"/>
      <c r="F1078" s="192">
        <f t="shared" si="33"/>
        <v>0</v>
      </c>
      <c r="G1078" s="187"/>
      <c r="H1078" s="179" t="str">
        <f t="shared" si="34"/>
        <v/>
      </c>
    </row>
    <row r="1079" spans="1:8" ht="18" customHeight="1">
      <c r="A1079" s="190"/>
      <c r="B1079" s="190"/>
      <c r="C1079" s="188"/>
      <c r="D1079" s="191"/>
      <c r="E1079" s="191"/>
      <c r="F1079" s="192">
        <f t="shared" si="33"/>
        <v>0</v>
      </c>
      <c r="G1079" s="187"/>
      <c r="H1079" s="179" t="str">
        <f t="shared" si="34"/>
        <v/>
      </c>
    </row>
    <row r="1080" spans="1:8" ht="18" customHeight="1">
      <c r="A1080" s="190"/>
      <c r="B1080" s="190"/>
      <c r="C1080" s="188"/>
      <c r="D1080" s="191"/>
      <c r="E1080" s="191"/>
      <c r="F1080" s="192">
        <f t="shared" si="33"/>
        <v>0</v>
      </c>
      <c r="G1080" s="187"/>
      <c r="H1080" s="179" t="str">
        <f t="shared" si="34"/>
        <v/>
      </c>
    </row>
    <row r="1081" spans="1:8" ht="18" customHeight="1">
      <c r="A1081" s="190"/>
      <c r="B1081" s="190"/>
      <c r="C1081" s="188"/>
      <c r="D1081" s="191"/>
      <c r="E1081" s="191"/>
      <c r="F1081" s="192">
        <f t="shared" si="33"/>
        <v>0</v>
      </c>
      <c r="G1081" s="187"/>
      <c r="H1081" s="179" t="str">
        <f t="shared" si="34"/>
        <v/>
      </c>
    </row>
    <row r="1082" spans="1:8" ht="18" customHeight="1">
      <c r="A1082" s="190"/>
      <c r="B1082" s="190"/>
      <c r="C1082" s="188"/>
      <c r="D1082" s="191"/>
      <c r="E1082" s="191"/>
      <c r="F1082" s="192">
        <f t="shared" si="33"/>
        <v>0</v>
      </c>
      <c r="G1082" s="187"/>
      <c r="H1082" s="179" t="str">
        <f t="shared" si="34"/>
        <v/>
      </c>
    </row>
    <row r="1083" spans="1:8" ht="18" customHeight="1">
      <c r="A1083" s="190"/>
      <c r="B1083" s="190"/>
      <c r="C1083" s="188"/>
      <c r="D1083" s="191"/>
      <c r="E1083" s="191"/>
      <c r="F1083" s="192">
        <f t="shared" si="33"/>
        <v>0</v>
      </c>
      <c r="G1083" s="187"/>
      <c r="H1083" s="179" t="str">
        <f t="shared" si="34"/>
        <v/>
      </c>
    </row>
    <row r="1084" spans="1:8" ht="18" customHeight="1">
      <c r="A1084" s="190"/>
      <c r="B1084" s="190"/>
      <c r="C1084" s="188"/>
      <c r="D1084" s="191"/>
      <c r="E1084" s="191"/>
      <c r="F1084" s="192">
        <f t="shared" si="33"/>
        <v>0</v>
      </c>
      <c r="G1084" s="187"/>
      <c r="H1084" s="179" t="str">
        <f t="shared" si="34"/>
        <v/>
      </c>
    </row>
    <row r="1085" spans="1:8" ht="18" customHeight="1">
      <c r="A1085" s="190"/>
      <c r="B1085" s="190"/>
      <c r="C1085" s="188"/>
      <c r="D1085" s="191"/>
      <c r="E1085" s="191"/>
      <c r="F1085" s="192">
        <f t="shared" si="33"/>
        <v>0</v>
      </c>
      <c r="G1085" s="187"/>
      <c r="H1085" s="179" t="str">
        <f t="shared" si="34"/>
        <v/>
      </c>
    </row>
    <row r="1086" spans="1:8" ht="18" customHeight="1">
      <c r="A1086" s="190"/>
      <c r="B1086" s="190"/>
      <c r="C1086" s="188"/>
      <c r="D1086" s="191"/>
      <c r="E1086" s="191"/>
      <c r="F1086" s="192">
        <f t="shared" si="33"/>
        <v>0</v>
      </c>
      <c r="G1086" s="187"/>
      <c r="H1086" s="179" t="str">
        <f t="shared" si="34"/>
        <v/>
      </c>
    </row>
    <row r="1087" spans="1:8" ht="18" customHeight="1">
      <c r="A1087" s="190"/>
      <c r="B1087" s="190"/>
      <c r="C1087" s="188"/>
      <c r="D1087" s="191"/>
      <c r="E1087" s="191"/>
      <c r="F1087" s="192">
        <f t="shared" si="33"/>
        <v>0</v>
      </c>
      <c r="G1087" s="187"/>
      <c r="H1087" s="179" t="str">
        <f t="shared" si="34"/>
        <v/>
      </c>
    </row>
    <row r="1088" spans="1:8" ht="18" customHeight="1">
      <c r="A1088" s="190"/>
      <c r="B1088" s="190"/>
      <c r="C1088" s="188"/>
      <c r="D1088" s="191"/>
      <c r="E1088" s="191"/>
      <c r="F1088" s="192">
        <f t="shared" si="33"/>
        <v>0</v>
      </c>
      <c r="G1088" s="187"/>
      <c r="H1088" s="179" t="str">
        <f t="shared" si="34"/>
        <v/>
      </c>
    </row>
    <row r="1089" spans="1:8" ht="18" customHeight="1">
      <c r="A1089" s="190"/>
      <c r="B1089" s="190"/>
      <c r="C1089" s="188"/>
      <c r="D1089" s="191"/>
      <c r="E1089" s="191"/>
      <c r="F1089" s="192">
        <f t="shared" si="33"/>
        <v>0</v>
      </c>
      <c r="G1089" s="187"/>
      <c r="H1089" s="179" t="str">
        <f t="shared" si="34"/>
        <v/>
      </c>
    </row>
    <row r="1090" spans="1:8" ht="18" customHeight="1">
      <c r="A1090" s="190"/>
      <c r="B1090" s="190"/>
      <c r="C1090" s="188"/>
      <c r="D1090" s="191"/>
      <c r="E1090" s="191"/>
      <c r="F1090" s="192">
        <f t="shared" si="33"/>
        <v>0</v>
      </c>
      <c r="G1090" s="187"/>
      <c r="H1090" s="179" t="str">
        <f t="shared" si="34"/>
        <v/>
      </c>
    </row>
    <row r="1091" spans="1:8" ht="18" customHeight="1">
      <c r="A1091" s="190"/>
      <c r="B1091" s="190"/>
      <c r="C1091" s="188"/>
      <c r="D1091" s="191"/>
      <c r="E1091" s="191"/>
      <c r="F1091" s="192">
        <f t="shared" si="33"/>
        <v>0</v>
      </c>
      <c r="G1091" s="187"/>
      <c r="H1091" s="179" t="str">
        <f t="shared" si="34"/>
        <v/>
      </c>
    </row>
    <row r="1092" spans="1:8" ht="18" customHeight="1">
      <c r="A1092" s="190"/>
      <c r="B1092" s="190"/>
      <c r="C1092" s="188"/>
      <c r="D1092" s="191"/>
      <c r="E1092" s="191"/>
      <c r="F1092" s="192">
        <f t="shared" si="33"/>
        <v>0</v>
      </c>
      <c r="G1092" s="187"/>
      <c r="H1092" s="179" t="str">
        <f t="shared" si="34"/>
        <v/>
      </c>
    </row>
    <row r="1093" spans="1:8" ht="18" customHeight="1">
      <c r="A1093" s="190"/>
      <c r="B1093" s="190"/>
      <c r="C1093" s="188"/>
      <c r="D1093" s="191"/>
      <c r="E1093" s="191"/>
      <c r="F1093" s="192">
        <f t="shared" si="33"/>
        <v>0</v>
      </c>
      <c r="G1093" s="187"/>
      <c r="H1093" s="179" t="str">
        <f t="shared" si="34"/>
        <v/>
      </c>
    </row>
    <row r="1094" spans="1:8" ht="18" customHeight="1">
      <c r="A1094" s="190"/>
      <c r="B1094" s="190"/>
      <c r="C1094" s="188"/>
      <c r="D1094" s="191"/>
      <c r="E1094" s="191"/>
      <c r="F1094" s="192">
        <f t="shared" si="33"/>
        <v>0</v>
      </c>
      <c r="G1094" s="187"/>
      <c r="H1094" s="179" t="str">
        <f t="shared" si="34"/>
        <v/>
      </c>
    </row>
    <row r="1095" spans="1:8" ht="18" customHeight="1">
      <c r="A1095" s="190"/>
      <c r="B1095" s="190"/>
      <c r="C1095" s="188"/>
      <c r="D1095" s="191"/>
      <c r="E1095" s="191"/>
      <c r="F1095" s="192">
        <f t="shared" si="33"/>
        <v>0</v>
      </c>
      <c r="G1095" s="187"/>
      <c r="H1095" s="179" t="str">
        <f t="shared" si="34"/>
        <v/>
      </c>
    </row>
    <row r="1096" spans="1:8" ht="18" customHeight="1">
      <c r="A1096" s="190"/>
      <c r="B1096" s="190"/>
      <c r="C1096" s="188"/>
      <c r="D1096" s="191"/>
      <c r="E1096" s="191"/>
      <c r="F1096" s="192">
        <f t="shared" si="33"/>
        <v>0</v>
      </c>
      <c r="G1096" s="187"/>
      <c r="H1096" s="179" t="str">
        <f t="shared" si="34"/>
        <v/>
      </c>
    </row>
    <row r="1097" spans="1:8" ht="18" customHeight="1">
      <c r="A1097" s="190"/>
      <c r="B1097" s="190"/>
      <c r="C1097" s="188"/>
      <c r="D1097" s="191"/>
      <c r="E1097" s="191"/>
      <c r="F1097" s="192">
        <f t="shared" si="33"/>
        <v>0</v>
      </c>
      <c r="G1097" s="187"/>
      <c r="H1097" s="179" t="str">
        <f t="shared" si="34"/>
        <v/>
      </c>
    </row>
    <row r="1098" spans="1:8" ht="18" customHeight="1">
      <c r="A1098" s="190"/>
      <c r="B1098" s="190"/>
      <c r="C1098" s="188"/>
      <c r="D1098" s="191"/>
      <c r="E1098" s="191"/>
      <c r="F1098" s="192">
        <f t="shared" si="33"/>
        <v>0</v>
      </c>
      <c r="G1098" s="187"/>
      <c r="H1098" s="179" t="str">
        <f t="shared" si="34"/>
        <v/>
      </c>
    </row>
    <row r="1099" spans="1:8" ht="18" customHeight="1">
      <c r="A1099" s="190"/>
      <c r="B1099" s="190"/>
      <c r="C1099" s="188"/>
      <c r="D1099" s="191"/>
      <c r="E1099" s="191"/>
      <c r="F1099" s="192">
        <f t="shared" si="33"/>
        <v>0</v>
      </c>
      <c r="G1099" s="187"/>
      <c r="H1099" s="179" t="str">
        <f t="shared" si="34"/>
        <v/>
      </c>
    </row>
    <row r="1100" spans="1:8" ht="18" customHeight="1">
      <c r="A1100" s="190"/>
      <c r="B1100" s="190"/>
      <c r="C1100" s="188"/>
      <c r="D1100" s="191"/>
      <c r="E1100" s="191"/>
      <c r="F1100" s="192">
        <f t="shared" si="33"/>
        <v>0</v>
      </c>
      <c r="G1100" s="187"/>
      <c r="H1100" s="179" t="str">
        <f t="shared" si="34"/>
        <v/>
      </c>
    </row>
    <row r="1101" spans="1:8" ht="18" customHeight="1">
      <c r="A1101" s="190"/>
      <c r="B1101" s="190"/>
      <c r="C1101" s="188"/>
      <c r="D1101" s="191"/>
      <c r="E1101" s="191"/>
      <c r="F1101" s="192">
        <f t="shared" si="33"/>
        <v>0</v>
      </c>
      <c r="G1101" s="187"/>
      <c r="H1101" s="179" t="str">
        <f t="shared" si="34"/>
        <v/>
      </c>
    </row>
    <row r="1102" spans="1:8" ht="18" customHeight="1">
      <c r="A1102" s="190"/>
      <c r="B1102" s="190"/>
      <c r="C1102" s="188"/>
      <c r="D1102" s="191"/>
      <c r="E1102" s="191"/>
      <c r="F1102" s="192">
        <f t="shared" ref="F1102:F1165" si="35">IF(C1102&lt;&gt;"",F1101+D1102-E1102,0)</f>
        <v>0</v>
      </c>
      <c r="G1102" s="187"/>
      <c r="H1102" s="179" t="str">
        <f t="shared" si="34"/>
        <v/>
      </c>
    </row>
    <row r="1103" spans="1:8" ht="18" customHeight="1">
      <c r="A1103" s="190"/>
      <c r="B1103" s="190"/>
      <c r="C1103" s="188"/>
      <c r="D1103" s="191"/>
      <c r="E1103" s="191"/>
      <c r="F1103" s="192">
        <f t="shared" si="35"/>
        <v>0</v>
      </c>
      <c r="G1103" s="187"/>
      <c r="H1103" s="179" t="str">
        <f t="shared" si="34"/>
        <v/>
      </c>
    </row>
    <row r="1104" spans="1:8" ht="18" customHeight="1">
      <c r="A1104" s="190"/>
      <c r="B1104" s="190"/>
      <c r="C1104" s="188"/>
      <c r="D1104" s="191"/>
      <c r="E1104" s="191"/>
      <c r="F1104" s="192">
        <f t="shared" si="35"/>
        <v>0</v>
      </c>
      <c r="G1104" s="187"/>
      <c r="H1104" s="179" t="str">
        <f t="shared" ref="H1104:H1167" si="36">IF(A1104&lt;&gt;"",MONTH(A1104),"")</f>
        <v/>
      </c>
    </row>
    <row r="1105" spans="1:8" ht="18" customHeight="1">
      <c r="A1105" s="190"/>
      <c r="B1105" s="190"/>
      <c r="C1105" s="188"/>
      <c r="D1105" s="191"/>
      <c r="E1105" s="191"/>
      <c r="F1105" s="192">
        <f t="shared" si="35"/>
        <v>0</v>
      </c>
      <c r="G1105" s="187"/>
      <c r="H1105" s="179" t="str">
        <f t="shared" si="36"/>
        <v/>
      </c>
    </row>
    <row r="1106" spans="1:8" ht="18" customHeight="1">
      <c r="A1106" s="190"/>
      <c r="B1106" s="190"/>
      <c r="C1106" s="188"/>
      <c r="D1106" s="191"/>
      <c r="E1106" s="191"/>
      <c r="F1106" s="192">
        <f t="shared" si="35"/>
        <v>0</v>
      </c>
      <c r="G1106" s="187"/>
      <c r="H1106" s="179" t="str">
        <f t="shared" si="36"/>
        <v/>
      </c>
    </row>
    <row r="1107" spans="1:8" ht="18" customHeight="1">
      <c r="A1107" s="190"/>
      <c r="B1107" s="190"/>
      <c r="C1107" s="188"/>
      <c r="D1107" s="191"/>
      <c r="E1107" s="191"/>
      <c r="F1107" s="192">
        <f t="shared" si="35"/>
        <v>0</v>
      </c>
      <c r="G1107" s="187"/>
      <c r="H1107" s="179" t="str">
        <f t="shared" si="36"/>
        <v/>
      </c>
    </row>
    <row r="1108" spans="1:8" ht="18" customHeight="1">
      <c r="A1108" s="190"/>
      <c r="B1108" s="190"/>
      <c r="C1108" s="188"/>
      <c r="D1108" s="191"/>
      <c r="E1108" s="191"/>
      <c r="F1108" s="192">
        <f t="shared" si="35"/>
        <v>0</v>
      </c>
      <c r="G1108" s="187"/>
      <c r="H1108" s="179" t="str">
        <f t="shared" si="36"/>
        <v/>
      </c>
    </row>
    <row r="1109" spans="1:8" ht="18" customHeight="1">
      <c r="A1109" s="190"/>
      <c r="B1109" s="190"/>
      <c r="C1109" s="188"/>
      <c r="D1109" s="191"/>
      <c r="E1109" s="191"/>
      <c r="F1109" s="192">
        <f t="shared" si="35"/>
        <v>0</v>
      </c>
      <c r="G1109" s="187"/>
      <c r="H1109" s="179" t="str">
        <f t="shared" si="36"/>
        <v/>
      </c>
    </row>
    <row r="1110" spans="1:8" ht="18" customHeight="1">
      <c r="A1110" s="190"/>
      <c r="B1110" s="190"/>
      <c r="C1110" s="188"/>
      <c r="D1110" s="191"/>
      <c r="E1110" s="191"/>
      <c r="F1110" s="192">
        <f t="shared" si="35"/>
        <v>0</v>
      </c>
      <c r="G1110" s="187"/>
      <c r="H1110" s="179" t="str">
        <f t="shared" si="36"/>
        <v/>
      </c>
    </row>
    <row r="1111" spans="1:8" ht="18" customHeight="1">
      <c r="A1111" s="190"/>
      <c r="B1111" s="190"/>
      <c r="C1111" s="188"/>
      <c r="D1111" s="191"/>
      <c r="E1111" s="191"/>
      <c r="F1111" s="192">
        <f t="shared" si="35"/>
        <v>0</v>
      </c>
      <c r="G1111" s="187"/>
      <c r="H1111" s="179" t="str">
        <f t="shared" si="36"/>
        <v/>
      </c>
    </row>
    <row r="1112" spans="1:8" ht="18" customHeight="1">
      <c r="A1112" s="190"/>
      <c r="B1112" s="190"/>
      <c r="C1112" s="188"/>
      <c r="D1112" s="191"/>
      <c r="E1112" s="191"/>
      <c r="F1112" s="192">
        <f t="shared" si="35"/>
        <v>0</v>
      </c>
      <c r="G1112" s="187"/>
      <c r="H1112" s="179" t="str">
        <f t="shared" si="36"/>
        <v/>
      </c>
    </row>
    <row r="1113" spans="1:8" ht="18" customHeight="1">
      <c r="A1113" s="190"/>
      <c r="B1113" s="190"/>
      <c r="C1113" s="188"/>
      <c r="D1113" s="191"/>
      <c r="E1113" s="191"/>
      <c r="F1113" s="192">
        <f t="shared" si="35"/>
        <v>0</v>
      </c>
      <c r="G1113" s="187"/>
      <c r="H1113" s="179" t="str">
        <f t="shared" si="36"/>
        <v/>
      </c>
    </row>
    <row r="1114" spans="1:8" ht="18" customHeight="1">
      <c r="A1114" s="190"/>
      <c r="B1114" s="190"/>
      <c r="C1114" s="188"/>
      <c r="D1114" s="191"/>
      <c r="E1114" s="191"/>
      <c r="F1114" s="192">
        <f t="shared" si="35"/>
        <v>0</v>
      </c>
      <c r="G1114" s="187"/>
      <c r="H1114" s="179" t="str">
        <f t="shared" si="36"/>
        <v/>
      </c>
    </row>
    <row r="1115" spans="1:8" ht="18" customHeight="1">
      <c r="A1115" s="190"/>
      <c r="B1115" s="190"/>
      <c r="C1115" s="188"/>
      <c r="D1115" s="191"/>
      <c r="E1115" s="191"/>
      <c r="F1115" s="192">
        <f t="shared" si="35"/>
        <v>0</v>
      </c>
      <c r="G1115" s="187"/>
      <c r="H1115" s="179" t="str">
        <f t="shared" si="36"/>
        <v/>
      </c>
    </row>
    <row r="1116" spans="1:8" ht="18" customHeight="1">
      <c r="A1116" s="190"/>
      <c r="B1116" s="190"/>
      <c r="C1116" s="188"/>
      <c r="D1116" s="191"/>
      <c r="E1116" s="191"/>
      <c r="F1116" s="192">
        <f t="shared" si="35"/>
        <v>0</v>
      </c>
      <c r="G1116" s="187"/>
      <c r="H1116" s="179" t="str">
        <f t="shared" si="36"/>
        <v/>
      </c>
    </row>
    <row r="1117" spans="1:8" ht="18" customHeight="1">
      <c r="A1117" s="190"/>
      <c r="B1117" s="190"/>
      <c r="C1117" s="188"/>
      <c r="D1117" s="191"/>
      <c r="E1117" s="191"/>
      <c r="F1117" s="192">
        <f t="shared" si="35"/>
        <v>0</v>
      </c>
      <c r="G1117" s="187"/>
      <c r="H1117" s="179" t="str">
        <f t="shared" si="36"/>
        <v/>
      </c>
    </row>
    <row r="1118" spans="1:8" ht="18" customHeight="1">
      <c r="A1118" s="190"/>
      <c r="B1118" s="190"/>
      <c r="C1118" s="188"/>
      <c r="D1118" s="191"/>
      <c r="E1118" s="191"/>
      <c r="F1118" s="192">
        <f t="shared" si="35"/>
        <v>0</v>
      </c>
      <c r="G1118" s="187"/>
      <c r="H1118" s="179" t="str">
        <f t="shared" si="36"/>
        <v/>
      </c>
    </row>
    <row r="1119" spans="1:8" ht="18" customHeight="1">
      <c r="A1119" s="190"/>
      <c r="B1119" s="190"/>
      <c r="C1119" s="188"/>
      <c r="D1119" s="191"/>
      <c r="E1119" s="191"/>
      <c r="F1119" s="192">
        <f t="shared" si="35"/>
        <v>0</v>
      </c>
      <c r="G1119" s="187"/>
      <c r="H1119" s="179" t="str">
        <f t="shared" si="36"/>
        <v/>
      </c>
    </row>
    <row r="1120" spans="1:8" ht="18" customHeight="1">
      <c r="A1120" s="190"/>
      <c r="B1120" s="190"/>
      <c r="C1120" s="188"/>
      <c r="D1120" s="191"/>
      <c r="E1120" s="191"/>
      <c r="F1120" s="192">
        <f t="shared" si="35"/>
        <v>0</v>
      </c>
      <c r="G1120" s="187"/>
      <c r="H1120" s="179" t="str">
        <f t="shared" si="36"/>
        <v/>
      </c>
    </row>
    <row r="1121" spans="1:8" ht="18" customHeight="1">
      <c r="A1121" s="190"/>
      <c r="B1121" s="190"/>
      <c r="C1121" s="188"/>
      <c r="D1121" s="191"/>
      <c r="E1121" s="191"/>
      <c r="F1121" s="192">
        <f t="shared" si="35"/>
        <v>0</v>
      </c>
      <c r="G1121" s="187"/>
      <c r="H1121" s="179" t="str">
        <f t="shared" si="36"/>
        <v/>
      </c>
    </row>
    <row r="1122" spans="1:8" ht="18" customHeight="1">
      <c r="A1122" s="190"/>
      <c r="B1122" s="190"/>
      <c r="C1122" s="188"/>
      <c r="D1122" s="191"/>
      <c r="E1122" s="191"/>
      <c r="F1122" s="192">
        <f t="shared" si="35"/>
        <v>0</v>
      </c>
      <c r="G1122" s="187"/>
      <c r="H1122" s="179" t="str">
        <f t="shared" si="36"/>
        <v/>
      </c>
    </row>
    <row r="1123" spans="1:8" ht="18" customHeight="1">
      <c r="A1123" s="190"/>
      <c r="B1123" s="190"/>
      <c r="C1123" s="188"/>
      <c r="D1123" s="191"/>
      <c r="E1123" s="191"/>
      <c r="F1123" s="192">
        <f t="shared" si="35"/>
        <v>0</v>
      </c>
      <c r="G1123" s="187"/>
      <c r="H1123" s="179" t="str">
        <f t="shared" si="36"/>
        <v/>
      </c>
    </row>
    <row r="1124" spans="1:8" ht="18" customHeight="1">
      <c r="A1124" s="190"/>
      <c r="B1124" s="190"/>
      <c r="C1124" s="188"/>
      <c r="D1124" s="191"/>
      <c r="E1124" s="191"/>
      <c r="F1124" s="192">
        <f t="shared" si="35"/>
        <v>0</v>
      </c>
      <c r="G1124" s="187"/>
      <c r="H1124" s="179" t="str">
        <f t="shared" si="36"/>
        <v/>
      </c>
    </row>
    <row r="1125" spans="1:8" ht="18" customHeight="1">
      <c r="A1125" s="190"/>
      <c r="B1125" s="190"/>
      <c r="C1125" s="188"/>
      <c r="D1125" s="191"/>
      <c r="E1125" s="191"/>
      <c r="F1125" s="192">
        <f t="shared" si="35"/>
        <v>0</v>
      </c>
      <c r="G1125" s="187"/>
      <c r="H1125" s="179" t="str">
        <f t="shared" si="36"/>
        <v/>
      </c>
    </row>
    <row r="1126" spans="1:8" ht="18" customHeight="1">
      <c r="A1126" s="190"/>
      <c r="B1126" s="190"/>
      <c r="C1126" s="188"/>
      <c r="D1126" s="191"/>
      <c r="E1126" s="191"/>
      <c r="F1126" s="192">
        <f t="shared" si="35"/>
        <v>0</v>
      </c>
      <c r="G1126" s="187"/>
      <c r="H1126" s="179" t="str">
        <f t="shared" si="36"/>
        <v/>
      </c>
    </row>
    <row r="1127" spans="1:8" ht="18" customHeight="1">
      <c r="A1127" s="190"/>
      <c r="B1127" s="190"/>
      <c r="C1127" s="188"/>
      <c r="D1127" s="191"/>
      <c r="E1127" s="191"/>
      <c r="F1127" s="192">
        <f t="shared" si="35"/>
        <v>0</v>
      </c>
      <c r="G1127" s="187"/>
      <c r="H1127" s="179" t="str">
        <f t="shared" si="36"/>
        <v/>
      </c>
    </row>
    <row r="1128" spans="1:8" ht="18" customHeight="1">
      <c r="A1128" s="190"/>
      <c r="B1128" s="190"/>
      <c r="C1128" s="188"/>
      <c r="D1128" s="191"/>
      <c r="E1128" s="191"/>
      <c r="F1128" s="192">
        <f t="shared" si="35"/>
        <v>0</v>
      </c>
      <c r="G1128" s="187"/>
      <c r="H1128" s="179" t="str">
        <f t="shared" si="36"/>
        <v/>
      </c>
    </row>
    <row r="1129" spans="1:8" ht="18" customHeight="1">
      <c r="A1129" s="190"/>
      <c r="B1129" s="190"/>
      <c r="C1129" s="188"/>
      <c r="D1129" s="191"/>
      <c r="E1129" s="191"/>
      <c r="F1129" s="192">
        <f t="shared" si="35"/>
        <v>0</v>
      </c>
      <c r="G1129" s="187"/>
      <c r="H1129" s="179" t="str">
        <f t="shared" si="36"/>
        <v/>
      </c>
    </row>
    <row r="1130" spans="1:8" ht="18" customHeight="1">
      <c r="A1130" s="190"/>
      <c r="B1130" s="190"/>
      <c r="C1130" s="188"/>
      <c r="D1130" s="191"/>
      <c r="E1130" s="191"/>
      <c r="F1130" s="192">
        <f t="shared" si="35"/>
        <v>0</v>
      </c>
      <c r="G1130" s="187"/>
      <c r="H1130" s="179" t="str">
        <f t="shared" si="36"/>
        <v/>
      </c>
    </row>
    <row r="1131" spans="1:8" ht="18" customHeight="1">
      <c r="A1131" s="190"/>
      <c r="B1131" s="190"/>
      <c r="C1131" s="188"/>
      <c r="D1131" s="191"/>
      <c r="E1131" s="191"/>
      <c r="F1131" s="192">
        <f t="shared" si="35"/>
        <v>0</v>
      </c>
      <c r="G1131" s="187"/>
      <c r="H1131" s="179" t="str">
        <f t="shared" si="36"/>
        <v/>
      </c>
    </row>
    <row r="1132" spans="1:8" ht="18" customHeight="1">
      <c r="A1132" s="190"/>
      <c r="B1132" s="190"/>
      <c r="C1132" s="188"/>
      <c r="D1132" s="191"/>
      <c r="E1132" s="191"/>
      <c r="F1132" s="192">
        <f t="shared" si="35"/>
        <v>0</v>
      </c>
      <c r="G1132" s="187"/>
      <c r="H1132" s="179" t="str">
        <f t="shared" si="36"/>
        <v/>
      </c>
    </row>
    <row r="1133" spans="1:8" ht="18" customHeight="1">
      <c r="A1133" s="190"/>
      <c r="B1133" s="190"/>
      <c r="C1133" s="188"/>
      <c r="D1133" s="191"/>
      <c r="E1133" s="191"/>
      <c r="F1133" s="192">
        <f t="shared" si="35"/>
        <v>0</v>
      </c>
      <c r="G1133" s="187"/>
      <c r="H1133" s="179" t="str">
        <f t="shared" si="36"/>
        <v/>
      </c>
    </row>
    <row r="1134" spans="1:8" ht="18" customHeight="1">
      <c r="A1134" s="190"/>
      <c r="B1134" s="190"/>
      <c r="C1134" s="188"/>
      <c r="D1134" s="191"/>
      <c r="E1134" s="191"/>
      <c r="F1134" s="192">
        <f t="shared" si="35"/>
        <v>0</v>
      </c>
      <c r="G1134" s="187"/>
      <c r="H1134" s="179" t="str">
        <f t="shared" si="36"/>
        <v/>
      </c>
    </row>
    <row r="1135" spans="1:8" ht="18" customHeight="1">
      <c r="A1135" s="190"/>
      <c r="B1135" s="190"/>
      <c r="C1135" s="188"/>
      <c r="D1135" s="191"/>
      <c r="E1135" s="191"/>
      <c r="F1135" s="192">
        <f t="shared" si="35"/>
        <v>0</v>
      </c>
      <c r="G1135" s="187"/>
      <c r="H1135" s="179" t="str">
        <f t="shared" si="36"/>
        <v/>
      </c>
    </row>
    <row r="1136" spans="1:8" ht="18" customHeight="1">
      <c r="A1136" s="190"/>
      <c r="B1136" s="190"/>
      <c r="C1136" s="188"/>
      <c r="D1136" s="191"/>
      <c r="E1136" s="191"/>
      <c r="F1136" s="192">
        <f t="shared" si="35"/>
        <v>0</v>
      </c>
      <c r="G1136" s="187"/>
      <c r="H1136" s="179" t="str">
        <f t="shared" si="36"/>
        <v/>
      </c>
    </row>
    <row r="1137" spans="1:8" ht="18" customHeight="1">
      <c r="A1137" s="190"/>
      <c r="B1137" s="190"/>
      <c r="C1137" s="188"/>
      <c r="D1137" s="191"/>
      <c r="E1137" s="191"/>
      <c r="F1137" s="192">
        <f t="shared" si="35"/>
        <v>0</v>
      </c>
      <c r="G1137" s="187"/>
      <c r="H1137" s="179" t="str">
        <f t="shared" si="36"/>
        <v/>
      </c>
    </row>
    <row r="1138" spans="1:8" ht="18" customHeight="1">
      <c r="A1138" s="190"/>
      <c r="B1138" s="190"/>
      <c r="C1138" s="188"/>
      <c r="D1138" s="191"/>
      <c r="E1138" s="191"/>
      <c r="F1138" s="192">
        <f t="shared" si="35"/>
        <v>0</v>
      </c>
      <c r="G1138" s="187"/>
      <c r="H1138" s="179" t="str">
        <f t="shared" si="36"/>
        <v/>
      </c>
    </row>
    <row r="1139" spans="1:8" ht="18" customHeight="1">
      <c r="A1139" s="190"/>
      <c r="B1139" s="190"/>
      <c r="C1139" s="188"/>
      <c r="D1139" s="191"/>
      <c r="E1139" s="191"/>
      <c r="F1139" s="192">
        <f t="shared" si="35"/>
        <v>0</v>
      </c>
      <c r="G1139" s="187"/>
      <c r="H1139" s="179" t="str">
        <f t="shared" si="36"/>
        <v/>
      </c>
    </row>
    <row r="1140" spans="1:8" ht="18" customHeight="1">
      <c r="A1140" s="190"/>
      <c r="B1140" s="190"/>
      <c r="C1140" s="188"/>
      <c r="D1140" s="191"/>
      <c r="E1140" s="191"/>
      <c r="F1140" s="192">
        <f t="shared" si="35"/>
        <v>0</v>
      </c>
      <c r="G1140" s="187"/>
      <c r="H1140" s="179" t="str">
        <f t="shared" si="36"/>
        <v/>
      </c>
    </row>
    <row r="1141" spans="1:8" ht="18" customHeight="1">
      <c r="A1141" s="190"/>
      <c r="B1141" s="190"/>
      <c r="C1141" s="188"/>
      <c r="D1141" s="191"/>
      <c r="E1141" s="191"/>
      <c r="F1141" s="192">
        <f t="shared" si="35"/>
        <v>0</v>
      </c>
      <c r="G1141" s="187"/>
      <c r="H1141" s="179" t="str">
        <f t="shared" si="36"/>
        <v/>
      </c>
    </row>
    <row r="1142" spans="1:8" ht="18" customHeight="1">
      <c r="A1142" s="190"/>
      <c r="B1142" s="190"/>
      <c r="C1142" s="188"/>
      <c r="D1142" s="191"/>
      <c r="E1142" s="191"/>
      <c r="F1142" s="192">
        <f t="shared" si="35"/>
        <v>0</v>
      </c>
      <c r="G1142" s="187"/>
      <c r="H1142" s="179" t="str">
        <f t="shared" si="36"/>
        <v/>
      </c>
    </row>
    <row r="1143" spans="1:8" ht="18" customHeight="1">
      <c r="A1143" s="190"/>
      <c r="B1143" s="190"/>
      <c r="C1143" s="188"/>
      <c r="D1143" s="191"/>
      <c r="E1143" s="191"/>
      <c r="F1143" s="192">
        <f t="shared" si="35"/>
        <v>0</v>
      </c>
      <c r="G1143" s="187"/>
      <c r="H1143" s="179" t="str">
        <f t="shared" si="36"/>
        <v/>
      </c>
    </row>
    <row r="1144" spans="1:8" ht="18" customHeight="1">
      <c r="A1144" s="190"/>
      <c r="B1144" s="190"/>
      <c r="C1144" s="188"/>
      <c r="D1144" s="191"/>
      <c r="E1144" s="191"/>
      <c r="F1144" s="192">
        <f t="shared" si="35"/>
        <v>0</v>
      </c>
      <c r="G1144" s="187"/>
      <c r="H1144" s="179" t="str">
        <f t="shared" si="36"/>
        <v/>
      </c>
    </row>
    <row r="1145" spans="1:8" ht="18" customHeight="1">
      <c r="A1145" s="190"/>
      <c r="B1145" s="190"/>
      <c r="C1145" s="188"/>
      <c r="D1145" s="191"/>
      <c r="E1145" s="191"/>
      <c r="F1145" s="192">
        <f t="shared" si="35"/>
        <v>0</v>
      </c>
      <c r="G1145" s="187"/>
      <c r="H1145" s="179" t="str">
        <f t="shared" si="36"/>
        <v/>
      </c>
    </row>
    <row r="1146" spans="1:8" ht="18" customHeight="1">
      <c r="A1146" s="190"/>
      <c r="B1146" s="190"/>
      <c r="C1146" s="188"/>
      <c r="D1146" s="191"/>
      <c r="E1146" s="191"/>
      <c r="F1146" s="192">
        <f t="shared" si="35"/>
        <v>0</v>
      </c>
      <c r="G1146" s="187"/>
      <c r="H1146" s="179" t="str">
        <f t="shared" si="36"/>
        <v/>
      </c>
    </row>
    <row r="1147" spans="1:8" ht="18" customHeight="1">
      <c r="A1147" s="190"/>
      <c r="B1147" s="190"/>
      <c r="C1147" s="188"/>
      <c r="D1147" s="191"/>
      <c r="E1147" s="191"/>
      <c r="F1147" s="192">
        <f t="shared" si="35"/>
        <v>0</v>
      </c>
      <c r="G1147" s="187"/>
      <c r="H1147" s="179" t="str">
        <f t="shared" si="36"/>
        <v/>
      </c>
    </row>
    <row r="1148" spans="1:8" ht="18" customHeight="1">
      <c r="A1148" s="190"/>
      <c r="B1148" s="190"/>
      <c r="C1148" s="188"/>
      <c r="D1148" s="191"/>
      <c r="E1148" s="191"/>
      <c r="F1148" s="192">
        <f t="shared" si="35"/>
        <v>0</v>
      </c>
      <c r="G1148" s="187"/>
      <c r="H1148" s="179" t="str">
        <f t="shared" si="36"/>
        <v/>
      </c>
    </row>
    <row r="1149" spans="1:8" ht="18" customHeight="1">
      <c r="A1149" s="190"/>
      <c r="B1149" s="190"/>
      <c r="C1149" s="188"/>
      <c r="D1149" s="191"/>
      <c r="E1149" s="191"/>
      <c r="F1149" s="192">
        <f t="shared" si="35"/>
        <v>0</v>
      </c>
      <c r="G1149" s="187"/>
      <c r="H1149" s="179" t="str">
        <f t="shared" si="36"/>
        <v/>
      </c>
    </row>
    <row r="1150" spans="1:8" ht="18" customHeight="1">
      <c r="A1150" s="190"/>
      <c r="B1150" s="190"/>
      <c r="C1150" s="188"/>
      <c r="D1150" s="191"/>
      <c r="E1150" s="191"/>
      <c r="F1150" s="192">
        <f t="shared" si="35"/>
        <v>0</v>
      </c>
      <c r="G1150" s="187"/>
      <c r="H1150" s="179" t="str">
        <f t="shared" si="36"/>
        <v/>
      </c>
    </row>
    <row r="1151" spans="1:8" ht="18" customHeight="1">
      <c r="A1151" s="190"/>
      <c r="B1151" s="190"/>
      <c r="C1151" s="188"/>
      <c r="D1151" s="191"/>
      <c r="E1151" s="191"/>
      <c r="F1151" s="192">
        <f t="shared" si="35"/>
        <v>0</v>
      </c>
      <c r="G1151" s="187"/>
      <c r="H1151" s="179" t="str">
        <f t="shared" si="36"/>
        <v/>
      </c>
    </row>
    <row r="1152" spans="1:8" ht="18" customHeight="1">
      <c r="A1152" s="190"/>
      <c r="B1152" s="190"/>
      <c r="C1152" s="188"/>
      <c r="D1152" s="191"/>
      <c r="E1152" s="191"/>
      <c r="F1152" s="192">
        <f t="shared" si="35"/>
        <v>0</v>
      </c>
      <c r="G1152" s="187"/>
      <c r="H1152" s="179" t="str">
        <f t="shared" si="36"/>
        <v/>
      </c>
    </row>
    <row r="1153" spans="1:8" ht="18" customHeight="1">
      <c r="A1153" s="190"/>
      <c r="B1153" s="190"/>
      <c r="C1153" s="188"/>
      <c r="D1153" s="191"/>
      <c r="E1153" s="191"/>
      <c r="F1153" s="192">
        <f t="shared" si="35"/>
        <v>0</v>
      </c>
      <c r="G1153" s="187"/>
      <c r="H1153" s="179" t="str">
        <f t="shared" si="36"/>
        <v/>
      </c>
    </row>
    <row r="1154" spans="1:8" ht="18" customHeight="1">
      <c r="A1154" s="190"/>
      <c r="B1154" s="190"/>
      <c r="C1154" s="188"/>
      <c r="D1154" s="191"/>
      <c r="E1154" s="191"/>
      <c r="F1154" s="192">
        <f t="shared" si="35"/>
        <v>0</v>
      </c>
      <c r="G1154" s="187"/>
      <c r="H1154" s="179" t="str">
        <f t="shared" si="36"/>
        <v/>
      </c>
    </row>
    <row r="1155" spans="1:8" ht="18" customHeight="1">
      <c r="A1155" s="190"/>
      <c r="B1155" s="190"/>
      <c r="C1155" s="188"/>
      <c r="D1155" s="191"/>
      <c r="E1155" s="191"/>
      <c r="F1155" s="192">
        <f t="shared" si="35"/>
        <v>0</v>
      </c>
      <c r="G1155" s="187"/>
      <c r="H1155" s="179" t="str">
        <f t="shared" si="36"/>
        <v/>
      </c>
    </row>
    <row r="1156" spans="1:8" ht="18" customHeight="1">
      <c r="A1156" s="190"/>
      <c r="B1156" s="190"/>
      <c r="C1156" s="188"/>
      <c r="D1156" s="191"/>
      <c r="E1156" s="191"/>
      <c r="F1156" s="192">
        <f t="shared" si="35"/>
        <v>0</v>
      </c>
      <c r="G1156" s="187"/>
      <c r="H1156" s="179" t="str">
        <f t="shared" si="36"/>
        <v/>
      </c>
    </row>
    <row r="1157" spans="1:8" ht="18" customHeight="1">
      <c r="A1157" s="190"/>
      <c r="B1157" s="190"/>
      <c r="C1157" s="188"/>
      <c r="D1157" s="191"/>
      <c r="E1157" s="191"/>
      <c r="F1157" s="192">
        <f t="shared" si="35"/>
        <v>0</v>
      </c>
      <c r="G1157" s="187"/>
      <c r="H1157" s="179" t="str">
        <f t="shared" si="36"/>
        <v/>
      </c>
    </row>
    <row r="1158" spans="1:8" ht="18" customHeight="1">
      <c r="A1158" s="190"/>
      <c r="B1158" s="190"/>
      <c r="C1158" s="188"/>
      <c r="D1158" s="191"/>
      <c r="E1158" s="191"/>
      <c r="F1158" s="192">
        <f t="shared" si="35"/>
        <v>0</v>
      </c>
      <c r="G1158" s="187"/>
      <c r="H1158" s="179" t="str">
        <f t="shared" si="36"/>
        <v/>
      </c>
    </row>
    <row r="1159" spans="1:8" ht="18" customHeight="1">
      <c r="A1159" s="190"/>
      <c r="B1159" s="190"/>
      <c r="C1159" s="188"/>
      <c r="D1159" s="191"/>
      <c r="E1159" s="191"/>
      <c r="F1159" s="192">
        <f t="shared" si="35"/>
        <v>0</v>
      </c>
      <c r="G1159" s="187"/>
      <c r="H1159" s="179" t="str">
        <f t="shared" si="36"/>
        <v/>
      </c>
    </row>
    <row r="1160" spans="1:8" ht="18" customHeight="1">
      <c r="A1160" s="190"/>
      <c r="B1160" s="190"/>
      <c r="C1160" s="188"/>
      <c r="D1160" s="191"/>
      <c r="E1160" s="191"/>
      <c r="F1160" s="192">
        <f t="shared" si="35"/>
        <v>0</v>
      </c>
      <c r="G1160" s="187"/>
      <c r="H1160" s="179" t="str">
        <f t="shared" si="36"/>
        <v/>
      </c>
    </row>
    <row r="1161" spans="1:8" ht="18" customHeight="1">
      <c r="A1161" s="190"/>
      <c r="B1161" s="190"/>
      <c r="C1161" s="188"/>
      <c r="D1161" s="191"/>
      <c r="E1161" s="191"/>
      <c r="F1161" s="192">
        <f t="shared" si="35"/>
        <v>0</v>
      </c>
      <c r="G1161" s="187"/>
      <c r="H1161" s="179" t="str">
        <f t="shared" si="36"/>
        <v/>
      </c>
    </row>
    <row r="1162" spans="1:8" ht="18" customHeight="1">
      <c r="A1162" s="190"/>
      <c r="B1162" s="190"/>
      <c r="C1162" s="188"/>
      <c r="D1162" s="191"/>
      <c r="E1162" s="191"/>
      <c r="F1162" s="192">
        <f t="shared" si="35"/>
        <v>0</v>
      </c>
      <c r="G1162" s="187"/>
      <c r="H1162" s="179" t="str">
        <f t="shared" si="36"/>
        <v/>
      </c>
    </row>
    <row r="1163" spans="1:8" ht="18" customHeight="1">
      <c r="A1163" s="190"/>
      <c r="B1163" s="190"/>
      <c r="C1163" s="188"/>
      <c r="D1163" s="191"/>
      <c r="E1163" s="191"/>
      <c r="F1163" s="192">
        <f t="shared" si="35"/>
        <v>0</v>
      </c>
      <c r="G1163" s="187"/>
      <c r="H1163" s="179" t="str">
        <f t="shared" si="36"/>
        <v/>
      </c>
    </row>
    <row r="1164" spans="1:8" ht="18" customHeight="1">
      <c r="A1164" s="190"/>
      <c r="B1164" s="190"/>
      <c r="C1164" s="188"/>
      <c r="D1164" s="191"/>
      <c r="E1164" s="191"/>
      <c r="F1164" s="192">
        <f t="shared" si="35"/>
        <v>0</v>
      </c>
      <c r="G1164" s="187"/>
      <c r="H1164" s="179" t="str">
        <f t="shared" si="36"/>
        <v/>
      </c>
    </row>
    <row r="1165" spans="1:8" ht="18" customHeight="1">
      <c r="A1165" s="190"/>
      <c r="B1165" s="190"/>
      <c r="C1165" s="188"/>
      <c r="D1165" s="191"/>
      <c r="E1165" s="191"/>
      <c r="F1165" s="192">
        <f t="shared" si="35"/>
        <v>0</v>
      </c>
      <c r="G1165" s="187"/>
      <c r="H1165" s="179" t="str">
        <f t="shared" si="36"/>
        <v/>
      </c>
    </row>
    <row r="1166" spans="1:8" ht="18" customHeight="1">
      <c r="A1166" s="190"/>
      <c r="B1166" s="190"/>
      <c r="C1166" s="188"/>
      <c r="D1166" s="191"/>
      <c r="E1166" s="191"/>
      <c r="F1166" s="192">
        <f t="shared" ref="F1166:F1229" si="37">IF(C1166&lt;&gt;"",F1165+D1166-E1166,0)</f>
        <v>0</v>
      </c>
      <c r="G1166" s="187"/>
      <c r="H1166" s="179" t="str">
        <f t="shared" si="36"/>
        <v/>
      </c>
    </row>
    <row r="1167" spans="1:8" ht="18" customHeight="1">
      <c r="A1167" s="190"/>
      <c r="B1167" s="190"/>
      <c r="C1167" s="188"/>
      <c r="D1167" s="191"/>
      <c r="E1167" s="191"/>
      <c r="F1167" s="192">
        <f t="shared" si="37"/>
        <v>0</v>
      </c>
      <c r="G1167" s="187"/>
      <c r="H1167" s="179" t="str">
        <f t="shared" si="36"/>
        <v/>
      </c>
    </row>
    <row r="1168" spans="1:8" ht="18" customHeight="1">
      <c r="A1168" s="190"/>
      <c r="B1168" s="190"/>
      <c r="C1168" s="188"/>
      <c r="D1168" s="191"/>
      <c r="E1168" s="191"/>
      <c r="F1168" s="192">
        <f t="shared" si="37"/>
        <v>0</v>
      </c>
      <c r="G1168" s="187"/>
      <c r="H1168" s="179" t="str">
        <f t="shared" ref="H1168:H1231" si="38">IF(A1168&lt;&gt;"",MONTH(A1168),"")</f>
        <v/>
      </c>
    </row>
    <row r="1169" spans="1:8" ht="18" customHeight="1">
      <c r="A1169" s="190"/>
      <c r="B1169" s="190"/>
      <c r="C1169" s="188"/>
      <c r="D1169" s="191"/>
      <c r="E1169" s="191"/>
      <c r="F1169" s="192">
        <f t="shared" si="37"/>
        <v>0</v>
      </c>
      <c r="G1169" s="187"/>
      <c r="H1169" s="179" t="str">
        <f t="shared" si="38"/>
        <v/>
      </c>
    </row>
    <row r="1170" spans="1:8" ht="18" customHeight="1">
      <c r="A1170" s="190"/>
      <c r="B1170" s="190"/>
      <c r="C1170" s="188"/>
      <c r="D1170" s="191"/>
      <c r="E1170" s="191"/>
      <c r="F1170" s="192">
        <f t="shared" si="37"/>
        <v>0</v>
      </c>
      <c r="G1170" s="187"/>
      <c r="H1170" s="179" t="str">
        <f t="shared" si="38"/>
        <v/>
      </c>
    </row>
    <row r="1171" spans="1:8" ht="18" customHeight="1">
      <c r="A1171" s="190"/>
      <c r="B1171" s="190"/>
      <c r="C1171" s="188"/>
      <c r="D1171" s="191"/>
      <c r="E1171" s="191"/>
      <c r="F1171" s="192">
        <f t="shared" si="37"/>
        <v>0</v>
      </c>
      <c r="G1171" s="187"/>
      <c r="H1171" s="179" t="str">
        <f t="shared" si="38"/>
        <v/>
      </c>
    </row>
    <row r="1172" spans="1:8" ht="18" customHeight="1">
      <c r="A1172" s="190"/>
      <c r="B1172" s="190"/>
      <c r="C1172" s="188"/>
      <c r="D1172" s="191"/>
      <c r="E1172" s="191"/>
      <c r="F1172" s="192">
        <f t="shared" si="37"/>
        <v>0</v>
      </c>
      <c r="G1172" s="187"/>
      <c r="H1172" s="179" t="str">
        <f t="shared" si="38"/>
        <v/>
      </c>
    </row>
    <row r="1173" spans="1:8" ht="18" customHeight="1">
      <c r="A1173" s="190"/>
      <c r="B1173" s="190"/>
      <c r="C1173" s="188"/>
      <c r="D1173" s="191"/>
      <c r="E1173" s="191"/>
      <c r="F1173" s="192">
        <f t="shared" si="37"/>
        <v>0</v>
      </c>
      <c r="G1173" s="187"/>
      <c r="H1173" s="179" t="str">
        <f t="shared" si="38"/>
        <v/>
      </c>
    </row>
    <row r="1174" spans="1:8" ht="18" customHeight="1">
      <c r="A1174" s="190"/>
      <c r="B1174" s="190"/>
      <c r="C1174" s="188"/>
      <c r="D1174" s="191"/>
      <c r="E1174" s="191"/>
      <c r="F1174" s="192">
        <f t="shared" si="37"/>
        <v>0</v>
      </c>
      <c r="G1174" s="187"/>
      <c r="H1174" s="179" t="str">
        <f t="shared" si="38"/>
        <v/>
      </c>
    </row>
    <row r="1175" spans="1:8" ht="18" customHeight="1">
      <c r="A1175" s="190"/>
      <c r="B1175" s="190"/>
      <c r="C1175" s="188"/>
      <c r="D1175" s="191"/>
      <c r="E1175" s="191"/>
      <c r="F1175" s="192">
        <f t="shared" si="37"/>
        <v>0</v>
      </c>
      <c r="G1175" s="187"/>
      <c r="H1175" s="179" t="str">
        <f t="shared" si="38"/>
        <v/>
      </c>
    </row>
    <row r="1176" spans="1:8" ht="18" customHeight="1">
      <c r="A1176" s="190"/>
      <c r="B1176" s="190"/>
      <c r="C1176" s="188"/>
      <c r="D1176" s="191"/>
      <c r="E1176" s="191"/>
      <c r="F1176" s="192">
        <f t="shared" si="37"/>
        <v>0</v>
      </c>
      <c r="G1176" s="187"/>
      <c r="H1176" s="179" t="str">
        <f t="shared" si="38"/>
        <v/>
      </c>
    </row>
    <row r="1177" spans="1:8" ht="18" customHeight="1">
      <c r="A1177" s="190"/>
      <c r="B1177" s="190"/>
      <c r="C1177" s="188"/>
      <c r="D1177" s="191"/>
      <c r="E1177" s="191"/>
      <c r="F1177" s="192">
        <f t="shared" si="37"/>
        <v>0</v>
      </c>
      <c r="G1177" s="187"/>
      <c r="H1177" s="179" t="str">
        <f t="shared" si="38"/>
        <v/>
      </c>
    </row>
    <row r="1178" spans="1:8" ht="18" customHeight="1">
      <c r="A1178" s="190"/>
      <c r="B1178" s="190"/>
      <c r="C1178" s="188"/>
      <c r="D1178" s="191"/>
      <c r="E1178" s="191"/>
      <c r="F1178" s="192">
        <f t="shared" si="37"/>
        <v>0</v>
      </c>
      <c r="G1178" s="187"/>
      <c r="H1178" s="179" t="str">
        <f t="shared" si="38"/>
        <v/>
      </c>
    </row>
    <row r="1179" spans="1:8" ht="18" customHeight="1">
      <c r="A1179" s="190"/>
      <c r="B1179" s="190"/>
      <c r="C1179" s="188"/>
      <c r="D1179" s="191"/>
      <c r="E1179" s="191"/>
      <c r="F1179" s="192">
        <f t="shared" si="37"/>
        <v>0</v>
      </c>
      <c r="G1179" s="187"/>
      <c r="H1179" s="179" t="str">
        <f t="shared" si="38"/>
        <v/>
      </c>
    </row>
    <row r="1180" spans="1:8" ht="18" customHeight="1">
      <c r="A1180" s="190"/>
      <c r="B1180" s="190"/>
      <c r="C1180" s="188"/>
      <c r="D1180" s="191"/>
      <c r="E1180" s="191"/>
      <c r="F1180" s="192">
        <f t="shared" si="37"/>
        <v>0</v>
      </c>
      <c r="G1180" s="187"/>
      <c r="H1180" s="179" t="str">
        <f t="shared" si="38"/>
        <v/>
      </c>
    </row>
    <row r="1181" spans="1:8" ht="18" customHeight="1">
      <c r="A1181" s="190"/>
      <c r="B1181" s="190"/>
      <c r="C1181" s="188"/>
      <c r="D1181" s="191"/>
      <c r="E1181" s="191"/>
      <c r="F1181" s="192">
        <f t="shared" si="37"/>
        <v>0</v>
      </c>
      <c r="G1181" s="187"/>
      <c r="H1181" s="179" t="str">
        <f t="shared" si="38"/>
        <v/>
      </c>
    </row>
    <row r="1182" spans="1:8" ht="18" customHeight="1">
      <c r="A1182" s="190"/>
      <c r="B1182" s="190"/>
      <c r="C1182" s="188"/>
      <c r="D1182" s="191"/>
      <c r="E1182" s="191"/>
      <c r="F1182" s="192">
        <f t="shared" si="37"/>
        <v>0</v>
      </c>
      <c r="G1182" s="187"/>
      <c r="H1182" s="179" t="str">
        <f t="shared" si="38"/>
        <v/>
      </c>
    </row>
    <row r="1183" spans="1:8" ht="18" customHeight="1">
      <c r="A1183" s="190"/>
      <c r="B1183" s="190"/>
      <c r="C1183" s="188"/>
      <c r="D1183" s="191"/>
      <c r="E1183" s="191"/>
      <c r="F1183" s="192">
        <f t="shared" si="37"/>
        <v>0</v>
      </c>
      <c r="G1183" s="187"/>
      <c r="H1183" s="179" t="str">
        <f t="shared" si="38"/>
        <v/>
      </c>
    </row>
    <row r="1184" spans="1:8" ht="18" customHeight="1">
      <c r="A1184" s="190"/>
      <c r="B1184" s="190"/>
      <c r="C1184" s="188"/>
      <c r="D1184" s="191"/>
      <c r="E1184" s="191"/>
      <c r="F1184" s="192">
        <f t="shared" si="37"/>
        <v>0</v>
      </c>
      <c r="G1184" s="187"/>
      <c r="H1184" s="179" t="str">
        <f t="shared" si="38"/>
        <v/>
      </c>
    </row>
    <row r="1185" spans="1:8" ht="18" customHeight="1">
      <c r="A1185" s="190"/>
      <c r="B1185" s="190"/>
      <c r="C1185" s="188"/>
      <c r="D1185" s="191"/>
      <c r="E1185" s="191"/>
      <c r="F1185" s="192">
        <f t="shared" si="37"/>
        <v>0</v>
      </c>
      <c r="G1185" s="187"/>
      <c r="H1185" s="179" t="str">
        <f t="shared" si="38"/>
        <v/>
      </c>
    </row>
    <row r="1186" spans="1:8" ht="18" customHeight="1">
      <c r="A1186" s="190"/>
      <c r="B1186" s="190"/>
      <c r="C1186" s="188"/>
      <c r="D1186" s="191"/>
      <c r="E1186" s="191"/>
      <c r="F1186" s="192">
        <f t="shared" si="37"/>
        <v>0</v>
      </c>
      <c r="G1186" s="187"/>
      <c r="H1186" s="179" t="str">
        <f t="shared" si="38"/>
        <v/>
      </c>
    </row>
    <row r="1187" spans="1:8" ht="18" customHeight="1">
      <c r="A1187" s="190"/>
      <c r="B1187" s="190"/>
      <c r="C1187" s="188"/>
      <c r="D1187" s="191"/>
      <c r="E1187" s="191"/>
      <c r="F1187" s="192">
        <f t="shared" si="37"/>
        <v>0</v>
      </c>
      <c r="G1187" s="187"/>
      <c r="H1187" s="179" t="str">
        <f t="shared" si="38"/>
        <v/>
      </c>
    </row>
    <row r="1188" spans="1:8" ht="18" customHeight="1">
      <c r="A1188" s="190"/>
      <c r="B1188" s="190"/>
      <c r="C1188" s="188"/>
      <c r="D1188" s="191"/>
      <c r="E1188" s="191"/>
      <c r="F1188" s="192">
        <f t="shared" si="37"/>
        <v>0</v>
      </c>
      <c r="G1188" s="187"/>
      <c r="H1188" s="179" t="str">
        <f t="shared" si="38"/>
        <v/>
      </c>
    </row>
    <row r="1189" spans="1:8" ht="18" customHeight="1">
      <c r="A1189" s="190"/>
      <c r="B1189" s="190"/>
      <c r="C1189" s="188"/>
      <c r="D1189" s="191"/>
      <c r="E1189" s="191"/>
      <c r="F1189" s="192">
        <f t="shared" si="37"/>
        <v>0</v>
      </c>
      <c r="G1189" s="187"/>
      <c r="H1189" s="179" t="str">
        <f t="shared" si="38"/>
        <v/>
      </c>
    </row>
    <row r="1190" spans="1:8" ht="18" customHeight="1">
      <c r="A1190" s="190"/>
      <c r="B1190" s="190"/>
      <c r="C1190" s="188"/>
      <c r="D1190" s="191"/>
      <c r="E1190" s="191"/>
      <c r="F1190" s="192">
        <f t="shared" si="37"/>
        <v>0</v>
      </c>
      <c r="G1190" s="187"/>
      <c r="H1190" s="179" t="str">
        <f t="shared" si="38"/>
        <v/>
      </c>
    </row>
    <row r="1191" spans="1:8" ht="18" customHeight="1">
      <c r="A1191" s="190"/>
      <c r="B1191" s="190"/>
      <c r="C1191" s="188"/>
      <c r="D1191" s="191"/>
      <c r="E1191" s="191"/>
      <c r="F1191" s="192">
        <f t="shared" si="37"/>
        <v>0</v>
      </c>
      <c r="G1191" s="187"/>
      <c r="H1191" s="179" t="str">
        <f t="shared" si="38"/>
        <v/>
      </c>
    </row>
    <row r="1192" spans="1:8" ht="18" customHeight="1">
      <c r="A1192" s="190"/>
      <c r="B1192" s="190"/>
      <c r="C1192" s="188"/>
      <c r="D1192" s="191"/>
      <c r="E1192" s="191"/>
      <c r="F1192" s="192">
        <f t="shared" si="37"/>
        <v>0</v>
      </c>
      <c r="G1192" s="187"/>
      <c r="H1192" s="179" t="str">
        <f t="shared" si="38"/>
        <v/>
      </c>
    </row>
    <row r="1193" spans="1:8" ht="18" customHeight="1">
      <c r="A1193" s="190"/>
      <c r="B1193" s="190"/>
      <c r="C1193" s="188"/>
      <c r="D1193" s="191"/>
      <c r="E1193" s="191"/>
      <c r="F1193" s="192">
        <f t="shared" si="37"/>
        <v>0</v>
      </c>
      <c r="G1193" s="187"/>
      <c r="H1193" s="179" t="str">
        <f t="shared" si="38"/>
        <v/>
      </c>
    </row>
    <row r="1194" spans="1:8" ht="18" customHeight="1">
      <c r="A1194" s="190"/>
      <c r="B1194" s="190"/>
      <c r="C1194" s="188"/>
      <c r="D1194" s="191"/>
      <c r="E1194" s="191"/>
      <c r="F1194" s="192">
        <f t="shared" si="37"/>
        <v>0</v>
      </c>
      <c r="G1194" s="187"/>
      <c r="H1194" s="179" t="str">
        <f t="shared" si="38"/>
        <v/>
      </c>
    </row>
    <row r="1195" spans="1:8" ht="18" customHeight="1">
      <c r="A1195" s="190"/>
      <c r="B1195" s="190"/>
      <c r="C1195" s="188"/>
      <c r="D1195" s="191"/>
      <c r="E1195" s="191"/>
      <c r="F1195" s="192">
        <f t="shared" si="37"/>
        <v>0</v>
      </c>
      <c r="G1195" s="187"/>
      <c r="H1195" s="179" t="str">
        <f t="shared" si="38"/>
        <v/>
      </c>
    </row>
    <row r="1196" spans="1:8" ht="18" customHeight="1">
      <c r="A1196" s="190"/>
      <c r="B1196" s="190"/>
      <c r="C1196" s="188"/>
      <c r="D1196" s="191"/>
      <c r="E1196" s="191"/>
      <c r="F1196" s="192">
        <f t="shared" si="37"/>
        <v>0</v>
      </c>
      <c r="G1196" s="187"/>
      <c r="H1196" s="179" t="str">
        <f t="shared" si="38"/>
        <v/>
      </c>
    </row>
    <row r="1197" spans="1:8" ht="18" customHeight="1">
      <c r="A1197" s="190"/>
      <c r="B1197" s="190"/>
      <c r="C1197" s="188"/>
      <c r="D1197" s="191"/>
      <c r="E1197" s="191"/>
      <c r="F1197" s="192">
        <f t="shared" si="37"/>
        <v>0</v>
      </c>
      <c r="G1197" s="187"/>
      <c r="H1197" s="179" t="str">
        <f t="shared" si="38"/>
        <v/>
      </c>
    </row>
    <row r="1198" spans="1:8" ht="18" customHeight="1">
      <c r="A1198" s="190"/>
      <c r="B1198" s="190"/>
      <c r="C1198" s="188"/>
      <c r="D1198" s="191"/>
      <c r="E1198" s="191"/>
      <c r="F1198" s="192">
        <f t="shared" si="37"/>
        <v>0</v>
      </c>
      <c r="G1198" s="187"/>
      <c r="H1198" s="179" t="str">
        <f t="shared" si="38"/>
        <v/>
      </c>
    </row>
    <row r="1199" spans="1:8" ht="18" customHeight="1">
      <c r="A1199" s="190"/>
      <c r="B1199" s="190"/>
      <c r="C1199" s="188"/>
      <c r="D1199" s="191"/>
      <c r="E1199" s="191"/>
      <c r="F1199" s="192">
        <f t="shared" si="37"/>
        <v>0</v>
      </c>
      <c r="G1199" s="187"/>
      <c r="H1199" s="179" t="str">
        <f t="shared" si="38"/>
        <v/>
      </c>
    </row>
    <row r="1200" spans="1:8" ht="18" customHeight="1">
      <c r="A1200" s="190"/>
      <c r="B1200" s="190"/>
      <c r="C1200" s="188"/>
      <c r="D1200" s="191"/>
      <c r="E1200" s="191"/>
      <c r="F1200" s="192">
        <f t="shared" si="37"/>
        <v>0</v>
      </c>
      <c r="G1200" s="187"/>
      <c r="H1200" s="179" t="str">
        <f t="shared" si="38"/>
        <v/>
      </c>
    </row>
    <row r="1201" spans="1:8" ht="18" customHeight="1">
      <c r="A1201" s="190"/>
      <c r="B1201" s="190"/>
      <c r="C1201" s="188"/>
      <c r="D1201" s="191"/>
      <c r="E1201" s="191"/>
      <c r="F1201" s="192">
        <f t="shared" si="37"/>
        <v>0</v>
      </c>
      <c r="G1201" s="187"/>
      <c r="H1201" s="179" t="str">
        <f t="shared" si="38"/>
        <v/>
      </c>
    </row>
    <row r="1202" spans="1:8" ht="18" customHeight="1">
      <c r="A1202" s="190"/>
      <c r="B1202" s="190"/>
      <c r="C1202" s="188"/>
      <c r="D1202" s="191"/>
      <c r="E1202" s="191"/>
      <c r="F1202" s="192">
        <f t="shared" si="37"/>
        <v>0</v>
      </c>
      <c r="G1202" s="187"/>
      <c r="H1202" s="179" t="str">
        <f t="shared" si="38"/>
        <v/>
      </c>
    </row>
    <row r="1203" spans="1:8" ht="18" customHeight="1">
      <c r="A1203" s="190"/>
      <c r="B1203" s="190"/>
      <c r="C1203" s="188"/>
      <c r="D1203" s="191"/>
      <c r="E1203" s="191"/>
      <c r="F1203" s="192">
        <f t="shared" si="37"/>
        <v>0</v>
      </c>
      <c r="G1203" s="187"/>
      <c r="H1203" s="179" t="str">
        <f t="shared" si="38"/>
        <v/>
      </c>
    </row>
    <row r="1204" spans="1:8" ht="18" customHeight="1">
      <c r="A1204" s="190"/>
      <c r="B1204" s="190"/>
      <c r="C1204" s="188"/>
      <c r="D1204" s="191"/>
      <c r="E1204" s="191"/>
      <c r="F1204" s="192">
        <f t="shared" si="37"/>
        <v>0</v>
      </c>
      <c r="G1204" s="187"/>
      <c r="H1204" s="179" t="str">
        <f t="shared" si="38"/>
        <v/>
      </c>
    </row>
    <row r="1205" spans="1:8" ht="18" customHeight="1">
      <c r="A1205" s="190"/>
      <c r="B1205" s="190"/>
      <c r="C1205" s="188"/>
      <c r="D1205" s="191"/>
      <c r="E1205" s="191"/>
      <c r="F1205" s="192">
        <f t="shared" si="37"/>
        <v>0</v>
      </c>
      <c r="G1205" s="187"/>
      <c r="H1205" s="179" t="str">
        <f t="shared" si="38"/>
        <v/>
      </c>
    </row>
    <row r="1206" spans="1:8" ht="18" customHeight="1">
      <c r="A1206" s="190"/>
      <c r="B1206" s="190"/>
      <c r="C1206" s="188"/>
      <c r="D1206" s="191"/>
      <c r="E1206" s="191"/>
      <c r="F1206" s="192">
        <f t="shared" si="37"/>
        <v>0</v>
      </c>
      <c r="G1206" s="187"/>
      <c r="H1206" s="179" t="str">
        <f t="shared" si="38"/>
        <v/>
      </c>
    </row>
    <row r="1207" spans="1:8" ht="18" customHeight="1">
      <c r="A1207" s="190"/>
      <c r="B1207" s="190"/>
      <c r="C1207" s="188"/>
      <c r="D1207" s="191"/>
      <c r="E1207" s="191"/>
      <c r="F1207" s="192">
        <f t="shared" si="37"/>
        <v>0</v>
      </c>
      <c r="G1207" s="187"/>
      <c r="H1207" s="179" t="str">
        <f t="shared" si="38"/>
        <v/>
      </c>
    </row>
    <row r="1208" spans="1:8" ht="18" customHeight="1">
      <c r="A1208" s="190"/>
      <c r="B1208" s="190"/>
      <c r="C1208" s="188"/>
      <c r="D1208" s="191"/>
      <c r="E1208" s="191"/>
      <c r="F1208" s="192">
        <f t="shared" si="37"/>
        <v>0</v>
      </c>
      <c r="G1208" s="187"/>
      <c r="H1208" s="179" t="str">
        <f t="shared" si="38"/>
        <v/>
      </c>
    </row>
    <row r="1209" spans="1:8" ht="18" customHeight="1">
      <c r="A1209" s="190"/>
      <c r="B1209" s="190"/>
      <c r="C1209" s="188"/>
      <c r="D1209" s="191"/>
      <c r="E1209" s="191"/>
      <c r="F1209" s="192">
        <f t="shared" si="37"/>
        <v>0</v>
      </c>
      <c r="G1209" s="187"/>
      <c r="H1209" s="179" t="str">
        <f t="shared" si="38"/>
        <v/>
      </c>
    </row>
    <row r="1210" spans="1:8" ht="18" customHeight="1">
      <c r="A1210" s="190"/>
      <c r="B1210" s="190"/>
      <c r="C1210" s="188"/>
      <c r="D1210" s="191"/>
      <c r="E1210" s="191"/>
      <c r="F1210" s="192">
        <f t="shared" si="37"/>
        <v>0</v>
      </c>
      <c r="G1210" s="187"/>
      <c r="H1210" s="179" t="str">
        <f t="shared" si="38"/>
        <v/>
      </c>
    </row>
    <row r="1211" spans="1:8" ht="18" customHeight="1">
      <c r="A1211" s="190"/>
      <c r="B1211" s="190"/>
      <c r="C1211" s="188"/>
      <c r="D1211" s="191"/>
      <c r="E1211" s="191"/>
      <c r="F1211" s="192">
        <f t="shared" si="37"/>
        <v>0</v>
      </c>
      <c r="G1211" s="187"/>
      <c r="H1211" s="179" t="str">
        <f t="shared" si="38"/>
        <v/>
      </c>
    </row>
    <row r="1212" spans="1:8" ht="18" customHeight="1">
      <c r="A1212" s="190"/>
      <c r="B1212" s="190"/>
      <c r="C1212" s="188"/>
      <c r="D1212" s="191"/>
      <c r="E1212" s="191"/>
      <c r="F1212" s="192">
        <f t="shared" si="37"/>
        <v>0</v>
      </c>
      <c r="G1212" s="187"/>
      <c r="H1212" s="179" t="str">
        <f t="shared" si="38"/>
        <v/>
      </c>
    </row>
    <row r="1213" spans="1:8" ht="18" customHeight="1">
      <c r="A1213" s="190"/>
      <c r="B1213" s="190"/>
      <c r="C1213" s="188"/>
      <c r="D1213" s="191"/>
      <c r="E1213" s="191"/>
      <c r="F1213" s="192">
        <f t="shared" si="37"/>
        <v>0</v>
      </c>
      <c r="G1213" s="187"/>
      <c r="H1213" s="179" t="str">
        <f t="shared" si="38"/>
        <v/>
      </c>
    </row>
    <row r="1214" spans="1:8" ht="18" customHeight="1">
      <c r="A1214" s="190"/>
      <c r="B1214" s="190"/>
      <c r="C1214" s="188"/>
      <c r="D1214" s="191"/>
      <c r="E1214" s="191"/>
      <c r="F1214" s="192">
        <f t="shared" si="37"/>
        <v>0</v>
      </c>
      <c r="G1214" s="187"/>
      <c r="H1214" s="179" t="str">
        <f t="shared" si="38"/>
        <v/>
      </c>
    </row>
    <row r="1215" spans="1:8" ht="18" customHeight="1">
      <c r="A1215" s="190"/>
      <c r="B1215" s="190"/>
      <c r="C1215" s="188"/>
      <c r="D1215" s="191"/>
      <c r="E1215" s="191"/>
      <c r="F1215" s="192">
        <f t="shared" si="37"/>
        <v>0</v>
      </c>
      <c r="G1215" s="187"/>
      <c r="H1215" s="179" t="str">
        <f t="shared" si="38"/>
        <v/>
      </c>
    </row>
    <row r="1216" spans="1:8" ht="18" customHeight="1">
      <c r="A1216" s="190"/>
      <c r="B1216" s="190"/>
      <c r="C1216" s="188"/>
      <c r="D1216" s="191"/>
      <c r="E1216" s="191"/>
      <c r="F1216" s="192">
        <f t="shared" si="37"/>
        <v>0</v>
      </c>
      <c r="G1216" s="187"/>
      <c r="H1216" s="179" t="str">
        <f t="shared" si="38"/>
        <v/>
      </c>
    </row>
    <row r="1217" spans="1:8" ht="18" customHeight="1">
      <c r="A1217" s="190"/>
      <c r="B1217" s="190"/>
      <c r="C1217" s="188"/>
      <c r="D1217" s="191"/>
      <c r="E1217" s="191"/>
      <c r="F1217" s="192">
        <f t="shared" si="37"/>
        <v>0</v>
      </c>
      <c r="G1217" s="187"/>
      <c r="H1217" s="179" t="str">
        <f t="shared" si="38"/>
        <v/>
      </c>
    </row>
    <row r="1218" spans="1:8" ht="18" customHeight="1">
      <c r="A1218" s="190"/>
      <c r="B1218" s="190"/>
      <c r="C1218" s="188"/>
      <c r="D1218" s="191"/>
      <c r="E1218" s="191"/>
      <c r="F1218" s="192">
        <f t="shared" si="37"/>
        <v>0</v>
      </c>
      <c r="G1218" s="187"/>
      <c r="H1218" s="179" t="str">
        <f t="shared" si="38"/>
        <v/>
      </c>
    </row>
    <row r="1219" spans="1:8" ht="18" customHeight="1">
      <c r="A1219" s="190"/>
      <c r="B1219" s="190"/>
      <c r="C1219" s="188"/>
      <c r="D1219" s="191"/>
      <c r="E1219" s="191"/>
      <c r="F1219" s="192">
        <f t="shared" si="37"/>
        <v>0</v>
      </c>
      <c r="G1219" s="187"/>
      <c r="H1219" s="179" t="str">
        <f t="shared" si="38"/>
        <v/>
      </c>
    </row>
    <row r="1220" spans="1:8" ht="18" customHeight="1">
      <c r="A1220" s="190"/>
      <c r="B1220" s="190"/>
      <c r="C1220" s="188"/>
      <c r="D1220" s="191"/>
      <c r="E1220" s="191"/>
      <c r="F1220" s="192">
        <f t="shared" si="37"/>
        <v>0</v>
      </c>
      <c r="G1220" s="187"/>
      <c r="H1220" s="179" t="str">
        <f t="shared" si="38"/>
        <v/>
      </c>
    </row>
    <row r="1221" spans="1:8" ht="18" customHeight="1">
      <c r="A1221" s="190"/>
      <c r="B1221" s="190"/>
      <c r="C1221" s="188"/>
      <c r="D1221" s="191"/>
      <c r="E1221" s="191"/>
      <c r="F1221" s="192">
        <f t="shared" si="37"/>
        <v>0</v>
      </c>
      <c r="G1221" s="187"/>
      <c r="H1221" s="179" t="str">
        <f t="shared" si="38"/>
        <v/>
      </c>
    </row>
    <row r="1222" spans="1:8" ht="18" customHeight="1">
      <c r="A1222" s="190"/>
      <c r="B1222" s="190"/>
      <c r="C1222" s="188"/>
      <c r="D1222" s="191"/>
      <c r="E1222" s="191"/>
      <c r="F1222" s="192">
        <f t="shared" si="37"/>
        <v>0</v>
      </c>
      <c r="G1222" s="187"/>
      <c r="H1222" s="179" t="str">
        <f t="shared" si="38"/>
        <v/>
      </c>
    </row>
    <row r="1223" spans="1:8" ht="18" customHeight="1">
      <c r="A1223" s="190"/>
      <c r="B1223" s="190"/>
      <c r="C1223" s="188"/>
      <c r="D1223" s="191"/>
      <c r="E1223" s="191"/>
      <c r="F1223" s="192">
        <f t="shared" si="37"/>
        <v>0</v>
      </c>
      <c r="G1223" s="187"/>
      <c r="H1223" s="179" t="str">
        <f t="shared" si="38"/>
        <v/>
      </c>
    </row>
    <row r="1224" spans="1:8" ht="18" customHeight="1">
      <c r="A1224" s="190"/>
      <c r="B1224" s="190"/>
      <c r="C1224" s="188"/>
      <c r="D1224" s="191"/>
      <c r="E1224" s="191"/>
      <c r="F1224" s="192">
        <f t="shared" si="37"/>
        <v>0</v>
      </c>
      <c r="G1224" s="187"/>
      <c r="H1224" s="179" t="str">
        <f t="shared" si="38"/>
        <v/>
      </c>
    </row>
    <row r="1225" spans="1:8" ht="18" customHeight="1">
      <c r="A1225" s="190"/>
      <c r="B1225" s="190"/>
      <c r="C1225" s="188"/>
      <c r="D1225" s="191"/>
      <c r="E1225" s="191"/>
      <c r="F1225" s="192">
        <f t="shared" si="37"/>
        <v>0</v>
      </c>
      <c r="G1225" s="187"/>
      <c r="H1225" s="179" t="str">
        <f t="shared" si="38"/>
        <v/>
      </c>
    </row>
    <row r="1226" spans="1:8" ht="18" customHeight="1">
      <c r="A1226" s="190"/>
      <c r="B1226" s="190"/>
      <c r="C1226" s="188"/>
      <c r="D1226" s="191"/>
      <c r="E1226" s="191"/>
      <c r="F1226" s="192">
        <f t="shared" si="37"/>
        <v>0</v>
      </c>
      <c r="G1226" s="187"/>
      <c r="H1226" s="179" t="str">
        <f t="shared" si="38"/>
        <v/>
      </c>
    </row>
    <row r="1227" spans="1:8" ht="18" customHeight="1">
      <c r="A1227" s="190"/>
      <c r="B1227" s="190"/>
      <c r="C1227" s="188"/>
      <c r="D1227" s="191"/>
      <c r="E1227" s="191"/>
      <c r="F1227" s="192">
        <f t="shared" si="37"/>
        <v>0</v>
      </c>
      <c r="G1227" s="187"/>
      <c r="H1227" s="179" t="str">
        <f t="shared" si="38"/>
        <v/>
      </c>
    </row>
    <row r="1228" spans="1:8" ht="18" customHeight="1">
      <c r="A1228" s="190"/>
      <c r="B1228" s="190"/>
      <c r="C1228" s="188"/>
      <c r="D1228" s="191"/>
      <c r="E1228" s="191"/>
      <c r="F1228" s="192">
        <f t="shared" si="37"/>
        <v>0</v>
      </c>
      <c r="G1228" s="187"/>
      <c r="H1228" s="179" t="str">
        <f t="shared" si="38"/>
        <v/>
      </c>
    </row>
    <row r="1229" spans="1:8" ht="18" customHeight="1">
      <c r="A1229" s="190"/>
      <c r="B1229" s="190"/>
      <c r="C1229" s="188"/>
      <c r="D1229" s="191"/>
      <c r="E1229" s="191"/>
      <c r="F1229" s="192">
        <f t="shared" si="37"/>
        <v>0</v>
      </c>
      <c r="G1229" s="187"/>
      <c r="H1229" s="179" t="str">
        <f t="shared" si="38"/>
        <v/>
      </c>
    </row>
    <row r="1230" spans="1:8" ht="18" customHeight="1">
      <c r="A1230" s="190"/>
      <c r="B1230" s="190"/>
      <c r="C1230" s="188"/>
      <c r="D1230" s="191"/>
      <c r="E1230" s="191"/>
      <c r="F1230" s="192">
        <f t="shared" ref="F1230:F1293" si="39">IF(C1230&lt;&gt;"",F1229+D1230-E1230,0)</f>
        <v>0</v>
      </c>
      <c r="G1230" s="187"/>
      <c r="H1230" s="179" t="str">
        <f t="shared" si="38"/>
        <v/>
      </c>
    </row>
    <row r="1231" spans="1:8" ht="18" customHeight="1">
      <c r="A1231" s="190"/>
      <c r="B1231" s="190"/>
      <c r="C1231" s="188"/>
      <c r="D1231" s="191"/>
      <c r="E1231" s="191"/>
      <c r="F1231" s="192">
        <f t="shared" si="39"/>
        <v>0</v>
      </c>
      <c r="G1231" s="187"/>
      <c r="H1231" s="179" t="str">
        <f t="shared" si="38"/>
        <v/>
      </c>
    </row>
    <row r="1232" spans="1:8" ht="18" customHeight="1">
      <c r="A1232" s="190"/>
      <c r="B1232" s="190"/>
      <c r="C1232" s="188"/>
      <c r="D1232" s="191"/>
      <c r="E1232" s="191"/>
      <c r="F1232" s="192">
        <f t="shared" si="39"/>
        <v>0</v>
      </c>
      <c r="G1232" s="187"/>
      <c r="H1232" s="179" t="str">
        <f t="shared" ref="H1232:H1295" si="40">IF(A1232&lt;&gt;"",MONTH(A1232),"")</f>
        <v/>
      </c>
    </row>
    <row r="1233" spans="1:8" ht="18" customHeight="1">
      <c r="A1233" s="190"/>
      <c r="B1233" s="190"/>
      <c r="C1233" s="188"/>
      <c r="D1233" s="191"/>
      <c r="E1233" s="191"/>
      <c r="F1233" s="192">
        <f t="shared" si="39"/>
        <v>0</v>
      </c>
      <c r="G1233" s="187"/>
      <c r="H1233" s="179" t="str">
        <f t="shared" si="40"/>
        <v/>
      </c>
    </row>
    <row r="1234" spans="1:8" ht="18" customHeight="1">
      <c r="A1234" s="190"/>
      <c r="B1234" s="190"/>
      <c r="C1234" s="188"/>
      <c r="D1234" s="191"/>
      <c r="E1234" s="191"/>
      <c r="F1234" s="192">
        <f t="shared" si="39"/>
        <v>0</v>
      </c>
      <c r="G1234" s="187"/>
      <c r="H1234" s="179" t="str">
        <f t="shared" si="40"/>
        <v/>
      </c>
    </row>
    <row r="1235" spans="1:8" ht="18" customHeight="1">
      <c r="A1235" s="190"/>
      <c r="B1235" s="190"/>
      <c r="C1235" s="188"/>
      <c r="D1235" s="191"/>
      <c r="E1235" s="191"/>
      <c r="F1235" s="192">
        <f t="shared" si="39"/>
        <v>0</v>
      </c>
      <c r="G1235" s="187"/>
      <c r="H1235" s="179" t="str">
        <f t="shared" si="40"/>
        <v/>
      </c>
    </row>
    <row r="1236" spans="1:8" ht="18" customHeight="1">
      <c r="A1236" s="190"/>
      <c r="B1236" s="190"/>
      <c r="C1236" s="188"/>
      <c r="D1236" s="191"/>
      <c r="E1236" s="191"/>
      <c r="F1236" s="192">
        <f t="shared" si="39"/>
        <v>0</v>
      </c>
      <c r="G1236" s="187"/>
      <c r="H1236" s="179" t="str">
        <f t="shared" si="40"/>
        <v/>
      </c>
    </row>
    <row r="1237" spans="1:8" ht="18" customHeight="1">
      <c r="A1237" s="190"/>
      <c r="B1237" s="190"/>
      <c r="C1237" s="188"/>
      <c r="D1237" s="191"/>
      <c r="E1237" s="191"/>
      <c r="F1237" s="192">
        <f t="shared" si="39"/>
        <v>0</v>
      </c>
      <c r="G1237" s="187"/>
      <c r="H1237" s="179" t="str">
        <f t="shared" si="40"/>
        <v/>
      </c>
    </row>
    <row r="1238" spans="1:8" ht="18" customHeight="1">
      <c r="A1238" s="190"/>
      <c r="B1238" s="190"/>
      <c r="C1238" s="188"/>
      <c r="D1238" s="191"/>
      <c r="E1238" s="191"/>
      <c r="F1238" s="192">
        <f t="shared" si="39"/>
        <v>0</v>
      </c>
      <c r="G1238" s="187"/>
      <c r="H1238" s="179" t="str">
        <f t="shared" si="40"/>
        <v/>
      </c>
    </row>
    <row r="1239" spans="1:8" ht="18" customHeight="1">
      <c r="A1239" s="190"/>
      <c r="B1239" s="190"/>
      <c r="C1239" s="188"/>
      <c r="D1239" s="191"/>
      <c r="E1239" s="191"/>
      <c r="F1239" s="192">
        <f t="shared" si="39"/>
        <v>0</v>
      </c>
      <c r="G1239" s="187"/>
      <c r="H1239" s="179" t="str">
        <f t="shared" si="40"/>
        <v/>
      </c>
    </row>
    <row r="1240" spans="1:8" ht="18" customHeight="1">
      <c r="A1240" s="190"/>
      <c r="B1240" s="190"/>
      <c r="C1240" s="188"/>
      <c r="D1240" s="191"/>
      <c r="E1240" s="191"/>
      <c r="F1240" s="192">
        <f t="shared" si="39"/>
        <v>0</v>
      </c>
      <c r="G1240" s="187"/>
      <c r="H1240" s="179" t="str">
        <f t="shared" si="40"/>
        <v/>
      </c>
    </row>
    <row r="1241" spans="1:8" ht="18" customHeight="1">
      <c r="A1241" s="190"/>
      <c r="B1241" s="190"/>
      <c r="C1241" s="188"/>
      <c r="D1241" s="191"/>
      <c r="E1241" s="191"/>
      <c r="F1241" s="192">
        <f t="shared" si="39"/>
        <v>0</v>
      </c>
      <c r="G1241" s="187"/>
      <c r="H1241" s="179" t="str">
        <f t="shared" si="40"/>
        <v/>
      </c>
    </row>
    <row r="1242" spans="1:8" ht="18" customHeight="1">
      <c r="A1242" s="190"/>
      <c r="B1242" s="190"/>
      <c r="C1242" s="188"/>
      <c r="D1242" s="191"/>
      <c r="E1242" s="191"/>
      <c r="F1242" s="192">
        <f t="shared" si="39"/>
        <v>0</v>
      </c>
      <c r="G1242" s="187"/>
      <c r="H1242" s="179" t="str">
        <f t="shared" si="40"/>
        <v/>
      </c>
    </row>
    <row r="1243" spans="1:8" ht="18" customHeight="1">
      <c r="A1243" s="190"/>
      <c r="B1243" s="190"/>
      <c r="C1243" s="188"/>
      <c r="D1243" s="191"/>
      <c r="E1243" s="191"/>
      <c r="F1243" s="192">
        <f t="shared" si="39"/>
        <v>0</v>
      </c>
      <c r="G1243" s="187"/>
      <c r="H1243" s="179" t="str">
        <f t="shared" si="40"/>
        <v/>
      </c>
    </row>
    <row r="1244" spans="1:8" ht="18" customHeight="1">
      <c r="A1244" s="190"/>
      <c r="B1244" s="190"/>
      <c r="C1244" s="188"/>
      <c r="D1244" s="191"/>
      <c r="E1244" s="191"/>
      <c r="F1244" s="192">
        <f t="shared" si="39"/>
        <v>0</v>
      </c>
      <c r="G1244" s="187"/>
      <c r="H1244" s="179" t="str">
        <f t="shared" si="40"/>
        <v/>
      </c>
    </row>
    <row r="1245" spans="1:8" ht="18" customHeight="1">
      <c r="A1245" s="190"/>
      <c r="B1245" s="190"/>
      <c r="C1245" s="188"/>
      <c r="D1245" s="191"/>
      <c r="E1245" s="191"/>
      <c r="F1245" s="192">
        <f t="shared" si="39"/>
        <v>0</v>
      </c>
      <c r="G1245" s="187"/>
      <c r="H1245" s="179" t="str">
        <f t="shared" si="40"/>
        <v/>
      </c>
    </row>
    <row r="1246" spans="1:8" ht="18" customHeight="1">
      <c r="A1246" s="190"/>
      <c r="B1246" s="190"/>
      <c r="C1246" s="188"/>
      <c r="D1246" s="191"/>
      <c r="E1246" s="191"/>
      <c r="F1246" s="192">
        <f t="shared" si="39"/>
        <v>0</v>
      </c>
      <c r="G1246" s="187"/>
      <c r="H1246" s="179" t="str">
        <f t="shared" si="40"/>
        <v/>
      </c>
    </row>
    <row r="1247" spans="1:8" ht="18" customHeight="1">
      <c r="A1247" s="190"/>
      <c r="B1247" s="190"/>
      <c r="C1247" s="188"/>
      <c r="D1247" s="191"/>
      <c r="E1247" s="191"/>
      <c r="F1247" s="192">
        <f t="shared" si="39"/>
        <v>0</v>
      </c>
      <c r="G1247" s="187"/>
      <c r="H1247" s="179" t="str">
        <f t="shared" si="40"/>
        <v/>
      </c>
    </row>
    <row r="1248" spans="1:8" ht="18" customHeight="1">
      <c r="A1248" s="190"/>
      <c r="B1248" s="190"/>
      <c r="C1248" s="188"/>
      <c r="D1248" s="191"/>
      <c r="E1248" s="191"/>
      <c r="F1248" s="192">
        <f t="shared" si="39"/>
        <v>0</v>
      </c>
      <c r="G1248" s="187"/>
      <c r="H1248" s="179" t="str">
        <f t="shared" si="40"/>
        <v/>
      </c>
    </row>
    <row r="1249" spans="1:8" ht="18" customHeight="1">
      <c r="A1249" s="190"/>
      <c r="B1249" s="190"/>
      <c r="C1249" s="188"/>
      <c r="D1249" s="191"/>
      <c r="E1249" s="191"/>
      <c r="F1249" s="192">
        <f t="shared" si="39"/>
        <v>0</v>
      </c>
      <c r="G1249" s="187"/>
      <c r="H1249" s="179" t="str">
        <f t="shared" si="40"/>
        <v/>
      </c>
    </row>
    <row r="1250" spans="1:8" ht="18" customHeight="1">
      <c r="A1250" s="190"/>
      <c r="B1250" s="190"/>
      <c r="C1250" s="188"/>
      <c r="D1250" s="191"/>
      <c r="E1250" s="191"/>
      <c r="F1250" s="192">
        <f t="shared" si="39"/>
        <v>0</v>
      </c>
      <c r="G1250" s="187"/>
      <c r="H1250" s="179" t="str">
        <f t="shared" si="40"/>
        <v/>
      </c>
    </row>
    <row r="1251" spans="1:8" ht="18" customHeight="1">
      <c r="A1251" s="190"/>
      <c r="B1251" s="190"/>
      <c r="C1251" s="188"/>
      <c r="D1251" s="191"/>
      <c r="E1251" s="191"/>
      <c r="F1251" s="192">
        <f t="shared" si="39"/>
        <v>0</v>
      </c>
      <c r="G1251" s="187"/>
      <c r="H1251" s="179" t="str">
        <f t="shared" si="40"/>
        <v/>
      </c>
    </row>
    <row r="1252" spans="1:8" ht="18" customHeight="1">
      <c r="A1252" s="190"/>
      <c r="B1252" s="190"/>
      <c r="C1252" s="188"/>
      <c r="D1252" s="191"/>
      <c r="E1252" s="191"/>
      <c r="F1252" s="192">
        <f t="shared" si="39"/>
        <v>0</v>
      </c>
      <c r="G1252" s="187"/>
      <c r="H1252" s="179" t="str">
        <f t="shared" si="40"/>
        <v/>
      </c>
    </row>
    <row r="1253" spans="1:8" ht="18" customHeight="1">
      <c r="A1253" s="190"/>
      <c r="B1253" s="190"/>
      <c r="C1253" s="188"/>
      <c r="D1253" s="191"/>
      <c r="E1253" s="191"/>
      <c r="F1253" s="192">
        <f t="shared" si="39"/>
        <v>0</v>
      </c>
      <c r="G1253" s="187"/>
      <c r="H1253" s="179" t="str">
        <f t="shared" si="40"/>
        <v/>
      </c>
    </row>
    <row r="1254" spans="1:8" ht="18" customHeight="1">
      <c r="A1254" s="190"/>
      <c r="B1254" s="190"/>
      <c r="C1254" s="188"/>
      <c r="D1254" s="191"/>
      <c r="E1254" s="191"/>
      <c r="F1254" s="192">
        <f t="shared" si="39"/>
        <v>0</v>
      </c>
      <c r="G1254" s="187"/>
      <c r="H1254" s="179" t="str">
        <f t="shared" si="40"/>
        <v/>
      </c>
    </row>
    <row r="1255" spans="1:8" ht="18" customHeight="1">
      <c r="A1255" s="190"/>
      <c r="B1255" s="190"/>
      <c r="C1255" s="188"/>
      <c r="D1255" s="191"/>
      <c r="E1255" s="191"/>
      <c r="F1255" s="192">
        <f t="shared" si="39"/>
        <v>0</v>
      </c>
      <c r="G1255" s="187"/>
      <c r="H1255" s="179" t="str">
        <f t="shared" si="40"/>
        <v/>
      </c>
    </row>
    <row r="1256" spans="1:8" ht="18" customHeight="1">
      <c r="A1256" s="190"/>
      <c r="B1256" s="190"/>
      <c r="C1256" s="188"/>
      <c r="D1256" s="191"/>
      <c r="E1256" s="191"/>
      <c r="F1256" s="192">
        <f t="shared" si="39"/>
        <v>0</v>
      </c>
      <c r="G1256" s="187"/>
      <c r="H1256" s="179" t="str">
        <f t="shared" si="40"/>
        <v/>
      </c>
    </row>
    <row r="1257" spans="1:8" ht="18" customHeight="1">
      <c r="A1257" s="190"/>
      <c r="B1257" s="190"/>
      <c r="C1257" s="188"/>
      <c r="D1257" s="191"/>
      <c r="E1257" s="191"/>
      <c r="F1257" s="192">
        <f t="shared" si="39"/>
        <v>0</v>
      </c>
      <c r="G1257" s="187"/>
      <c r="H1257" s="179" t="str">
        <f t="shared" si="40"/>
        <v/>
      </c>
    </row>
    <row r="1258" spans="1:8" ht="18" customHeight="1">
      <c r="A1258" s="190"/>
      <c r="B1258" s="190"/>
      <c r="C1258" s="188"/>
      <c r="D1258" s="191"/>
      <c r="E1258" s="191"/>
      <c r="F1258" s="192">
        <f t="shared" si="39"/>
        <v>0</v>
      </c>
      <c r="G1258" s="187"/>
      <c r="H1258" s="179" t="str">
        <f t="shared" si="40"/>
        <v/>
      </c>
    </row>
    <row r="1259" spans="1:8" ht="18" customHeight="1">
      <c r="A1259" s="190"/>
      <c r="B1259" s="190"/>
      <c r="C1259" s="188"/>
      <c r="D1259" s="191"/>
      <c r="E1259" s="191"/>
      <c r="F1259" s="192">
        <f t="shared" si="39"/>
        <v>0</v>
      </c>
      <c r="G1259" s="187"/>
      <c r="H1259" s="179" t="str">
        <f t="shared" si="40"/>
        <v/>
      </c>
    </row>
    <row r="1260" spans="1:8" ht="18" customHeight="1">
      <c r="A1260" s="190"/>
      <c r="B1260" s="190"/>
      <c r="C1260" s="188"/>
      <c r="D1260" s="191"/>
      <c r="E1260" s="191"/>
      <c r="F1260" s="192">
        <f t="shared" si="39"/>
        <v>0</v>
      </c>
      <c r="G1260" s="187"/>
      <c r="H1260" s="179" t="str">
        <f t="shared" si="40"/>
        <v/>
      </c>
    </row>
    <row r="1261" spans="1:8" ht="18" customHeight="1">
      <c r="A1261" s="190"/>
      <c r="B1261" s="190"/>
      <c r="C1261" s="188"/>
      <c r="D1261" s="191"/>
      <c r="E1261" s="191"/>
      <c r="F1261" s="192">
        <f t="shared" si="39"/>
        <v>0</v>
      </c>
      <c r="G1261" s="187"/>
      <c r="H1261" s="179" t="str">
        <f t="shared" si="40"/>
        <v/>
      </c>
    </row>
    <row r="1262" spans="1:8" ht="18" customHeight="1">
      <c r="A1262" s="190"/>
      <c r="B1262" s="190"/>
      <c r="C1262" s="188"/>
      <c r="D1262" s="191"/>
      <c r="E1262" s="191"/>
      <c r="F1262" s="192">
        <f t="shared" si="39"/>
        <v>0</v>
      </c>
      <c r="G1262" s="187"/>
      <c r="H1262" s="179" t="str">
        <f t="shared" si="40"/>
        <v/>
      </c>
    </row>
    <row r="1263" spans="1:8" ht="18" customHeight="1">
      <c r="A1263" s="190"/>
      <c r="B1263" s="190"/>
      <c r="C1263" s="188"/>
      <c r="D1263" s="191"/>
      <c r="E1263" s="191"/>
      <c r="F1263" s="192">
        <f t="shared" si="39"/>
        <v>0</v>
      </c>
      <c r="G1263" s="187"/>
      <c r="H1263" s="179" t="str">
        <f t="shared" si="40"/>
        <v/>
      </c>
    </row>
    <row r="1264" spans="1:8" ht="18" customHeight="1">
      <c r="A1264" s="190"/>
      <c r="B1264" s="190"/>
      <c r="C1264" s="188"/>
      <c r="D1264" s="191"/>
      <c r="E1264" s="191"/>
      <c r="F1264" s="192">
        <f t="shared" si="39"/>
        <v>0</v>
      </c>
      <c r="G1264" s="187"/>
      <c r="H1264" s="179" t="str">
        <f t="shared" si="40"/>
        <v/>
      </c>
    </row>
    <row r="1265" spans="1:8" ht="18" customHeight="1">
      <c r="A1265" s="190"/>
      <c r="B1265" s="190"/>
      <c r="C1265" s="188"/>
      <c r="D1265" s="191"/>
      <c r="E1265" s="191"/>
      <c r="F1265" s="192">
        <f t="shared" si="39"/>
        <v>0</v>
      </c>
      <c r="G1265" s="187"/>
      <c r="H1265" s="179" t="str">
        <f t="shared" si="40"/>
        <v/>
      </c>
    </row>
    <row r="1266" spans="1:8" ht="18" customHeight="1">
      <c r="A1266" s="190"/>
      <c r="B1266" s="190"/>
      <c r="C1266" s="188"/>
      <c r="D1266" s="191"/>
      <c r="E1266" s="191"/>
      <c r="F1266" s="192">
        <f t="shared" si="39"/>
        <v>0</v>
      </c>
      <c r="G1266" s="187"/>
      <c r="H1266" s="179" t="str">
        <f t="shared" si="40"/>
        <v/>
      </c>
    </row>
    <row r="1267" spans="1:8" ht="18" customHeight="1">
      <c r="A1267" s="190"/>
      <c r="B1267" s="190"/>
      <c r="C1267" s="188"/>
      <c r="D1267" s="191"/>
      <c r="E1267" s="191"/>
      <c r="F1267" s="192">
        <f t="shared" si="39"/>
        <v>0</v>
      </c>
      <c r="G1267" s="187"/>
      <c r="H1267" s="179" t="str">
        <f t="shared" si="40"/>
        <v/>
      </c>
    </row>
    <row r="1268" spans="1:8" ht="18" customHeight="1">
      <c r="A1268" s="190"/>
      <c r="B1268" s="190"/>
      <c r="C1268" s="188"/>
      <c r="D1268" s="191"/>
      <c r="E1268" s="191"/>
      <c r="F1268" s="192">
        <f t="shared" si="39"/>
        <v>0</v>
      </c>
      <c r="G1268" s="187"/>
      <c r="H1268" s="179" t="str">
        <f t="shared" si="40"/>
        <v/>
      </c>
    </row>
    <row r="1269" spans="1:8" ht="18" customHeight="1">
      <c r="A1269" s="190"/>
      <c r="B1269" s="190"/>
      <c r="C1269" s="188"/>
      <c r="D1269" s="191"/>
      <c r="E1269" s="191"/>
      <c r="F1269" s="192">
        <f t="shared" si="39"/>
        <v>0</v>
      </c>
      <c r="G1269" s="187"/>
      <c r="H1269" s="179" t="str">
        <f t="shared" si="40"/>
        <v/>
      </c>
    </row>
    <row r="1270" spans="1:8" ht="18" customHeight="1">
      <c r="A1270" s="190"/>
      <c r="B1270" s="190"/>
      <c r="C1270" s="188"/>
      <c r="D1270" s="191"/>
      <c r="E1270" s="191"/>
      <c r="F1270" s="192">
        <f t="shared" si="39"/>
        <v>0</v>
      </c>
      <c r="G1270" s="187"/>
      <c r="H1270" s="179" t="str">
        <f t="shared" si="40"/>
        <v/>
      </c>
    </row>
    <row r="1271" spans="1:8" ht="18" customHeight="1">
      <c r="A1271" s="190"/>
      <c r="B1271" s="190"/>
      <c r="C1271" s="188"/>
      <c r="D1271" s="191"/>
      <c r="E1271" s="191"/>
      <c r="F1271" s="192">
        <f t="shared" si="39"/>
        <v>0</v>
      </c>
      <c r="G1271" s="187"/>
      <c r="H1271" s="179" t="str">
        <f t="shared" si="40"/>
        <v/>
      </c>
    </row>
    <row r="1272" spans="1:8" ht="18" customHeight="1">
      <c r="A1272" s="190"/>
      <c r="B1272" s="190"/>
      <c r="C1272" s="188"/>
      <c r="D1272" s="191"/>
      <c r="E1272" s="191"/>
      <c r="F1272" s="192">
        <f t="shared" si="39"/>
        <v>0</v>
      </c>
      <c r="G1272" s="187"/>
      <c r="H1272" s="179" t="str">
        <f t="shared" si="40"/>
        <v/>
      </c>
    </row>
    <row r="1273" spans="1:8" ht="18" customHeight="1">
      <c r="A1273" s="190"/>
      <c r="B1273" s="190"/>
      <c r="C1273" s="188"/>
      <c r="D1273" s="191"/>
      <c r="E1273" s="191"/>
      <c r="F1273" s="192">
        <f t="shared" si="39"/>
        <v>0</v>
      </c>
      <c r="G1273" s="187"/>
      <c r="H1273" s="179" t="str">
        <f t="shared" si="40"/>
        <v/>
      </c>
    </row>
    <row r="1274" spans="1:8" ht="18" customHeight="1">
      <c r="A1274" s="190"/>
      <c r="B1274" s="190"/>
      <c r="C1274" s="188"/>
      <c r="D1274" s="191"/>
      <c r="E1274" s="191"/>
      <c r="F1274" s="192">
        <f t="shared" si="39"/>
        <v>0</v>
      </c>
      <c r="G1274" s="187"/>
      <c r="H1274" s="179" t="str">
        <f t="shared" si="40"/>
        <v/>
      </c>
    </row>
    <row r="1275" spans="1:8" ht="18" customHeight="1">
      <c r="A1275" s="190"/>
      <c r="B1275" s="190"/>
      <c r="C1275" s="188"/>
      <c r="D1275" s="191"/>
      <c r="E1275" s="191"/>
      <c r="F1275" s="192">
        <f t="shared" si="39"/>
        <v>0</v>
      </c>
      <c r="G1275" s="187"/>
      <c r="H1275" s="179" t="str">
        <f t="shared" si="40"/>
        <v/>
      </c>
    </row>
    <row r="1276" spans="1:8" ht="18" customHeight="1">
      <c r="A1276" s="190"/>
      <c r="B1276" s="190"/>
      <c r="C1276" s="188"/>
      <c r="D1276" s="191"/>
      <c r="E1276" s="191"/>
      <c r="F1276" s="192">
        <f t="shared" si="39"/>
        <v>0</v>
      </c>
      <c r="G1276" s="187"/>
      <c r="H1276" s="179" t="str">
        <f t="shared" si="40"/>
        <v/>
      </c>
    </row>
    <row r="1277" spans="1:8" ht="18" customHeight="1">
      <c r="A1277" s="190"/>
      <c r="B1277" s="190"/>
      <c r="C1277" s="188"/>
      <c r="D1277" s="191"/>
      <c r="E1277" s="191"/>
      <c r="F1277" s="192">
        <f t="shared" si="39"/>
        <v>0</v>
      </c>
      <c r="G1277" s="187"/>
      <c r="H1277" s="179" t="str">
        <f t="shared" si="40"/>
        <v/>
      </c>
    </row>
    <row r="1278" spans="1:8" ht="18" customHeight="1">
      <c r="A1278" s="190"/>
      <c r="B1278" s="190"/>
      <c r="C1278" s="188"/>
      <c r="D1278" s="191"/>
      <c r="E1278" s="191"/>
      <c r="F1278" s="192">
        <f t="shared" si="39"/>
        <v>0</v>
      </c>
      <c r="G1278" s="187"/>
      <c r="H1278" s="179" t="str">
        <f t="shared" si="40"/>
        <v/>
      </c>
    </row>
    <row r="1279" spans="1:8" ht="18" customHeight="1">
      <c r="A1279" s="190"/>
      <c r="B1279" s="190"/>
      <c r="C1279" s="188"/>
      <c r="D1279" s="191"/>
      <c r="E1279" s="191"/>
      <c r="F1279" s="192">
        <f t="shared" si="39"/>
        <v>0</v>
      </c>
      <c r="G1279" s="187"/>
      <c r="H1279" s="179" t="str">
        <f t="shared" si="40"/>
        <v/>
      </c>
    </row>
    <row r="1280" spans="1:8" ht="18" customHeight="1">
      <c r="A1280" s="190"/>
      <c r="B1280" s="190"/>
      <c r="C1280" s="188"/>
      <c r="D1280" s="191"/>
      <c r="E1280" s="191"/>
      <c r="F1280" s="192">
        <f t="shared" si="39"/>
        <v>0</v>
      </c>
      <c r="G1280" s="187"/>
      <c r="H1280" s="179" t="str">
        <f t="shared" si="40"/>
        <v/>
      </c>
    </row>
    <row r="1281" spans="1:8" ht="18" customHeight="1">
      <c r="A1281" s="190"/>
      <c r="B1281" s="190"/>
      <c r="C1281" s="188"/>
      <c r="D1281" s="191"/>
      <c r="E1281" s="191"/>
      <c r="F1281" s="192">
        <f t="shared" si="39"/>
        <v>0</v>
      </c>
      <c r="G1281" s="187"/>
      <c r="H1281" s="179" t="str">
        <f t="shared" si="40"/>
        <v/>
      </c>
    </row>
    <row r="1282" spans="1:8" ht="18" customHeight="1">
      <c r="A1282" s="190"/>
      <c r="B1282" s="190"/>
      <c r="C1282" s="188"/>
      <c r="D1282" s="191"/>
      <c r="E1282" s="191"/>
      <c r="F1282" s="192">
        <f t="shared" si="39"/>
        <v>0</v>
      </c>
      <c r="G1282" s="187"/>
      <c r="H1282" s="179" t="str">
        <f t="shared" si="40"/>
        <v/>
      </c>
    </row>
    <row r="1283" spans="1:8" ht="18" customHeight="1">
      <c r="A1283" s="190"/>
      <c r="B1283" s="190"/>
      <c r="C1283" s="188"/>
      <c r="D1283" s="191"/>
      <c r="E1283" s="191"/>
      <c r="F1283" s="192">
        <f t="shared" si="39"/>
        <v>0</v>
      </c>
      <c r="G1283" s="187"/>
      <c r="H1283" s="179" t="str">
        <f t="shared" si="40"/>
        <v/>
      </c>
    </row>
    <row r="1284" spans="1:8" ht="18" customHeight="1">
      <c r="A1284" s="190"/>
      <c r="B1284" s="190"/>
      <c r="C1284" s="188"/>
      <c r="D1284" s="191"/>
      <c r="E1284" s="191"/>
      <c r="F1284" s="192">
        <f t="shared" si="39"/>
        <v>0</v>
      </c>
      <c r="G1284" s="187"/>
      <c r="H1284" s="179" t="str">
        <f t="shared" si="40"/>
        <v/>
      </c>
    </row>
    <row r="1285" spans="1:8" ht="18" customHeight="1">
      <c r="A1285" s="190"/>
      <c r="B1285" s="190"/>
      <c r="C1285" s="188"/>
      <c r="D1285" s="191"/>
      <c r="E1285" s="191"/>
      <c r="F1285" s="192">
        <f t="shared" si="39"/>
        <v>0</v>
      </c>
      <c r="G1285" s="187"/>
      <c r="H1285" s="179" t="str">
        <f t="shared" si="40"/>
        <v/>
      </c>
    </row>
    <row r="1286" spans="1:8" ht="18" customHeight="1">
      <c r="A1286" s="190"/>
      <c r="B1286" s="190"/>
      <c r="C1286" s="188"/>
      <c r="D1286" s="191"/>
      <c r="E1286" s="191"/>
      <c r="F1286" s="192">
        <f t="shared" si="39"/>
        <v>0</v>
      </c>
      <c r="G1286" s="187"/>
      <c r="H1286" s="179" t="str">
        <f t="shared" si="40"/>
        <v/>
      </c>
    </row>
    <row r="1287" spans="1:8" ht="18" customHeight="1">
      <c r="A1287" s="190"/>
      <c r="B1287" s="190"/>
      <c r="C1287" s="188"/>
      <c r="D1287" s="191"/>
      <c r="E1287" s="191"/>
      <c r="F1287" s="192">
        <f t="shared" si="39"/>
        <v>0</v>
      </c>
      <c r="G1287" s="187"/>
      <c r="H1287" s="179" t="str">
        <f t="shared" si="40"/>
        <v/>
      </c>
    </row>
    <row r="1288" spans="1:8" ht="18" customHeight="1">
      <c r="A1288" s="190"/>
      <c r="B1288" s="190"/>
      <c r="C1288" s="188"/>
      <c r="D1288" s="191"/>
      <c r="E1288" s="191"/>
      <c r="F1288" s="192">
        <f t="shared" si="39"/>
        <v>0</v>
      </c>
      <c r="G1288" s="187"/>
      <c r="H1288" s="179" t="str">
        <f t="shared" si="40"/>
        <v/>
      </c>
    </row>
    <row r="1289" spans="1:8" ht="18" customHeight="1">
      <c r="A1289" s="190"/>
      <c r="B1289" s="190"/>
      <c r="C1289" s="188"/>
      <c r="D1289" s="191"/>
      <c r="E1289" s="191"/>
      <c r="F1289" s="192">
        <f t="shared" si="39"/>
        <v>0</v>
      </c>
      <c r="G1289" s="187"/>
      <c r="H1289" s="179" t="str">
        <f t="shared" si="40"/>
        <v/>
      </c>
    </row>
    <row r="1290" spans="1:8" ht="18" customHeight="1">
      <c r="A1290" s="190"/>
      <c r="B1290" s="190"/>
      <c r="C1290" s="188"/>
      <c r="D1290" s="191"/>
      <c r="E1290" s="191"/>
      <c r="F1290" s="192">
        <f t="shared" si="39"/>
        <v>0</v>
      </c>
      <c r="G1290" s="187"/>
      <c r="H1290" s="179" t="str">
        <f t="shared" si="40"/>
        <v/>
      </c>
    </row>
    <row r="1291" spans="1:8" ht="18" customHeight="1">
      <c r="A1291" s="190"/>
      <c r="B1291" s="190"/>
      <c r="C1291" s="188"/>
      <c r="D1291" s="191"/>
      <c r="E1291" s="191"/>
      <c r="F1291" s="192">
        <f t="shared" si="39"/>
        <v>0</v>
      </c>
      <c r="G1291" s="187"/>
      <c r="H1291" s="179" t="str">
        <f t="shared" si="40"/>
        <v/>
      </c>
    </row>
    <row r="1292" spans="1:8" ht="18" customHeight="1">
      <c r="A1292" s="190"/>
      <c r="B1292" s="190"/>
      <c r="C1292" s="188"/>
      <c r="D1292" s="191"/>
      <c r="E1292" s="191"/>
      <c r="F1292" s="192">
        <f t="shared" si="39"/>
        <v>0</v>
      </c>
      <c r="G1292" s="187"/>
      <c r="H1292" s="179" t="str">
        <f t="shared" si="40"/>
        <v/>
      </c>
    </row>
    <row r="1293" spans="1:8" ht="18" customHeight="1">
      <c r="A1293" s="190"/>
      <c r="B1293" s="190"/>
      <c r="C1293" s="188"/>
      <c r="D1293" s="191"/>
      <c r="E1293" s="191"/>
      <c r="F1293" s="192">
        <f t="shared" si="39"/>
        <v>0</v>
      </c>
      <c r="G1293" s="187"/>
      <c r="H1293" s="179" t="str">
        <f t="shared" si="40"/>
        <v/>
      </c>
    </row>
    <row r="1294" spans="1:8" ht="18" customHeight="1">
      <c r="A1294" s="190"/>
      <c r="B1294" s="190"/>
      <c r="C1294" s="188"/>
      <c r="D1294" s="191"/>
      <c r="E1294" s="191"/>
      <c r="F1294" s="192">
        <f t="shared" ref="F1294:F1357" si="41">IF(C1294&lt;&gt;"",F1293+D1294-E1294,0)</f>
        <v>0</v>
      </c>
      <c r="G1294" s="187"/>
      <c r="H1294" s="179" t="str">
        <f t="shared" si="40"/>
        <v/>
      </c>
    </row>
    <row r="1295" spans="1:8" ht="18" customHeight="1">
      <c r="A1295" s="190"/>
      <c r="B1295" s="190"/>
      <c r="C1295" s="188"/>
      <c r="D1295" s="191"/>
      <c r="E1295" s="191"/>
      <c r="F1295" s="192">
        <f t="shared" si="41"/>
        <v>0</v>
      </c>
      <c r="G1295" s="187"/>
      <c r="H1295" s="179" t="str">
        <f t="shared" si="40"/>
        <v/>
      </c>
    </row>
    <row r="1296" spans="1:8" ht="18" customHeight="1">
      <c r="A1296" s="190"/>
      <c r="B1296" s="190"/>
      <c r="C1296" s="188"/>
      <c r="D1296" s="191"/>
      <c r="E1296" s="191"/>
      <c r="F1296" s="192">
        <f t="shared" si="41"/>
        <v>0</v>
      </c>
      <c r="G1296" s="187"/>
      <c r="H1296" s="179" t="str">
        <f t="shared" ref="H1296:H1361" si="42">IF(A1296&lt;&gt;"",MONTH(A1296),"")</f>
        <v/>
      </c>
    </row>
    <row r="1297" spans="1:8" ht="18" customHeight="1">
      <c r="A1297" s="190"/>
      <c r="B1297" s="190"/>
      <c r="C1297" s="188"/>
      <c r="D1297" s="191"/>
      <c r="E1297" s="191"/>
      <c r="F1297" s="192">
        <f t="shared" si="41"/>
        <v>0</v>
      </c>
      <c r="G1297" s="187"/>
      <c r="H1297" s="179" t="str">
        <f t="shared" si="42"/>
        <v/>
      </c>
    </row>
    <row r="1298" spans="1:8" ht="18" customHeight="1">
      <c r="A1298" s="190"/>
      <c r="B1298" s="190"/>
      <c r="C1298" s="188"/>
      <c r="D1298" s="191"/>
      <c r="E1298" s="191"/>
      <c r="F1298" s="192">
        <f t="shared" si="41"/>
        <v>0</v>
      </c>
      <c r="G1298" s="187"/>
      <c r="H1298" s="179" t="str">
        <f t="shared" si="42"/>
        <v/>
      </c>
    </row>
    <row r="1299" spans="1:8" ht="18" customHeight="1">
      <c r="A1299" s="190"/>
      <c r="B1299" s="190"/>
      <c r="C1299" s="188"/>
      <c r="D1299" s="191"/>
      <c r="E1299" s="191"/>
      <c r="F1299" s="192">
        <f t="shared" si="41"/>
        <v>0</v>
      </c>
      <c r="G1299" s="187"/>
      <c r="H1299" s="179" t="str">
        <f t="shared" si="42"/>
        <v/>
      </c>
    </row>
    <row r="1300" spans="1:8" ht="18" customHeight="1">
      <c r="A1300" s="190"/>
      <c r="B1300" s="190"/>
      <c r="C1300" s="188"/>
      <c r="D1300" s="191"/>
      <c r="E1300" s="191"/>
      <c r="F1300" s="192">
        <f t="shared" si="41"/>
        <v>0</v>
      </c>
      <c r="G1300" s="187"/>
      <c r="H1300" s="179" t="str">
        <f t="shared" si="42"/>
        <v/>
      </c>
    </row>
    <row r="1301" spans="1:8" ht="18" customHeight="1">
      <c r="A1301" s="190"/>
      <c r="B1301" s="190"/>
      <c r="C1301" s="188"/>
      <c r="D1301" s="191"/>
      <c r="E1301" s="191"/>
      <c r="F1301" s="192">
        <f t="shared" si="41"/>
        <v>0</v>
      </c>
      <c r="G1301" s="187"/>
      <c r="H1301" s="179" t="str">
        <f t="shared" si="42"/>
        <v/>
      </c>
    </row>
    <row r="1302" spans="1:8" ht="18" customHeight="1">
      <c r="A1302" s="190"/>
      <c r="B1302" s="190"/>
      <c r="C1302" s="188"/>
      <c r="D1302" s="191"/>
      <c r="E1302" s="191"/>
      <c r="F1302" s="192">
        <f t="shared" si="41"/>
        <v>0</v>
      </c>
      <c r="G1302" s="187"/>
      <c r="H1302" s="179" t="str">
        <f t="shared" si="42"/>
        <v/>
      </c>
    </row>
    <row r="1303" spans="1:8" ht="18" customHeight="1">
      <c r="A1303" s="190"/>
      <c r="B1303" s="190"/>
      <c r="C1303" s="188"/>
      <c r="D1303" s="191"/>
      <c r="E1303" s="191"/>
      <c r="F1303" s="192">
        <f t="shared" si="41"/>
        <v>0</v>
      </c>
      <c r="G1303" s="187"/>
      <c r="H1303" s="179" t="str">
        <f t="shared" si="42"/>
        <v/>
      </c>
    </row>
    <row r="1304" spans="1:8" ht="18" customHeight="1">
      <c r="A1304" s="190"/>
      <c r="B1304" s="190"/>
      <c r="C1304" s="188"/>
      <c r="D1304" s="191"/>
      <c r="E1304" s="191"/>
      <c r="F1304" s="192">
        <f t="shared" si="41"/>
        <v>0</v>
      </c>
      <c r="G1304" s="187"/>
      <c r="H1304" s="179" t="str">
        <f t="shared" si="42"/>
        <v/>
      </c>
    </row>
    <row r="1305" spans="1:8" ht="18" customHeight="1">
      <c r="A1305" s="190"/>
      <c r="B1305" s="190"/>
      <c r="C1305" s="188"/>
      <c r="D1305" s="191"/>
      <c r="E1305" s="191"/>
      <c r="F1305" s="192">
        <f t="shared" si="41"/>
        <v>0</v>
      </c>
      <c r="G1305" s="187"/>
      <c r="H1305" s="179" t="str">
        <f t="shared" si="42"/>
        <v/>
      </c>
    </row>
    <row r="1306" spans="1:8" ht="18" customHeight="1">
      <c r="A1306" s="190"/>
      <c r="B1306" s="190"/>
      <c r="C1306" s="188"/>
      <c r="D1306" s="191"/>
      <c r="E1306" s="191"/>
      <c r="F1306" s="192">
        <f t="shared" si="41"/>
        <v>0</v>
      </c>
      <c r="G1306" s="187"/>
      <c r="H1306" s="179" t="str">
        <f t="shared" si="42"/>
        <v/>
      </c>
    </row>
    <row r="1307" spans="1:8" ht="18" customHeight="1">
      <c r="A1307" s="190"/>
      <c r="B1307" s="190"/>
      <c r="C1307" s="188"/>
      <c r="D1307" s="191"/>
      <c r="E1307" s="191"/>
      <c r="F1307" s="192">
        <f t="shared" si="41"/>
        <v>0</v>
      </c>
      <c r="G1307" s="187"/>
      <c r="H1307" s="179" t="str">
        <f t="shared" si="42"/>
        <v/>
      </c>
    </row>
    <row r="1308" spans="1:8" ht="18" customHeight="1">
      <c r="A1308" s="190"/>
      <c r="B1308" s="190"/>
      <c r="C1308" s="188"/>
      <c r="D1308" s="191"/>
      <c r="E1308" s="191"/>
      <c r="F1308" s="192">
        <f t="shared" si="41"/>
        <v>0</v>
      </c>
      <c r="G1308" s="187"/>
      <c r="H1308" s="179" t="str">
        <f t="shared" si="42"/>
        <v/>
      </c>
    </row>
    <row r="1309" spans="1:8" ht="18" customHeight="1">
      <c r="A1309" s="190"/>
      <c r="B1309" s="190"/>
      <c r="C1309" s="188"/>
      <c r="D1309" s="191"/>
      <c r="E1309" s="191"/>
      <c r="F1309" s="192">
        <f t="shared" si="41"/>
        <v>0</v>
      </c>
      <c r="G1309" s="187"/>
      <c r="H1309" s="179" t="str">
        <f t="shared" si="42"/>
        <v/>
      </c>
    </row>
    <row r="1310" spans="1:8" ht="18" customHeight="1">
      <c r="A1310" s="190"/>
      <c r="B1310" s="190"/>
      <c r="C1310" s="188"/>
      <c r="D1310" s="191"/>
      <c r="E1310" s="191"/>
      <c r="F1310" s="192">
        <f t="shared" si="41"/>
        <v>0</v>
      </c>
      <c r="G1310" s="187"/>
      <c r="H1310" s="179" t="str">
        <f t="shared" si="42"/>
        <v/>
      </c>
    </row>
    <row r="1311" spans="1:8" ht="18" customHeight="1">
      <c r="A1311" s="190"/>
      <c r="B1311" s="190"/>
      <c r="C1311" s="188"/>
      <c r="D1311" s="191"/>
      <c r="E1311" s="191"/>
      <c r="F1311" s="192">
        <f t="shared" si="41"/>
        <v>0</v>
      </c>
      <c r="G1311" s="187"/>
      <c r="H1311" s="179" t="str">
        <f t="shared" si="42"/>
        <v/>
      </c>
    </row>
    <row r="1312" spans="1:8" ht="18" customHeight="1">
      <c r="A1312" s="190"/>
      <c r="B1312" s="190"/>
      <c r="C1312" s="188"/>
      <c r="D1312" s="191"/>
      <c r="E1312" s="191"/>
      <c r="F1312" s="192">
        <f t="shared" si="41"/>
        <v>0</v>
      </c>
      <c r="G1312" s="187"/>
      <c r="H1312" s="179" t="str">
        <f t="shared" si="42"/>
        <v/>
      </c>
    </row>
    <row r="1313" spans="1:8" ht="18" customHeight="1">
      <c r="A1313" s="190"/>
      <c r="B1313" s="190"/>
      <c r="C1313" s="188"/>
      <c r="D1313" s="191"/>
      <c r="E1313" s="191"/>
      <c r="F1313" s="192">
        <f t="shared" si="41"/>
        <v>0</v>
      </c>
      <c r="G1313" s="187"/>
      <c r="H1313" s="179" t="str">
        <f t="shared" si="42"/>
        <v/>
      </c>
    </row>
    <row r="1314" spans="1:8" ht="18" customHeight="1">
      <c r="A1314" s="190"/>
      <c r="B1314" s="190"/>
      <c r="C1314" s="188"/>
      <c r="D1314" s="191"/>
      <c r="E1314" s="191"/>
      <c r="F1314" s="192">
        <f t="shared" si="41"/>
        <v>0</v>
      </c>
      <c r="G1314" s="187"/>
      <c r="H1314" s="179" t="str">
        <f t="shared" si="42"/>
        <v/>
      </c>
    </row>
    <row r="1315" spans="1:8" ht="18" customHeight="1">
      <c r="A1315" s="190"/>
      <c r="B1315" s="190"/>
      <c r="C1315" s="188"/>
      <c r="D1315" s="191"/>
      <c r="E1315" s="191"/>
      <c r="F1315" s="192">
        <f t="shared" si="41"/>
        <v>0</v>
      </c>
      <c r="G1315" s="187"/>
      <c r="H1315" s="179" t="str">
        <f t="shared" si="42"/>
        <v/>
      </c>
    </row>
    <row r="1316" spans="1:8" ht="18" customHeight="1">
      <c r="A1316" s="190"/>
      <c r="B1316" s="190"/>
      <c r="C1316" s="188"/>
      <c r="D1316" s="191"/>
      <c r="E1316" s="191"/>
      <c r="F1316" s="192">
        <f t="shared" si="41"/>
        <v>0</v>
      </c>
      <c r="G1316" s="187"/>
      <c r="H1316" s="179" t="str">
        <f t="shared" si="42"/>
        <v/>
      </c>
    </row>
    <row r="1317" spans="1:8" ht="18" customHeight="1">
      <c r="A1317" s="190"/>
      <c r="B1317" s="190"/>
      <c r="C1317" s="188"/>
      <c r="D1317" s="191"/>
      <c r="E1317" s="191"/>
      <c r="F1317" s="192">
        <f t="shared" si="41"/>
        <v>0</v>
      </c>
      <c r="G1317" s="187"/>
      <c r="H1317" s="179" t="str">
        <f t="shared" si="42"/>
        <v/>
      </c>
    </row>
    <row r="1318" spans="1:8" ht="18" customHeight="1">
      <c r="A1318" s="190"/>
      <c r="B1318" s="190"/>
      <c r="C1318" s="188"/>
      <c r="D1318" s="191"/>
      <c r="E1318" s="191"/>
      <c r="F1318" s="192">
        <f t="shared" si="41"/>
        <v>0</v>
      </c>
      <c r="G1318" s="187"/>
      <c r="H1318" s="179" t="str">
        <f t="shared" si="42"/>
        <v/>
      </c>
    </row>
    <row r="1319" spans="1:8" ht="18" customHeight="1">
      <c r="A1319" s="190"/>
      <c r="B1319" s="190"/>
      <c r="C1319" s="188"/>
      <c r="D1319" s="191"/>
      <c r="E1319" s="191"/>
      <c r="F1319" s="192">
        <f t="shared" si="41"/>
        <v>0</v>
      </c>
      <c r="G1319" s="187"/>
      <c r="H1319" s="179" t="str">
        <f t="shared" si="42"/>
        <v/>
      </c>
    </row>
    <row r="1320" spans="1:8" ht="18" customHeight="1">
      <c r="A1320" s="190"/>
      <c r="B1320" s="190"/>
      <c r="C1320" s="188"/>
      <c r="D1320" s="191"/>
      <c r="E1320" s="191"/>
      <c r="F1320" s="192">
        <f t="shared" si="41"/>
        <v>0</v>
      </c>
      <c r="G1320" s="187"/>
      <c r="H1320" s="179" t="str">
        <f t="shared" si="42"/>
        <v/>
      </c>
    </row>
    <row r="1321" spans="1:8" ht="18" customHeight="1">
      <c r="A1321" s="190"/>
      <c r="B1321" s="190"/>
      <c r="C1321" s="188"/>
      <c r="D1321" s="191"/>
      <c r="E1321" s="191"/>
      <c r="F1321" s="192">
        <f t="shared" si="41"/>
        <v>0</v>
      </c>
      <c r="G1321" s="187"/>
      <c r="H1321" s="179" t="str">
        <f t="shared" si="42"/>
        <v/>
      </c>
    </row>
    <row r="1322" spans="1:8" ht="18" customHeight="1">
      <c r="A1322" s="190"/>
      <c r="B1322" s="190"/>
      <c r="C1322" s="188"/>
      <c r="D1322" s="191"/>
      <c r="E1322" s="191"/>
      <c r="F1322" s="192">
        <f t="shared" si="41"/>
        <v>0</v>
      </c>
      <c r="G1322" s="187"/>
      <c r="H1322" s="179" t="str">
        <f t="shared" si="42"/>
        <v/>
      </c>
    </row>
    <row r="1323" spans="1:8" ht="18" customHeight="1">
      <c r="A1323" s="190"/>
      <c r="B1323" s="190"/>
      <c r="C1323" s="188"/>
      <c r="D1323" s="191"/>
      <c r="E1323" s="191"/>
      <c r="F1323" s="192">
        <f t="shared" si="41"/>
        <v>0</v>
      </c>
      <c r="G1323" s="187"/>
      <c r="H1323" s="179" t="str">
        <f t="shared" si="42"/>
        <v/>
      </c>
    </row>
    <row r="1324" spans="1:8" ht="18" customHeight="1">
      <c r="A1324" s="190"/>
      <c r="B1324" s="190"/>
      <c r="C1324" s="188"/>
      <c r="D1324" s="191"/>
      <c r="E1324" s="191"/>
      <c r="F1324" s="192">
        <f t="shared" si="41"/>
        <v>0</v>
      </c>
      <c r="G1324" s="187"/>
      <c r="H1324" s="179" t="str">
        <f t="shared" si="42"/>
        <v/>
      </c>
    </row>
    <row r="1325" spans="1:8" ht="18" customHeight="1">
      <c r="A1325" s="190"/>
      <c r="B1325" s="190"/>
      <c r="C1325" s="188"/>
      <c r="D1325" s="191"/>
      <c r="E1325" s="191"/>
      <c r="F1325" s="192">
        <f t="shared" si="41"/>
        <v>0</v>
      </c>
      <c r="G1325" s="187"/>
      <c r="H1325" s="179" t="str">
        <f t="shared" si="42"/>
        <v/>
      </c>
    </row>
    <row r="1326" spans="1:8" ht="18" customHeight="1">
      <c r="A1326" s="190"/>
      <c r="B1326" s="190"/>
      <c r="C1326" s="188"/>
      <c r="D1326" s="191"/>
      <c r="E1326" s="191"/>
      <c r="F1326" s="192">
        <f t="shared" si="41"/>
        <v>0</v>
      </c>
      <c r="G1326" s="187"/>
      <c r="H1326" s="179" t="str">
        <f t="shared" si="42"/>
        <v/>
      </c>
    </row>
    <row r="1327" spans="1:8" ht="18" customHeight="1">
      <c r="A1327" s="190"/>
      <c r="B1327" s="190"/>
      <c r="C1327" s="188"/>
      <c r="D1327" s="191"/>
      <c r="E1327" s="191"/>
      <c r="F1327" s="192">
        <f t="shared" si="41"/>
        <v>0</v>
      </c>
      <c r="G1327" s="187"/>
      <c r="H1327" s="179" t="str">
        <f t="shared" si="42"/>
        <v/>
      </c>
    </row>
    <row r="1328" spans="1:8" ht="18" customHeight="1">
      <c r="A1328" s="190"/>
      <c r="B1328" s="190"/>
      <c r="C1328" s="188"/>
      <c r="D1328" s="191"/>
      <c r="E1328" s="191"/>
      <c r="F1328" s="192">
        <f t="shared" si="41"/>
        <v>0</v>
      </c>
      <c r="G1328" s="187"/>
      <c r="H1328" s="179" t="str">
        <f t="shared" si="42"/>
        <v/>
      </c>
    </row>
    <row r="1329" spans="1:8" ht="18" customHeight="1">
      <c r="A1329" s="190"/>
      <c r="B1329" s="190"/>
      <c r="C1329" s="188"/>
      <c r="D1329" s="191"/>
      <c r="E1329" s="191"/>
      <c r="F1329" s="192">
        <f t="shared" si="41"/>
        <v>0</v>
      </c>
      <c r="G1329" s="187"/>
      <c r="H1329" s="179" t="str">
        <f t="shared" si="42"/>
        <v/>
      </c>
    </row>
    <row r="1330" spans="1:8" ht="18" customHeight="1">
      <c r="A1330" s="190"/>
      <c r="B1330" s="190"/>
      <c r="C1330" s="188"/>
      <c r="D1330" s="191"/>
      <c r="E1330" s="191"/>
      <c r="F1330" s="192">
        <f t="shared" si="41"/>
        <v>0</v>
      </c>
      <c r="G1330" s="187"/>
      <c r="H1330" s="179" t="str">
        <f t="shared" si="42"/>
        <v/>
      </c>
    </row>
    <row r="1331" spans="1:8" ht="18" customHeight="1">
      <c r="A1331" s="190"/>
      <c r="B1331" s="190"/>
      <c r="C1331" s="188"/>
      <c r="D1331" s="191"/>
      <c r="E1331" s="191"/>
      <c r="F1331" s="192">
        <f t="shared" si="41"/>
        <v>0</v>
      </c>
      <c r="G1331" s="187"/>
      <c r="H1331" s="179" t="str">
        <f t="shared" si="42"/>
        <v/>
      </c>
    </row>
    <row r="1332" spans="1:8" ht="18" customHeight="1">
      <c r="A1332" s="190"/>
      <c r="B1332" s="190"/>
      <c r="C1332" s="188"/>
      <c r="D1332" s="191"/>
      <c r="E1332" s="191"/>
      <c r="F1332" s="192">
        <f t="shared" si="41"/>
        <v>0</v>
      </c>
      <c r="G1332" s="187"/>
      <c r="H1332" s="179" t="str">
        <f t="shared" si="42"/>
        <v/>
      </c>
    </row>
    <row r="1333" spans="1:8" ht="18" customHeight="1">
      <c r="A1333" s="190"/>
      <c r="B1333" s="190"/>
      <c r="C1333" s="188"/>
      <c r="D1333" s="191"/>
      <c r="E1333" s="191"/>
      <c r="F1333" s="192">
        <f t="shared" si="41"/>
        <v>0</v>
      </c>
      <c r="G1333" s="187"/>
      <c r="H1333" s="179" t="str">
        <f t="shared" si="42"/>
        <v/>
      </c>
    </row>
    <row r="1334" spans="1:8" ht="18" customHeight="1">
      <c r="A1334" s="190"/>
      <c r="B1334" s="190"/>
      <c r="C1334" s="188"/>
      <c r="D1334" s="191"/>
      <c r="E1334" s="191"/>
      <c r="F1334" s="192">
        <f t="shared" si="41"/>
        <v>0</v>
      </c>
      <c r="G1334" s="187"/>
      <c r="H1334" s="179" t="str">
        <f t="shared" si="42"/>
        <v/>
      </c>
    </row>
    <row r="1335" spans="1:8" ht="18" customHeight="1">
      <c r="A1335" s="190"/>
      <c r="B1335" s="190"/>
      <c r="C1335" s="188"/>
      <c r="D1335" s="191"/>
      <c r="E1335" s="191"/>
      <c r="F1335" s="192">
        <f t="shared" si="41"/>
        <v>0</v>
      </c>
      <c r="G1335" s="187"/>
      <c r="H1335" s="179" t="str">
        <f t="shared" si="42"/>
        <v/>
      </c>
    </row>
    <row r="1336" spans="1:8" ht="18" customHeight="1">
      <c r="A1336" s="190"/>
      <c r="B1336" s="190"/>
      <c r="C1336" s="188"/>
      <c r="D1336" s="191"/>
      <c r="E1336" s="191"/>
      <c r="F1336" s="192">
        <f t="shared" si="41"/>
        <v>0</v>
      </c>
      <c r="G1336" s="187"/>
      <c r="H1336" s="179" t="str">
        <f t="shared" si="42"/>
        <v/>
      </c>
    </row>
    <row r="1337" spans="1:8" ht="18" customHeight="1">
      <c r="A1337" s="190"/>
      <c r="B1337" s="190"/>
      <c r="C1337" s="188"/>
      <c r="D1337" s="191"/>
      <c r="E1337" s="191"/>
      <c r="F1337" s="192">
        <f t="shared" si="41"/>
        <v>0</v>
      </c>
      <c r="G1337" s="187"/>
      <c r="H1337" s="179" t="str">
        <f t="shared" si="42"/>
        <v/>
      </c>
    </row>
    <row r="1338" spans="1:8" ht="18" customHeight="1">
      <c r="A1338" s="190"/>
      <c r="B1338" s="190"/>
      <c r="C1338" s="188"/>
      <c r="D1338" s="191"/>
      <c r="E1338" s="191"/>
      <c r="F1338" s="192">
        <f t="shared" si="41"/>
        <v>0</v>
      </c>
      <c r="G1338" s="187"/>
      <c r="H1338" s="179" t="str">
        <f t="shared" si="42"/>
        <v/>
      </c>
    </row>
    <row r="1339" spans="1:8" ht="18" customHeight="1">
      <c r="A1339" s="190"/>
      <c r="B1339" s="190"/>
      <c r="C1339" s="188"/>
      <c r="D1339" s="191"/>
      <c r="E1339" s="191"/>
      <c r="F1339" s="192">
        <f t="shared" si="41"/>
        <v>0</v>
      </c>
      <c r="G1339" s="187"/>
      <c r="H1339" s="179" t="str">
        <f t="shared" si="42"/>
        <v/>
      </c>
    </row>
    <row r="1340" spans="1:8" ht="18" customHeight="1">
      <c r="A1340" s="190"/>
      <c r="B1340" s="190"/>
      <c r="C1340" s="188"/>
      <c r="D1340" s="191"/>
      <c r="E1340" s="191"/>
      <c r="F1340" s="192">
        <f t="shared" si="41"/>
        <v>0</v>
      </c>
      <c r="G1340" s="187"/>
      <c r="H1340" s="179" t="str">
        <f t="shared" si="42"/>
        <v/>
      </c>
    </row>
    <row r="1341" spans="1:8" ht="18" customHeight="1">
      <c r="A1341" s="190"/>
      <c r="B1341" s="190"/>
      <c r="C1341" s="188"/>
      <c r="D1341" s="191"/>
      <c r="E1341" s="191"/>
      <c r="F1341" s="192">
        <f t="shared" si="41"/>
        <v>0</v>
      </c>
      <c r="G1341" s="187"/>
      <c r="H1341" s="179" t="str">
        <f t="shared" si="42"/>
        <v/>
      </c>
    </row>
    <row r="1342" spans="1:8" ht="18" customHeight="1">
      <c r="A1342" s="190"/>
      <c r="B1342" s="190"/>
      <c r="C1342" s="188"/>
      <c r="D1342" s="191"/>
      <c r="E1342" s="191"/>
      <c r="F1342" s="192">
        <f t="shared" si="41"/>
        <v>0</v>
      </c>
      <c r="G1342" s="187"/>
      <c r="H1342" s="179" t="str">
        <f t="shared" si="42"/>
        <v/>
      </c>
    </row>
    <row r="1343" spans="1:8" ht="18" customHeight="1">
      <c r="A1343" s="190"/>
      <c r="B1343" s="190"/>
      <c r="C1343" s="188"/>
      <c r="D1343" s="191"/>
      <c r="E1343" s="191"/>
      <c r="F1343" s="192">
        <f t="shared" si="41"/>
        <v>0</v>
      </c>
      <c r="G1343" s="187"/>
      <c r="H1343" s="179" t="str">
        <f t="shared" si="42"/>
        <v/>
      </c>
    </row>
    <row r="1344" spans="1:8" ht="18" customHeight="1">
      <c r="A1344" s="190"/>
      <c r="B1344" s="190"/>
      <c r="C1344" s="188"/>
      <c r="D1344" s="191"/>
      <c r="E1344" s="191"/>
      <c r="F1344" s="192">
        <f t="shared" si="41"/>
        <v>0</v>
      </c>
      <c r="G1344" s="187"/>
      <c r="H1344" s="179" t="str">
        <f t="shared" si="42"/>
        <v/>
      </c>
    </row>
    <row r="1345" spans="1:8" ht="18" customHeight="1">
      <c r="A1345" s="190"/>
      <c r="B1345" s="190"/>
      <c r="C1345" s="188"/>
      <c r="D1345" s="191"/>
      <c r="E1345" s="191"/>
      <c r="F1345" s="192">
        <f t="shared" si="41"/>
        <v>0</v>
      </c>
      <c r="G1345" s="187"/>
      <c r="H1345" s="179" t="str">
        <f t="shared" si="42"/>
        <v/>
      </c>
    </row>
    <row r="1346" spans="1:8" ht="18" customHeight="1">
      <c r="A1346" s="190"/>
      <c r="B1346" s="190"/>
      <c r="C1346" s="188"/>
      <c r="D1346" s="191"/>
      <c r="E1346" s="191"/>
      <c r="F1346" s="192">
        <f t="shared" si="41"/>
        <v>0</v>
      </c>
      <c r="G1346" s="187"/>
      <c r="H1346" s="179" t="str">
        <f t="shared" si="42"/>
        <v/>
      </c>
    </row>
    <row r="1347" spans="1:8" ht="18" customHeight="1">
      <c r="A1347" s="190"/>
      <c r="B1347" s="190"/>
      <c r="C1347" s="188"/>
      <c r="D1347" s="191"/>
      <c r="E1347" s="191"/>
      <c r="F1347" s="192">
        <f t="shared" si="41"/>
        <v>0</v>
      </c>
      <c r="G1347" s="187"/>
      <c r="H1347" s="179" t="str">
        <f t="shared" si="42"/>
        <v/>
      </c>
    </row>
    <row r="1348" spans="1:8" ht="18" customHeight="1">
      <c r="A1348" s="190"/>
      <c r="B1348" s="190"/>
      <c r="C1348" s="188"/>
      <c r="D1348" s="191"/>
      <c r="E1348" s="191"/>
      <c r="F1348" s="192">
        <f t="shared" si="41"/>
        <v>0</v>
      </c>
      <c r="G1348" s="187"/>
      <c r="H1348" s="179" t="str">
        <f t="shared" si="42"/>
        <v/>
      </c>
    </row>
    <row r="1349" spans="1:8" ht="18" customHeight="1">
      <c r="A1349" s="190"/>
      <c r="B1349" s="190"/>
      <c r="C1349" s="188"/>
      <c r="D1349" s="191"/>
      <c r="E1349" s="191"/>
      <c r="F1349" s="192">
        <f t="shared" si="41"/>
        <v>0</v>
      </c>
      <c r="G1349" s="187"/>
      <c r="H1349" s="179" t="str">
        <f t="shared" si="42"/>
        <v/>
      </c>
    </row>
    <row r="1350" spans="1:8" ht="18" customHeight="1">
      <c r="A1350" s="190"/>
      <c r="B1350" s="190"/>
      <c r="C1350" s="188"/>
      <c r="D1350" s="191"/>
      <c r="E1350" s="191"/>
      <c r="F1350" s="192">
        <f t="shared" si="41"/>
        <v>0</v>
      </c>
      <c r="G1350" s="187"/>
      <c r="H1350" s="179" t="str">
        <f t="shared" si="42"/>
        <v/>
      </c>
    </row>
    <row r="1351" spans="1:8" ht="18" customHeight="1">
      <c r="A1351" s="190"/>
      <c r="B1351" s="190"/>
      <c r="C1351" s="188"/>
      <c r="D1351" s="191"/>
      <c r="E1351" s="191"/>
      <c r="F1351" s="192">
        <f t="shared" si="41"/>
        <v>0</v>
      </c>
      <c r="G1351" s="187"/>
      <c r="H1351" s="179" t="str">
        <f t="shared" si="42"/>
        <v/>
      </c>
    </row>
    <row r="1352" spans="1:8" ht="18" customHeight="1">
      <c r="A1352" s="190"/>
      <c r="B1352" s="190"/>
      <c r="C1352" s="188"/>
      <c r="D1352" s="191"/>
      <c r="E1352" s="191"/>
      <c r="F1352" s="192">
        <f t="shared" si="41"/>
        <v>0</v>
      </c>
      <c r="G1352" s="187"/>
      <c r="H1352" s="179" t="str">
        <f t="shared" si="42"/>
        <v/>
      </c>
    </row>
    <row r="1353" spans="1:8" ht="18" customHeight="1">
      <c r="A1353" s="190"/>
      <c r="B1353" s="190"/>
      <c r="C1353" s="188"/>
      <c r="D1353" s="191"/>
      <c r="E1353" s="191"/>
      <c r="F1353" s="192">
        <f t="shared" si="41"/>
        <v>0</v>
      </c>
      <c r="G1353" s="187"/>
      <c r="H1353" s="179" t="str">
        <f t="shared" si="42"/>
        <v/>
      </c>
    </row>
    <row r="1354" spans="1:8" ht="18" customHeight="1">
      <c r="A1354" s="190"/>
      <c r="B1354" s="190"/>
      <c r="C1354" s="188"/>
      <c r="D1354" s="191"/>
      <c r="E1354" s="191"/>
      <c r="F1354" s="192">
        <f t="shared" si="41"/>
        <v>0</v>
      </c>
      <c r="G1354" s="187"/>
      <c r="H1354" s="179" t="str">
        <f t="shared" si="42"/>
        <v/>
      </c>
    </row>
    <row r="1355" spans="1:8" ht="18" customHeight="1">
      <c r="A1355" s="190"/>
      <c r="B1355" s="190"/>
      <c r="C1355" s="188"/>
      <c r="D1355" s="191"/>
      <c r="E1355" s="191"/>
      <c r="F1355" s="192">
        <f t="shared" si="41"/>
        <v>0</v>
      </c>
      <c r="G1355" s="187"/>
      <c r="H1355" s="179" t="str">
        <f t="shared" si="42"/>
        <v/>
      </c>
    </row>
    <row r="1356" spans="1:8" ht="18" customHeight="1">
      <c r="A1356" s="190"/>
      <c r="B1356" s="190"/>
      <c r="C1356" s="188"/>
      <c r="D1356" s="191"/>
      <c r="E1356" s="191"/>
      <c r="F1356" s="192">
        <f t="shared" si="41"/>
        <v>0</v>
      </c>
      <c r="G1356" s="187"/>
      <c r="H1356" s="179" t="str">
        <f t="shared" si="42"/>
        <v/>
      </c>
    </row>
    <row r="1357" spans="1:8" ht="18" customHeight="1">
      <c r="A1357" s="190"/>
      <c r="B1357" s="190"/>
      <c r="C1357" s="188"/>
      <c r="D1357" s="191"/>
      <c r="E1357" s="191"/>
      <c r="F1357" s="192">
        <f t="shared" si="41"/>
        <v>0</v>
      </c>
      <c r="G1357" s="187"/>
      <c r="H1357" s="179" t="str">
        <f t="shared" si="42"/>
        <v/>
      </c>
    </row>
    <row r="1358" spans="1:8" ht="18" customHeight="1">
      <c r="A1358" s="190"/>
      <c r="B1358" s="190"/>
      <c r="C1358" s="188"/>
      <c r="D1358" s="191"/>
      <c r="E1358" s="191"/>
      <c r="F1358" s="192">
        <f t="shared" ref="F1358:F1421" si="43">IF(C1358&lt;&gt;"",F1357+D1358-E1358,0)</f>
        <v>0</v>
      </c>
      <c r="G1358" s="187"/>
      <c r="H1358" s="179" t="str">
        <f t="shared" si="42"/>
        <v/>
      </c>
    </row>
    <row r="1359" spans="1:8" ht="18" customHeight="1">
      <c r="A1359" s="190"/>
      <c r="B1359" s="190"/>
      <c r="C1359" s="188"/>
      <c r="D1359" s="191"/>
      <c r="E1359" s="191"/>
      <c r="F1359" s="192">
        <f t="shared" si="43"/>
        <v>0</v>
      </c>
      <c r="G1359" s="187"/>
      <c r="H1359" s="179" t="str">
        <f t="shared" si="42"/>
        <v/>
      </c>
    </row>
    <row r="1360" spans="1:8" ht="18" customHeight="1">
      <c r="A1360" s="190"/>
      <c r="B1360" s="190"/>
      <c r="C1360" s="188"/>
      <c r="D1360" s="191"/>
      <c r="E1360" s="191"/>
      <c r="F1360" s="192">
        <f t="shared" si="43"/>
        <v>0</v>
      </c>
      <c r="G1360" s="187"/>
      <c r="H1360" s="179" t="str">
        <f t="shared" si="42"/>
        <v/>
      </c>
    </row>
    <row r="1361" spans="1:8" ht="18" customHeight="1">
      <c r="A1361" s="190"/>
      <c r="B1361" s="190"/>
      <c r="C1361" s="188"/>
      <c r="D1361" s="191"/>
      <c r="E1361" s="191"/>
      <c r="F1361" s="192">
        <f t="shared" si="43"/>
        <v>0</v>
      </c>
      <c r="G1361" s="187"/>
      <c r="H1361" s="179" t="str">
        <f t="shared" si="42"/>
        <v/>
      </c>
    </row>
    <row r="1362" spans="1:8" ht="18" customHeight="1">
      <c r="A1362" s="190"/>
      <c r="B1362" s="190"/>
      <c r="C1362" s="188"/>
      <c r="D1362" s="191"/>
      <c r="E1362" s="191"/>
      <c r="F1362" s="192">
        <f t="shared" si="43"/>
        <v>0</v>
      </c>
      <c r="G1362" s="187"/>
      <c r="H1362" s="179" t="str">
        <f t="shared" ref="H1362:H1425" si="44">IF(A1362&lt;&gt;"",MONTH(A1362),"")</f>
        <v/>
      </c>
    </row>
    <row r="1363" spans="1:8" ht="18" customHeight="1">
      <c r="A1363" s="190"/>
      <c r="B1363" s="190"/>
      <c r="C1363" s="188"/>
      <c r="D1363" s="191"/>
      <c r="E1363" s="191"/>
      <c r="F1363" s="192">
        <f t="shared" si="43"/>
        <v>0</v>
      </c>
      <c r="G1363" s="187"/>
      <c r="H1363" s="179" t="str">
        <f t="shared" si="44"/>
        <v/>
      </c>
    </row>
    <row r="1364" spans="1:8" ht="18" customHeight="1">
      <c r="A1364" s="190"/>
      <c r="B1364" s="190"/>
      <c r="C1364" s="188"/>
      <c r="D1364" s="191"/>
      <c r="E1364" s="191"/>
      <c r="F1364" s="192">
        <f t="shared" si="43"/>
        <v>0</v>
      </c>
      <c r="G1364" s="187"/>
      <c r="H1364" s="179" t="str">
        <f t="shared" si="44"/>
        <v/>
      </c>
    </row>
    <row r="1365" spans="1:8" ht="18" customHeight="1">
      <c r="A1365" s="190"/>
      <c r="B1365" s="190"/>
      <c r="C1365" s="188"/>
      <c r="D1365" s="191"/>
      <c r="E1365" s="191"/>
      <c r="F1365" s="192">
        <f t="shared" si="43"/>
        <v>0</v>
      </c>
      <c r="G1365" s="187"/>
      <c r="H1365" s="179" t="str">
        <f t="shared" si="44"/>
        <v/>
      </c>
    </row>
    <row r="1366" spans="1:8" ht="18" customHeight="1">
      <c r="A1366" s="190"/>
      <c r="B1366" s="190"/>
      <c r="C1366" s="188"/>
      <c r="D1366" s="191"/>
      <c r="E1366" s="191"/>
      <c r="F1366" s="192">
        <f t="shared" si="43"/>
        <v>0</v>
      </c>
      <c r="G1366" s="187"/>
      <c r="H1366" s="179" t="str">
        <f t="shared" si="44"/>
        <v/>
      </c>
    </row>
    <row r="1367" spans="1:8" ht="18" customHeight="1">
      <c r="A1367" s="190"/>
      <c r="B1367" s="190"/>
      <c r="C1367" s="188"/>
      <c r="D1367" s="191"/>
      <c r="E1367" s="191"/>
      <c r="F1367" s="192">
        <f t="shared" si="43"/>
        <v>0</v>
      </c>
      <c r="G1367" s="187"/>
      <c r="H1367" s="179" t="str">
        <f t="shared" si="44"/>
        <v/>
      </c>
    </row>
    <row r="1368" spans="1:8" ht="18" customHeight="1">
      <c r="A1368" s="190"/>
      <c r="B1368" s="190"/>
      <c r="C1368" s="188"/>
      <c r="D1368" s="191"/>
      <c r="E1368" s="191"/>
      <c r="F1368" s="192">
        <f t="shared" si="43"/>
        <v>0</v>
      </c>
      <c r="G1368" s="187"/>
      <c r="H1368" s="179" t="str">
        <f t="shared" si="44"/>
        <v/>
      </c>
    </row>
    <row r="1369" spans="1:8" ht="18" customHeight="1">
      <c r="A1369" s="190"/>
      <c r="B1369" s="190"/>
      <c r="C1369" s="188"/>
      <c r="D1369" s="191"/>
      <c r="E1369" s="191"/>
      <c r="F1369" s="192">
        <f t="shared" si="43"/>
        <v>0</v>
      </c>
      <c r="G1369" s="187"/>
      <c r="H1369" s="179" t="str">
        <f t="shared" si="44"/>
        <v/>
      </c>
    </row>
    <row r="1370" spans="1:8" ht="18" customHeight="1">
      <c r="A1370" s="190"/>
      <c r="B1370" s="190"/>
      <c r="C1370" s="188"/>
      <c r="D1370" s="191"/>
      <c r="E1370" s="191"/>
      <c r="F1370" s="192">
        <f t="shared" si="43"/>
        <v>0</v>
      </c>
      <c r="G1370" s="187"/>
      <c r="H1370" s="179" t="str">
        <f t="shared" si="44"/>
        <v/>
      </c>
    </row>
    <row r="1371" spans="1:8" ht="18" customHeight="1">
      <c r="A1371" s="190"/>
      <c r="B1371" s="190"/>
      <c r="C1371" s="188"/>
      <c r="D1371" s="191"/>
      <c r="E1371" s="191"/>
      <c r="F1371" s="192">
        <f t="shared" si="43"/>
        <v>0</v>
      </c>
      <c r="G1371" s="187"/>
      <c r="H1371" s="179" t="str">
        <f t="shared" si="44"/>
        <v/>
      </c>
    </row>
    <row r="1372" spans="1:8" ht="18" customHeight="1">
      <c r="A1372" s="190"/>
      <c r="B1372" s="190"/>
      <c r="C1372" s="188"/>
      <c r="D1372" s="191"/>
      <c r="E1372" s="191"/>
      <c r="F1372" s="192">
        <f t="shared" si="43"/>
        <v>0</v>
      </c>
      <c r="G1372" s="187"/>
      <c r="H1372" s="179" t="str">
        <f t="shared" si="44"/>
        <v/>
      </c>
    </row>
    <row r="1373" spans="1:8" ht="18" customHeight="1">
      <c r="A1373" s="190"/>
      <c r="B1373" s="190"/>
      <c r="C1373" s="188"/>
      <c r="D1373" s="191"/>
      <c r="E1373" s="191"/>
      <c r="F1373" s="192">
        <f t="shared" si="43"/>
        <v>0</v>
      </c>
      <c r="G1373" s="187"/>
      <c r="H1373" s="179" t="str">
        <f t="shared" si="44"/>
        <v/>
      </c>
    </row>
    <row r="1374" spans="1:8" ht="18" customHeight="1">
      <c r="A1374" s="190"/>
      <c r="B1374" s="190"/>
      <c r="C1374" s="188"/>
      <c r="D1374" s="191"/>
      <c r="E1374" s="191"/>
      <c r="F1374" s="192">
        <f t="shared" si="43"/>
        <v>0</v>
      </c>
      <c r="G1374" s="187"/>
      <c r="H1374" s="179" t="str">
        <f t="shared" si="44"/>
        <v/>
      </c>
    </row>
    <row r="1375" spans="1:8" ht="18" customHeight="1">
      <c r="A1375" s="190"/>
      <c r="B1375" s="190"/>
      <c r="C1375" s="188"/>
      <c r="D1375" s="191"/>
      <c r="E1375" s="191"/>
      <c r="F1375" s="192">
        <f t="shared" si="43"/>
        <v>0</v>
      </c>
      <c r="G1375" s="187"/>
      <c r="H1375" s="179" t="str">
        <f t="shared" si="44"/>
        <v/>
      </c>
    </row>
    <row r="1376" spans="1:8" ht="18" customHeight="1">
      <c r="A1376" s="190"/>
      <c r="B1376" s="190"/>
      <c r="C1376" s="188"/>
      <c r="D1376" s="191"/>
      <c r="E1376" s="191"/>
      <c r="F1376" s="192">
        <f t="shared" si="43"/>
        <v>0</v>
      </c>
      <c r="G1376" s="187"/>
      <c r="H1376" s="179" t="str">
        <f t="shared" si="44"/>
        <v/>
      </c>
    </row>
    <row r="1377" spans="1:8" ht="18" customHeight="1">
      <c r="A1377" s="190"/>
      <c r="B1377" s="190"/>
      <c r="C1377" s="188"/>
      <c r="D1377" s="191"/>
      <c r="E1377" s="191"/>
      <c r="F1377" s="192">
        <f t="shared" si="43"/>
        <v>0</v>
      </c>
      <c r="G1377" s="187"/>
      <c r="H1377" s="179" t="str">
        <f t="shared" si="44"/>
        <v/>
      </c>
    </row>
    <row r="1378" spans="1:8" ht="18" customHeight="1">
      <c r="A1378" s="190"/>
      <c r="B1378" s="190"/>
      <c r="C1378" s="188"/>
      <c r="D1378" s="191"/>
      <c r="E1378" s="191"/>
      <c r="F1378" s="192">
        <f t="shared" si="43"/>
        <v>0</v>
      </c>
      <c r="G1378" s="187"/>
      <c r="H1378" s="179" t="str">
        <f t="shared" si="44"/>
        <v/>
      </c>
    </row>
    <row r="1379" spans="1:8" ht="18" customHeight="1">
      <c r="A1379" s="190"/>
      <c r="B1379" s="190"/>
      <c r="C1379" s="188"/>
      <c r="D1379" s="191"/>
      <c r="E1379" s="191"/>
      <c r="F1379" s="192">
        <f t="shared" si="43"/>
        <v>0</v>
      </c>
      <c r="G1379" s="187"/>
      <c r="H1379" s="179" t="str">
        <f t="shared" si="44"/>
        <v/>
      </c>
    </row>
    <row r="1380" spans="1:8" ht="18" customHeight="1">
      <c r="A1380" s="190"/>
      <c r="B1380" s="190"/>
      <c r="C1380" s="188"/>
      <c r="D1380" s="191"/>
      <c r="E1380" s="191"/>
      <c r="F1380" s="192">
        <f t="shared" si="43"/>
        <v>0</v>
      </c>
      <c r="G1380" s="187"/>
      <c r="H1380" s="179" t="str">
        <f t="shared" si="44"/>
        <v/>
      </c>
    </row>
    <row r="1381" spans="1:8" ht="18" customHeight="1">
      <c r="A1381" s="190"/>
      <c r="B1381" s="190"/>
      <c r="C1381" s="188"/>
      <c r="D1381" s="191"/>
      <c r="E1381" s="191"/>
      <c r="F1381" s="192">
        <f t="shared" si="43"/>
        <v>0</v>
      </c>
      <c r="G1381" s="187"/>
      <c r="H1381" s="179" t="str">
        <f t="shared" si="44"/>
        <v/>
      </c>
    </row>
    <row r="1382" spans="1:8" ht="18" customHeight="1">
      <c r="A1382" s="190"/>
      <c r="B1382" s="190"/>
      <c r="C1382" s="188"/>
      <c r="D1382" s="191"/>
      <c r="E1382" s="191"/>
      <c r="F1382" s="192">
        <f t="shared" si="43"/>
        <v>0</v>
      </c>
      <c r="G1382" s="187"/>
      <c r="H1382" s="179" t="str">
        <f t="shared" si="44"/>
        <v/>
      </c>
    </row>
    <row r="1383" spans="1:8" ht="18" customHeight="1">
      <c r="A1383" s="190"/>
      <c r="B1383" s="190"/>
      <c r="C1383" s="188"/>
      <c r="D1383" s="191"/>
      <c r="E1383" s="191"/>
      <c r="F1383" s="192">
        <f t="shared" si="43"/>
        <v>0</v>
      </c>
      <c r="G1383" s="187"/>
      <c r="H1383" s="179" t="str">
        <f t="shared" si="44"/>
        <v/>
      </c>
    </row>
    <row r="1384" spans="1:8" ht="18" customHeight="1">
      <c r="A1384" s="190"/>
      <c r="B1384" s="190"/>
      <c r="C1384" s="188"/>
      <c r="D1384" s="191"/>
      <c r="E1384" s="191"/>
      <c r="F1384" s="192">
        <f t="shared" si="43"/>
        <v>0</v>
      </c>
      <c r="G1384" s="187"/>
      <c r="H1384" s="179" t="str">
        <f t="shared" si="44"/>
        <v/>
      </c>
    </row>
    <row r="1385" spans="1:8" ht="18" customHeight="1">
      <c r="A1385" s="190"/>
      <c r="B1385" s="190"/>
      <c r="C1385" s="188"/>
      <c r="D1385" s="191"/>
      <c r="E1385" s="191"/>
      <c r="F1385" s="192">
        <f t="shared" si="43"/>
        <v>0</v>
      </c>
      <c r="G1385" s="187"/>
      <c r="H1385" s="179" t="str">
        <f t="shared" si="44"/>
        <v/>
      </c>
    </row>
    <row r="1386" spans="1:8" ht="18" customHeight="1">
      <c r="A1386" s="190"/>
      <c r="B1386" s="190"/>
      <c r="C1386" s="188"/>
      <c r="D1386" s="191"/>
      <c r="E1386" s="191"/>
      <c r="F1386" s="192">
        <f t="shared" si="43"/>
        <v>0</v>
      </c>
      <c r="G1386" s="187"/>
      <c r="H1386" s="179" t="str">
        <f t="shared" si="44"/>
        <v/>
      </c>
    </row>
    <row r="1387" spans="1:8" ht="18" customHeight="1">
      <c r="A1387" s="190"/>
      <c r="B1387" s="190"/>
      <c r="C1387" s="188"/>
      <c r="D1387" s="191"/>
      <c r="E1387" s="191"/>
      <c r="F1387" s="192">
        <f t="shared" si="43"/>
        <v>0</v>
      </c>
      <c r="G1387" s="187"/>
      <c r="H1387" s="179" t="str">
        <f t="shared" si="44"/>
        <v/>
      </c>
    </row>
    <row r="1388" spans="1:8" ht="18" customHeight="1">
      <c r="A1388" s="190"/>
      <c r="B1388" s="190"/>
      <c r="C1388" s="188"/>
      <c r="D1388" s="191"/>
      <c r="E1388" s="191"/>
      <c r="F1388" s="192">
        <f t="shared" si="43"/>
        <v>0</v>
      </c>
      <c r="G1388" s="187"/>
      <c r="H1388" s="179" t="str">
        <f t="shared" si="44"/>
        <v/>
      </c>
    </row>
    <row r="1389" spans="1:8" ht="18" customHeight="1">
      <c r="A1389" s="190"/>
      <c r="B1389" s="190"/>
      <c r="C1389" s="188"/>
      <c r="D1389" s="191"/>
      <c r="E1389" s="191"/>
      <c r="F1389" s="192">
        <f t="shared" si="43"/>
        <v>0</v>
      </c>
      <c r="G1389" s="187"/>
      <c r="H1389" s="179" t="str">
        <f t="shared" si="44"/>
        <v/>
      </c>
    </row>
    <row r="1390" spans="1:8" ht="18" customHeight="1">
      <c r="A1390" s="190"/>
      <c r="B1390" s="190"/>
      <c r="C1390" s="188"/>
      <c r="D1390" s="191"/>
      <c r="E1390" s="191"/>
      <c r="F1390" s="192">
        <f t="shared" si="43"/>
        <v>0</v>
      </c>
      <c r="G1390" s="187"/>
      <c r="H1390" s="179" t="str">
        <f t="shared" si="44"/>
        <v/>
      </c>
    </row>
    <row r="1391" spans="1:8" ht="18" customHeight="1">
      <c r="A1391" s="190"/>
      <c r="B1391" s="190"/>
      <c r="C1391" s="188"/>
      <c r="D1391" s="191"/>
      <c r="E1391" s="191"/>
      <c r="F1391" s="192">
        <f t="shared" si="43"/>
        <v>0</v>
      </c>
      <c r="G1391" s="187"/>
      <c r="H1391" s="179" t="str">
        <f t="shared" si="44"/>
        <v/>
      </c>
    </row>
    <row r="1392" spans="1:8" ht="18" customHeight="1">
      <c r="A1392" s="190"/>
      <c r="B1392" s="190"/>
      <c r="C1392" s="188"/>
      <c r="D1392" s="191"/>
      <c r="E1392" s="191"/>
      <c r="F1392" s="192">
        <f t="shared" si="43"/>
        <v>0</v>
      </c>
      <c r="G1392" s="187"/>
      <c r="H1392" s="179" t="str">
        <f t="shared" si="44"/>
        <v/>
      </c>
    </row>
    <row r="1393" spans="1:8" ht="18" customHeight="1">
      <c r="A1393" s="190"/>
      <c r="B1393" s="190"/>
      <c r="C1393" s="188"/>
      <c r="D1393" s="191"/>
      <c r="E1393" s="191"/>
      <c r="F1393" s="192">
        <f t="shared" si="43"/>
        <v>0</v>
      </c>
      <c r="G1393" s="187"/>
      <c r="H1393" s="179" t="str">
        <f t="shared" si="44"/>
        <v/>
      </c>
    </row>
    <row r="1394" spans="1:8" ht="18" customHeight="1">
      <c r="A1394" s="190"/>
      <c r="B1394" s="190"/>
      <c r="C1394" s="188"/>
      <c r="D1394" s="191"/>
      <c r="E1394" s="191"/>
      <c r="F1394" s="192">
        <f t="shared" si="43"/>
        <v>0</v>
      </c>
      <c r="G1394" s="187"/>
      <c r="H1394" s="179" t="str">
        <f t="shared" si="44"/>
        <v/>
      </c>
    </row>
    <row r="1395" spans="1:8" ht="18" customHeight="1">
      <c r="A1395" s="190"/>
      <c r="B1395" s="190"/>
      <c r="C1395" s="188"/>
      <c r="D1395" s="191"/>
      <c r="E1395" s="191"/>
      <c r="F1395" s="192">
        <f t="shared" si="43"/>
        <v>0</v>
      </c>
      <c r="G1395" s="187"/>
      <c r="H1395" s="179" t="str">
        <f t="shared" si="44"/>
        <v/>
      </c>
    </row>
    <row r="1396" spans="1:8" ht="18" customHeight="1">
      <c r="A1396" s="190"/>
      <c r="B1396" s="190"/>
      <c r="C1396" s="188"/>
      <c r="D1396" s="191"/>
      <c r="E1396" s="191"/>
      <c r="F1396" s="192">
        <f t="shared" si="43"/>
        <v>0</v>
      </c>
      <c r="G1396" s="187"/>
      <c r="H1396" s="179" t="str">
        <f t="shared" si="44"/>
        <v/>
      </c>
    </row>
    <row r="1397" spans="1:8" ht="18" customHeight="1">
      <c r="A1397" s="190"/>
      <c r="B1397" s="190"/>
      <c r="C1397" s="188"/>
      <c r="D1397" s="191"/>
      <c r="E1397" s="191"/>
      <c r="F1397" s="192">
        <f t="shared" si="43"/>
        <v>0</v>
      </c>
      <c r="G1397" s="187"/>
      <c r="H1397" s="179" t="str">
        <f t="shared" si="44"/>
        <v/>
      </c>
    </row>
    <row r="1398" spans="1:8" ht="18" customHeight="1">
      <c r="A1398" s="190"/>
      <c r="B1398" s="190"/>
      <c r="C1398" s="188"/>
      <c r="D1398" s="191"/>
      <c r="E1398" s="191"/>
      <c r="F1398" s="192">
        <f t="shared" si="43"/>
        <v>0</v>
      </c>
      <c r="G1398" s="187"/>
      <c r="H1398" s="179" t="str">
        <f t="shared" si="44"/>
        <v/>
      </c>
    </row>
    <row r="1399" spans="1:8" ht="18" customHeight="1">
      <c r="A1399" s="190"/>
      <c r="B1399" s="190"/>
      <c r="C1399" s="188"/>
      <c r="D1399" s="191"/>
      <c r="E1399" s="191"/>
      <c r="F1399" s="192">
        <f t="shared" si="43"/>
        <v>0</v>
      </c>
      <c r="G1399" s="187"/>
      <c r="H1399" s="179" t="str">
        <f t="shared" si="44"/>
        <v/>
      </c>
    </row>
    <row r="1400" spans="1:8" ht="18" customHeight="1">
      <c r="A1400" s="190"/>
      <c r="B1400" s="190"/>
      <c r="C1400" s="188"/>
      <c r="D1400" s="191"/>
      <c r="E1400" s="191"/>
      <c r="F1400" s="192">
        <f t="shared" si="43"/>
        <v>0</v>
      </c>
      <c r="G1400" s="187"/>
      <c r="H1400" s="179" t="str">
        <f t="shared" si="44"/>
        <v/>
      </c>
    </row>
    <row r="1401" spans="1:8" ht="18" customHeight="1">
      <c r="A1401" s="190"/>
      <c r="B1401" s="190"/>
      <c r="C1401" s="188"/>
      <c r="D1401" s="191"/>
      <c r="E1401" s="191"/>
      <c r="F1401" s="192">
        <f t="shared" si="43"/>
        <v>0</v>
      </c>
      <c r="G1401" s="187"/>
      <c r="H1401" s="179" t="str">
        <f t="shared" si="44"/>
        <v/>
      </c>
    </row>
    <row r="1402" spans="1:8" ht="18" customHeight="1">
      <c r="A1402" s="190"/>
      <c r="B1402" s="190"/>
      <c r="C1402" s="188"/>
      <c r="D1402" s="191"/>
      <c r="E1402" s="191"/>
      <c r="F1402" s="192">
        <f t="shared" si="43"/>
        <v>0</v>
      </c>
      <c r="G1402" s="187"/>
      <c r="H1402" s="179" t="str">
        <f t="shared" si="44"/>
        <v/>
      </c>
    </row>
    <row r="1403" spans="1:8" ht="18" customHeight="1">
      <c r="A1403" s="190"/>
      <c r="B1403" s="190"/>
      <c r="C1403" s="188"/>
      <c r="D1403" s="191"/>
      <c r="E1403" s="191"/>
      <c r="F1403" s="192">
        <f t="shared" si="43"/>
        <v>0</v>
      </c>
      <c r="G1403" s="187"/>
      <c r="H1403" s="179" t="str">
        <f t="shared" si="44"/>
        <v/>
      </c>
    </row>
    <row r="1404" spans="1:8" ht="18" customHeight="1">
      <c r="A1404" s="190"/>
      <c r="B1404" s="190"/>
      <c r="C1404" s="188"/>
      <c r="D1404" s="191"/>
      <c r="E1404" s="191"/>
      <c r="F1404" s="192">
        <f t="shared" si="43"/>
        <v>0</v>
      </c>
      <c r="G1404" s="187"/>
      <c r="H1404" s="179" t="str">
        <f t="shared" si="44"/>
        <v/>
      </c>
    </row>
    <row r="1405" spans="1:8" ht="18" customHeight="1">
      <c r="A1405" s="190"/>
      <c r="B1405" s="190"/>
      <c r="C1405" s="188"/>
      <c r="D1405" s="191"/>
      <c r="E1405" s="191"/>
      <c r="F1405" s="192">
        <f t="shared" si="43"/>
        <v>0</v>
      </c>
      <c r="G1405" s="187"/>
      <c r="H1405" s="179" t="str">
        <f t="shared" si="44"/>
        <v/>
      </c>
    </row>
    <row r="1406" spans="1:8" ht="18" customHeight="1">
      <c r="A1406" s="190"/>
      <c r="B1406" s="190"/>
      <c r="C1406" s="188"/>
      <c r="D1406" s="191"/>
      <c r="E1406" s="191"/>
      <c r="F1406" s="192">
        <f t="shared" si="43"/>
        <v>0</v>
      </c>
      <c r="G1406" s="187"/>
      <c r="H1406" s="179" t="str">
        <f t="shared" si="44"/>
        <v/>
      </c>
    </row>
    <row r="1407" spans="1:8" ht="18" customHeight="1">
      <c r="A1407" s="190"/>
      <c r="B1407" s="190"/>
      <c r="C1407" s="188"/>
      <c r="D1407" s="191"/>
      <c r="E1407" s="191"/>
      <c r="F1407" s="192">
        <f t="shared" si="43"/>
        <v>0</v>
      </c>
      <c r="G1407" s="187"/>
      <c r="H1407" s="179" t="str">
        <f t="shared" si="44"/>
        <v/>
      </c>
    </row>
    <row r="1408" spans="1:8" ht="18" customHeight="1">
      <c r="A1408" s="190"/>
      <c r="B1408" s="190"/>
      <c r="C1408" s="188"/>
      <c r="D1408" s="191"/>
      <c r="E1408" s="191"/>
      <c r="F1408" s="192">
        <f t="shared" si="43"/>
        <v>0</v>
      </c>
      <c r="G1408" s="187"/>
      <c r="H1408" s="179" t="str">
        <f t="shared" si="44"/>
        <v/>
      </c>
    </row>
    <row r="1409" spans="1:8" ht="18" customHeight="1">
      <c r="A1409" s="190"/>
      <c r="B1409" s="190"/>
      <c r="C1409" s="188"/>
      <c r="D1409" s="191"/>
      <c r="E1409" s="191"/>
      <c r="F1409" s="192">
        <f t="shared" si="43"/>
        <v>0</v>
      </c>
      <c r="G1409" s="187"/>
      <c r="H1409" s="179" t="str">
        <f t="shared" si="44"/>
        <v/>
      </c>
    </row>
    <row r="1410" spans="1:8" ht="18" customHeight="1">
      <c r="A1410" s="190"/>
      <c r="B1410" s="190"/>
      <c r="C1410" s="188"/>
      <c r="D1410" s="191"/>
      <c r="E1410" s="191"/>
      <c r="F1410" s="192">
        <f t="shared" si="43"/>
        <v>0</v>
      </c>
      <c r="G1410" s="187"/>
      <c r="H1410" s="179" t="str">
        <f t="shared" si="44"/>
        <v/>
      </c>
    </row>
    <row r="1411" spans="1:8" ht="18" customHeight="1">
      <c r="A1411" s="190"/>
      <c r="B1411" s="190"/>
      <c r="C1411" s="188"/>
      <c r="D1411" s="191"/>
      <c r="E1411" s="191"/>
      <c r="F1411" s="192">
        <f t="shared" si="43"/>
        <v>0</v>
      </c>
      <c r="G1411" s="187"/>
      <c r="H1411" s="179" t="str">
        <f t="shared" si="44"/>
        <v/>
      </c>
    </row>
    <row r="1412" spans="1:8" ht="18" customHeight="1">
      <c r="A1412" s="190"/>
      <c r="B1412" s="190"/>
      <c r="C1412" s="188"/>
      <c r="D1412" s="191"/>
      <c r="E1412" s="191"/>
      <c r="F1412" s="192">
        <f t="shared" si="43"/>
        <v>0</v>
      </c>
      <c r="G1412" s="187"/>
      <c r="H1412" s="179" t="str">
        <f t="shared" si="44"/>
        <v/>
      </c>
    </row>
    <row r="1413" spans="1:8" ht="18" customHeight="1">
      <c r="A1413" s="190"/>
      <c r="B1413" s="190"/>
      <c r="C1413" s="188"/>
      <c r="D1413" s="191"/>
      <c r="E1413" s="191"/>
      <c r="F1413" s="192">
        <f t="shared" si="43"/>
        <v>0</v>
      </c>
      <c r="G1413" s="187"/>
      <c r="H1413" s="179" t="str">
        <f t="shared" si="44"/>
        <v/>
      </c>
    </row>
    <row r="1414" spans="1:8" ht="18" customHeight="1">
      <c r="A1414" s="190"/>
      <c r="B1414" s="190"/>
      <c r="C1414" s="188"/>
      <c r="D1414" s="191"/>
      <c r="E1414" s="191"/>
      <c r="F1414" s="192">
        <f t="shared" si="43"/>
        <v>0</v>
      </c>
      <c r="G1414" s="187"/>
      <c r="H1414" s="179" t="str">
        <f t="shared" si="44"/>
        <v/>
      </c>
    </row>
    <row r="1415" spans="1:8" ht="18" customHeight="1">
      <c r="A1415" s="190"/>
      <c r="B1415" s="190"/>
      <c r="C1415" s="188"/>
      <c r="D1415" s="191"/>
      <c r="E1415" s="191"/>
      <c r="F1415" s="192">
        <f t="shared" si="43"/>
        <v>0</v>
      </c>
      <c r="G1415" s="187"/>
      <c r="H1415" s="179" t="str">
        <f t="shared" si="44"/>
        <v/>
      </c>
    </row>
    <row r="1416" spans="1:8" ht="18" customHeight="1">
      <c r="A1416" s="190"/>
      <c r="B1416" s="190"/>
      <c r="C1416" s="188"/>
      <c r="D1416" s="191"/>
      <c r="E1416" s="191"/>
      <c r="F1416" s="192">
        <f t="shared" si="43"/>
        <v>0</v>
      </c>
      <c r="G1416" s="187"/>
      <c r="H1416" s="179" t="str">
        <f t="shared" si="44"/>
        <v/>
      </c>
    </row>
    <row r="1417" spans="1:8" ht="18" customHeight="1">
      <c r="A1417" s="190"/>
      <c r="B1417" s="190"/>
      <c r="C1417" s="188"/>
      <c r="D1417" s="191"/>
      <c r="E1417" s="191"/>
      <c r="F1417" s="192">
        <f t="shared" si="43"/>
        <v>0</v>
      </c>
      <c r="G1417" s="187"/>
      <c r="H1417" s="179" t="str">
        <f t="shared" si="44"/>
        <v/>
      </c>
    </row>
    <row r="1418" spans="1:8" ht="18" customHeight="1">
      <c r="A1418" s="190"/>
      <c r="B1418" s="190"/>
      <c r="C1418" s="188"/>
      <c r="D1418" s="191"/>
      <c r="E1418" s="191"/>
      <c r="F1418" s="192">
        <f t="shared" si="43"/>
        <v>0</v>
      </c>
      <c r="G1418" s="187"/>
      <c r="H1418" s="179" t="str">
        <f t="shared" si="44"/>
        <v/>
      </c>
    </row>
    <row r="1419" spans="1:8" ht="18" customHeight="1">
      <c r="A1419" s="190"/>
      <c r="B1419" s="190"/>
      <c r="C1419" s="188"/>
      <c r="D1419" s="191"/>
      <c r="E1419" s="191"/>
      <c r="F1419" s="192">
        <f t="shared" si="43"/>
        <v>0</v>
      </c>
      <c r="G1419" s="187"/>
      <c r="H1419" s="179" t="str">
        <f t="shared" si="44"/>
        <v/>
      </c>
    </row>
    <row r="1420" spans="1:8" ht="18" customHeight="1">
      <c r="A1420" s="190"/>
      <c r="B1420" s="190"/>
      <c r="C1420" s="188"/>
      <c r="D1420" s="191"/>
      <c r="E1420" s="191"/>
      <c r="F1420" s="192">
        <f t="shared" si="43"/>
        <v>0</v>
      </c>
      <c r="G1420" s="187"/>
      <c r="H1420" s="179" t="str">
        <f t="shared" si="44"/>
        <v/>
      </c>
    </row>
    <row r="1421" spans="1:8" ht="18" customHeight="1">
      <c r="A1421" s="190"/>
      <c r="B1421" s="190"/>
      <c r="C1421" s="188"/>
      <c r="D1421" s="191"/>
      <c r="E1421" s="191"/>
      <c r="F1421" s="192">
        <f t="shared" si="43"/>
        <v>0</v>
      </c>
      <c r="G1421" s="187"/>
      <c r="H1421" s="179" t="str">
        <f t="shared" si="44"/>
        <v/>
      </c>
    </row>
    <row r="1422" spans="1:8" ht="18" customHeight="1">
      <c r="A1422" s="190"/>
      <c r="B1422" s="190"/>
      <c r="C1422" s="188"/>
      <c r="D1422" s="191"/>
      <c r="E1422" s="191"/>
      <c r="F1422" s="192">
        <f t="shared" ref="F1422:F1485" si="45">IF(C1422&lt;&gt;"",F1421+D1422-E1422,0)</f>
        <v>0</v>
      </c>
      <c r="G1422" s="187"/>
      <c r="H1422" s="179" t="str">
        <f t="shared" si="44"/>
        <v/>
      </c>
    </row>
    <row r="1423" spans="1:8" ht="18" customHeight="1">
      <c r="A1423" s="190"/>
      <c r="B1423" s="190"/>
      <c r="C1423" s="188"/>
      <c r="D1423" s="191"/>
      <c r="E1423" s="191"/>
      <c r="F1423" s="192">
        <f t="shared" si="45"/>
        <v>0</v>
      </c>
      <c r="G1423" s="187"/>
      <c r="H1423" s="179" t="str">
        <f t="shared" si="44"/>
        <v/>
      </c>
    </row>
    <row r="1424" spans="1:8" ht="18" customHeight="1">
      <c r="A1424" s="190"/>
      <c r="B1424" s="190"/>
      <c r="C1424" s="188"/>
      <c r="D1424" s="191"/>
      <c r="E1424" s="191"/>
      <c r="F1424" s="192">
        <f t="shared" si="45"/>
        <v>0</v>
      </c>
      <c r="G1424" s="187"/>
      <c r="H1424" s="179" t="str">
        <f t="shared" si="44"/>
        <v/>
      </c>
    </row>
    <row r="1425" spans="1:8" ht="18" customHeight="1">
      <c r="A1425" s="190"/>
      <c r="B1425" s="190"/>
      <c r="C1425" s="188"/>
      <c r="D1425" s="191"/>
      <c r="E1425" s="191"/>
      <c r="F1425" s="192">
        <f t="shared" si="45"/>
        <v>0</v>
      </c>
      <c r="G1425" s="187"/>
      <c r="H1425" s="179" t="str">
        <f t="shared" si="44"/>
        <v/>
      </c>
    </row>
    <row r="1426" spans="1:8" ht="18" customHeight="1">
      <c r="A1426" s="190"/>
      <c r="B1426" s="190"/>
      <c r="C1426" s="188"/>
      <c r="D1426" s="191"/>
      <c r="E1426" s="191"/>
      <c r="F1426" s="192">
        <f t="shared" si="45"/>
        <v>0</v>
      </c>
      <c r="G1426" s="187"/>
      <c r="H1426" s="179" t="str">
        <f t="shared" ref="H1426:H1489" si="46">IF(A1426&lt;&gt;"",MONTH(A1426),"")</f>
        <v/>
      </c>
    </row>
    <row r="1427" spans="1:8" ht="18" customHeight="1">
      <c r="A1427" s="190"/>
      <c r="B1427" s="190"/>
      <c r="C1427" s="188"/>
      <c r="D1427" s="191"/>
      <c r="E1427" s="191"/>
      <c r="F1427" s="192">
        <f t="shared" si="45"/>
        <v>0</v>
      </c>
      <c r="G1427" s="187"/>
      <c r="H1427" s="179" t="str">
        <f t="shared" si="46"/>
        <v/>
      </c>
    </row>
    <row r="1428" spans="1:8" ht="18" customHeight="1">
      <c r="A1428" s="190"/>
      <c r="B1428" s="190"/>
      <c r="C1428" s="188"/>
      <c r="D1428" s="191"/>
      <c r="E1428" s="191"/>
      <c r="F1428" s="192">
        <f t="shared" si="45"/>
        <v>0</v>
      </c>
      <c r="G1428" s="187"/>
      <c r="H1428" s="179" t="str">
        <f t="shared" si="46"/>
        <v/>
      </c>
    </row>
    <row r="1429" spans="1:8" ht="18" customHeight="1">
      <c r="A1429" s="190"/>
      <c r="B1429" s="190"/>
      <c r="C1429" s="188"/>
      <c r="D1429" s="191"/>
      <c r="E1429" s="191"/>
      <c r="F1429" s="192">
        <f t="shared" si="45"/>
        <v>0</v>
      </c>
      <c r="G1429" s="187"/>
      <c r="H1429" s="179" t="str">
        <f t="shared" si="46"/>
        <v/>
      </c>
    </row>
    <row r="1430" spans="1:8" ht="18" customHeight="1">
      <c r="A1430" s="190"/>
      <c r="B1430" s="190"/>
      <c r="C1430" s="188"/>
      <c r="D1430" s="191"/>
      <c r="E1430" s="191"/>
      <c r="F1430" s="192">
        <f t="shared" si="45"/>
        <v>0</v>
      </c>
      <c r="G1430" s="187"/>
      <c r="H1430" s="179" t="str">
        <f t="shared" si="46"/>
        <v/>
      </c>
    </row>
    <row r="1431" spans="1:8" ht="18" customHeight="1">
      <c r="A1431" s="190"/>
      <c r="B1431" s="190"/>
      <c r="C1431" s="188"/>
      <c r="D1431" s="191"/>
      <c r="E1431" s="191"/>
      <c r="F1431" s="192">
        <f t="shared" si="45"/>
        <v>0</v>
      </c>
      <c r="G1431" s="187"/>
      <c r="H1431" s="179" t="str">
        <f t="shared" si="46"/>
        <v/>
      </c>
    </row>
    <row r="1432" spans="1:8" ht="18" customHeight="1">
      <c r="A1432" s="190"/>
      <c r="B1432" s="190"/>
      <c r="C1432" s="188"/>
      <c r="D1432" s="191"/>
      <c r="E1432" s="191"/>
      <c r="F1432" s="192">
        <f t="shared" si="45"/>
        <v>0</v>
      </c>
      <c r="G1432" s="187"/>
      <c r="H1432" s="179" t="str">
        <f t="shared" si="46"/>
        <v/>
      </c>
    </row>
    <row r="1433" spans="1:8" ht="18" customHeight="1">
      <c r="A1433" s="190"/>
      <c r="B1433" s="190"/>
      <c r="C1433" s="188"/>
      <c r="D1433" s="191"/>
      <c r="E1433" s="191"/>
      <c r="F1433" s="192">
        <f t="shared" si="45"/>
        <v>0</v>
      </c>
      <c r="G1433" s="187"/>
      <c r="H1433" s="179" t="str">
        <f t="shared" si="46"/>
        <v/>
      </c>
    </row>
    <row r="1434" spans="1:8" ht="18" customHeight="1">
      <c r="A1434" s="190"/>
      <c r="B1434" s="190"/>
      <c r="C1434" s="188"/>
      <c r="D1434" s="191"/>
      <c r="E1434" s="191"/>
      <c r="F1434" s="192">
        <f t="shared" si="45"/>
        <v>0</v>
      </c>
      <c r="G1434" s="187"/>
      <c r="H1434" s="179" t="str">
        <f t="shared" si="46"/>
        <v/>
      </c>
    </row>
    <row r="1435" spans="1:8" ht="18" customHeight="1">
      <c r="A1435" s="190"/>
      <c r="B1435" s="190"/>
      <c r="C1435" s="188"/>
      <c r="D1435" s="191"/>
      <c r="E1435" s="191"/>
      <c r="F1435" s="192">
        <f t="shared" si="45"/>
        <v>0</v>
      </c>
      <c r="G1435" s="187"/>
      <c r="H1435" s="179" t="str">
        <f t="shared" si="46"/>
        <v/>
      </c>
    </row>
    <row r="1436" spans="1:8" ht="18" customHeight="1">
      <c r="A1436" s="190"/>
      <c r="B1436" s="190"/>
      <c r="C1436" s="188"/>
      <c r="D1436" s="191"/>
      <c r="E1436" s="191"/>
      <c r="F1436" s="192">
        <f t="shared" si="45"/>
        <v>0</v>
      </c>
      <c r="G1436" s="187"/>
      <c r="H1436" s="179" t="str">
        <f t="shared" si="46"/>
        <v/>
      </c>
    </row>
    <row r="1437" spans="1:8" ht="18" customHeight="1">
      <c r="A1437" s="190"/>
      <c r="B1437" s="190"/>
      <c r="C1437" s="188"/>
      <c r="D1437" s="191"/>
      <c r="E1437" s="191"/>
      <c r="F1437" s="192">
        <f t="shared" si="45"/>
        <v>0</v>
      </c>
      <c r="G1437" s="187"/>
      <c r="H1437" s="179" t="str">
        <f t="shared" si="46"/>
        <v/>
      </c>
    </row>
    <row r="1438" spans="1:8" ht="18" customHeight="1">
      <c r="A1438" s="190"/>
      <c r="B1438" s="190"/>
      <c r="C1438" s="188"/>
      <c r="D1438" s="191"/>
      <c r="E1438" s="191"/>
      <c r="F1438" s="192">
        <f t="shared" si="45"/>
        <v>0</v>
      </c>
      <c r="G1438" s="187"/>
      <c r="H1438" s="179" t="str">
        <f t="shared" si="46"/>
        <v/>
      </c>
    </row>
    <row r="1439" spans="1:8" ht="18" customHeight="1">
      <c r="A1439" s="190"/>
      <c r="B1439" s="190"/>
      <c r="C1439" s="188"/>
      <c r="D1439" s="191"/>
      <c r="E1439" s="191"/>
      <c r="F1439" s="192">
        <f t="shared" si="45"/>
        <v>0</v>
      </c>
      <c r="G1439" s="187"/>
      <c r="H1439" s="179" t="str">
        <f t="shared" si="46"/>
        <v/>
      </c>
    </row>
    <row r="1440" spans="1:8" ht="18" customHeight="1">
      <c r="A1440" s="190"/>
      <c r="B1440" s="190"/>
      <c r="C1440" s="188"/>
      <c r="D1440" s="191"/>
      <c r="E1440" s="191"/>
      <c r="F1440" s="192">
        <f t="shared" si="45"/>
        <v>0</v>
      </c>
      <c r="G1440" s="187"/>
      <c r="H1440" s="179" t="str">
        <f t="shared" si="46"/>
        <v/>
      </c>
    </row>
    <row r="1441" spans="1:8" ht="18" customHeight="1">
      <c r="A1441" s="190"/>
      <c r="B1441" s="190"/>
      <c r="C1441" s="188"/>
      <c r="D1441" s="191"/>
      <c r="E1441" s="191"/>
      <c r="F1441" s="192">
        <f t="shared" si="45"/>
        <v>0</v>
      </c>
      <c r="G1441" s="187"/>
      <c r="H1441" s="179" t="str">
        <f t="shared" si="46"/>
        <v/>
      </c>
    </row>
    <row r="1442" spans="1:8" ht="18" customHeight="1">
      <c r="A1442" s="190"/>
      <c r="B1442" s="190"/>
      <c r="C1442" s="188"/>
      <c r="D1442" s="191"/>
      <c r="E1442" s="191"/>
      <c r="F1442" s="192">
        <f t="shared" si="45"/>
        <v>0</v>
      </c>
      <c r="G1442" s="187"/>
      <c r="H1442" s="179" t="str">
        <f t="shared" si="46"/>
        <v/>
      </c>
    </row>
    <row r="1443" spans="1:8" ht="18" customHeight="1">
      <c r="A1443" s="190"/>
      <c r="B1443" s="190"/>
      <c r="C1443" s="188"/>
      <c r="D1443" s="191"/>
      <c r="E1443" s="191"/>
      <c r="F1443" s="192">
        <f t="shared" si="45"/>
        <v>0</v>
      </c>
      <c r="G1443" s="187"/>
      <c r="H1443" s="179" t="str">
        <f t="shared" si="46"/>
        <v/>
      </c>
    </row>
    <row r="1444" spans="1:8" ht="18" customHeight="1">
      <c r="A1444" s="190"/>
      <c r="B1444" s="190"/>
      <c r="C1444" s="188"/>
      <c r="D1444" s="191"/>
      <c r="E1444" s="191"/>
      <c r="F1444" s="192">
        <f t="shared" si="45"/>
        <v>0</v>
      </c>
      <c r="G1444" s="187"/>
      <c r="H1444" s="179" t="str">
        <f t="shared" si="46"/>
        <v/>
      </c>
    </row>
    <row r="1445" spans="1:8" ht="18" customHeight="1">
      <c r="A1445" s="190"/>
      <c r="B1445" s="190"/>
      <c r="C1445" s="188"/>
      <c r="D1445" s="191"/>
      <c r="E1445" s="191"/>
      <c r="F1445" s="192">
        <f t="shared" si="45"/>
        <v>0</v>
      </c>
      <c r="G1445" s="187"/>
      <c r="H1445" s="179" t="str">
        <f t="shared" si="46"/>
        <v/>
      </c>
    </row>
    <row r="1446" spans="1:8" ht="18" customHeight="1">
      <c r="A1446" s="190"/>
      <c r="B1446" s="190"/>
      <c r="C1446" s="188"/>
      <c r="D1446" s="191"/>
      <c r="E1446" s="191"/>
      <c r="F1446" s="192">
        <f t="shared" si="45"/>
        <v>0</v>
      </c>
      <c r="G1446" s="187"/>
      <c r="H1446" s="179" t="str">
        <f t="shared" si="46"/>
        <v/>
      </c>
    </row>
    <row r="1447" spans="1:8" ht="18" customHeight="1">
      <c r="A1447" s="190"/>
      <c r="B1447" s="190"/>
      <c r="C1447" s="188"/>
      <c r="D1447" s="191"/>
      <c r="E1447" s="191"/>
      <c r="F1447" s="192">
        <f t="shared" si="45"/>
        <v>0</v>
      </c>
      <c r="G1447" s="187"/>
      <c r="H1447" s="179" t="str">
        <f t="shared" si="46"/>
        <v/>
      </c>
    </row>
    <row r="1448" spans="1:8" ht="18" customHeight="1">
      <c r="A1448" s="190"/>
      <c r="B1448" s="190"/>
      <c r="C1448" s="188"/>
      <c r="D1448" s="191"/>
      <c r="E1448" s="191"/>
      <c r="F1448" s="192">
        <f t="shared" si="45"/>
        <v>0</v>
      </c>
      <c r="G1448" s="187"/>
      <c r="H1448" s="179" t="str">
        <f t="shared" si="46"/>
        <v/>
      </c>
    </row>
    <row r="1449" spans="1:8" ht="18" customHeight="1">
      <c r="A1449" s="190"/>
      <c r="B1449" s="190"/>
      <c r="C1449" s="188"/>
      <c r="D1449" s="191"/>
      <c r="E1449" s="191"/>
      <c r="F1449" s="192">
        <f t="shared" si="45"/>
        <v>0</v>
      </c>
      <c r="G1449" s="187"/>
      <c r="H1449" s="179" t="str">
        <f t="shared" si="46"/>
        <v/>
      </c>
    </row>
    <row r="1450" spans="1:8" ht="18" customHeight="1">
      <c r="A1450" s="190"/>
      <c r="B1450" s="190"/>
      <c r="C1450" s="188"/>
      <c r="D1450" s="191"/>
      <c r="E1450" s="191"/>
      <c r="F1450" s="192">
        <f t="shared" si="45"/>
        <v>0</v>
      </c>
      <c r="G1450" s="187"/>
      <c r="H1450" s="179" t="str">
        <f t="shared" si="46"/>
        <v/>
      </c>
    </row>
    <row r="1451" spans="1:8" ht="18" customHeight="1">
      <c r="A1451" s="190"/>
      <c r="B1451" s="190"/>
      <c r="C1451" s="188"/>
      <c r="D1451" s="191"/>
      <c r="E1451" s="191"/>
      <c r="F1451" s="192">
        <f t="shared" si="45"/>
        <v>0</v>
      </c>
      <c r="G1451" s="187"/>
      <c r="H1451" s="179" t="str">
        <f t="shared" si="46"/>
        <v/>
      </c>
    </row>
    <row r="1452" spans="1:8" ht="18" customHeight="1">
      <c r="A1452" s="190"/>
      <c r="B1452" s="190"/>
      <c r="C1452" s="188"/>
      <c r="D1452" s="191"/>
      <c r="E1452" s="191"/>
      <c r="F1452" s="192">
        <f t="shared" si="45"/>
        <v>0</v>
      </c>
      <c r="G1452" s="187"/>
      <c r="H1452" s="179" t="str">
        <f t="shared" si="46"/>
        <v/>
      </c>
    </row>
    <row r="1453" spans="1:8" ht="18" customHeight="1">
      <c r="A1453" s="190"/>
      <c r="B1453" s="190"/>
      <c r="C1453" s="188"/>
      <c r="D1453" s="191"/>
      <c r="E1453" s="191"/>
      <c r="F1453" s="192">
        <f t="shared" si="45"/>
        <v>0</v>
      </c>
      <c r="G1453" s="187"/>
      <c r="H1453" s="179" t="str">
        <f t="shared" si="46"/>
        <v/>
      </c>
    </row>
    <row r="1454" spans="1:8" ht="18" customHeight="1">
      <c r="A1454" s="190"/>
      <c r="B1454" s="190"/>
      <c r="C1454" s="188"/>
      <c r="D1454" s="191"/>
      <c r="E1454" s="191"/>
      <c r="F1454" s="192">
        <f t="shared" si="45"/>
        <v>0</v>
      </c>
      <c r="G1454" s="187"/>
      <c r="H1454" s="179" t="str">
        <f t="shared" si="46"/>
        <v/>
      </c>
    </row>
    <row r="1455" spans="1:8" ht="18" customHeight="1">
      <c r="A1455" s="190"/>
      <c r="B1455" s="190"/>
      <c r="C1455" s="188"/>
      <c r="D1455" s="191"/>
      <c r="E1455" s="191"/>
      <c r="F1455" s="192">
        <f t="shared" si="45"/>
        <v>0</v>
      </c>
      <c r="G1455" s="187"/>
      <c r="H1455" s="179" t="str">
        <f t="shared" si="46"/>
        <v/>
      </c>
    </row>
    <row r="1456" spans="1:8" ht="18" customHeight="1">
      <c r="A1456" s="190"/>
      <c r="B1456" s="190"/>
      <c r="C1456" s="188"/>
      <c r="D1456" s="191"/>
      <c r="E1456" s="191"/>
      <c r="F1456" s="192">
        <f t="shared" si="45"/>
        <v>0</v>
      </c>
      <c r="G1456" s="187"/>
      <c r="H1456" s="179" t="str">
        <f t="shared" si="46"/>
        <v/>
      </c>
    </row>
    <row r="1457" spans="1:8" ht="18" customHeight="1">
      <c r="A1457" s="190"/>
      <c r="B1457" s="190"/>
      <c r="C1457" s="188"/>
      <c r="D1457" s="191"/>
      <c r="E1457" s="191"/>
      <c r="F1457" s="192">
        <f t="shared" si="45"/>
        <v>0</v>
      </c>
      <c r="G1457" s="187"/>
      <c r="H1457" s="179" t="str">
        <f t="shared" si="46"/>
        <v/>
      </c>
    </row>
    <row r="1458" spans="1:8" ht="18" customHeight="1">
      <c r="A1458" s="190"/>
      <c r="B1458" s="190"/>
      <c r="C1458" s="188"/>
      <c r="D1458" s="191"/>
      <c r="E1458" s="191"/>
      <c r="F1458" s="192">
        <f t="shared" si="45"/>
        <v>0</v>
      </c>
      <c r="G1458" s="187"/>
      <c r="H1458" s="179" t="str">
        <f t="shared" si="46"/>
        <v/>
      </c>
    </row>
    <row r="1459" spans="1:8" ht="18" customHeight="1">
      <c r="A1459" s="190"/>
      <c r="B1459" s="190"/>
      <c r="C1459" s="188"/>
      <c r="D1459" s="191"/>
      <c r="E1459" s="191"/>
      <c r="F1459" s="192">
        <f t="shared" si="45"/>
        <v>0</v>
      </c>
      <c r="G1459" s="187"/>
      <c r="H1459" s="179" t="str">
        <f t="shared" si="46"/>
        <v/>
      </c>
    </row>
    <row r="1460" spans="1:8" ht="18" customHeight="1">
      <c r="A1460" s="190"/>
      <c r="B1460" s="190"/>
      <c r="C1460" s="188"/>
      <c r="D1460" s="191"/>
      <c r="E1460" s="191"/>
      <c r="F1460" s="192">
        <f t="shared" si="45"/>
        <v>0</v>
      </c>
      <c r="G1460" s="187"/>
      <c r="H1460" s="179" t="str">
        <f t="shared" si="46"/>
        <v/>
      </c>
    </row>
    <row r="1461" spans="1:8" ht="18" customHeight="1">
      <c r="A1461" s="190"/>
      <c r="B1461" s="190"/>
      <c r="C1461" s="188"/>
      <c r="D1461" s="191"/>
      <c r="E1461" s="191"/>
      <c r="F1461" s="192">
        <f t="shared" si="45"/>
        <v>0</v>
      </c>
      <c r="G1461" s="187"/>
      <c r="H1461" s="179" t="str">
        <f t="shared" si="46"/>
        <v/>
      </c>
    </row>
    <row r="1462" spans="1:8" ht="18" customHeight="1">
      <c r="A1462" s="190"/>
      <c r="B1462" s="190"/>
      <c r="C1462" s="188"/>
      <c r="D1462" s="191"/>
      <c r="E1462" s="191"/>
      <c r="F1462" s="192">
        <f t="shared" si="45"/>
        <v>0</v>
      </c>
      <c r="G1462" s="187"/>
      <c r="H1462" s="179" t="str">
        <f t="shared" si="46"/>
        <v/>
      </c>
    </row>
    <row r="1463" spans="1:8" ht="18" customHeight="1">
      <c r="A1463" s="190"/>
      <c r="B1463" s="190"/>
      <c r="C1463" s="188"/>
      <c r="D1463" s="191"/>
      <c r="E1463" s="191"/>
      <c r="F1463" s="192">
        <f t="shared" si="45"/>
        <v>0</v>
      </c>
      <c r="G1463" s="187"/>
      <c r="H1463" s="179" t="str">
        <f t="shared" si="46"/>
        <v/>
      </c>
    </row>
    <row r="1464" spans="1:8" ht="18" customHeight="1">
      <c r="A1464" s="190"/>
      <c r="B1464" s="190"/>
      <c r="C1464" s="188"/>
      <c r="D1464" s="191"/>
      <c r="E1464" s="191"/>
      <c r="F1464" s="192">
        <f t="shared" si="45"/>
        <v>0</v>
      </c>
      <c r="G1464" s="187"/>
      <c r="H1464" s="179" t="str">
        <f t="shared" si="46"/>
        <v/>
      </c>
    </row>
    <row r="1465" spans="1:8" ht="18" customHeight="1">
      <c r="A1465" s="190"/>
      <c r="B1465" s="190"/>
      <c r="C1465" s="188"/>
      <c r="D1465" s="191"/>
      <c r="E1465" s="191"/>
      <c r="F1465" s="192">
        <f t="shared" si="45"/>
        <v>0</v>
      </c>
      <c r="G1465" s="187"/>
      <c r="H1465" s="179" t="str">
        <f t="shared" si="46"/>
        <v/>
      </c>
    </row>
    <row r="1466" spans="1:8" ht="18" customHeight="1">
      <c r="A1466" s="190"/>
      <c r="B1466" s="190"/>
      <c r="C1466" s="188"/>
      <c r="D1466" s="191"/>
      <c r="E1466" s="191"/>
      <c r="F1466" s="192">
        <f t="shared" si="45"/>
        <v>0</v>
      </c>
      <c r="G1466" s="187"/>
      <c r="H1466" s="179" t="str">
        <f t="shared" si="46"/>
        <v/>
      </c>
    </row>
    <row r="1467" spans="1:8" ht="18" customHeight="1">
      <c r="A1467" s="190"/>
      <c r="B1467" s="190"/>
      <c r="C1467" s="188"/>
      <c r="D1467" s="191"/>
      <c r="E1467" s="191"/>
      <c r="F1467" s="192">
        <f t="shared" si="45"/>
        <v>0</v>
      </c>
      <c r="G1467" s="187"/>
      <c r="H1467" s="179" t="str">
        <f t="shared" si="46"/>
        <v/>
      </c>
    </row>
    <row r="1468" spans="1:8" ht="18" customHeight="1">
      <c r="A1468" s="190"/>
      <c r="B1468" s="190"/>
      <c r="C1468" s="188"/>
      <c r="D1468" s="191"/>
      <c r="E1468" s="191"/>
      <c r="F1468" s="192">
        <f t="shared" si="45"/>
        <v>0</v>
      </c>
      <c r="G1468" s="187"/>
      <c r="H1468" s="179" t="str">
        <f t="shared" si="46"/>
        <v/>
      </c>
    </row>
    <row r="1469" spans="1:8" ht="18" customHeight="1">
      <c r="A1469" s="190"/>
      <c r="B1469" s="190"/>
      <c r="C1469" s="188"/>
      <c r="D1469" s="191"/>
      <c r="E1469" s="191"/>
      <c r="F1469" s="192">
        <f t="shared" si="45"/>
        <v>0</v>
      </c>
      <c r="G1469" s="187"/>
      <c r="H1469" s="179" t="str">
        <f t="shared" si="46"/>
        <v/>
      </c>
    </row>
    <row r="1470" spans="1:8" ht="18" customHeight="1">
      <c r="A1470" s="190"/>
      <c r="B1470" s="190"/>
      <c r="C1470" s="188"/>
      <c r="D1470" s="191"/>
      <c r="E1470" s="191"/>
      <c r="F1470" s="192">
        <f t="shared" si="45"/>
        <v>0</v>
      </c>
      <c r="G1470" s="187"/>
      <c r="H1470" s="179" t="str">
        <f t="shared" si="46"/>
        <v/>
      </c>
    </row>
    <row r="1471" spans="1:8" ht="18" customHeight="1">
      <c r="A1471" s="190"/>
      <c r="B1471" s="190"/>
      <c r="C1471" s="188"/>
      <c r="D1471" s="191"/>
      <c r="E1471" s="191"/>
      <c r="F1471" s="192">
        <f t="shared" si="45"/>
        <v>0</v>
      </c>
      <c r="G1471" s="187"/>
      <c r="H1471" s="179" t="str">
        <f t="shared" si="46"/>
        <v/>
      </c>
    </row>
    <row r="1472" spans="1:8" ht="18" customHeight="1">
      <c r="A1472" s="190"/>
      <c r="B1472" s="190"/>
      <c r="C1472" s="188"/>
      <c r="D1472" s="191"/>
      <c r="E1472" s="191"/>
      <c r="F1472" s="192">
        <f t="shared" si="45"/>
        <v>0</v>
      </c>
      <c r="G1472" s="187"/>
      <c r="H1472" s="179" t="str">
        <f t="shared" si="46"/>
        <v/>
      </c>
    </row>
    <row r="1473" spans="1:8" ht="18" customHeight="1">
      <c r="A1473" s="190"/>
      <c r="B1473" s="190"/>
      <c r="C1473" s="188"/>
      <c r="D1473" s="191"/>
      <c r="E1473" s="191"/>
      <c r="F1473" s="192">
        <f t="shared" si="45"/>
        <v>0</v>
      </c>
      <c r="G1473" s="187"/>
      <c r="H1473" s="179" t="str">
        <f t="shared" si="46"/>
        <v/>
      </c>
    </row>
    <row r="1474" spans="1:8" ht="18" customHeight="1">
      <c r="A1474" s="190"/>
      <c r="B1474" s="190"/>
      <c r="C1474" s="188"/>
      <c r="D1474" s="191"/>
      <c r="E1474" s="191"/>
      <c r="F1474" s="192">
        <f t="shared" si="45"/>
        <v>0</v>
      </c>
      <c r="G1474" s="187"/>
      <c r="H1474" s="179" t="str">
        <f t="shared" si="46"/>
        <v/>
      </c>
    </row>
    <row r="1475" spans="1:8" ht="18" customHeight="1">
      <c r="A1475" s="190"/>
      <c r="B1475" s="190"/>
      <c r="C1475" s="188"/>
      <c r="D1475" s="191"/>
      <c r="E1475" s="191"/>
      <c r="F1475" s="192">
        <f t="shared" si="45"/>
        <v>0</v>
      </c>
      <c r="G1475" s="187"/>
      <c r="H1475" s="179" t="str">
        <f t="shared" si="46"/>
        <v/>
      </c>
    </row>
    <row r="1476" spans="1:8" ht="18" customHeight="1">
      <c r="A1476" s="190"/>
      <c r="B1476" s="190"/>
      <c r="C1476" s="188"/>
      <c r="D1476" s="191"/>
      <c r="E1476" s="191"/>
      <c r="F1476" s="192">
        <f t="shared" si="45"/>
        <v>0</v>
      </c>
      <c r="G1476" s="187"/>
      <c r="H1476" s="179" t="str">
        <f t="shared" si="46"/>
        <v/>
      </c>
    </row>
    <row r="1477" spans="1:8" ht="18" customHeight="1">
      <c r="A1477" s="190"/>
      <c r="B1477" s="190"/>
      <c r="C1477" s="188"/>
      <c r="D1477" s="191"/>
      <c r="E1477" s="191"/>
      <c r="F1477" s="192">
        <f t="shared" si="45"/>
        <v>0</v>
      </c>
      <c r="G1477" s="187"/>
      <c r="H1477" s="179" t="str">
        <f t="shared" si="46"/>
        <v/>
      </c>
    </row>
    <row r="1478" spans="1:8" ht="18" customHeight="1">
      <c r="A1478" s="190"/>
      <c r="B1478" s="190"/>
      <c r="C1478" s="188"/>
      <c r="D1478" s="191"/>
      <c r="E1478" s="191"/>
      <c r="F1478" s="192">
        <f t="shared" si="45"/>
        <v>0</v>
      </c>
      <c r="G1478" s="187"/>
      <c r="H1478" s="179" t="str">
        <f t="shared" si="46"/>
        <v/>
      </c>
    </row>
    <row r="1479" spans="1:8" ht="18" customHeight="1">
      <c r="A1479" s="190"/>
      <c r="B1479" s="190"/>
      <c r="C1479" s="188"/>
      <c r="D1479" s="191"/>
      <c r="E1479" s="191"/>
      <c r="F1479" s="192">
        <f t="shared" si="45"/>
        <v>0</v>
      </c>
      <c r="G1479" s="187"/>
      <c r="H1479" s="179" t="str">
        <f t="shared" si="46"/>
        <v/>
      </c>
    </row>
    <row r="1480" spans="1:8" ht="18" customHeight="1">
      <c r="A1480" s="190"/>
      <c r="B1480" s="190"/>
      <c r="C1480" s="188"/>
      <c r="D1480" s="191"/>
      <c r="E1480" s="191"/>
      <c r="F1480" s="192">
        <f t="shared" si="45"/>
        <v>0</v>
      </c>
      <c r="G1480" s="187"/>
      <c r="H1480" s="179" t="str">
        <f t="shared" si="46"/>
        <v/>
      </c>
    </row>
    <row r="1481" spans="1:8" ht="18" customHeight="1">
      <c r="A1481" s="190"/>
      <c r="B1481" s="190"/>
      <c r="C1481" s="188"/>
      <c r="D1481" s="191"/>
      <c r="E1481" s="191"/>
      <c r="F1481" s="192">
        <f t="shared" si="45"/>
        <v>0</v>
      </c>
      <c r="G1481" s="187"/>
      <c r="H1481" s="179" t="str">
        <f t="shared" si="46"/>
        <v/>
      </c>
    </row>
    <row r="1482" spans="1:8" ht="18" customHeight="1">
      <c r="A1482" s="190"/>
      <c r="B1482" s="190"/>
      <c r="C1482" s="188"/>
      <c r="D1482" s="191"/>
      <c r="E1482" s="191"/>
      <c r="F1482" s="192">
        <f t="shared" si="45"/>
        <v>0</v>
      </c>
      <c r="G1482" s="187"/>
      <c r="H1482" s="179" t="str">
        <f t="shared" si="46"/>
        <v/>
      </c>
    </row>
    <row r="1483" spans="1:8" ht="18" customHeight="1">
      <c r="A1483" s="190"/>
      <c r="B1483" s="190"/>
      <c r="C1483" s="188"/>
      <c r="D1483" s="191"/>
      <c r="E1483" s="191"/>
      <c r="F1483" s="192">
        <f t="shared" si="45"/>
        <v>0</v>
      </c>
      <c r="G1483" s="187"/>
      <c r="H1483" s="179" t="str">
        <f t="shared" si="46"/>
        <v/>
      </c>
    </row>
    <row r="1484" spans="1:8" ht="18" customHeight="1">
      <c r="A1484" s="190"/>
      <c r="B1484" s="190"/>
      <c r="C1484" s="188"/>
      <c r="D1484" s="191"/>
      <c r="E1484" s="191"/>
      <c r="F1484" s="192">
        <f t="shared" si="45"/>
        <v>0</v>
      </c>
      <c r="G1484" s="187"/>
      <c r="H1484" s="179" t="str">
        <f t="shared" si="46"/>
        <v/>
      </c>
    </row>
    <row r="1485" spans="1:8" ht="18" customHeight="1">
      <c r="A1485" s="190"/>
      <c r="B1485" s="190"/>
      <c r="C1485" s="188"/>
      <c r="D1485" s="191"/>
      <c r="E1485" s="191"/>
      <c r="F1485" s="192">
        <f t="shared" si="45"/>
        <v>0</v>
      </c>
      <c r="G1485" s="187"/>
      <c r="H1485" s="179" t="str">
        <f t="shared" si="46"/>
        <v/>
      </c>
    </row>
    <row r="1486" spans="1:8" ht="18" customHeight="1">
      <c r="A1486" s="190"/>
      <c r="B1486" s="190"/>
      <c r="C1486" s="188"/>
      <c r="D1486" s="191"/>
      <c r="E1486" s="191"/>
      <c r="F1486" s="192">
        <f t="shared" ref="F1486:F1549" si="47">IF(C1486&lt;&gt;"",F1485+D1486-E1486,0)</f>
        <v>0</v>
      </c>
      <c r="G1486" s="187"/>
      <c r="H1486" s="179" t="str">
        <f t="shared" si="46"/>
        <v/>
      </c>
    </row>
    <row r="1487" spans="1:8" ht="18" customHeight="1">
      <c r="A1487" s="190"/>
      <c r="B1487" s="190"/>
      <c r="C1487" s="188"/>
      <c r="D1487" s="191"/>
      <c r="E1487" s="191"/>
      <c r="F1487" s="192">
        <f t="shared" si="47"/>
        <v>0</v>
      </c>
      <c r="G1487" s="187"/>
      <c r="H1487" s="179" t="str">
        <f t="shared" si="46"/>
        <v/>
      </c>
    </row>
    <row r="1488" spans="1:8" ht="18" customHeight="1">
      <c r="A1488" s="190"/>
      <c r="B1488" s="190"/>
      <c r="C1488" s="188"/>
      <c r="D1488" s="191"/>
      <c r="E1488" s="191"/>
      <c r="F1488" s="192">
        <f t="shared" si="47"/>
        <v>0</v>
      </c>
      <c r="G1488" s="187"/>
      <c r="H1488" s="179" t="str">
        <f t="shared" si="46"/>
        <v/>
      </c>
    </row>
    <row r="1489" spans="1:8" ht="18" customHeight="1">
      <c r="A1489" s="190"/>
      <c r="B1489" s="190"/>
      <c r="C1489" s="188"/>
      <c r="D1489" s="191"/>
      <c r="E1489" s="191"/>
      <c r="F1489" s="192">
        <f t="shared" si="47"/>
        <v>0</v>
      </c>
      <c r="G1489" s="187"/>
      <c r="H1489" s="179" t="str">
        <f t="shared" si="46"/>
        <v/>
      </c>
    </row>
    <row r="1490" spans="1:8" ht="18" customHeight="1">
      <c r="A1490" s="190"/>
      <c r="B1490" s="190"/>
      <c r="C1490" s="188"/>
      <c r="D1490" s="191"/>
      <c r="E1490" s="191"/>
      <c r="F1490" s="192">
        <f t="shared" si="47"/>
        <v>0</v>
      </c>
      <c r="G1490" s="187"/>
      <c r="H1490" s="179" t="str">
        <f t="shared" ref="H1490:H1553" si="48">IF(A1490&lt;&gt;"",MONTH(A1490),"")</f>
        <v/>
      </c>
    </row>
    <row r="1491" spans="1:8" ht="18" customHeight="1">
      <c r="A1491" s="190"/>
      <c r="B1491" s="190"/>
      <c r="C1491" s="188"/>
      <c r="D1491" s="191"/>
      <c r="E1491" s="191"/>
      <c r="F1491" s="192">
        <f t="shared" si="47"/>
        <v>0</v>
      </c>
      <c r="G1491" s="187"/>
      <c r="H1491" s="179" t="str">
        <f t="shared" si="48"/>
        <v/>
      </c>
    </row>
    <row r="1492" spans="1:8" ht="18" customHeight="1">
      <c r="A1492" s="190"/>
      <c r="B1492" s="190"/>
      <c r="C1492" s="188"/>
      <c r="D1492" s="191"/>
      <c r="E1492" s="191"/>
      <c r="F1492" s="192">
        <f t="shared" si="47"/>
        <v>0</v>
      </c>
      <c r="G1492" s="187"/>
      <c r="H1492" s="179" t="str">
        <f t="shared" si="48"/>
        <v/>
      </c>
    </row>
    <row r="1493" spans="1:8" ht="18" customHeight="1">
      <c r="A1493" s="190"/>
      <c r="B1493" s="190"/>
      <c r="C1493" s="188"/>
      <c r="D1493" s="191"/>
      <c r="E1493" s="191"/>
      <c r="F1493" s="192">
        <f t="shared" si="47"/>
        <v>0</v>
      </c>
      <c r="G1493" s="187"/>
      <c r="H1493" s="179" t="str">
        <f t="shared" si="48"/>
        <v/>
      </c>
    </row>
    <row r="1494" spans="1:8" ht="18" customHeight="1">
      <c r="A1494" s="190"/>
      <c r="B1494" s="190"/>
      <c r="C1494" s="188"/>
      <c r="D1494" s="191"/>
      <c r="E1494" s="191"/>
      <c r="F1494" s="192">
        <f t="shared" si="47"/>
        <v>0</v>
      </c>
      <c r="G1494" s="187"/>
      <c r="H1494" s="179" t="str">
        <f t="shared" si="48"/>
        <v/>
      </c>
    </row>
    <row r="1495" spans="1:8" ht="18" customHeight="1">
      <c r="A1495" s="190"/>
      <c r="B1495" s="190"/>
      <c r="C1495" s="188"/>
      <c r="D1495" s="191"/>
      <c r="E1495" s="191"/>
      <c r="F1495" s="192">
        <f t="shared" si="47"/>
        <v>0</v>
      </c>
      <c r="G1495" s="187"/>
      <c r="H1495" s="179" t="str">
        <f t="shared" si="48"/>
        <v/>
      </c>
    </row>
    <row r="1496" spans="1:8" ht="18" customHeight="1">
      <c r="A1496" s="190"/>
      <c r="B1496" s="190"/>
      <c r="C1496" s="188"/>
      <c r="D1496" s="191"/>
      <c r="E1496" s="191"/>
      <c r="F1496" s="192">
        <f t="shared" si="47"/>
        <v>0</v>
      </c>
      <c r="G1496" s="187"/>
      <c r="H1496" s="179" t="str">
        <f t="shared" si="48"/>
        <v/>
      </c>
    </row>
    <row r="1497" spans="1:8" ht="18" customHeight="1">
      <c r="A1497" s="190"/>
      <c r="B1497" s="190"/>
      <c r="C1497" s="188"/>
      <c r="D1497" s="191"/>
      <c r="E1497" s="191"/>
      <c r="F1497" s="192">
        <f t="shared" si="47"/>
        <v>0</v>
      </c>
      <c r="G1497" s="187"/>
      <c r="H1497" s="179" t="str">
        <f t="shared" si="48"/>
        <v/>
      </c>
    </row>
    <row r="1498" spans="1:8" ht="18" customHeight="1">
      <c r="A1498" s="190"/>
      <c r="B1498" s="190"/>
      <c r="C1498" s="188"/>
      <c r="D1498" s="191"/>
      <c r="E1498" s="191"/>
      <c r="F1498" s="192">
        <f t="shared" si="47"/>
        <v>0</v>
      </c>
      <c r="G1498" s="187"/>
      <c r="H1498" s="179" t="str">
        <f t="shared" si="48"/>
        <v/>
      </c>
    </row>
    <row r="1499" spans="1:8" ht="18" customHeight="1">
      <c r="A1499" s="190"/>
      <c r="B1499" s="190"/>
      <c r="C1499" s="188"/>
      <c r="D1499" s="191"/>
      <c r="E1499" s="191"/>
      <c r="F1499" s="192">
        <f t="shared" si="47"/>
        <v>0</v>
      </c>
      <c r="G1499" s="187"/>
      <c r="H1499" s="179" t="str">
        <f t="shared" si="48"/>
        <v/>
      </c>
    </row>
    <row r="1500" spans="1:8" ht="18" customHeight="1">
      <c r="A1500" s="190"/>
      <c r="B1500" s="190"/>
      <c r="C1500" s="188"/>
      <c r="D1500" s="191"/>
      <c r="E1500" s="191"/>
      <c r="F1500" s="192">
        <f t="shared" si="47"/>
        <v>0</v>
      </c>
      <c r="G1500" s="187"/>
      <c r="H1500" s="179" t="str">
        <f t="shared" si="48"/>
        <v/>
      </c>
    </row>
    <row r="1501" spans="1:8" ht="18" customHeight="1">
      <c r="A1501" s="190"/>
      <c r="B1501" s="190"/>
      <c r="C1501" s="188"/>
      <c r="D1501" s="191"/>
      <c r="E1501" s="191"/>
      <c r="F1501" s="192">
        <f t="shared" si="47"/>
        <v>0</v>
      </c>
      <c r="G1501" s="187"/>
      <c r="H1501" s="179" t="str">
        <f t="shared" si="48"/>
        <v/>
      </c>
    </row>
    <row r="1502" spans="1:8" ht="18" customHeight="1">
      <c r="A1502" s="190"/>
      <c r="B1502" s="190"/>
      <c r="C1502" s="188"/>
      <c r="D1502" s="191"/>
      <c r="E1502" s="191"/>
      <c r="F1502" s="192">
        <f t="shared" si="47"/>
        <v>0</v>
      </c>
      <c r="G1502" s="187"/>
      <c r="H1502" s="179" t="str">
        <f t="shared" si="48"/>
        <v/>
      </c>
    </row>
    <row r="1503" spans="1:8" ht="18" customHeight="1">
      <c r="A1503" s="190"/>
      <c r="B1503" s="190"/>
      <c r="C1503" s="188"/>
      <c r="D1503" s="191"/>
      <c r="E1503" s="191"/>
      <c r="F1503" s="192">
        <f t="shared" si="47"/>
        <v>0</v>
      </c>
      <c r="G1503" s="187"/>
      <c r="H1503" s="179" t="str">
        <f t="shared" si="48"/>
        <v/>
      </c>
    </row>
    <row r="1504" spans="1:8" ht="18" customHeight="1">
      <c r="A1504" s="190"/>
      <c r="B1504" s="190"/>
      <c r="C1504" s="188"/>
      <c r="D1504" s="191"/>
      <c r="E1504" s="191"/>
      <c r="F1504" s="192">
        <f t="shared" si="47"/>
        <v>0</v>
      </c>
      <c r="G1504" s="187"/>
      <c r="H1504" s="179" t="str">
        <f t="shared" si="48"/>
        <v/>
      </c>
    </row>
    <row r="1505" spans="1:8" ht="18" customHeight="1">
      <c r="A1505" s="190"/>
      <c r="B1505" s="190"/>
      <c r="C1505" s="188"/>
      <c r="D1505" s="191"/>
      <c r="E1505" s="191"/>
      <c r="F1505" s="192">
        <f t="shared" si="47"/>
        <v>0</v>
      </c>
      <c r="G1505" s="187"/>
      <c r="H1505" s="179" t="str">
        <f t="shared" si="48"/>
        <v/>
      </c>
    </row>
    <row r="1506" spans="1:8" ht="18" customHeight="1">
      <c r="A1506" s="190"/>
      <c r="B1506" s="190"/>
      <c r="C1506" s="188"/>
      <c r="D1506" s="191"/>
      <c r="E1506" s="191"/>
      <c r="F1506" s="192">
        <f t="shared" si="47"/>
        <v>0</v>
      </c>
      <c r="G1506" s="187"/>
      <c r="H1506" s="179" t="str">
        <f t="shared" si="48"/>
        <v/>
      </c>
    </row>
    <row r="1507" spans="1:8" ht="18" customHeight="1">
      <c r="A1507" s="190"/>
      <c r="B1507" s="190"/>
      <c r="C1507" s="188"/>
      <c r="D1507" s="191"/>
      <c r="E1507" s="191"/>
      <c r="F1507" s="192">
        <f t="shared" si="47"/>
        <v>0</v>
      </c>
      <c r="G1507" s="187"/>
      <c r="H1507" s="179" t="str">
        <f t="shared" si="48"/>
        <v/>
      </c>
    </row>
    <row r="1508" spans="1:8" ht="18" customHeight="1">
      <c r="A1508" s="190"/>
      <c r="B1508" s="190"/>
      <c r="C1508" s="188"/>
      <c r="D1508" s="191"/>
      <c r="E1508" s="191"/>
      <c r="F1508" s="192">
        <f t="shared" si="47"/>
        <v>0</v>
      </c>
      <c r="G1508" s="187"/>
      <c r="H1508" s="179" t="str">
        <f t="shared" si="48"/>
        <v/>
      </c>
    </row>
    <row r="1509" spans="1:8" ht="18" customHeight="1">
      <c r="A1509" s="190"/>
      <c r="B1509" s="190"/>
      <c r="C1509" s="188"/>
      <c r="D1509" s="191"/>
      <c r="E1509" s="191"/>
      <c r="F1509" s="192">
        <f t="shared" si="47"/>
        <v>0</v>
      </c>
      <c r="G1509" s="187"/>
      <c r="H1509" s="179" t="str">
        <f t="shared" si="48"/>
        <v/>
      </c>
    </row>
    <row r="1510" spans="1:8" ht="18" customHeight="1">
      <c r="A1510" s="190"/>
      <c r="B1510" s="190"/>
      <c r="C1510" s="188"/>
      <c r="D1510" s="191"/>
      <c r="E1510" s="191"/>
      <c r="F1510" s="192">
        <f t="shared" si="47"/>
        <v>0</v>
      </c>
      <c r="G1510" s="187"/>
      <c r="H1510" s="179" t="str">
        <f t="shared" si="48"/>
        <v/>
      </c>
    </row>
    <row r="1511" spans="1:8" ht="18" customHeight="1">
      <c r="A1511" s="190"/>
      <c r="B1511" s="190"/>
      <c r="C1511" s="188"/>
      <c r="D1511" s="191"/>
      <c r="E1511" s="191"/>
      <c r="F1511" s="192">
        <f t="shared" si="47"/>
        <v>0</v>
      </c>
      <c r="G1511" s="187"/>
      <c r="H1511" s="179" t="str">
        <f t="shared" si="48"/>
        <v/>
      </c>
    </row>
    <row r="1512" spans="1:8" ht="18" customHeight="1">
      <c r="A1512" s="190"/>
      <c r="B1512" s="190"/>
      <c r="C1512" s="188"/>
      <c r="D1512" s="191"/>
      <c r="E1512" s="191"/>
      <c r="F1512" s="192">
        <f t="shared" si="47"/>
        <v>0</v>
      </c>
      <c r="G1512" s="187"/>
      <c r="H1512" s="179" t="str">
        <f t="shared" si="48"/>
        <v/>
      </c>
    </row>
    <row r="1513" spans="1:8" ht="18" customHeight="1">
      <c r="A1513" s="190"/>
      <c r="B1513" s="190"/>
      <c r="C1513" s="188"/>
      <c r="D1513" s="191"/>
      <c r="E1513" s="191"/>
      <c r="F1513" s="192">
        <f t="shared" si="47"/>
        <v>0</v>
      </c>
      <c r="G1513" s="187"/>
      <c r="H1513" s="179" t="str">
        <f t="shared" si="48"/>
        <v/>
      </c>
    </row>
    <row r="1514" spans="1:8" ht="18" customHeight="1">
      <c r="A1514" s="190"/>
      <c r="B1514" s="190"/>
      <c r="C1514" s="188"/>
      <c r="D1514" s="191"/>
      <c r="E1514" s="191"/>
      <c r="F1514" s="192">
        <f t="shared" si="47"/>
        <v>0</v>
      </c>
      <c r="G1514" s="187"/>
      <c r="H1514" s="179" t="str">
        <f t="shared" si="48"/>
        <v/>
      </c>
    </row>
    <row r="1515" spans="1:8" ht="18" customHeight="1">
      <c r="A1515" s="190"/>
      <c r="B1515" s="190"/>
      <c r="C1515" s="188"/>
      <c r="D1515" s="191"/>
      <c r="E1515" s="191"/>
      <c r="F1515" s="192">
        <f t="shared" si="47"/>
        <v>0</v>
      </c>
      <c r="G1515" s="187"/>
      <c r="H1515" s="179" t="str">
        <f t="shared" si="48"/>
        <v/>
      </c>
    </row>
    <row r="1516" spans="1:8" ht="18" customHeight="1">
      <c r="A1516" s="190"/>
      <c r="B1516" s="190"/>
      <c r="C1516" s="188"/>
      <c r="D1516" s="191"/>
      <c r="E1516" s="191"/>
      <c r="F1516" s="192">
        <f t="shared" si="47"/>
        <v>0</v>
      </c>
      <c r="G1516" s="187"/>
      <c r="H1516" s="179" t="str">
        <f t="shared" si="48"/>
        <v/>
      </c>
    </row>
    <row r="1517" spans="1:8" ht="18" customHeight="1">
      <c r="A1517" s="190"/>
      <c r="B1517" s="190"/>
      <c r="C1517" s="188"/>
      <c r="D1517" s="191"/>
      <c r="E1517" s="191"/>
      <c r="F1517" s="192">
        <f t="shared" si="47"/>
        <v>0</v>
      </c>
      <c r="G1517" s="187"/>
      <c r="H1517" s="179" t="str">
        <f t="shared" si="48"/>
        <v/>
      </c>
    </row>
    <row r="1518" spans="1:8" ht="18" customHeight="1">
      <c r="A1518" s="190"/>
      <c r="B1518" s="190"/>
      <c r="C1518" s="188"/>
      <c r="D1518" s="191"/>
      <c r="E1518" s="191"/>
      <c r="F1518" s="192">
        <f t="shared" si="47"/>
        <v>0</v>
      </c>
      <c r="G1518" s="187"/>
      <c r="H1518" s="179" t="str">
        <f t="shared" si="48"/>
        <v/>
      </c>
    </row>
    <row r="1519" spans="1:8" ht="18" customHeight="1">
      <c r="A1519" s="190"/>
      <c r="B1519" s="190"/>
      <c r="C1519" s="188"/>
      <c r="D1519" s="191"/>
      <c r="E1519" s="191"/>
      <c r="F1519" s="192">
        <f t="shared" si="47"/>
        <v>0</v>
      </c>
      <c r="G1519" s="187"/>
      <c r="H1519" s="179" t="str">
        <f t="shared" si="48"/>
        <v/>
      </c>
    </row>
    <row r="1520" spans="1:8" ht="18" customHeight="1">
      <c r="A1520" s="190"/>
      <c r="B1520" s="190"/>
      <c r="C1520" s="188"/>
      <c r="D1520" s="191"/>
      <c r="E1520" s="191"/>
      <c r="F1520" s="192">
        <f t="shared" si="47"/>
        <v>0</v>
      </c>
      <c r="G1520" s="187"/>
      <c r="H1520" s="179" t="str">
        <f t="shared" si="48"/>
        <v/>
      </c>
    </row>
    <row r="1521" spans="1:8" ht="18" customHeight="1">
      <c r="A1521" s="190"/>
      <c r="B1521" s="190"/>
      <c r="C1521" s="188"/>
      <c r="D1521" s="191"/>
      <c r="E1521" s="191"/>
      <c r="F1521" s="192">
        <f t="shared" si="47"/>
        <v>0</v>
      </c>
      <c r="G1521" s="187"/>
      <c r="H1521" s="179" t="str">
        <f t="shared" si="48"/>
        <v/>
      </c>
    </row>
    <row r="1522" spans="1:8" ht="18" customHeight="1">
      <c r="A1522" s="190"/>
      <c r="B1522" s="190"/>
      <c r="C1522" s="188"/>
      <c r="D1522" s="191"/>
      <c r="E1522" s="191"/>
      <c r="F1522" s="192">
        <f t="shared" si="47"/>
        <v>0</v>
      </c>
      <c r="G1522" s="187"/>
      <c r="H1522" s="179" t="str">
        <f t="shared" si="48"/>
        <v/>
      </c>
    </row>
    <row r="1523" spans="1:8" ht="18" customHeight="1">
      <c r="A1523" s="190"/>
      <c r="B1523" s="190"/>
      <c r="C1523" s="188"/>
      <c r="D1523" s="191"/>
      <c r="E1523" s="191"/>
      <c r="F1523" s="192">
        <f t="shared" si="47"/>
        <v>0</v>
      </c>
      <c r="G1523" s="187"/>
      <c r="H1523" s="179" t="str">
        <f t="shared" si="48"/>
        <v/>
      </c>
    </row>
    <row r="1524" spans="1:8" ht="18" customHeight="1">
      <c r="A1524" s="190"/>
      <c r="B1524" s="190"/>
      <c r="C1524" s="188"/>
      <c r="D1524" s="191"/>
      <c r="E1524" s="191"/>
      <c r="F1524" s="192">
        <f t="shared" si="47"/>
        <v>0</v>
      </c>
      <c r="G1524" s="187"/>
      <c r="H1524" s="179" t="str">
        <f t="shared" si="48"/>
        <v/>
      </c>
    </row>
    <row r="1525" spans="1:8" ht="18" customHeight="1">
      <c r="A1525" s="190"/>
      <c r="B1525" s="190"/>
      <c r="C1525" s="188"/>
      <c r="D1525" s="191"/>
      <c r="E1525" s="191"/>
      <c r="F1525" s="192">
        <f t="shared" si="47"/>
        <v>0</v>
      </c>
      <c r="G1525" s="187"/>
      <c r="H1525" s="179" t="str">
        <f t="shared" si="48"/>
        <v/>
      </c>
    </row>
    <row r="1526" spans="1:8" ht="18" customHeight="1">
      <c r="A1526" s="190"/>
      <c r="B1526" s="190"/>
      <c r="C1526" s="188"/>
      <c r="D1526" s="191"/>
      <c r="E1526" s="191"/>
      <c r="F1526" s="192">
        <f t="shared" si="47"/>
        <v>0</v>
      </c>
      <c r="G1526" s="187"/>
      <c r="H1526" s="179" t="str">
        <f t="shared" si="48"/>
        <v/>
      </c>
    </row>
    <row r="1527" spans="1:8" ht="18" customHeight="1">
      <c r="A1527" s="190"/>
      <c r="B1527" s="190"/>
      <c r="C1527" s="188"/>
      <c r="D1527" s="191"/>
      <c r="E1527" s="191"/>
      <c r="F1527" s="192">
        <f t="shared" si="47"/>
        <v>0</v>
      </c>
      <c r="G1527" s="187"/>
      <c r="H1527" s="179" t="str">
        <f t="shared" si="48"/>
        <v/>
      </c>
    </row>
    <row r="1528" spans="1:8" ht="18" customHeight="1">
      <c r="A1528" s="190"/>
      <c r="B1528" s="190"/>
      <c r="C1528" s="188"/>
      <c r="D1528" s="191"/>
      <c r="E1528" s="191"/>
      <c r="F1528" s="192">
        <f t="shared" si="47"/>
        <v>0</v>
      </c>
      <c r="G1528" s="187"/>
      <c r="H1528" s="179" t="str">
        <f t="shared" si="48"/>
        <v/>
      </c>
    </row>
    <row r="1529" spans="1:8" ht="18" customHeight="1">
      <c r="A1529" s="190"/>
      <c r="B1529" s="190"/>
      <c r="C1529" s="188"/>
      <c r="D1529" s="191"/>
      <c r="E1529" s="191"/>
      <c r="F1529" s="192">
        <f t="shared" si="47"/>
        <v>0</v>
      </c>
      <c r="G1529" s="187"/>
      <c r="H1529" s="179" t="str">
        <f t="shared" si="48"/>
        <v/>
      </c>
    </row>
    <row r="1530" spans="1:8" ht="18" customHeight="1">
      <c r="A1530" s="190"/>
      <c r="B1530" s="190"/>
      <c r="C1530" s="188"/>
      <c r="D1530" s="191"/>
      <c r="E1530" s="191"/>
      <c r="F1530" s="192">
        <f t="shared" si="47"/>
        <v>0</v>
      </c>
      <c r="G1530" s="187"/>
      <c r="H1530" s="179" t="str">
        <f t="shared" si="48"/>
        <v/>
      </c>
    </row>
    <row r="1531" spans="1:8" ht="18" customHeight="1">
      <c r="A1531" s="190"/>
      <c r="B1531" s="190"/>
      <c r="C1531" s="188"/>
      <c r="D1531" s="191"/>
      <c r="E1531" s="191"/>
      <c r="F1531" s="192">
        <f t="shared" si="47"/>
        <v>0</v>
      </c>
      <c r="G1531" s="187"/>
      <c r="H1531" s="179" t="str">
        <f t="shared" si="48"/>
        <v/>
      </c>
    </row>
    <row r="1532" spans="1:8" ht="18" customHeight="1">
      <c r="A1532" s="190"/>
      <c r="B1532" s="190"/>
      <c r="C1532" s="188"/>
      <c r="D1532" s="191"/>
      <c r="E1532" s="191"/>
      <c r="F1532" s="192">
        <f t="shared" si="47"/>
        <v>0</v>
      </c>
      <c r="G1532" s="187"/>
      <c r="H1532" s="179" t="str">
        <f t="shared" si="48"/>
        <v/>
      </c>
    </row>
    <row r="1533" spans="1:8" ht="18" customHeight="1">
      <c r="A1533" s="190"/>
      <c r="B1533" s="190"/>
      <c r="C1533" s="188"/>
      <c r="D1533" s="191"/>
      <c r="E1533" s="191"/>
      <c r="F1533" s="192">
        <f t="shared" si="47"/>
        <v>0</v>
      </c>
      <c r="G1533" s="187"/>
      <c r="H1533" s="179" t="str">
        <f t="shared" si="48"/>
        <v/>
      </c>
    </row>
    <row r="1534" spans="1:8" ht="18" customHeight="1">
      <c r="A1534" s="190"/>
      <c r="B1534" s="190"/>
      <c r="C1534" s="188"/>
      <c r="D1534" s="191"/>
      <c r="E1534" s="191"/>
      <c r="F1534" s="192">
        <f t="shared" si="47"/>
        <v>0</v>
      </c>
      <c r="G1534" s="187"/>
      <c r="H1534" s="179" t="str">
        <f t="shared" si="48"/>
        <v/>
      </c>
    </row>
    <row r="1535" spans="1:8" ht="18" customHeight="1">
      <c r="A1535" s="190"/>
      <c r="B1535" s="190"/>
      <c r="C1535" s="188"/>
      <c r="D1535" s="191"/>
      <c r="E1535" s="191"/>
      <c r="F1535" s="192">
        <f t="shared" si="47"/>
        <v>0</v>
      </c>
      <c r="G1535" s="187"/>
      <c r="H1535" s="179" t="str">
        <f t="shared" si="48"/>
        <v/>
      </c>
    </row>
    <row r="1536" spans="1:8" ht="18" customHeight="1">
      <c r="A1536" s="190"/>
      <c r="B1536" s="190"/>
      <c r="C1536" s="188"/>
      <c r="D1536" s="191"/>
      <c r="E1536" s="191"/>
      <c r="F1536" s="192">
        <f t="shared" si="47"/>
        <v>0</v>
      </c>
      <c r="G1536" s="187"/>
      <c r="H1536" s="179" t="str">
        <f t="shared" si="48"/>
        <v/>
      </c>
    </row>
    <row r="1537" spans="1:8" ht="18" customHeight="1">
      <c r="A1537" s="190"/>
      <c r="B1537" s="190"/>
      <c r="C1537" s="188"/>
      <c r="D1537" s="191"/>
      <c r="E1537" s="191"/>
      <c r="F1537" s="192">
        <f t="shared" si="47"/>
        <v>0</v>
      </c>
      <c r="G1537" s="187"/>
      <c r="H1537" s="179" t="str">
        <f t="shared" si="48"/>
        <v/>
      </c>
    </row>
    <row r="1538" spans="1:8" ht="18" customHeight="1">
      <c r="A1538" s="190"/>
      <c r="B1538" s="190"/>
      <c r="C1538" s="188"/>
      <c r="D1538" s="191"/>
      <c r="E1538" s="191"/>
      <c r="F1538" s="192">
        <f t="shared" si="47"/>
        <v>0</v>
      </c>
      <c r="G1538" s="187"/>
      <c r="H1538" s="179" t="str">
        <f t="shared" si="48"/>
        <v/>
      </c>
    </row>
    <row r="1539" spans="1:8" ht="18" customHeight="1">
      <c r="A1539" s="190"/>
      <c r="B1539" s="190"/>
      <c r="C1539" s="188"/>
      <c r="D1539" s="191"/>
      <c r="E1539" s="191"/>
      <c r="F1539" s="192">
        <f t="shared" si="47"/>
        <v>0</v>
      </c>
      <c r="G1539" s="187"/>
      <c r="H1539" s="179" t="str">
        <f t="shared" si="48"/>
        <v/>
      </c>
    </row>
    <row r="1540" spans="1:8" ht="18" customHeight="1">
      <c r="A1540" s="190"/>
      <c r="B1540" s="190"/>
      <c r="C1540" s="188"/>
      <c r="D1540" s="191"/>
      <c r="E1540" s="191"/>
      <c r="F1540" s="192">
        <f t="shared" si="47"/>
        <v>0</v>
      </c>
      <c r="G1540" s="187"/>
      <c r="H1540" s="179" t="str">
        <f t="shared" si="48"/>
        <v/>
      </c>
    </row>
    <row r="1541" spans="1:8" ht="18" customHeight="1">
      <c r="A1541" s="190"/>
      <c r="B1541" s="190"/>
      <c r="C1541" s="188"/>
      <c r="D1541" s="191"/>
      <c r="E1541" s="191"/>
      <c r="F1541" s="192">
        <f t="shared" si="47"/>
        <v>0</v>
      </c>
      <c r="G1541" s="187"/>
      <c r="H1541" s="179" t="str">
        <f t="shared" si="48"/>
        <v/>
      </c>
    </row>
    <row r="1542" spans="1:8" ht="18" customHeight="1">
      <c r="A1542" s="190"/>
      <c r="B1542" s="190"/>
      <c r="C1542" s="188"/>
      <c r="D1542" s="191"/>
      <c r="E1542" s="191"/>
      <c r="F1542" s="192">
        <f t="shared" si="47"/>
        <v>0</v>
      </c>
      <c r="G1542" s="187"/>
      <c r="H1542" s="179" t="str">
        <f t="shared" si="48"/>
        <v/>
      </c>
    </row>
    <row r="1543" spans="1:8" ht="18" customHeight="1">
      <c r="A1543" s="190"/>
      <c r="B1543" s="190"/>
      <c r="C1543" s="188"/>
      <c r="D1543" s="191"/>
      <c r="E1543" s="191"/>
      <c r="F1543" s="192">
        <f t="shared" si="47"/>
        <v>0</v>
      </c>
      <c r="G1543" s="187"/>
      <c r="H1543" s="179" t="str">
        <f t="shared" si="48"/>
        <v/>
      </c>
    </row>
    <row r="1544" spans="1:8" ht="18" customHeight="1">
      <c r="A1544" s="190"/>
      <c r="B1544" s="190"/>
      <c r="C1544" s="188"/>
      <c r="D1544" s="191"/>
      <c r="E1544" s="191"/>
      <c r="F1544" s="192">
        <f t="shared" si="47"/>
        <v>0</v>
      </c>
      <c r="G1544" s="187"/>
      <c r="H1544" s="179" t="str">
        <f t="shared" si="48"/>
        <v/>
      </c>
    </row>
    <row r="1545" spans="1:8" ht="18" customHeight="1">
      <c r="A1545" s="190"/>
      <c r="B1545" s="190"/>
      <c r="C1545" s="188"/>
      <c r="D1545" s="191"/>
      <c r="E1545" s="191"/>
      <c r="F1545" s="192">
        <f t="shared" si="47"/>
        <v>0</v>
      </c>
      <c r="G1545" s="187"/>
      <c r="H1545" s="179" t="str">
        <f t="shared" si="48"/>
        <v/>
      </c>
    </row>
    <row r="1546" spans="1:8" ht="18" customHeight="1">
      <c r="A1546" s="190"/>
      <c r="B1546" s="190"/>
      <c r="C1546" s="188"/>
      <c r="D1546" s="191"/>
      <c r="E1546" s="191"/>
      <c r="F1546" s="192">
        <f t="shared" si="47"/>
        <v>0</v>
      </c>
      <c r="G1546" s="187"/>
      <c r="H1546" s="179" t="str">
        <f t="shared" si="48"/>
        <v/>
      </c>
    </row>
    <row r="1547" spans="1:8" ht="18" customHeight="1">
      <c r="A1547" s="190"/>
      <c r="B1547" s="190"/>
      <c r="C1547" s="188"/>
      <c r="D1547" s="191"/>
      <c r="E1547" s="191"/>
      <c r="F1547" s="192">
        <f t="shared" si="47"/>
        <v>0</v>
      </c>
      <c r="G1547" s="187"/>
      <c r="H1547" s="179" t="str">
        <f t="shared" si="48"/>
        <v/>
      </c>
    </row>
    <row r="1548" spans="1:8" ht="18" customHeight="1">
      <c r="A1548" s="190"/>
      <c r="B1548" s="190"/>
      <c r="C1548" s="188"/>
      <c r="D1548" s="191"/>
      <c r="E1548" s="191"/>
      <c r="F1548" s="192">
        <f t="shared" si="47"/>
        <v>0</v>
      </c>
      <c r="G1548" s="187"/>
      <c r="H1548" s="179" t="str">
        <f t="shared" si="48"/>
        <v/>
      </c>
    </row>
    <row r="1549" spans="1:8" ht="18" customHeight="1">
      <c r="A1549" s="190"/>
      <c r="B1549" s="190"/>
      <c r="C1549" s="188"/>
      <c r="D1549" s="191"/>
      <c r="E1549" s="191"/>
      <c r="F1549" s="192">
        <f t="shared" si="47"/>
        <v>0</v>
      </c>
      <c r="G1549" s="187"/>
      <c r="H1549" s="179" t="str">
        <f t="shared" si="48"/>
        <v/>
      </c>
    </row>
    <row r="1550" spans="1:8" ht="18" customHeight="1">
      <c r="A1550" s="190"/>
      <c r="B1550" s="190"/>
      <c r="C1550" s="188"/>
      <c r="D1550" s="191"/>
      <c r="E1550" s="191"/>
      <c r="F1550" s="192">
        <f t="shared" ref="F1550:F1613" si="49">IF(C1550&lt;&gt;"",F1549+D1550-E1550,0)</f>
        <v>0</v>
      </c>
      <c r="G1550" s="187"/>
      <c r="H1550" s="179" t="str">
        <f t="shared" si="48"/>
        <v/>
      </c>
    </row>
    <row r="1551" spans="1:8" ht="18" customHeight="1">
      <c r="A1551" s="190"/>
      <c r="B1551" s="190"/>
      <c r="C1551" s="188"/>
      <c r="D1551" s="191"/>
      <c r="E1551" s="191"/>
      <c r="F1551" s="192">
        <f t="shared" si="49"/>
        <v>0</v>
      </c>
      <c r="G1551" s="187"/>
      <c r="H1551" s="179" t="str">
        <f t="shared" si="48"/>
        <v/>
      </c>
    </row>
    <row r="1552" spans="1:8" ht="18" customHeight="1">
      <c r="A1552" s="190"/>
      <c r="B1552" s="190"/>
      <c r="C1552" s="188"/>
      <c r="D1552" s="191"/>
      <c r="E1552" s="191"/>
      <c r="F1552" s="192">
        <f t="shared" si="49"/>
        <v>0</v>
      </c>
      <c r="G1552" s="187"/>
      <c r="H1552" s="179" t="str">
        <f t="shared" si="48"/>
        <v/>
      </c>
    </row>
    <row r="1553" spans="1:8" ht="18" customHeight="1">
      <c r="A1553" s="190"/>
      <c r="B1553" s="190"/>
      <c r="C1553" s="188"/>
      <c r="D1553" s="191"/>
      <c r="E1553" s="191"/>
      <c r="F1553" s="192">
        <f t="shared" si="49"/>
        <v>0</v>
      </c>
      <c r="G1553" s="187"/>
      <c r="H1553" s="179" t="str">
        <f t="shared" si="48"/>
        <v/>
      </c>
    </row>
    <row r="1554" spans="1:8" ht="18" customHeight="1">
      <c r="A1554" s="190"/>
      <c r="B1554" s="190"/>
      <c r="C1554" s="188"/>
      <c r="D1554" s="191"/>
      <c r="E1554" s="191"/>
      <c r="F1554" s="192">
        <f t="shared" si="49"/>
        <v>0</v>
      </c>
      <c r="G1554" s="187"/>
      <c r="H1554" s="179" t="str">
        <f t="shared" ref="H1554:H1617" si="50">IF(A1554&lt;&gt;"",MONTH(A1554),"")</f>
        <v/>
      </c>
    </row>
    <row r="1555" spans="1:8" ht="18" customHeight="1">
      <c r="A1555" s="190"/>
      <c r="B1555" s="190"/>
      <c r="C1555" s="188"/>
      <c r="D1555" s="191"/>
      <c r="E1555" s="191"/>
      <c r="F1555" s="192">
        <f t="shared" si="49"/>
        <v>0</v>
      </c>
      <c r="G1555" s="187"/>
      <c r="H1555" s="179" t="str">
        <f t="shared" si="50"/>
        <v/>
      </c>
    </row>
    <row r="1556" spans="1:8" ht="18" customHeight="1">
      <c r="A1556" s="190"/>
      <c r="B1556" s="190"/>
      <c r="C1556" s="188"/>
      <c r="D1556" s="191"/>
      <c r="E1556" s="191"/>
      <c r="F1556" s="192">
        <f t="shared" si="49"/>
        <v>0</v>
      </c>
      <c r="G1556" s="187"/>
      <c r="H1556" s="179" t="str">
        <f t="shared" si="50"/>
        <v/>
      </c>
    </row>
    <row r="1557" spans="1:8" ht="18" customHeight="1">
      <c r="A1557" s="190"/>
      <c r="B1557" s="190"/>
      <c r="C1557" s="188"/>
      <c r="D1557" s="191"/>
      <c r="E1557" s="191"/>
      <c r="F1557" s="192">
        <f t="shared" si="49"/>
        <v>0</v>
      </c>
      <c r="G1557" s="187"/>
      <c r="H1557" s="179" t="str">
        <f t="shared" si="50"/>
        <v/>
      </c>
    </row>
    <row r="1558" spans="1:8" ht="18" customHeight="1">
      <c r="A1558" s="190"/>
      <c r="B1558" s="190"/>
      <c r="C1558" s="188"/>
      <c r="D1558" s="191"/>
      <c r="E1558" s="191"/>
      <c r="F1558" s="192">
        <f t="shared" si="49"/>
        <v>0</v>
      </c>
      <c r="G1558" s="187"/>
      <c r="H1558" s="179" t="str">
        <f t="shared" si="50"/>
        <v/>
      </c>
    </row>
    <row r="1559" spans="1:8" ht="18" customHeight="1">
      <c r="A1559" s="190"/>
      <c r="B1559" s="190"/>
      <c r="C1559" s="188"/>
      <c r="D1559" s="191"/>
      <c r="E1559" s="191"/>
      <c r="F1559" s="192">
        <f t="shared" si="49"/>
        <v>0</v>
      </c>
      <c r="G1559" s="187"/>
      <c r="H1559" s="179" t="str">
        <f t="shared" si="50"/>
        <v/>
      </c>
    </row>
    <row r="1560" spans="1:8" ht="18" customHeight="1">
      <c r="A1560" s="190"/>
      <c r="B1560" s="190"/>
      <c r="C1560" s="188"/>
      <c r="D1560" s="191"/>
      <c r="E1560" s="191"/>
      <c r="F1560" s="192">
        <f t="shared" si="49"/>
        <v>0</v>
      </c>
      <c r="G1560" s="187"/>
      <c r="H1560" s="179" t="str">
        <f t="shared" si="50"/>
        <v/>
      </c>
    </row>
    <row r="1561" spans="1:8" ht="18" customHeight="1">
      <c r="A1561" s="190"/>
      <c r="B1561" s="190"/>
      <c r="C1561" s="188"/>
      <c r="D1561" s="191"/>
      <c r="E1561" s="191"/>
      <c r="F1561" s="192">
        <f t="shared" si="49"/>
        <v>0</v>
      </c>
      <c r="G1561" s="187"/>
      <c r="H1561" s="179" t="str">
        <f t="shared" si="50"/>
        <v/>
      </c>
    </row>
    <row r="1562" spans="1:8" ht="18" customHeight="1">
      <c r="A1562" s="190"/>
      <c r="B1562" s="190"/>
      <c r="C1562" s="188"/>
      <c r="D1562" s="191"/>
      <c r="E1562" s="191"/>
      <c r="F1562" s="192">
        <f t="shared" si="49"/>
        <v>0</v>
      </c>
      <c r="G1562" s="187"/>
      <c r="H1562" s="179" t="str">
        <f t="shared" si="50"/>
        <v/>
      </c>
    </row>
    <row r="1563" spans="1:8" ht="18" customHeight="1">
      <c r="A1563" s="190"/>
      <c r="B1563" s="190"/>
      <c r="C1563" s="188"/>
      <c r="D1563" s="191"/>
      <c r="E1563" s="191"/>
      <c r="F1563" s="192">
        <f t="shared" si="49"/>
        <v>0</v>
      </c>
      <c r="G1563" s="187"/>
      <c r="H1563" s="179" t="str">
        <f t="shared" si="50"/>
        <v/>
      </c>
    </row>
    <row r="1564" spans="1:8" ht="18" customHeight="1">
      <c r="A1564" s="190"/>
      <c r="B1564" s="190"/>
      <c r="C1564" s="188"/>
      <c r="D1564" s="191"/>
      <c r="E1564" s="191"/>
      <c r="F1564" s="192">
        <f t="shared" si="49"/>
        <v>0</v>
      </c>
      <c r="G1564" s="187"/>
      <c r="H1564" s="179" t="str">
        <f t="shared" si="50"/>
        <v/>
      </c>
    </row>
    <row r="1565" spans="1:8" ht="18" customHeight="1">
      <c r="A1565" s="190"/>
      <c r="B1565" s="190"/>
      <c r="C1565" s="188"/>
      <c r="D1565" s="191"/>
      <c r="E1565" s="191"/>
      <c r="F1565" s="192">
        <f t="shared" si="49"/>
        <v>0</v>
      </c>
      <c r="G1565" s="187"/>
      <c r="H1565" s="179" t="str">
        <f t="shared" si="50"/>
        <v/>
      </c>
    </row>
    <row r="1566" spans="1:8" ht="18" customHeight="1">
      <c r="A1566" s="190"/>
      <c r="B1566" s="190"/>
      <c r="C1566" s="188"/>
      <c r="D1566" s="191"/>
      <c r="E1566" s="191"/>
      <c r="F1566" s="192">
        <f t="shared" si="49"/>
        <v>0</v>
      </c>
      <c r="G1566" s="187"/>
      <c r="H1566" s="179" t="str">
        <f t="shared" si="50"/>
        <v/>
      </c>
    </row>
    <row r="1567" spans="1:8" ht="18" customHeight="1">
      <c r="A1567" s="190"/>
      <c r="B1567" s="190"/>
      <c r="C1567" s="188"/>
      <c r="D1567" s="191"/>
      <c r="E1567" s="191"/>
      <c r="F1567" s="192">
        <f t="shared" si="49"/>
        <v>0</v>
      </c>
      <c r="G1567" s="187"/>
      <c r="H1567" s="179" t="str">
        <f t="shared" si="50"/>
        <v/>
      </c>
    </row>
    <row r="1568" spans="1:8" ht="18" customHeight="1">
      <c r="A1568" s="190"/>
      <c r="B1568" s="190"/>
      <c r="C1568" s="188"/>
      <c r="D1568" s="191"/>
      <c r="E1568" s="191"/>
      <c r="F1568" s="192">
        <f t="shared" si="49"/>
        <v>0</v>
      </c>
      <c r="G1568" s="187"/>
      <c r="H1568" s="179" t="str">
        <f t="shared" si="50"/>
        <v/>
      </c>
    </row>
    <row r="1569" spans="1:8" ht="18" customHeight="1">
      <c r="A1569" s="190"/>
      <c r="B1569" s="190"/>
      <c r="C1569" s="188"/>
      <c r="D1569" s="191"/>
      <c r="E1569" s="191"/>
      <c r="F1569" s="192">
        <f t="shared" si="49"/>
        <v>0</v>
      </c>
      <c r="G1569" s="187"/>
      <c r="H1569" s="179" t="str">
        <f t="shared" si="50"/>
        <v/>
      </c>
    </row>
    <row r="1570" spans="1:8" ht="18" customHeight="1">
      <c r="A1570" s="190"/>
      <c r="B1570" s="190"/>
      <c r="C1570" s="188"/>
      <c r="D1570" s="191"/>
      <c r="E1570" s="191"/>
      <c r="F1570" s="192">
        <f t="shared" si="49"/>
        <v>0</v>
      </c>
      <c r="G1570" s="187"/>
      <c r="H1570" s="179" t="str">
        <f t="shared" si="50"/>
        <v/>
      </c>
    </row>
    <row r="1571" spans="1:8" ht="18" customHeight="1">
      <c r="A1571" s="190"/>
      <c r="B1571" s="190"/>
      <c r="C1571" s="188"/>
      <c r="D1571" s="191"/>
      <c r="E1571" s="191"/>
      <c r="F1571" s="192">
        <f t="shared" si="49"/>
        <v>0</v>
      </c>
      <c r="G1571" s="187"/>
      <c r="H1571" s="179" t="str">
        <f t="shared" si="50"/>
        <v/>
      </c>
    </row>
    <row r="1572" spans="1:8" ht="18" customHeight="1">
      <c r="A1572" s="190"/>
      <c r="B1572" s="190"/>
      <c r="C1572" s="188"/>
      <c r="D1572" s="191"/>
      <c r="E1572" s="191"/>
      <c r="F1572" s="192">
        <f t="shared" si="49"/>
        <v>0</v>
      </c>
      <c r="G1572" s="187"/>
      <c r="H1572" s="179" t="str">
        <f t="shared" si="50"/>
        <v/>
      </c>
    </row>
    <row r="1573" spans="1:8" ht="18" customHeight="1">
      <c r="A1573" s="190"/>
      <c r="B1573" s="190"/>
      <c r="C1573" s="188"/>
      <c r="D1573" s="191"/>
      <c r="E1573" s="191"/>
      <c r="F1573" s="192">
        <f t="shared" si="49"/>
        <v>0</v>
      </c>
      <c r="G1573" s="187"/>
      <c r="H1573" s="179" t="str">
        <f t="shared" si="50"/>
        <v/>
      </c>
    </row>
    <row r="1574" spans="1:8" ht="18" customHeight="1">
      <c r="A1574" s="190"/>
      <c r="B1574" s="190"/>
      <c r="C1574" s="188"/>
      <c r="D1574" s="191"/>
      <c r="E1574" s="191"/>
      <c r="F1574" s="192">
        <f t="shared" si="49"/>
        <v>0</v>
      </c>
      <c r="G1574" s="187"/>
      <c r="H1574" s="179" t="str">
        <f t="shared" si="50"/>
        <v/>
      </c>
    </row>
    <row r="1575" spans="1:8" ht="18" customHeight="1">
      <c r="A1575" s="190"/>
      <c r="B1575" s="190"/>
      <c r="C1575" s="188"/>
      <c r="D1575" s="191"/>
      <c r="E1575" s="191"/>
      <c r="F1575" s="192">
        <f t="shared" si="49"/>
        <v>0</v>
      </c>
      <c r="G1575" s="187"/>
      <c r="H1575" s="179" t="str">
        <f t="shared" si="50"/>
        <v/>
      </c>
    </row>
    <row r="1576" spans="1:8" ht="18" customHeight="1">
      <c r="A1576" s="190"/>
      <c r="B1576" s="190"/>
      <c r="C1576" s="188"/>
      <c r="D1576" s="191"/>
      <c r="E1576" s="191"/>
      <c r="F1576" s="192">
        <f t="shared" si="49"/>
        <v>0</v>
      </c>
      <c r="G1576" s="187"/>
      <c r="H1576" s="179" t="str">
        <f t="shared" si="50"/>
        <v/>
      </c>
    </row>
    <row r="1577" spans="1:8" ht="18" customHeight="1">
      <c r="A1577" s="190"/>
      <c r="B1577" s="190"/>
      <c r="C1577" s="188"/>
      <c r="D1577" s="191"/>
      <c r="E1577" s="191"/>
      <c r="F1577" s="192">
        <f t="shared" si="49"/>
        <v>0</v>
      </c>
      <c r="G1577" s="187"/>
      <c r="H1577" s="179" t="str">
        <f t="shared" si="50"/>
        <v/>
      </c>
    </row>
    <row r="1578" spans="1:8" ht="18" customHeight="1">
      <c r="A1578" s="190"/>
      <c r="B1578" s="190"/>
      <c r="C1578" s="188"/>
      <c r="D1578" s="191"/>
      <c r="E1578" s="191"/>
      <c r="F1578" s="192">
        <f t="shared" si="49"/>
        <v>0</v>
      </c>
      <c r="G1578" s="187"/>
      <c r="H1578" s="179" t="str">
        <f t="shared" si="50"/>
        <v/>
      </c>
    </row>
    <row r="1579" spans="1:8" ht="18" customHeight="1">
      <c r="A1579" s="190"/>
      <c r="B1579" s="190"/>
      <c r="C1579" s="188"/>
      <c r="D1579" s="191"/>
      <c r="E1579" s="191"/>
      <c r="F1579" s="192">
        <f t="shared" si="49"/>
        <v>0</v>
      </c>
      <c r="G1579" s="187"/>
      <c r="H1579" s="179" t="str">
        <f t="shared" si="50"/>
        <v/>
      </c>
    </row>
    <row r="1580" spans="1:8" ht="18" customHeight="1">
      <c r="A1580" s="190"/>
      <c r="B1580" s="190"/>
      <c r="C1580" s="188"/>
      <c r="D1580" s="191"/>
      <c r="E1580" s="191"/>
      <c r="F1580" s="192">
        <f t="shared" si="49"/>
        <v>0</v>
      </c>
      <c r="G1580" s="187"/>
      <c r="H1580" s="179" t="str">
        <f t="shared" si="50"/>
        <v/>
      </c>
    </row>
    <row r="1581" spans="1:8" ht="18" customHeight="1">
      <c r="A1581" s="190"/>
      <c r="B1581" s="190"/>
      <c r="C1581" s="188"/>
      <c r="D1581" s="191"/>
      <c r="E1581" s="191"/>
      <c r="F1581" s="192">
        <f t="shared" si="49"/>
        <v>0</v>
      </c>
      <c r="G1581" s="187"/>
      <c r="H1581" s="179" t="str">
        <f t="shared" si="50"/>
        <v/>
      </c>
    </row>
    <row r="1582" spans="1:8" ht="18" customHeight="1">
      <c r="A1582" s="190"/>
      <c r="B1582" s="190"/>
      <c r="C1582" s="188"/>
      <c r="D1582" s="191"/>
      <c r="E1582" s="191"/>
      <c r="F1582" s="192">
        <f t="shared" si="49"/>
        <v>0</v>
      </c>
      <c r="G1582" s="187"/>
      <c r="H1582" s="179" t="str">
        <f t="shared" si="50"/>
        <v/>
      </c>
    </row>
    <row r="1583" spans="1:8" ht="18" customHeight="1">
      <c r="A1583" s="190"/>
      <c r="B1583" s="190"/>
      <c r="C1583" s="188"/>
      <c r="D1583" s="191"/>
      <c r="E1583" s="191"/>
      <c r="F1583" s="192">
        <f t="shared" si="49"/>
        <v>0</v>
      </c>
      <c r="G1583" s="187"/>
      <c r="H1583" s="179" t="str">
        <f t="shared" si="50"/>
        <v/>
      </c>
    </row>
    <row r="1584" spans="1:8" ht="18" customHeight="1">
      <c r="A1584" s="190"/>
      <c r="B1584" s="190"/>
      <c r="C1584" s="188"/>
      <c r="D1584" s="191"/>
      <c r="E1584" s="191"/>
      <c r="F1584" s="192">
        <f t="shared" si="49"/>
        <v>0</v>
      </c>
      <c r="G1584" s="187"/>
      <c r="H1584" s="179" t="str">
        <f t="shared" si="50"/>
        <v/>
      </c>
    </row>
    <row r="1585" spans="1:8" ht="18" customHeight="1">
      <c r="A1585" s="190"/>
      <c r="B1585" s="190"/>
      <c r="C1585" s="188"/>
      <c r="D1585" s="191"/>
      <c r="E1585" s="191"/>
      <c r="F1585" s="192">
        <f t="shared" si="49"/>
        <v>0</v>
      </c>
      <c r="G1585" s="187"/>
      <c r="H1585" s="179" t="str">
        <f t="shared" si="50"/>
        <v/>
      </c>
    </row>
    <row r="1586" spans="1:8" ht="18" customHeight="1">
      <c r="A1586" s="190"/>
      <c r="B1586" s="190"/>
      <c r="C1586" s="188"/>
      <c r="D1586" s="191"/>
      <c r="E1586" s="191"/>
      <c r="F1586" s="192">
        <f t="shared" si="49"/>
        <v>0</v>
      </c>
      <c r="G1586" s="187"/>
      <c r="H1586" s="179" t="str">
        <f t="shared" si="50"/>
        <v/>
      </c>
    </row>
    <row r="1587" spans="1:8" ht="18" customHeight="1">
      <c r="A1587" s="190"/>
      <c r="B1587" s="190"/>
      <c r="C1587" s="188"/>
      <c r="D1587" s="191"/>
      <c r="E1587" s="191"/>
      <c r="F1587" s="192">
        <f t="shared" si="49"/>
        <v>0</v>
      </c>
      <c r="G1587" s="187"/>
      <c r="H1587" s="179" t="str">
        <f t="shared" si="50"/>
        <v/>
      </c>
    </row>
    <row r="1588" spans="1:8" ht="18" customHeight="1">
      <c r="A1588" s="190"/>
      <c r="B1588" s="190"/>
      <c r="C1588" s="188"/>
      <c r="D1588" s="191"/>
      <c r="E1588" s="191"/>
      <c r="F1588" s="192">
        <f t="shared" si="49"/>
        <v>0</v>
      </c>
      <c r="G1588" s="187"/>
      <c r="H1588" s="179" t="str">
        <f t="shared" si="50"/>
        <v/>
      </c>
    </row>
    <row r="1589" spans="1:8" ht="18" customHeight="1">
      <c r="A1589" s="190"/>
      <c r="B1589" s="190"/>
      <c r="C1589" s="188"/>
      <c r="D1589" s="191"/>
      <c r="E1589" s="191"/>
      <c r="F1589" s="192">
        <f t="shared" si="49"/>
        <v>0</v>
      </c>
      <c r="G1589" s="187"/>
      <c r="H1589" s="179" t="str">
        <f t="shared" si="50"/>
        <v/>
      </c>
    </row>
    <row r="1590" spans="1:8" ht="18" customHeight="1">
      <c r="A1590" s="190"/>
      <c r="B1590" s="190"/>
      <c r="C1590" s="188"/>
      <c r="D1590" s="191"/>
      <c r="E1590" s="191"/>
      <c r="F1590" s="192">
        <f t="shared" si="49"/>
        <v>0</v>
      </c>
      <c r="G1590" s="187"/>
      <c r="H1590" s="179" t="str">
        <f t="shared" si="50"/>
        <v/>
      </c>
    </row>
    <row r="1591" spans="1:8" ht="18" customHeight="1">
      <c r="A1591" s="190"/>
      <c r="B1591" s="190"/>
      <c r="C1591" s="188"/>
      <c r="D1591" s="191"/>
      <c r="E1591" s="191"/>
      <c r="F1591" s="192">
        <f t="shared" si="49"/>
        <v>0</v>
      </c>
      <c r="G1591" s="187"/>
      <c r="H1591" s="179" t="str">
        <f t="shared" si="50"/>
        <v/>
      </c>
    </row>
    <row r="1592" spans="1:8" ht="18" customHeight="1">
      <c r="A1592" s="190"/>
      <c r="B1592" s="190"/>
      <c r="C1592" s="188"/>
      <c r="D1592" s="191"/>
      <c r="E1592" s="191"/>
      <c r="F1592" s="192">
        <f t="shared" si="49"/>
        <v>0</v>
      </c>
      <c r="G1592" s="187"/>
      <c r="H1592" s="179" t="str">
        <f t="shared" si="50"/>
        <v/>
      </c>
    </row>
    <row r="1593" spans="1:8" ht="18" customHeight="1">
      <c r="A1593" s="190"/>
      <c r="B1593" s="190"/>
      <c r="C1593" s="188"/>
      <c r="D1593" s="191"/>
      <c r="E1593" s="191"/>
      <c r="F1593" s="192">
        <f t="shared" si="49"/>
        <v>0</v>
      </c>
      <c r="G1593" s="187"/>
      <c r="H1593" s="179" t="str">
        <f t="shared" si="50"/>
        <v/>
      </c>
    </row>
    <row r="1594" spans="1:8" ht="18" customHeight="1">
      <c r="A1594" s="190"/>
      <c r="B1594" s="190"/>
      <c r="C1594" s="188"/>
      <c r="D1594" s="191"/>
      <c r="E1594" s="191"/>
      <c r="F1594" s="192">
        <f t="shared" si="49"/>
        <v>0</v>
      </c>
      <c r="G1594" s="187"/>
      <c r="H1594" s="179" t="str">
        <f t="shared" si="50"/>
        <v/>
      </c>
    </row>
    <row r="1595" spans="1:8" ht="18" customHeight="1">
      <c r="A1595" s="190"/>
      <c r="B1595" s="190"/>
      <c r="C1595" s="188"/>
      <c r="D1595" s="191"/>
      <c r="E1595" s="191"/>
      <c r="F1595" s="192">
        <f t="shared" si="49"/>
        <v>0</v>
      </c>
      <c r="G1595" s="187"/>
      <c r="H1595" s="179" t="str">
        <f t="shared" si="50"/>
        <v/>
      </c>
    </row>
    <row r="1596" spans="1:8" ht="18" customHeight="1">
      <c r="A1596" s="190"/>
      <c r="B1596" s="190"/>
      <c r="C1596" s="188"/>
      <c r="D1596" s="191"/>
      <c r="E1596" s="191"/>
      <c r="F1596" s="192">
        <f t="shared" si="49"/>
        <v>0</v>
      </c>
      <c r="G1596" s="187"/>
      <c r="H1596" s="179" t="str">
        <f t="shared" si="50"/>
        <v/>
      </c>
    </row>
    <row r="1597" spans="1:8" ht="18" customHeight="1">
      <c r="A1597" s="190"/>
      <c r="B1597" s="190"/>
      <c r="C1597" s="188"/>
      <c r="D1597" s="191"/>
      <c r="E1597" s="191"/>
      <c r="F1597" s="192">
        <f t="shared" si="49"/>
        <v>0</v>
      </c>
      <c r="G1597" s="187"/>
      <c r="H1597" s="179" t="str">
        <f t="shared" si="50"/>
        <v/>
      </c>
    </row>
    <row r="1598" spans="1:8" ht="18" customHeight="1">
      <c r="A1598" s="190"/>
      <c r="B1598" s="190"/>
      <c r="C1598" s="188"/>
      <c r="D1598" s="191"/>
      <c r="E1598" s="191"/>
      <c r="F1598" s="192">
        <f t="shared" si="49"/>
        <v>0</v>
      </c>
      <c r="G1598" s="187"/>
      <c r="H1598" s="179" t="str">
        <f t="shared" si="50"/>
        <v/>
      </c>
    </row>
    <row r="1599" spans="1:8" ht="18" customHeight="1">
      <c r="A1599" s="190"/>
      <c r="B1599" s="190"/>
      <c r="C1599" s="188"/>
      <c r="D1599" s="191"/>
      <c r="E1599" s="191"/>
      <c r="F1599" s="192">
        <f t="shared" si="49"/>
        <v>0</v>
      </c>
      <c r="G1599" s="187"/>
      <c r="H1599" s="179" t="str">
        <f t="shared" si="50"/>
        <v/>
      </c>
    </row>
    <row r="1600" spans="1:8" ht="18" customHeight="1">
      <c r="A1600" s="190"/>
      <c r="B1600" s="190"/>
      <c r="C1600" s="188"/>
      <c r="D1600" s="191"/>
      <c r="E1600" s="191"/>
      <c r="F1600" s="192">
        <f t="shared" si="49"/>
        <v>0</v>
      </c>
      <c r="G1600" s="187"/>
      <c r="H1600" s="179" t="str">
        <f t="shared" si="50"/>
        <v/>
      </c>
    </row>
    <row r="1601" spans="1:8" ht="18" customHeight="1">
      <c r="A1601" s="190"/>
      <c r="B1601" s="190"/>
      <c r="C1601" s="188"/>
      <c r="D1601" s="191"/>
      <c r="E1601" s="191"/>
      <c r="F1601" s="192">
        <f t="shared" si="49"/>
        <v>0</v>
      </c>
      <c r="G1601" s="187"/>
      <c r="H1601" s="179" t="str">
        <f t="shared" si="50"/>
        <v/>
      </c>
    </row>
    <row r="1602" spans="1:8" ht="18" customHeight="1">
      <c r="A1602" s="190"/>
      <c r="B1602" s="190"/>
      <c r="C1602" s="188"/>
      <c r="D1602" s="191"/>
      <c r="E1602" s="191"/>
      <c r="F1602" s="192">
        <f t="shared" si="49"/>
        <v>0</v>
      </c>
      <c r="G1602" s="187"/>
      <c r="H1602" s="179" t="str">
        <f t="shared" si="50"/>
        <v/>
      </c>
    </row>
    <row r="1603" spans="1:8" ht="18" customHeight="1">
      <c r="A1603" s="190"/>
      <c r="B1603" s="190"/>
      <c r="C1603" s="188"/>
      <c r="D1603" s="191"/>
      <c r="E1603" s="191"/>
      <c r="F1603" s="192">
        <f t="shared" si="49"/>
        <v>0</v>
      </c>
      <c r="G1603" s="187"/>
      <c r="H1603" s="179" t="str">
        <f t="shared" si="50"/>
        <v/>
      </c>
    </row>
    <row r="1604" spans="1:8" ht="18" customHeight="1">
      <c r="A1604" s="190"/>
      <c r="B1604" s="190"/>
      <c r="C1604" s="188"/>
      <c r="D1604" s="191"/>
      <c r="E1604" s="191"/>
      <c r="F1604" s="192">
        <f t="shared" si="49"/>
        <v>0</v>
      </c>
      <c r="G1604" s="187"/>
      <c r="H1604" s="179" t="str">
        <f t="shared" si="50"/>
        <v/>
      </c>
    </row>
    <row r="1605" spans="1:8" ht="18" customHeight="1">
      <c r="A1605" s="190"/>
      <c r="B1605" s="190"/>
      <c r="C1605" s="188"/>
      <c r="D1605" s="191"/>
      <c r="E1605" s="191"/>
      <c r="F1605" s="192">
        <f t="shared" si="49"/>
        <v>0</v>
      </c>
      <c r="G1605" s="187"/>
      <c r="H1605" s="179" t="str">
        <f t="shared" si="50"/>
        <v/>
      </c>
    </row>
    <row r="1606" spans="1:8" ht="18" customHeight="1">
      <c r="A1606" s="190"/>
      <c r="B1606" s="190"/>
      <c r="C1606" s="188"/>
      <c r="D1606" s="191"/>
      <c r="E1606" s="191"/>
      <c r="F1606" s="192">
        <f t="shared" si="49"/>
        <v>0</v>
      </c>
      <c r="G1606" s="187"/>
      <c r="H1606" s="179" t="str">
        <f t="shared" si="50"/>
        <v/>
      </c>
    </row>
    <row r="1607" spans="1:8" ht="18" customHeight="1">
      <c r="A1607" s="190"/>
      <c r="B1607" s="190"/>
      <c r="C1607" s="188"/>
      <c r="D1607" s="191"/>
      <c r="E1607" s="191"/>
      <c r="F1607" s="192">
        <f t="shared" si="49"/>
        <v>0</v>
      </c>
      <c r="G1607" s="187"/>
      <c r="H1607" s="179" t="str">
        <f t="shared" si="50"/>
        <v/>
      </c>
    </row>
    <row r="1608" spans="1:8" ht="18" customHeight="1">
      <c r="A1608" s="190"/>
      <c r="B1608" s="190"/>
      <c r="C1608" s="188"/>
      <c r="D1608" s="191"/>
      <c r="E1608" s="191"/>
      <c r="F1608" s="192">
        <f t="shared" si="49"/>
        <v>0</v>
      </c>
      <c r="G1608" s="187"/>
      <c r="H1608" s="179" t="str">
        <f t="shared" si="50"/>
        <v/>
      </c>
    </row>
    <row r="1609" spans="1:8" ht="18" customHeight="1">
      <c r="A1609" s="190"/>
      <c r="B1609" s="190"/>
      <c r="C1609" s="188"/>
      <c r="D1609" s="191"/>
      <c r="E1609" s="191"/>
      <c r="F1609" s="192">
        <f t="shared" si="49"/>
        <v>0</v>
      </c>
      <c r="G1609" s="187"/>
      <c r="H1609" s="179" t="str">
        <f t="shared" si="50"/>
        <v/>
      </c>
    </row>
    <row r="1610" spans="1:8" ht="18" customHeight="1">
      <c r="A1610" s="190"/>
      <c r="B1610" s="190"/>
      <c r="C1610" s="188"/>
      <c r="D1610" s="191"/>
      <c r="E1610" s="191"/>
      <c r="F1610" s="192">
        <f t="shared" si="49"/>
        <v>0</v>
      </c>
      <c r="G1610" s="187"/>
      <c r="H1610" s="179" t="str">
        <f t="shared" si="50"/>
        <v/>
      </c>
    </row>
    <row r="1611" spans="1:8" ht="18" customHeight="1">
      <c r="A1611" s="190"/>
      <c r="B1611" s="190"/>
      <c r="C1611" s="188"/>
      <c r="D1611" s="191"/>
      <c r="E1611" s="191"/>
      <c r="F1611" s="192">
        <f t="shared" si="49"/>
        <v>0</v>
      </c>
      <c r="G1611" s="187"/>
      <c r="H1611" s="179" t="str">
        <f t="shared" si="50"/>
        <v/>
      </c>
    </row>
    <row r="1612" spans="1:8" ht="18" customHeight="1">
      <c r="A1612" s="190"/>
      <c r="B1612" s="190"/>
      <c r="C1612" s="188"/>
      <c r="D1612" s="191"/>
      <c r="E1612" s="191"/>
      <c r="F1612" s="192">
        <f t="shared" si="49"/>
        <v>0</v>
      </c>
      <c r="G1612" s="187"/>
      <c r="H1612" s="179" t="str">
        <f t="shared" si="50"/>
        <v/>
      </c>
    </row>
    <row r="1613" spans="1:8" ht="18" customHeight="1">
      <c r="A1613" s="190"/>
      <c r="B1613" s="190"/>
      <c r="C1613" s="188"/>
      <c r="D1613" s="191"/>
      <c r="E1613" s="191"/>
      <c r="F1613" s="192">
        <f t="shared" si="49"/>
        <v>0</v>
      </c>
      <c r="G1613" s="187"/>
      <c r="H1613" s="179" t="str">
        <f t="shared" si="50"/>
        <v/>
      </c>
    </row>
    <row r="1614" spans="1:8" ht="18" customHeight="1">
      <c r="A1614" s="190"/>
      <c r="B1614" s="190"/>
      <c r="C1614" s="188"/>
      <c r="D1614" s="191"/>
      <c r="E1614" s="191"/>
      <c r="F1614" s="192">
        <f t="shared" ref="F1614:F1677" si="51">IF(C1614&lt;&gt;"",F1613+D1614-E1614,0)</f>
        <v>0</v>
      </c>
      <c r="G1614" s="187"/>
      <c r="H1614" s="179" t="str">
        <f t="shared" si="50"/>
        <v/>
      </c>
    </row>
    <row r="1615" spans="1:8" ht="18" customHeight="1">
      <c r="A1615" s="190"/>
      <c r="B1615" s="190"/>
      <c r="C1615" s="188"/>
      <c r="D1615" s="191"/>
      <c r="E1615" s="191"/>
      <c r="F1615" s="192">
        <f t="shared" si="51"/>
        <v>0</v>
      </c>
      <c r="G1615" s="187"/>
      <c r="H1615" s="179" t="str">
        <f t="shared" si="50"/>
        <v/>
      </c>
    </row>
    <row r="1616" spans="1:8" ht="18" customHeight="1">
      <c r="A1616" s="190"/>
      <c r="B1616" s="190"/>
      <c r="C1616" s="188"/>
      <c r="D1616" s="191"/>
      <c r="E1616" s="191"/>
      <c r="F1616" s="192">
        <f t="shared" si="51"/>
        <v>0</v>
      </c>
      <c r="G1616" s="187"/>
      <c r="H1616" s="179" t="str">
        <f t="shared" si="50"/>
        <v/>
      </c>
    </row>
    <row r="1617" spans="1:8" ht="18" customHeight="1">
      <c r="A1617" s="190"/>
      <c r="B1617" s="190"/>
      <c r="C1617" s="188"/>
      <c r="D1617" s="191"/>
      <c r="E1617" s="191"/>
      <c r="F1617" s="192">
        <f t="shared" si="51"/>
        <v>0</v>
      </c>
      <c r="G1617" s="187"/>
      <c r="H1617" s="179" t="str">
        <f t="shared" si="50"/>
        <v/>
      </c>
    </row>
    <row r="1618" spans="1:8" ht="18" customHeight="1">
      <c r="A1618" s="190"/>
      <c r="B1618" s="190"/>
      <c r="C1618" s="188"/>
      <c r="D1618" s="191"/>
      <c r="E1618" s="191"/>
      <c r="F1618" s="192">
        <f t="shared" si="51"/>
        <v>0</v>
      </c>
      <c r="G1618" s="187"/>
      <c r="H1618" s="179" t="str">
        <f t="shared" ref="H1618:H1681" si="52">IF(A1618&lt;&gt;"",MONTH(A1618),"")</f>
        <v/>
      </c>
    </row>
    <row r="1619" spans="1:8" ht="18" customHeight="1">
      <c r="A1619" s="190"/>
      <c r="B1619" s="190"/>
      <c r="C1619" s="188"/>
      <c r="D1619" s="191"/>
      <c r="E1619" s="191"/>
      <c r="F1619" s="192">
        <f t="shared" si="51"/>
        <v>0</v>
      </c>
      <c r="G1619" s="187"/>
      <c r="H1619" s="179" t="str">
        <f t="shared" si="52"/>
        <v/>
      </c>
    </row>
    <row r="1620" spans="1:8" ht="18" customHeight="1">
      <c r="A1620" s="190"/>
      <c r="B1620" s="190"/>
      <c r="C1620" s="188"/>
      <c r="D1620" s="191"/>
      <c r="E1620" s="191"/>
      <c r="F1620" s="192">
        <f t="shared" si="51"/>
        <v>0</v>
      </c>
      <c r="G1620" s="187"/>
      <c r="H1620" s="179" t="str">
        <f t="shared" si="52"/>
        <v/>
      </c>
    </row>
    <row r="1621" spans="1:8" ht="18" customHeight="1">
      <c r="A1621" s="190"/>
      <c r="B1621" s="190"/>
      <c r="C1621" s="188"/>
      <c r="D1621" s="191"/>
      <c r="E1621" s="191"/>
      <c r="F1621" s="192">
        <f t="shared" si="51"/>
        <v>0</v>
      </c>
      <c r="G1621" s="187"/>
      <c r="H1621" s="179" t="str">
        <f t="shared" si="52"/>
        <v/>
      </c>
    </row>
    <row r="1622" spans="1:8" ht="18" customHeight="1">
      <c r="A1622" s="190"/>
      <c r="B1622" s="190"/>
      <c r="C1622" s="188"/>
      <c r="D1622" s="191"/>
      <c r="E1622" s="191"/>
      <c r="F1622" s="192">
        <f t="shared" si="51"/>
        <v>0</v>
      </c>
      <c r="G1622" s="187"/>
      <c r="H1622" s="179" t="str">
        <f t="shared" si="52"/>
        <v/>
      </c>
    </row>
    <row r="1623" spans="1:8" ht="18" customHeight="1">
      <c r="A1623" s="190"/>
      <c r="B1623" s="190"/>
      <c r="C1623" s="188"/>
      <c r="D1623" s="191"/>
      <c r="E1623" s="191"/>
      <c r="F1623" s="192">
        <f t="shared" si="51"/>
        <v>0</v>
      </c>
      <c r="G1623" s="187"/>
      <c r="H1623" s="179" t="str">
        <f t="shared" si="52"/>
        <v/>
      </c>
    </row>
    <row r="1624" spans="1:8" ht="18" customHeight="1">
      <c r="A1624" s="190"/>
      <c r="B1624" s="190"/>
      <c r="C1624" s="188"/>
      <c r="D1624" s="191"/>
      <c r="E1624" s="191"/>
      <c r="F1624" s="192">
        <f t="shared" si="51"/>
        <v>0</v>
      </c>
      <c r="G1624" s="187"/>
      <c r="H1624" s="179" t="str">
        <f t="shared" si="52"/>
        <v/>
      </c>
    </row>
    <row r="1625" spans="1:8" ht="18" customHeight="1">
      <c r="A1625" s="190"/>
      <c r="B1625" s="190"/>
      <c r="C1625" s="188"/>
      <c r="D1625" s="191"/>
      <c r="E1625" s="191"/>
      <c r="F1625" s="192">
        <f t="shared" si="51"/>
        <v>0</v>
      </c>
      <c r="G1625" s="187"/>
      <c r="H1625" s="179" t="str">
        <f t="shared" si="52"/>
        <v/>
      </c>
    </row>
    <row r="1626" spans="1:8" ht="18" customHeight="1">
      <c r="A1626" s="190"/>
      <c r="B1626" s="190"/>
      <c r="C1626" s="188"/>
      <c r="D1626" s="191"/>
      <c r="E1626" s="191"/>
      <c r="F1626" s="192">
        <f t="shared" si="51"/>
        <v>0</v>
      </c>
      <c r="G1626" s="187"/>
      <c r="H1626" s="179" t="str">
        <f t="shared" si="52"/>
        <v/>
      </c>
    </row>
    <row r="1627" spans="1:8" ht="18" customHeight="1">
      <c r="A1627" s="190"/>
      <c r="B1627" s="190"/>
      <c r="C1627" s="188"/>
      <c r="D1627" s="191"/>
      <c r="E1627" s="191"/>
      <c r="F1627" s="192">
        <f t="shared" si="51"/>
        <v>0</v>
      </c>
      <c r="G1627" s="187"/>
      <c r="H1627" s="179" t="str">
        <f t="shared" si="52"/>
        <v/>
      </c>
    </row>
    <row r="1628" spans="1:8" ht="18" customHeight="1">
      <c r="A1628" s="190"/>
      <c r="B1628" s="190"/>
      <c r="C1628" s="188"/>
      <c r="D1628" s="191"/>
      <c r="E1628" s="191"/>
      <c r="F1628" s="192">
        <f t="shared" si="51"/>
        <v>0</v>
      </c>
      <c r="G1628" s="187"/>
      <c r="H1628" s="179" t="str">
        <f t="shared" si="52"/>
        <v/>
      </c>
    </row>
    <row r="1629" spans="1:8" ht="18" customHeight="1">
      <c r="A1629" s="190"/>
      <c r="B1629" s="190"/>
      <c r="C1629" s="188"/>
      <c r="D1629" s="191"/>
      <c r="E1629" s="191"/>
      <c r="F1629" s="192">
        <f t="shared" si="51"/>
        <v>0</v>
      </c>
      <c r="G1629" s="187"/>
      <c r="H1629" s="179" t="str">
        <f t="shared" si="52"/>
        <v/>
      </c>
    </row>
    <row r="1630" spans="1:8" ht="18" customHeight="1">
      <c r="A1630" s="190"/>
      <c r="B1630" s="190"/>
      <c r="C1630" s="188"/>
      <c r="D1630" s="191"/>
      <c r="E1630" s="191"/>
      <c r="F1630" s="192">
        <f t="shared" si="51"/>
        <v>0</v>
      </c>
      <c r="G1630" s="187"/>
      <c r="H1630" s="179" t="str">
        <f t="shared" si="52"/>
        <v/>
      </c>
    </row>
    <row r="1631" spans="1:8" ht="18" customHeight="1">
      <c r="A1631" s="190"/>
      <c r="B1631" s="190"/>
      <c r="C1631" s="188"/>
      <c r="D1631" s="191"/>
      <c r="E1631" s="191"/>
      <c r="F1631" s="192">
        <f t="shared" si="51"/>
        <v>0</v>
      </c>
      <c r="G1631" s="187"/>
      <c r="H1631" s="179" t="str">
        <f t="shared" si="52"/>
        <v/>
      </c>
    </row>
    <row r="1632" spans="1:8" ht="18" customHeight="1">
      <c r="A1632" s="190"/>
      <c r="B1632" s="190"/>
      <c r="C1632" s="188"/>
      <c r="D1632" s="191"/>
      <c r="E1632" s="191"/>
      <c r="F1632" s="192">
        <f t="shared" si="51"/>
        <v>0</v>
      </c>
      <c r="G1632" s="187"/>
      <c r="H1632" s="179" t="str">
        <f t="shared" si="52"/>
        <v/>
      </c>
    </row>
    <row r="1633" spans="1:8" ht="18" customHeight="1">
      <c r="A1633" s="190"/>
      <c r="B1633" s="190"/>
      <c r="C1633" s="188"/>
      <c r="D1633" s="191"/>
      <c r="E1633" s="191"/>
      <c r="F1633" s="192">
        <f t="shared" si="51"/>
        <v>0</v>
      </c>
      <c r="G1633" s="187"/>
      <c r="H1633" s="179" t="str">
        <f t="shared" si="52"/>
        <v/>
      </c>
    </row>
    <row r="1634" spans="1:8" ht="18" customHeight="1">
      <c r="A1634" s="190"/>
      <c r="B1634" s="190"/>
      <c r="C1634" s="188"/>
      <c r="D1634" s="191"/>
      <c r="E1634" s="191"/>
      <c r="F1634" s="192">
        <f t="shared" si="51"/>
        <v>0</v>
      </c>
      <c r="G1634" s="187"/>
      <c r="H1634" s="179" t="str">
        <f t="shared" si="52"/>
        <v/>
      </c>
    </row>
    <row r="1635" spans="1:8" ht="18" customHeight="1">
      <c r="A1635" s="190"/>
      <c r="B1635" s="190"/>
      <c r="C1635" s="188"/>
      <c r="D1635" s="191"/>
      <c r="E1635" s="191"/>
      <c r="F1635" s="192">
        <f t="shared" si="51"/>
        <v>0</v>
      </c>
      <c r="G1635" s="187"/>
      <c r="H1635" s="179" t="str">
        <f t="shared" si="52"/>
        <v/>
      </c>
    </row>
    <row r="1636" spans="1:8" ht="18" customHeight="1">
      <c r="A1636" s="190"/>
      <c r="B1636" s="190"/>
      <c r="C1636" s="188"/>
      <c r="D1636" s="191"/>
      <c r="E1636" s="191"/>
      <c r="F1636" s="192">
        <f t="shared" si="51"/>
        <v>0</v>
      </c>
      <c r="G1636" s="187"/>
      <c r="H1636" s="179" t="str">
        <f t="shared" si="52"/>
        <v/>
      </c>
    </row>
    <row r="1637" spans="1:8" ht="18" customHeight="1">
      <c r="A1637" s="190"/>
      <c r="B1637" s="190"/>
      <c r="C1637" s="188"/>
      <c r="D1637" s="191"/>
      <c r="E1637" s="191"/>
      <c r="F1637" s="192">
        <f t="shared" si="51"/>
        <v>0</v>
      </c>
      <c r="G1637" s="187"/>
      <c r="H1637" s="179" t="str">
        <f t="shared" si="52"/>
        <v/>
      </c>
    </row>
    <row r="1638" spans="1:8" ht="18" customHeight="1">
      <c r="A1638" s="190"/>
      <c r="B1638" s="190"/>
      <c r="C1638" s="188"/>
      <c r="D1638" s="191"/>
      <c r="E1638" s="191"/>
      <c r="F1638" s="192">
        <f t="shared" si="51"/>
        <v>0</v>
      </c>
      <c r="G1638" s="187"/>
      <c r="H1638" s="179" t="str">
        <f t="shared" si="52"/>
        <v/>
      </c>
    </row>
    <row r="1639" spans="1:8" ht="18" customHeight="1">
      <c r="A1639" s="190"/>
      <c r="B1639" s="190"/>
      <c r="C1639" s="188"/>
      <c r="D1639" s="191"/>
      <c r="E1639" s="191"/>
      <c r="F1639" s="192">
        <f t="shared" si="51"/>
        <v>0</v>
      </c>
      <c r="G1639" s="187"/>
      <c r="H1639" s="179" t="str">
        <f t="shared" si="52"/>
        <v/>
      </c>
    </row>
    <row r="1640" spans="1:8" ht="18" customHeight="1">
      <c r="A1640" s="190"/>
      <c r="B1640" s="190"/>
      <c r="C1640" s="188"/>
      <c r="D1640" s="191"/>
      <c r="E1640" s="191"/>
      <c r="F1640" s="192">
        <f t="shared" si="51"/>
        <v>0</v>
      </c>
      <c r="G1640" s="187"/>
      <c r="H1640" s="179" t="str">
        <f t="shared" si="52"/>
        <v/>
      </c>
    </row>
    <row r="1641" spans="1:8" ht="18" customHeight="1">
      <c r="A1641" s="190"/>
      <c r="B1641" s="190"/>
      <c r="C1641" s="188"/>
      <c r="D1641" s="191"/>
      <c r="E1641" s="191"/>
      <c r="F1641" s="192">
        <f t="shared" si="51"/>
        <v>0</v>
      </c>
      <c r="G1641" s="187"/>
      <c r="H1641" s="179" t="str">
        <f t="shared" si="52"/>
        <v/>
      </c>
    </row>
    <row r="1642" spans="1:8" ht="18" customHeight="1">
      <c r="A1642" s="190"/>
      <c r="B1642" s="190"/>
      <c r="C1642" s="188"/>
      <c r="D1642" s="191"/>
      <c r="E1642" s="191"/>
      <c r="F1642" s="192">
        <f t="shared" si="51"/>
        <v>0</v>
      </c>
      <c r="G1642" s="187"/>
      <c r="H1642" s="179" t="str">
        <f t="shared" si="52"/>
        <v/>
      </c>
    </row>
    <row r="1643" spans="1:8" ht="18" customHeight="1">
      <c r="A1643" s="190"/>
      <c r="B1643" s="190"/>
      <c r="C1643" s="188"/>
      <c r="D1643" s="191"/>
      <c r="E1643" s="191"/>
      <c r="F1643" s="192">
        <f t="shared" si="51"/>
        <v>0</v>
      </c>
      <c r="G1643" s="187"/>
      <c r="H1643" s="179" t="str">
        <f t="shared" si="52"/>
        <v/>
      </c>
    </row>
    <row r="1644" spans="1:8" ht="18" customHeight="1">
      <c r="A1644" s="190"/>
      <c r="B1644" s="190"/>
      <c r="C1644" s="188"/>
      <c r="D1644" s="191"/>
      <c r="E1644" s="191"/>
      <c r="F1644" s="192">
        <f t="shared" si="51"/>
        <v>0</v>
      </c>
      <c r="G1644" s="187"/>
      <c r="H1644" s="179" t="str">
        <f t="shared" si="52"/>
        <v/>
      </c>
    </row>
    <row r="1645" spans="1:8" ht="18" customHeight="1">
      <c r="A1645" s="190"/>
      <c r="B1645" s="190"/>
      <c r="C1645" s="188"/>
      <c r="D1645" s="191"/>
      <c r="E1645" s="191"/>
      <c r="F1645" s="192">
        <f t="shared" si="51"/>
        <v>0</v>
      </c>
      <c r="G1645" s="187"/>
      <c r="H1645" s="179" t="str">
        <f t="shared" si="52"/>
        <v/>
      </c>
    </row>
    <row r="1646" spans="1:8" ht="18" customHeight="1">
      <c r="A1646" s="190"/>
      <c r="B1646" s="190"/>
      <c r="C1646" s="188"/>
      <c r="D1646" s="191"/>
      <c r="E1646" s="191"/>
      <c r="F1646" s="192">
        <f t="shared" si="51"/>
        <v>0</v>
      </c>
      <c r="G1646" s="187"/>
      <c r="H1646" s="179" t="str">
        <f t="shared" si="52"/>
        <v/>
      </c>
    </row>
    <row r="1647" spans="1:8" ht="18" customHeight="1">
      <c r="A1647" s="190"/>
      <c r="B1647" s="190"/>
      <c r="C1647" s="188"/>
      <c r="D1647" s="191"/>
      <c r="E1647" s="191"/>
      <c r="F1647" s="192">
        <f t="shared" si="51"/>
        <v>0</v>
      </c>
      <c r="G1647" s="187"/>
      <c r="H1647" s="179" t="str">
        <f t="shared" si="52"/>
        <v/>
      </c>
    </row>
    <row r="1648" spans="1:8" ht="18" customHeight="1">
      <c r="A1648" s="190"/>
      <c r="B1648" s="190"/>
      <c r="C1648" s="188"/>
      <c r="D1648" s="191"/>
      <c r="E1648" s="191"/>
      <c r="F1648" s="192">
        <f t="shared" si="51"/>
        <v>0</v>
      </c>
      <c r="G1648" s="187"/>
      <c r="H1648" s="179" t="str">
        <f t="shared" si="52"/>
        <v/>
      </c>
    </row>
    <row r="1649" spans="1:8" ht="18" customHeight="1">
      <c r="A1649" s="190"/>
      <c r="B1649" s="190"/>
      <c r="C1649" s="188"/>
      <c r="D1649" s="191"/>
      <c r="E1649" s="191"/>
      <c r="F1649" s="192">
        <f t="shared" si="51"/>
        <v>0</v>
      </c>
      <c r="G1649" s="187"/>
      <c r="H1649" s="179" t="str">
        <f t="shared" si="52"/>
        <v/>
      </c>
    </row>
    <row r="1650" spans="1:8" ht="18" customHeight="1">
      <c r="A1650" s="190"/>
      <c r="B1650" s="190"/>
      <c r="C1650" s="188"/>
      <c r="D1650" s="191"/>
      <c r="E1650" s="191"/>
      <c r="F1650" s="192">
        <f t="shared" si="51"/>
        <v>0</v>
      </c>
      <c r="G1650" s="187"/>
      <c r="H1650" s="179" t="str">
        <f t="shared" si="52"/>
        <v/>
      </c>
    </row>
    <row r="1651" spans="1:8" ht="18" customHeight="1">
      <c r="A1651" s="190"/>
      <c r="B1651" s="190"/>
      <c r="C1651" s="188"/>
      <c r="D1651" s="191"/>
      <c r="E1651" s="191"/>
      <c r="F1651" s="192">
        <f t="shared" si="51"/>
        <v>0</v>
      </c>
      <c r="G1651" s="187"/>
      <c r="H1651" s="179" t="str">
        <f t="shared" si="52"/>
        <v/>
      </c>
    </row>
    <row r="1652" spans="1:8" ht="18" customHeight="1">
      <c r="A1652" s="190"/>
      <c r="B1652" s="190"/>
      <c r="C1652" s="188"/>
      <c r="D1652" s="191"/>
      <c r="E1652" s="191"/>
      <c r="F1652" s="192">
        <f t="shared" si="51"/>
        <v>0</v>
      </c>
      <c r="G1652" s="187"/>
      <c r="H1652" s="179" t="str">
        <f t="shared" si="52"/>
        <v/>
      </c>
    </row>
    <row r="1653" spans="1:8" ht="18" customHeight="1">
      <c r="A1653" s="190"/>
      <c r="B1653" s="190"/>
      <c r="C1653" s="188"/>
      <c r="D1653" s="191"/>
      <c r="E1653" s="191"/>
      <c r="F1653" s="192">
        <f t="shared" si="51"/>
        <v>0</v>
      </c>
      <c r="G1653" s="187"/>
      <c r="H1653" s="179" t="str">
        <f t="shared" si="52"/>
        <v/>
      </c>
    </row>
    <row r="1654" spans="1:8" ht="18" customHeight="1">
      <c r="A1654" s="190"/>
      <c r="B1654" s="190"/>
      <c r="C1654" s="188"/>
      <c r="D1654" s="191"/>
      <c r="E1654" s="191"/>
      <c r="F1654" s="192">
        <f t="shared" si="51"/>
        <v>0</v>
      </c>
      <c r="G1654" s="187"/>
      <c r="H1654" s="179" t="str">
        <f t="shared" si="52"/>
        <v/>
      </c>
    </row>
    <row r="1655" spans="1:8" ht="18" customHeight="1">
      <c r="A1655" s="190"/>
      <c r="B1655" s="190"/>
      <c r="C1655" s="188"/>
      <c r="D1655" s="191"/>
      <c r="E1655" s="191"/>
      <c r="F1655" s="192">
        <f t="shared" si="51"/>
        <v>0</v>
      </c>
      <c r="G1655" s="187"/>
      <c r="H1655" s="179" t="str">
        <f t="shared" si="52"/>
        <v/>
      </c>
    </row>
    <row r="1656" spans="1:8" ht="18" customHeight="1">
      <c r="A1656" s="190"/>
      <c r="B1656" s="190"/>
      <c r="C1656" s="188"/>
      <c r="D1656" s="191"/>
      <c r="E1656" s="191"/>
      <c r="F1656" s="192">
        <f t="shared" si="51"/>
        <v>0</v>
      </c>
      <c r="G1656" s="187"/>
      <c r="H1656" s="179" t="str">
        <f t="shared" si="52"/>
        <v/>
      </c>
    </row>
    <row r="1657" spans="1:8" ht="18" customHeight="1">
      <c r="A1657" s="190"/>
      <c r="B1657" s="190"/>
      <c r="C1657" s="188"/>
      <c r="D1657" s="191"/>
      <c r="E1657" s="191"/>
      <c r="F1657" s="192">
        <f t="shared" si="51"/>
        <v>0</v>
      </c>
      <c r="G1657" s="187"/>
      <c r="H1657" s="179" t="str">
        <f t="shared" si="52"/>
        <v/>
      </c>
    </row>
    <row r="1658" spans="1:8" ht="18" customHeight="1">
      <c r="A1658" s="190"/>
      <c r="B1658" s="190"/>
      <c r="C1658" s="188"/>
      <c r="D1658" s="191"/>
      <c r="E1658" s="191"/>
      <c r="F1658" s="192">
        <f t="shared" si="51"/>
        <v>0</v>
      </c>
      <c r="G1658" s="187"/>
      <c r="H1658" s="179" t="str">
        <f t="shared" si="52"/>
        <v/>
      </c>
    </row>
    <row r="1659" spans="1:8" ht="18" customHeight="1">
      <c r="A1659" s="190"/>
      <c r="B1659" s="190"/>
      <c r="C1659" s="188"/>
      <c r="D1659" s="191"/>
      <c r="E1659" s="191"/>
      <c r="F1659" s="192">
        <f t="shared" si="51"/>
        <v>0</v>
      </c>
      <c r="G1659" s="187"/>
      <c r="H1659" s="179" t="str">
        <f t="shared" si="52"/>
        <v/>
      </c>
    </row>
    <row r="1660" spans="1:8" ht="18" customHeight="1">
      <c r="A1660" s="190"/>
      <c r="B1660" s="190"/>
      <c r="C1660" s="188"/>
      <c r="D1660" s="191"/>
      <c r="E1660" s="191"/>
      <c r="F1660" s="192">
        <f t="shared" si="51"/>
        <v>0</v>
      </c>
      <c r="G1660" s="187"/>
      <c r="H1660" s="179" t="str">
        <f t="shared" si="52"/>
        <v/>
      </c>
    </row>
    <row r="1661" spans="1:8" ht="18" customHeight="1">
      <c r="A1661" s="190"/>
      <c r="B1661" s="190"/>
      <c r="C1661" s="188"/>
      <c r="D1661" s="191"/>
      <c r="E1661" s="191"/>
      <c r="F1661" s="192">
        <f t="shared" si="51"/>
        <v>0</v>
      </c>
      <c r="G1661" s="187"/>
      <c r="H1661" s="179" t="str">
        <f t="shared" si="52"/>
        <v/>
      </c>
    </row>
    <row r="1662" spans="1:8" ht="18" customHeight="1">
      <c r="A1662" s="190"/>
      <c r="B1662" s="190"/>
      <c r="C1662" s="188"/>
      <c r="D1662" s="191"/>
      <c r="E1662" s="191"/>
      <c r="F1662" s="192">
        <f t="shared" si="51"/>
        <v>0</v>
      </c>
      <c r="G1662" s="187"/>
      <c r="H1662" s="179" t="str">
        <f t="shared" si="52"/>
        <v/>
      </c>
    </row>
    <row r="1663" spans="1:8" ht="18" customHeight="1">
      <c r="A1663" s="190"/>
      <c r="B1663" s="190"/>
      <c r="C1663" s="188"/>
      <c r="D1663" s="191"/>
      <c r="E1663" s="191"/>
      <c r="F1663" s="192">
        <f t="shared" si="51"/>
        <v>0</v>
      </c>
      <c r="G1663" s="187"/>
      <c r="H1663" s="179" t="str">
        <f t="shared" si="52"/>
        <v/>
      </c>
    </row>
    <row r="1664" spans="1:8" ht="18" customHeight="1">
      <c r="A1664" s="190"/>
      <c r="B1664" s="190"/>
      <c r="C1664" s="188"/>
      <c r="D1664" s="191"/>
      <c r="E1664" s="191"/>
      <c r="F1664" s="192">
        <f t="shared" si="51"/>
        <v>0</v>
      </c>
      <c r="G1664" s="187"/>
      <c r="H1664" s="179" t="str">
        <f t="shared" si="52"/>
        <v/>
      </c>
    </row>
    <row r="1665" spans="1:8" ht="18" customHeight="1">
      <c r="A1665" s="190"/>
      <c r="B1665" s="190"/>
      <c r="C1665" s="188"/>
      <c r="D1665" s="191"/>
      <c r="E1665" s="191"/>
      <c r="F1665" s="192">
        <f t="shared" si="51"/>
        <v>0</v>
      </c>
      <c r="G1665" s="187"/>
      <c r="H1665" s="179" t="str">
        <f t="shared" si="52"/>
        <v/>
      </c>
    </row>
    <row r="1666" spans="1:8" ht="18" customHeight="1">
      <c r="A1666" s="190"/>
      <c r="B1666" s="190"/>
      <c r="C1666" s="188"/>
      <c r="D1666" s="191"/>
      <c r="E1666" s="191"/>
      <c r="F1666" s="192">
        <f t="shared" si="51"/>
        <v>0</v>
      </c>
      <c r="G1666" s="187"/>
      <c r="H1666" s="179" t="str">
        <f t="shared" si="52"/>
        <v/>
      </c>
    </row>
    <row r="1667" spans="1:8" ht="18" customHeight="1">
      <c r="A1667" s="190"/>
      <c r="B1667" s="190"/>
      <c r="C1667" s="188"/>
      <c r="D1667" s="191"/>
      <c r="E1667" s="191"/>
      <c r="F1667" s="192">
        <f t="shared" si="51"/>
        <v>0</v>
      </c>
      <c r="G1667" s="187"/>
      <c r="H1667" s="179" t="str">
        <f t="shared" si="52"/>
        <v/>
      </c>
    </row>
    <row r="1668" spans="1:8" ht="18" customHeight="1">
      <c r="A1668" s="190"/>
      <c r="B1668" s="190"/>
      <c r="C1668" s="188"/>
      <c r="D1668" s="191"/>
      <c r="E1668" s="191"/>
      <c r="F1668" s="192">
        <f t="shared" si="51"/>
        <v>0</v>
      </c>
      <c r="G1668" s="187"/>
      <c r="H1668" s="179" t="str">
        <f t="shared" si="52"/>
        <v/>
      </c>
    </row>
    <row r="1669" spans="1:8" ht="18" customHeight="1">
      <c r="A1669" s="190"/>
      <c r="B1669" s="190"/>
      <c r="C1669" s="188"/>
      <c r="D1669" s="191"/>
      <c r="E1669" s="191"/>
      <c r="F1669" s="192">
        <f t="shared" si="51"/>
        <v>0</v>
      </c>
      <c r="G1669" s="187"/>
      <c r="H1669" s="179" t="str">
        <f t="shared" si="52"/>
        <v/>
      </c>
    </row>
    <row r="1670" spans="1:8" ht="18" customHeight="1">
      <c r="A1670" s="190"/>
      <c r="B1670" s="190"/>
      <c r="C1670" s="188"/>
      <c r="D1670" s="191"/>
      <c r="E1670" s="191"/>
      <c r="F1670" s="192">
        <f t="shared" si="51"/>
        <v>0</v>
      </c>
      <c r="G1670" s="187"/>
      <c r="H1670" s="179" t="str">
        <f t="shared" si="52"/>
        <v/>
      </c>
    </row>
    <row r="1671" spans="1:8" ht="18" customHeight="1">
      <c r="A1671" s="190"/>
      <c r="B1671" s="190"/>
      <c r="C1671" s="188"/>
      <c r="D1671" s="191"/>
      <c r="E1671" s="191"/>
      <c r="F1671" s="192">
        <f t="shared" si="51"/>
        <v>0</v>
      </c>
      <c r="G1671" s="187"/>
      <c r="H1671" s="179" t="str">
        <f t="shared" si="52"/>
        <v/>
      </c>
    </row>
    <row r="1672" spans="1:8" ht="18" customHeight="1">
      <c r="A1672" s="190"/>
      <c r="B1672" s="190"/>
      <c r="C1672" s="188"/>
      <c r="D1672" s="191"/>
      <c r="E1672" s="191"/>
      <c r="F1672" s="192">
        <f t="shared" si="51"/>
        <v>0</v>
      </c>
      <c r="G1672" s="187"/>
      <c r="H1672" s="179" t="str">
        <f t="shared" si="52"/>
        <v/>
      </c>
    </row>
    <row r="1673" spans="1:8" ht="18" customHeight="1">
      <c r="A1673" s="190"/>
      <c r="B1673" s="190"/>
      <c r="C1673" s="188"/>
      <c r="D1673" s="191"/>
      <c r="E1673" s="191"/>
      <c r="F1673" s="192">
        <f t="shared" si="51"/>
        <v>0</v>
      </c>
      <c r="G1673" s="187"/>
      <c r="H1673" s="179" t="str">
        <f t="shared" si="52"/>
        <v/>
      </c>
    </row>
    <row r="1674" spans="1:8" ht="18" customHeight="1">
      <c r="A1674" s="190"/>
      <c r="B1674" s="190"/>
      <c r="C1674" s="188"/>
      <c r="D1674" s="191"/>
      <c r="E1674" s="191"/>
      <c r="F1674" s="192">
        <f t="shared" si="51"/>
        <v>0</v>
      </c>
      <c r="G1674" s="187"/>
      <c r="H1674" s="179" t="str">
        <f t="shared" si="52"/>
        <v/>
      </c>
    </row>
    <row r="1675" spans="1:8" ht="18" customHeight="1">
      <c r="A1675" s="190"/>
      <c r="B1675" s="190"/>
      <c r="C1675" s="188"/>
      <c r="D1675" s="191"/>
      <c r="E1675" s="191"/>
      <c r="F1675" s="192">
        <f t="shared" si="51"/>
        <v>0</v>
      </c>
      <c r="G1675" s="187"/>
      <c r="H1675" s="179" t="str">
        <f t="shared" si="52"/>
        <v/>
      </c>
    </row>
    <row r="1676" spans="1:8" ht="18" customHeight="1">
      <c r="A1676" s="190"/>
      <c r="B1676" s="190"/>
      <c r="C1676" s="188"/>
      <c r="D1676" s="191"/>
      <c r="E1676" s="191"/>
      <c r="F1676" s="192">
        <f t="shared" si="51"/>
        <v>0</v>
      </c>
      <c r="G1676" s="187"/>
      <c r="H1676" s="179" t="str">
        <f t="shared" si="52"/>
        <v/>
      </c>
    </row>
    <row r="1677" spans="1:8" ht="18" customHeight="1">
      <c r="A1677" s="190"/>
      <c r="B1677" s="190"/>
      <c r="C1677" s="188"/>
      <c r="D1677" s="191"/>
      <c r="E1677" s="191"/>
      <c r="F1677" s="192">
        <f t="shared" si="51"/>
        <v>0</v>
      </c>
      <c r="G1677" s="187"/>
      <c r="H1677" s="179" t="str">
        <f t="shared" si="52"/>
        <v/>
      </c>
    </row>
    <row r="1678" spans="1:8" ht="18" customHeight="1">
      <c r="A1678" s="190"/>
      <c r="B1678" s="190"/>
      <c r="C1678" s="188"/>
      <c r="D1678" s="191"/>
      <c r="E1678" s="191"/>
      <c r="F1678" s="192">
        <f t="shared" ref="F1678:F1741" si="53">IF(C1678&lt;&gt;"",F1677+D1678-E1678,0)</f>
        <v>0</v>
      </c>
      <c r="G1678" s="187"/>
      <c r="H1678" s="179" t="str">
        <f t="shared" si="52"/>
        <v/>
      </c>
    </row>
    <row r="1679" spans="1:8" ht="18" customHeight="1">
      <c r="A1679" s="190"/>
      <c r="B1679" s="190"/>
      <c r="C1679" s="188"/>
      <c r="D1679" s="191"/>
      <c r="E1679" s="191"/>
      <c r="F1679" s="192">
        <f t="shared" si="53"/>
        <v>0</v>
      </c>
      <c r="G1679" s="187"/>
      <c r="H1679" s="179" t="str">
        <f t="shared" si="52"/>
        <v/>
      </c>
    </row>
    <row r="1680" spans="1:8" ht="18" customHeight="1">
      <c r="A1680" s="190"/>
      <c r="B1680" s="190"/>
      <c r="C1680" s="188"/>
      <c r="D1680" s="191"/>
      <c r="E1680" s="191"/>
      <c r="F1680" s="192">
        <f t="shared" si="53"/>
        <v>0</v>
      </c>
      <c r="G1680" s="187"/>
      <c r="H1680" s="179" t="str">
        <f t="shared" si="52"/>
        <v/>
      </c>
    </row>
    <row r="1681" spans="1:8" ht="18" customHeight="1">
      <c r="A1681" s="190"/>
      <c r="B1681" s="190"/>
      <c r="C1681" s="188"/>
      <c r="D1681" s="191"/>
      <c r="E1681" s="191"/>
      <c r="F1681" s="192">
        <f t="shared" si="53"/>
        <v>0</v>
      </c>
      <c r="G1681" s="187"/>
      <c r="H1681" s="179" t="str">
        <f t="shared" si="52"/>
        <v/>
      </c>
    </row>
    <row r="1682" spans="1:8" ht="18" customHeight="1">
      <c r="A1682" s="190"/>
      <c r="B1682" s="190"/>
      <c r="C1682" s="188"/>
      <c r="D1682" s="191"/>
      <c r="E1682" s="191"/>
      <c r="F1682" s="192">
        <f t="shared" si="53"/>
        <v>0</v>
      </c>
      <c r="G1682" s="187"/>
      <c r="H1682" s="179" t="str">
        <f t="shared" ref="H1682" si="54">IF(A1682&lt;&gt;"",MONTH(A1682),"")</f>
        <v/>
      </c>
    </row>
    <row r="1683" spans="1:8" ht="18" customHeight="1">
      <c r="A1683" s="190"/>
      <c r="B1683" s="190"/>
      <c r="C1683" s="188"/>
      <c r="D1683" s="191"/>
      <c r="E1683" s="191"/>
      <c r="F1683" s="192">
        <f t="shared" si="53"/>
        <v>0</v>
      </c>
      <c r="G1683" s="187"/>
    </row>
    <row r="1684" spans="1:8" ht="18" customHeight="1">
      <c r="A1684" s="190"/>
      <c r="B1684" s="190"/>
      <c r="C1684" s="188"/>
      <c r="D1684" s="191"/>
      <c r="E1684" s="191"/>
      <c r="F1684" s="192">
        <f t="shared" si="53"/>
        <v>0</v>
      </c>
      <c r="G1684" s="187"/>
    </row>
    <row r="1685" spans="1:8" ht="18" customHeight="1">
      <c r="A1685" s="190"/>
      <c r="B1685" s="190"/>
      <c r="C1685" s="188"/>
      <c r="D1685" s="191"/>
      <c r="E1685" s="191"/>
      <c r="F1685" s="192">
        <f t="shared" si="53"/>
        <v>0</v>
      </c>
      <c r="G1685" s="187"/>
    </row>
    <row r="1686" spans="1:8" ht="18" customHeight="1">
      <c r="A1686" s="190"/>
      <c r="B1686" s="190"/>
      <c r="C1686" s="188"/>
      <c r="D1686" s="191"/>
      <c r="E1686" s="191"/>
      <c r="F1686" s="192">
        <f t="shared" si="53"/>
        <v>0</v>
      </c>
      <c r="G1686" s="187"/>
    </row>
    <row r="1687" spans="1:8" ht="18" customHeight="1">
      <c r="A1687" s="190"/>
      <c r="B1687" s="190"/>
      <c r="C1687" s="188"/>
      <c r="D1687" s="191"/>
      <c r="E1687" s="191"/>
      <c r="F1687" s="192">
        <f t="shared" si="53"/>
        <v>0</v>
      </c>
      <c r="G1687" s="187"/>
    </row>
    <row r="1688" spans="1:8" ht="18" customHeight="1">
      <c r="A1688" s="190"/>
      <c r="B1688" s="190"/>
      <c r="C1688" s="188"/>
      <c r="D1688" s="191"/>
      <c r="E1688" s="191"/>
      <c r="F1688" s="192">
        <f t="shared" si="53"/>
        <v>0</v>
      </c>
      <c r="G1688" s="187"/>
    </row>
    <row r="1689" spans="1:8" ht="18" customHeight="1">
      <c r="A1689" s="190"/>
      <c r="B1689" s="190"/>
      <c r="C1689" s="188"/>
      <c r="D1689" s="191"/>
      <c r="E1689" s="191"/>
      <c r="F1689" s="192">
        <f t="shared" si="53"/>
        <v>0</v>
      </c>
      <c r="G1689" s="187"/>
    </row>
    <row r="1690" spans="1:8" ht="18" customHeight="1">
      <c r="A1690" s="190"/>
      <c r="B1690" s="190"/>
      <c r="C1690" s="188"/>
      <c r="D1690" s="191"/>
      <c r="E1690" s="191"/>
      <c r="F1690" s="192">
        <f t="shared" si="53"/>
        <v>0</v>
      </c>
      <c r="G1690" s="187"/>
    </row>
    <row r="1691" spans="1:8" ht="18" customHeight="1">
      <c r="A1691" s="190"/>
      <c r="B1691" s="190"/>
      <c r="C1691" s="188"/>
      <c r="D1691" s="191"/>
      <c r="E1691" s="191"/>
      <c r="F1691" s="192">
        <f t="shared" si="53"/>
        <v>0</v>
      </c>
      <c r="G1691" s="187"/>
    </row>
    <row r="1692" spans="1:8" ht="18" customHeight="1">
      <c r="A1692" s="190"/>
      <c r="B1692" s="190"/>
      <c r="C1692" s="188"/>
      <c r="D1692" s="191"/>
      <c r="E1692" s="191"/>
      <c r="F1692" s="192">
        <f t="shared" si="53"/>
        <v>0</v>
      </c>
      <c r="G1692" s="187"/>
    </row>
    <row r="1693" spans="1:8" ht="18" customHeight="1">
      <c r="A1693" s="190"/>
      <c r="B1693" s="190"/>
      <c r="C1693" s="188"/>
      <c r="D1693" s="191"/>
      <c r="E1693" s="191"/>
      <c r="F1693" s="192">
        <f t="shared" si="53"/>
        <v>0</v>
      </c>
      <c r="G1693" s="187"/>
    </row>
    <row r="1694" spans="1:8" ht="18" customHeight="1">
      <c r="A1694" s="190"/>
      <c r="B1694" s="190"/>
      <c r="C1694" s="188"/>
      <c r="D1694" s="191"/>
      <c r="E1694" s="191"/>
      <c r="F1694" s="192">
        <f t="shared" si="53"/>
        <v>0</v>
      </c>
      <c r="G1694" s="187"/>
    </row>
    <row r="1695" spans="1:8" ht="18" customHeight="1">
      <c r="A1695" s="190"/>
      <c r="B1695" s="190"/>
      <c r="C1695" s="188"/>
      <c r="D1695" s="191"/>
      <c r="E1695" s="191"/>
      <c r="F1695" s="192">
        <f t="shared" si="53"/>
        <v>0</v>
      </c>
      <c r="G1695" s="187"/>
    </row>
    <row r="1696" spans="1:8" ht="18" customHeight="1">
      <c r="A1696" s="190"/>
      <c r="B1696" s="190"/>
      <c r="C1696" s="188"/>
      <c r="D1696" s="191"/>
      <c r="E1696" s="191"/>
      <c r="F1696" s="192">
        <f t="shared" si="53"/>
        <v>0</v>
      </c>
      <c r="G1696" s="187"/>
    </row>
    <row r="1697" spans="1:7" ht="18" customHeight="1">
      <c r="A1697" s="190"/>
      <c r="B1697" s="190"/>
      <c r="C1697" s="188"/>
      <c r="D1697" s="191"/>
      <c r="E1697" s="191"/>
      <c r="F1697" s="192">
        <f t="shared" si="53"/>
        <v>0</v>
      </c>
      <c r="G1697" s="187"/>
    </row>
    <row r="1698" spans="1:7" ht="18" customHeight="1">
      <c r="A1698" s="190"/>
      <c r="B1698" s="190"/>
      <c r="C1698" s="188"/>
      <c r="D1698" s="191"/>
      <c r="E1698" s="191"/>
      <c r="F1698" s="192">
        <f t="shared" si="53"/>
        <v>0</v>
      </c>
      <c r="G1698" s="187"/>
    </row>
    <row r="1699" spans="1:7" ht="18" customHeight="1">
      <c r="A1699" s="190"/>
      <c r="B1699" s="190"/>
      <c r="C1699" s="188"/>
      <c r="D1699" s="191"/>
      <c r="E1699" s="191"/>
      <c r="F1699" s="192">
        <f t="shared" si="53"/>
        <v>0</v>
      </c>
      <c r="G1699" s="187"/>
    </row>
    <row r="1700" spans="1:7" ht="18" customHeight="1">
      <c r="A1700" s="190"/>
      <c r="B1700" s="190"/>
      <c r="C1700" s="188"/>
      <c r="D1700" s="191"/>
      <c r="E1700" s="191"/>
      <c r="F1700" s="192">
        <f t="shared" si="53"/>
        <v>0</v>
      </c>
      <c r="G1700" s="187"/>
    </row>
    <row r="1701" spans="1:7" ht="18" customHeight="1">
      <c r="A1701" s="190"/>
      <c r="B1701" s="190"/>
      <c r="C1701" s="188"/>
      <c r="D1701" s="191"/>
      <c r="E1701" s="191"/>
      <c r="F1701" s="192">
        <f t="shared" si="53"/>
        <v>0</v>
      </c>
      <c r="G1701" s="187"/>
    </row>
    <row r="1702" spans="1:7" ht="18" customHeight="1">
      <c r="A1702" s="190"/>
      <c r="B1702" s="190"/>
      <c r="C1702" s="188"/>
      <c r="D1702" s="191"/>
      <c r="E1702" s="191"/>
      <c r="F1702" s="192">
        <f t="shared" si="53"/>
        <v>0</v>
      </c>
      <c r="G1702" s="187"/>
    </row>
    <row r="1703" spans="1:7" ht="18" customHeight="1">
      <c r="A1703" s="190"/>
      <c r="B1703" s="190"/>
      <c r="C1703" s="188"/>
      <c r="D1703" s="191"/>
      <c r="E1703" s="191"/>
      <c r="F1703" s="192">
        <f t="shared" si="53"/>
        <v>0</v>
      </c>
      <c r="G1703" s="187"/>
    </row>
    <row r="1704" spans="1:7" ht="18" customHeight="1">
      <c r="A1704" s="190"/>
      <c r="B1704" s="190"/>
      <c r="C1704" s="188"/>
      <c r="D1704" s="191"/>
      <c r="E1704" s="191"/>
      <c r="F1704" s="192">
        <f t="shared" si="53"/>
        <v>0</v>
      </c>
      <c r="G1704" s="187"/>
    </row>
    <row r="1705" spans="1:7" ht="18" customHeight="1">
      <c r="A1705" s="190"/>
      <c r="B1705" s="190"/>
      <c r="C1705" s="188"/>
      <c r="D1705" s="191"/>
      <c r="E1705" s="191"/>
      <c r="F1705" s="192">
        <f t="shared" si="53"/>
        <v>0</v>
      </c>
      <c r="G1705" s="187"/>
    </row>
    <row r="1706" spans="1:7" ht="18" customHeight="1">
      <c r="A1706" s="190"/>
      <c r="B1706" s="190"/>
      <c r="C1706" s="188"/>
      <c r="D1706" s="191"/>
      <c r="E1706" s="191"/>
      <c r="F1706" s="192">
        <f t="shared" si="53"/>
        <v>0</v>
      </c>
      <c r="G1706" s="187"/>
    </row>
    <row r="1707" spans="1:7" ht="18" customHeight="1">
      <c r="A1707" s="190"/>
      <c r="B1707" s="190"/>
      <c r="C1707" s="188"/>
      <c r="D1707" s="191"/>
      <c r="E1707" s="191"/>
      <c r="F1707" s="192">
        <f t="shared" si="53"/>
        <v>0</v>
      </c>
      <c r="G1707" s="187"/>
    </row>
    <row r="1708" spans="1:7" ht="18" customHeight="1">
      <c r="A1708" s="190"/>
      <c r="B1708" s="190"/>
      <c r="C1708" s="188"/>
      <c r="D1708" s="191"/>
      <c r="E1708" s="191"/>
      <c r="F1708" s="192">
        <f t="shared" si="53"/>
        <v>0</v>
      </c>
      <c r="G1708" s="187"/>
    </row>
    <row r="1709" spans="1:7" ht="18" customHeight="1">
      <c r="A1709" s="190"/>
      <c r="B1709" s="190"/>
      <c r="C1709" s="188"/>
      <c r="D1709" s="191"/>
      <c r="E1709" s="191"/>
      <c r="F1709" s="192">
        <f t="shared" si="53"/>
        <v>0</v>
      </c>
      <c r="G1709" s="187"/>
    </row>
    <row r="1710" spans="1:7" ht="18" customHeight="1">
      <c r="A1710" s="190"/>
      <c r="B1710" s="190"/>
      <c r="C1710" s="188"/>
      <c r="D1710" s="191"/>
      <c r="E1710" s="191"/>
      <c r="F1710" s="192">
        <f t="shared" si="53"/>
        <v>0</v>
      </c>
      <c r="G1710" s="187"/>
    </row>
    <row r="1711" spans="1:7" ht="18" customHeight="1">
      <c r="A1711" s="190"/>
      <c r="B1711" s="190"/>
      <c r="C1711" s="188"/>
      <c r="D1711" s="191"/>
      <c r="E1711" s="191"/>
      <c r="F1711" s="192">
        <f t="shared" si="53"/>
        <v>0</v>
      </c>
      <c r="G1711" s="187"/>
    </row>
    <row r="1712" spans="1:7" ht="18" customHeight="1">
      <c r="A1712" s="190"/>
      <c r="B1712" s="190"/>
      <c r="C1712" s="188"/>
      <c r="D1712" s="191"/>
      <c r="E1712" s="191"/>
      <c r="F1712" s="192">
        <f t="shared" si="53"/>
        <v>0</v>
      </c>
      <c r="G1712" s="187"/>
    </row>
    <row r="1713" spans="1:7" ht="18" customHeight="1">
      <c r="A1713" s="190"/>
      <c r="B1713" s="190"/>
      <c r="C1713" s="188"/>
      <c r="D1713" s="191"/>
      <c r="E1713" s="191"/>
      <c r="F1713" s="192">
        <f t="shared" si="53"/>
        <v>0</v>
      </c>
      <c r="G1713" s="187"/>
    </row>
    <row r="1714" spans="1:7" ht="18" customHeight="1">
      <c r="A1714" s="190"/>
      <c r="B1714" s="190"/>
      <c r="C1714" s="188"/>
      <c r="D1714" s="191"/>
      <c r="E1714" s="191"/>
      <c r="F1714" s="192">
        <f t="shared" si="53"/>
        <v>0</v>
      </c>
      <c r="G1714" s="187"/>
    </row>
    <row r="1715" spans="1:7" ht="18" customHeight="1">
      <c r="A1715" s="190"/>
      <c r="B1715" s="190"/>
      <c r="C1715" s="188"/>
      <c r="D1715" s="191"/>
      <c r="E1715" s="191"/>
      <c r="F1715" s="192">
        <f t="shared" si="53"/>
        <v>0</v>
      </c>
      <c r="G1715" s="187"/>
    </row>
    <row r="1716" spans="1:7" ht="18" customHeight="1">
      <c r="A1716" s="190"/>
      <c r="B1716" s="190"/>
      <c r="C1716" s="188"/>
      <c r="D1716" s="191"/>
      <c r="E1716" s="191"/>
      <c r="F1716" s="192">
        <f t="shared" si="53"/>
        <v>0</v>
      </c>
      <c r="G1716" s="187"/>
    </row>
    <row r="1717" spans="1:7" ht="18" customHeight="1">
      <c r="A1717" s="190"/>
      <c r="B1717" s="190"/>
      <c r="C1717" s="188"/>
      <c r="D1717" s="191"/>
      <c r="E1717" s="191"/>
      <c r="F1717" s="192">
        <f t="shared" si="53"/>
        <v>0</v>
      </c>
      <c r="G1717" s="187"/>
    </row>
    <row r="1718" spans="1:7" ht="18" customHeight="1">
      <c r="A1718" s="190"/>
      <c r="B1718" s="190"/>
      <c r="C1718" s="188"/>
      <c r="D1718" s="191"/>
      <c r="E1718" s="191"/>
      <c r="F1718" s="192">
        <f t="shared" si="53"/>
        <v>0</v>
      </c>
      <c r="G1718" s="187"/>
    </row>
    <row r="1719" spans="1:7" ht="18" customHeight="1">
      <c r="A1719" s="190"/>
      <c r="B1719" s="190"/>
      <c r="C1719" s="188"/>
      <c r="D1719" s="191"/>
      <c r="E1719" s="191"/>
      <c r="F1719" s="192">
        <f t="shared" si="53"/>
        <v>0</v>
      </c>
      <c r="G1719" s="187"/>
    </row>
    <row r="1720" spans="1:7" ht="18" customHeight="1">
      <c r="A1720" s="190"/>
      <c r="B1720" s="190"/>
      <c r="C1720" s="188"/>
      <c r="D1720" s="191"/>
      <c r="E1720" s="191"/>
      <c r="F1720" s="192">
        <f t="shared" si="53"/>
        <v>0</v>
      </c>
      <c r="G1720" s="187"/>
    </row>
    <row r="1721" spans="1:7" ht="18" customHeight="1">
      <c r="A1721" s="190"/>
      <c r="B1721" s="190"/>
      <c r="C1721" s="188"/>
      <c r="D1721" s="191"/>
      <c r="E1721" s="191"/>
      <c r="F1721" s="192">
        <f t="shared" si="53"/>
        <v>0</v>
      </c>
      <c r="G1721" s="187"/>
    </row>
    <row r="1722" spans="1:7" ht="18" customHeight="1">
      <c r="A1722" s="190"/>
      <c r="B1722" s="190"/>
      <c r="C1722" s="188"/>
      <c r="D1722" s="191"/>
      <c r="E1722" s="191"/>
      <c r="F1722" s="192">
        <f t="shared" si="53"/>
        <v>0</v>
      </c>
      <c r="G1722" s="187"/>
    </row>
    <row r="1723" spans="1:7" ht="18" customHeight="1">
      <c r="A1723" s="190"/>
      <c r="B1723" s="190"/>
      <c r="C1723" s="188"/>
      <c r="D1723" s="191"/>
      <c r="E1723" s="191"/>
      <c r="F1723" s="192">
        <f t="shared" si="53"/>
        <v>0</v>
      </c>
      <c r="G1723" s="187"/>
    </row>
    <row r="1724" spans="1:7" ht="18" customHeight="1">
      <c r="A1724" s="190"/>
      <c r="B1724" s="190"/>
      <c r="C1724" s="188"/>
      <c r="D1724" s="191"/>
      <c r="E1724" s="191"/>
      <c r="F1724" s="192">
        <f t="shared" si="53"/>
        <v>0</v>
      </c>
      <c r="G1724" s="187"/>
    </row>
    <row r="1725" spans="1:7" ht="18" customHeight="1">
      <c r="A1725" s="190"/>
      <c r="B1725" s="190"/>
      <c r="C1725" s="188"/>
      <c r="D1725" s="191"/>
      <c r="E1725" s="191"/>
      <c r="F1725" s="192">
        <f t="shared" si="53"/>
        <v>0</v>
      </c>
      <c r="G1725" s="187"/>
    </row>
    <row r="1726" spans="1:7" ht="18" customHeight="1">
      <c r="A1726" s="190"/>
      <c r="B1726" s="190"/>
      <c r="C1726" s="188"/>
      <c r="D1726" s="191"/>
      <c r="E1726" s="191"/>
      <c r="F1726" s="192">
        <f t="shared" si="53"/>
        <v>0</v>
      </c>
      <c r="G1726" s="187"/>
    </row>
    <row r="1727" spans="1:7" ht="18" customHeight="1">
      <c r="A1727" s="190"/>
      <c r="B1727" s="190"/>
      <c r="C1727" s="188"/>
      <c r="D1727" s="191"/>
      <c r="E1727" s="191"/>
      <c r="F1727" s="192">
        <f t="shared" si="53"/>
        <v>0</v>
      </c>
      <c r="G1727" s="187"/>
    </row>
    <row r="1728" spans="1:7" ht="18" customHeight="1">
      <c r="A1728" s="190"/>
      <c r="B1728" s="190"/>
      <c r="C1728" s="188"/>
      <c r="D1728" s="191"/>
      <c r="E1728" s="191"/>
      <c r="F1728" s="192">
        <f t="shared" si="53"/>
        <v>0</v>
      </c>
      <c r="G1728" s="187"/>
    </row>
    <row r="1729" spans="1:7" ht="18" customHeight="1">
      <c r="A1729" s="190"/>
      <c r="B1729" s="190"/>
      <c r="C1729" s="188"/>
      <c r="D1729" s="191"/>
      <c r="E1729" s="191"/>
      <c r="F1729" s="192">
        <f t="shared" si="53"/>
        <v>0</v>
      </c>
      <c r="G1729" s="187"/>
    </row>
    <row r="1730" spans="1:7" ht="18" customHeight="1">
      <c r="A1730" s="190"/>
      <c r="B1730" s="190"/>
      <c r="C1730" s="188"/>
      <c r="D1730" s="191"/>
      <c r="E1730" s="191"/>
      <c r="F1730" s="192">
        <f t="shared" si="53"/>
        <v>0</v>
      </c>
      <c r="G1730" s="187"/>
    </row>
    <row r="1731" spans="1:7" ht="18" customHeight="1">
      <c r="A1731" s="190"/>
      <c r="B1731" s="190"/>
      <c r="C1731" s="188"/>
      <c r="D1731" s="191"/>
      <c r="E1731" s="191"/>
      <c r="F1731" s="192">
        <f t="shared" si="53"/>
        <v>0</v>
      </c>
      <c r="G1731" s="187"/>
    </row>
    <row r="1732" spans="1:7" ht="18" customHeight="1">
      <c r="A1732" s="190"/>
      <c r="B1732" s="190"/>
      <c r="C1732" s="188"/>
      <c r="D1732" s="191"/>
      <c r="E1732" s="191"/>
      <c r="F1732" s="192">
        <f t="shared" si="53"/>
        <v>0</v>
      </c>
      <c r="G1732" s="187"/>
    </row>
    <row r="1733" spans="1:7" ht="18" customHeight="1">
      <c r="A1733" s="190"/>
      <c r="B1733" s="190"/>
      <c r="C1733" s="188"/>
      <c r="D1733" s="191"/>
      <c r="E1733" s="191"/>
      <c r="F1733" s="192">
        <f t="shared" si="53"/>
        <v>0</v>
      </c>
      <c r="G1733" s="187"/>
    </row>
    <row r="1734" spans="1:7" ht="18" customHeight="1">
      <c r="A1734" s="190"/>
      <c r="B1734" s="190"/>
      <c r="C1734" s="188"/>
      <c r="D1734" s="191"/>
      <c r="E1734" s="191"/>
      <c r="F1734" s="192">
        <f t="shared" si="53"/>
        <v>0</v>
      </c>
      <c r="G1734" s="187"/>
    </row>
    <row r="1735" spans="1:7" ht="18" customHeight="1">
      <c r="A1735" s="190"/>
      <c r="B1735" s="190"/>
      <c r="C1735" s="188"/>
      <c r="D1735" s="191"/>
      <c r="E1735" s="191"/>
      <c r="F1735" s="192">
        <f t="shared" si="53"/>
        <v>0</v>
      </c>
      <c r="G1735" s="187"/>
    </row>
    <row r="1736" spans="1:7" ht="18" customHeight="1">
      <c r="A1736" s="190"/>
      <c r="B1736" s="190"/>
      <c r="C1736" s="188"/>
      <c r="D1736" s="191"/>
      <c r="E1736" s="191"/>
      <c r="F1736" s="192">
        <f t="shared" si="53"/>
        <v>0</v>
      </c>
      <c r="G1736" s="187"/>
    </row>
    <row r="1737" spans="1:7" ht="18" customHeight="1">
      <c r="A1737" s="190"/>
      <c r="B1737" s="190"/>
      <c r="C1737" s="188"/>
      <c r="D1737" s="191"/>
      <c r="E1737" s="191"/>
      <c r="F1737" s="192">
        <f t="shared" si="53"/>
        <v>0</v>
      </c>
      <c r="G1737" s="187"/>
    </row>
    <row r="1738" spans="1:7" ht="18" customHeight="1">
      <c r="A1738" s="190"/>
      <c r="B1738" s="190"/>
      <c r="C1738" s="188"/>
      <c r="D1738" s="191"/>
      <c r="E1738" s="191"/>
      <c r="F1738" s="192">
        <f t="shared" si="53"/>
        <v>0</v>
      </c>
      <c r="G1738" s="187"/>
    </row>
    <row r="1739" spans="1:7" ht="18" customHeight="1">
      <c r="A1739" s="190"/>
      <c r="B1739" s="190"/>
      <c r="C1739" s="188"/>
      <c r="D1739" s="191"/>
      <c r="E1739" s="191"/>
      <c r="F1739" s="192">
        <f t="shared" si="53"/>
        <v>0</v>
      </c>
      <c r="G1739" s="187"/>
    </row>
    <row r="1740" spans="1:7" ht="18" customHeight="1">
      <c r="A1740" s="190"/>
      <c r="B1740" s="190"/>
      <c r="C1740" s="188"/>
      <c r="D1740" s="191"/>
      <c r="E1740" s="191"/>
      <c r="F1740" s="192">
        <f t="shared" si="53"/>
        <v>0</v>
      </c>
      <c r="G1740" s="187"/>
    </row>
    <row r="1741" spans="1:7" ht="18" customHeight="1">
      <c r="A1741" s="190"/>
      <c r="B1741" s="190"/>
      <c r="C1741" s="188"/>
      <c r="D1741" s="191"/>
      <c r="E1741" s="191"/>
      <c r="F1741" s="192">
        <f t="shared" si="53"/>
        <v>0</v>
      </c>
      <c r="G1741" s="187"/>
    </row>
    <row r="1742" spans="1:7" ht="18" customHeight="1">
      <c r="A1742" s="190"/>
      <c r="B1742" s="190"/>
      <c r="C1742" s="188"/>
      <c r="D1742" s="191"/>
      <c r="E1742" s="191"/>
      <c r="F1742" s="192">
        <f t="shared" ref="F1742:F1805" si="55">IF(C1742&lt;&gt;"",F1741+D1742-E1742,0)</f>
        <v>0</v>
      </c>
      <c r="G1742" s="187"/>
    </row>
    <row r="1743" spans="1:7" ht="18" customHeight="1">
      <c r="A1743" s="190"/>
      <c r="B1743" s="190"/>
      <c r="C1743" s="188"/>
      <c r="D1743" s="191"/>
      <c r="E1743" s="191"/>
      <c r="F1743" s="192">
        <f t="shared" si="55"/>
        <v>0</v>
      </c>
      <c r="G1743" s="187"/>
    </row>
    <row r="1744" spans="1:7" ht="18" customHeight="1">
      <c r="A1744" s="190"/>
      <c r="B1744" s="190"/>
      <c r="C1744" s="188"/>
      <c r="D1744" s="191"/>
      <c r="E1744" s="191"/>
      <c r="F1744" s="192">
        <f t="shared" si="55"/>
        <v>0</v>
      </c>
      <c r="G1744" s="187"/>
    </row>
    <row r="1745" spans="1:7" ht="18" customHeight="1">
      <c r="A1745" s="190"/>
      <c r="B1745" s="190"/>
      <c r="C1745" s="188"/>
      <c r="D1745" s="191"/>
      <c r="E1745" s="191"/>
      <c r="F1745" s="192">
        <f t="shared" si="55"/>
        <v>0</v>
      </c>
      <c r="G1745" s="187"/>
    </row>
    <row r="1746" spans="1:7" ht="18" customHeight="1">
      <c r="A1746" s="190"/>
      <c r="B1746" s="190"/>
      <c r="C1746" s="188"/>
      <c r="D1746" s="191"/>
      <c r="E1746" s="191"/>
      <c r="F1746" s="192">
        <f t="shared" si="55"/>
        <v>0</v>
      </c>
      <c r="G1746" s="187"/>
    </row>
    <row r="1747" spans="1:7" ht="18" customHeight="1">
      <c r="A1747" s="190"/>
      <c r="B1747" s="190"/>
      <c r="C1747" s="188"/>
      <c r="D1747" s="191"/>
      <c r="E1747" s="191"/>
      <c r="F1747" s="192">
        <f t="shared" si="55"/>
        <v>0</v>
      </c>
      <c r="G1747" s="187"/>
    </row>
    <row r="1748" spans="1:7" ht="18" customHeight="1">
      <c r="A1748" s="190"/>
      <c r="B1748" s="190"/>
      <c r="C1748" s="188"/>
      <c r="D1748" s="191"/>
      <c r="E1748" s="191"/>
      <c r="F1748" s="192">
        <f t="shared" si="55"/>
        <v>0</v>
      </c>
      <c r="G1748" s="187"/>
    </row>
    <row r="1749" spans="1:7" ht="18" customHeight="1">
      <c r="A1749" s="190"/>
      <c r="B1749" s="190"/>
      <c r="C1749" s="188"/>
      <c r="D1749" s="191"/>
      <c r="E1749" s="191"/>
      <c r="F1749" s="192">
        <f t="shared" si="55"/>
        <v>0</v>
      </c>
      <c r="G1749" s="187"/>
    </row>
    <row r="1750" spans="1:7" ht="18" customHeight="1">
      <c r="A1750" s="190"/>
      <c r="B1750" s="190"/>
      <c r="C1750" s="188"/>
      <c r="D1750" s="191"/>
      <c r="E1750" s="191"/>
      <c r="F1750" s="192">
        <f t="shared" si="55"/>
        <v>0</v>
      </c>
      <c r="G1750" s="187"/>
    </row>
    <row r="1751" spans="1:7" ht="18" customHeight="1">
      <c r="A1751" s="190"/>
      <c r="B1751" s="190"/>
      <c r="C1751" s="188"/>
      <c r="D1751" s="191"/>
      <c r="E1751" s="191"/>
      <c r="F1751" s="192">
        <f t="shared" si="55"/>
        <v>0</v>
      </c>
      <c r="G1751" s="187"/>
    </row>
    <row r="1752" spans="1:7" ht="18" customHeight="1">
      <c r="A1752" s="190"/>
      <c r="B1752" s="190"/>
      <c r="C1752" s="188"/>
      <c r="D1752" s="191"/>
      <c r="E1752" s="191"/>
      <c r="F1752" s="192">
        <f t="shared" si="55"/>
        <v>0</v>
      </c>
      <c r="G1752" s="187"/>
    </row>
    <row r="1753" spans="1:7" ht="18" customHeight="1">
      <c r="A1753" s="190"/>
      <c r="B1753" s="190"/>
      <c r="C1753" s="188"/>
      <c r="D1753" s="191"/>
      <c r="E1753" s="191"/>
      <c r="F1753" s="192">
        <f t="shared" si="55"/>
        <v>0</v>
      </c>
      <c r="G1753" s="187"/>
    </row>
    <row r="1754" spans="1:7" ht="18" customHeight="1">
      <c r="A1754" s="190"/>
      <c r="B1754" s="190"/>
      <c r="C1754" s="188"/>
      <c r="D1754" s="191"/>
      <c r="E1754" s="191"/>
      <c r="F1754" s="192">
        <f t="shared" si="55"/>
        <v>0</v>
      </c>
      <c r="G1754" s="187"/>
    </row>
    <row r="1755" spans="1:7" ht="18" customHeight="1">
      <c r="A1755" s="190"/>
      <c r="B1755" s="190"/>
      <c r="C1755" s="188"/>
      <c r="D1755" s="191"/>
      <c r="E1755" s="191"/>
      <c r="F1755" s="192">
        <f t="shared" si="55"/>
        <v>0</v>
      </c>
      <c r="G1755" s="187"/>
    </row>
    <row r="1756" spans="1:7" ht="18" customHeight="1">
      <c r="A1756" s="190"/>
      <c r="B1756" s="190"/>
      <c r="C1756" s="188"/>
      <c r="D1756" s="191"/>
      <c r="E1756" s="191"/>
      <c r="F1756" s="192">
        <f t="shared" si="55"/>
        <v>0</v>
      </c>
      <c r="G1756" s="187"/>
    </row>
    <row r="1757" spans="1:7" ht="18" customHeight="1">
      <c r="A1757" s="190"/>
      <c r="B1757" s="190"/>
      <c r="C1757" s="188"/>
      <c r="D1757" s="191"/>
      <c r="E1757" s="191"/>
      <c r="F1757" s="192">
        <f t="shared" si="55"/>
        <v>0</v>
      </c>
      <c r="G1757" s="187"/>
    </row>
    <row r="1758" spans="1:7" ht="18" customHeight="1">
      <c r="A1758" s="190"/>
      <c r="B1758" s="190"/>
      <c r="C1758" s="188"/>
      <c r="D1758" s="191"/>
      <c r="E1758" s="191"/>
      <c r="F1758" s="192">
        <f t="shared" si="55"/>
        <v>0</v>
      </c>
      <c r="G1758" s="187"/>
    </row>
    <row r="1759" spans="1:7" ht="18" customHeight="1">
      <c r="A1759" s="190"/>
      <c r="B1759" s="190"/>
      <c r="C1759" s="188"/>
      <c r="D1759" s="191"/>
      <c r="E1759" s="191"/>
      <c r="F1759" s="192">
        <f t="shared" si="55"/>
        <v>0</v>
      </c>
      <c r="G1759" s="187"/>
    </row>
    <row r="1760" spans="1:7" ht="18" customHeight="1">
      <c r="A1760" s="190"/>
      <c r="B1760" s="190"/>
      <c r="C1760" s="188"/>
      <c r="D1760" s="191"/>
      <c r="E1760" s="191"/>
      <c r="F1760" s="192">
        <f t="shared" si="55"/>
        <v>0</v>
      </c>
      <c r="G1760" s="187"/>
    </row>
    <row r="1761" spans="1:7" ht="18" customHeight="1">
      <c r="A1761" s="190"/>
      <c r="B1761" s="190"/>
      <c r="C1761" s="188"/>
      <c r="D1761" s="191"/>
      <c r="E1761" s="191"/>
      <c r="F1761" s="192">
        <f t="shared" si="55"/>
        <v>0</v>
      </c>
      <c r="G1761" s="187"/>
    </row>
    <row r="1762" spans="1:7" ht="18" customHeight="1">
      <c r="A1762" s="190"/>
      <c r="B1762" s="190"/>
      <c r="C1762" s="188"/>
      <c r="D1762" s="191"/>
      <c r="E1762" s="191"/>
      <c r="F1762" s="192">
        <f t="shared" si="55"/>
        <v>0</v>
      </c>
      <c r="G1762" s="187"/>
    </row>
    <row r="1763" spans="1:7" ht="18" customHeight="1">
      <c r="A1763" s="190"/>
      <c r="B1763" s="190"/>
      <c r="C1763" s="188"/>
      <c r="D1763" s="191"/>
      <c r="E1763" s="191"/>
      <c r="F1763" s="192">
        <f t="shared" si="55"/>
        <v>0</v>
      </c>
      <c r="G1763" s="187"/>
    </row>
    <row r="1764" spans="1:7" ht="18" customHeight="1">
      <c r="A1764" s="190"/>
      <c r="B1764" s="190"/>
      <c r="C1764" s="188"/>
      <c r="D1764" s="191"/>
      <c r="E1764" s="191"/>
      <c r="F1764" s="192">
        <f t="shared" si="55"/>
        <v>0</v>
      </c>
      <c r="G1764" s="187"/>
    </row>
    <row r="1765" spans="1:7" ht="18" customHeight="1">
      <c r="A1765" s="190"/>
      <c r="B1765" s="190"/>
      <c r="C1765" s="188"/>
      <c r="D1765" s="191"/>
      <c r="E1765" s="191"/>
      <c r="F1765" s="192">
        <f t="shared" si="55"/>
        <v>0</v>
      </c>
      <c r="G1765" s="187"/>
    </row>
    <row r="1766" spans="1:7" ht="18" customHeight="1">
      <c r="A1766" s="190"/>
      <c r="B1766" s="190"/>
      <c r="C1766" s="188"/>
      <c r="D1766" s="191"/>
      <c r="E1766" s="191"/>
      <c r="F1766" s="192">
        <f t="shared" si="55"/>
        <v>0</v>
      </c>
      <c r="G1766" s="187"/>
    </row>
    <row r="1767" spans="1:7" ht="18" customHeight="1">
      <c r="A1767" s="190"/>
      <c r="B1767" s="190"/>
      <c r="C1767" s="188"/>
      <c r="D1767" s="191"/>
      <c r="E1767" s="191"/>
      <c r="F1767" s="192">
        <f t="shared" si="55"/>
        <v>0</v>
      </c>
      <c r="G1767" s="187"/>
    </row>
    <row r="1768" spans="1:7" ht="18" customHeight="1">
      <c r="A1768" s="190"/>
      <c r="B1768" s="190"/>
      <c r="C1768" s="188"/>
      <c r="D1768" s="191"/>
      <c r="E1768" s="191"/>
      <c r="F1768" s="192">
        <f t="shared" si="55"/>
        <v>0</v>
      </c>
      <c r="G1768" s="187"/>
    </row>
    <row r="1769" spans="1:7" ht="18" customHeight="1">
      <c r="A1769" s="190"/>
      <c r="B1769" s="190"/>
      <c r="C1769" s="188"/>
      <c r="D1769" s="191"/>
      <c r="E1769" s="191"/>
      <c r="F1769" s="192">
        <f t="shared" si="55"/>
        <v>0</v>
      </c>
      <c r="G1769" s="187"/>
    </row>
    <row r="1770" spans="1:7" ht="18" customHeight="1">
      <c r="A1770" s="190"/>
      <c r="B1770" s="190"/>
      <c r="C1770" s="188"/>
      <c r="D1770" s="191"/>
      <c r="E1770" s="191"/>
      <c r="F1770" s="192">
        <f t="shared" si="55"/>
        <v>0</v>
      </c>
      <c r="G1770" s="187"/>
    </row>
    <row r="1771" spans="1:7" ht="18" customHeight="1">
      <c r="A1771" s="190"/>
      <c r="B1771" s="190"/>
      <c r="C1771" s="188"/>
      <c r="D1771" s="191"/>
      <c r="E1771" s="191"/>
      <c r="F1771" s="192">
        <f t="shared" si="55"/>
        <v>0</v>
      </c>
      <c r="G1771" s="187"/>
    </row>
    <row r="1772" spans="1:7" ht="18" customHeight="1">
      <c r="A1772" s="190"/>
      <c r="B1772" s="190"/>
      <c r="C1772" s="188"/>
      <c r="D1772" s="191"/>
      <c r="E1772" s="191"/>
      <c r="F1772" s="192">
        <f t="shared" si="55"/>
        <v>0</v>
      </c>
      <c r="G1772" s="187"/>
    </row>
    <row r="1773" spans="1:7" ht="18" customHeight="1">
      <c r="A1773" s="190"/>
      <c r="B1773" s="190"/>
      <c r="C1773" s="188"/>
      <c r="D1773" s="191"/>
      <c r="E1773" s="191"/>
      <c r="F1773" s="192">
        <f t="shared" si="55"/>
        <v>0</v>
      </c>
      <c r="G1773" s="187"/>
    </row>
    <row r="1774" spans="1:7" ht="18" customHeight="1">
      <c r="A1774" s="190"/>
      <c r="B1774" s="190"/>
      <c r="C1774" s="188"/>
      <c r="D1774" s="191"/>
      <c r="E1774" s="191"/>
      <c r="F1774" s="192">
        <f t="shared" si="55"/>
        <v>0</v>
      </c>
      <c r="G1774" s="187"/>
    </row>
    <row r="1775" spans="1:7" ht="18" customHeight="1">
      <c r="A1775" s="190"/>
      <c r="B1775" s="190"/>
      <c r="C1775" s="188"/>
      <c r="D1775" s="191"/>
      <c r="E1775" s="191"/>
      <c r="F1775" s="192">
        <f t="shared" si="55"/>
        <v>0</v>
      </c>
      <c r="G1775" s="187"/>
    </row>
    <row r="1776" spans="1:7" ht="18" customHeight="1">
      <c r="A1776" s="190"/>
      <c r="B1776" s="190"/>
      <c r="C1776" s="188"/>
      <c r="D1776" s="191"/>
      <c r="E1776" s="191"/>
      <c r="F1776" s="192">
        <f t="shared" si="55"/>
        <v>0</v>
      </c>
      <c r="G1776" s="187"/>
    </row>
    <row r="1777" spans="1:7" ht="18" customHeight="1">
      <c r="A1777" s="190"/>
      <c r="B1777" s="190"/>
      <c r="C1777" s="188"/>
      <c r="D1777" s="191"/>
      <c r="E1777" s="191"/>
      <c r="F1777" s="192">
        <f t="shared" si="55"/>
        <v>0</v>
      </c>
      <c r="G1777" s="187"/>
    </row>
    <row r="1778" spans="1:7" ht="18" customHeight="1">
      <c r="A1778" s="190"/>
      <c r="B1778" s="190"/>
      <c r="C1778" s="188"/>
      <c r="D1778" s="191"/>
      <c r="E1778" s="191"/>
      <c r="F1778" s="192">
        <f t="shared" si="55"/>
        <v>0</v>
      </c>
      <c r="G1778" s="187"/>
    </row>
    <row r="1779" spans="1:7" ht="18" customHeight="1">
      <c r="A1779" s="190"/>
      <c r="B1779" s="190"/>
      <c r="C1779" s="188"/>
      <c r="D1779" s="191"/>
      <c r="E1779" s="191"/>
      <c r="F1779" s="192">
        <f t="shared" si="55"/>
        <v>0</v>
      </c>
      <c r="G1779" s="187"/>
    </row>
    <row r="1780" spans="1:7" ht="18" customHeight="1">
      <c r="A1780" s="190"/>
      <c r="B1780" s="190"/>
      <c r="C1780" s="188"/>
      <c r="D1780" s="191"/>
      <c r="E1780" s="191"/>
      <c r="F1780" s="192">
        <f t="shared" si="55"/>
        <v>0</v>
      </c>
      <c r="G1780" s="187"/>
    </row>
    <row r="1781" spans="1:7" ht="18" customHeight="1">
      <c r="A1781" s="190"/>
      <c r="B1781" s="190"/>
      <c r="C1781" s="188"/>
      <c r="D1781" s="191"/>
      <c r="E1781" s="191"/>
      <c r="F1781" s="192">
        <f t="shared" si="55"/>
        <v>0</v>
      </c>
      <c r="G1781" s="187"/>
    </row>
    <row r="1782" spans="1:7" ht="18" customHeight="1">
      <c r="A1782" s="190"/>
      <c r="B1782" s="190"/>
      <c r="C1782" s="188"/>
      <c r="D1782" s="191"/>
      <c r="E1782" s="191"/>
      <c r="F1782" s="192">
        <f t="shared" si="55"/>
        <v>0</v>
      </c>
      <c r="G1782" s="187"/>
    </row>
    <row r="1783" spans="1:7" ht="18" customHeight="1">
      <c r="A1783" s="190"/>
      <c r="B1783" s="190"/>
      <c r="C1783" s="188"/>
      <c r="D1783" s="191"/>
      <c r="E1783" s="191"/>
      <c r="F1783" s="192">
        <f t="shared" si="55"/>
        <v>0</v>
      </c>
      <c r="G1783" s="187"/>
    </row>
    <row r="1784" spans="1:7" ht="18" customHeight="1">
      <c r="A1784" s="190"/>
      <c r="B1784" s="190"/>
      <c r="C1784" s="188"/>
      <c r="D1784" s="191"/>
      <c r="E1784" s="191"/>
      <c r="F1784" s="192">
        <f t="shared" si="55"/>
        <v>0</v>
      </c>
      <c r="G1784" s="187"/>
    </row>
    <row r="1785" spans="1:7" ht="18" customHeight="1">
      <c r="A1785" s="190"/>
      <c r="B1785" s="190"/>
      <c r="C1785" s="188"/>
      <c r="D1785" s="191"/>
      <c r="E1785" s="191"/>
      <c r="F1785" s="192">
        <f t="shared" si="55"/>
        <v>0</v>
      </c>
      <c r="G1785" s="187"/>
    </row>
    <row r="1786" spans="1:7" ht="18" customHeight="1">
      <c r="A1786" s="190"/>
      <c r="B1786" s="190"/>
      <c r="C1786" s="188"/>
      <c r="D1786" s="191"/>
      <c r="E1786" s="191"/>
      <c r="F1786" s="192">
        <f t="shared" si="55"/>
        <v>0</v>
      </c>
      <c r="G1786" s="187"/>
    </row>
    <row r="1787" spans="1:7" ht="18" customHeight="1">
      <c r="A1787" s="190"/>
      <c r="B1787" s="190"/>
      <c r="C1787" s="188"/>
      <c r="D1787" s="191"/>
      <c r="E1787" s="191"/>
      <c r="F1787" s="192">
        <f t="shared" si="55"/>
        <v>0</v>
      </c>
      <c r="G1787" s="187"/>
    </row>
    <row r="1788" spans="1:7" ht="18" customHeight="1">
      <c r="A1788" s="190"/>
      <c r="B1788" s="190"/>
      <c r="C1788" s="188"/>
      <c r="D1788" s="191"/>
      <c r="E1788" s="191"/>
      <c r="F1788" s="192">
        <f t="shared" si="55"/>
        <v>0</v>
      </c>
      <c r="G1788" s="187"/>
    </row>
    <row r="1789" spans="1:7" ht="18" customHeight="1">
      <c r="A1789" s="190"/>
      <c r="B1789" s="190"/>
      <c r="C1789" s="188"/>
      <c r="D1789" s="191"/>
      <c r="E1789" s="191"/>
      <c r="F1789" s="192">
        <f t="shared" si="55"/>
        <v>0</v>
      </c>
      <c r="G1789" s="187"/>
    </row>
    <row r="1790" spans="1:7" ht="18" customHeight="1">
      <c r="A1790" s="190"/>
      <c r="B1790" s="190"/>
      <c r="C1790" s="188"/>
      <c r="D1790" s="191"/>
      <c r="E1790" s="191"/>
      <c r="F1790" s="192">
        <f t="shared" si="55"/>
        <v>0</v>
      </c>
      <c r="G1790" s="187"/>
    </row>
    <row r="1791" spans="1:7" ht="18" customHeight="1">
      <c r="A1791" s="190"/>
      <c r="B1791" s="190"/>
      <c r="C1791" s="188"/>
      <c r="D1791" s="191"/>
      <c r="E1791" s="191"/>
      <c r="F1791" s="192">
        <f t="shared" si="55"/>
        <v>0</v>
      </c>
      <c r="G1791" s="187"/>
    </row>
    <row r="1792" spans="1:7" ht="18" customHeight="1">
      <c r="A1792" s="190"/>
      <c r="B1792" s="190"/>
      <c r="C1792" s="188"/>
      <c r="D1792" s="191"/>
      <c r="E1792" s="191"/>
      <c r="F1792" s="192">
        <f t="shared" si="55"/>
        <v>0</v>
      </c>
      <c r="G1792" s="187"/>
    </row>
    <row r="1793" spans="1:7" ht="18" customHeight="1">
      <c r="A1793" s="190"/>
      <c r="B1793" s="190"/>
      <c r="C1793" s="188"/>
      <c r="D1793" s="191"/>
      <c r="E1793" s="191"/>
      <c r="F1793" s="192">
        <f t="shared" si="55"/>
        <v>0</v>
      </c>
      <c r="G1793" s="187"/>
    </row>
    <row r="1794" spans="1:7" ht="18" customHeight="1">
      <c r="A1794" s="190"/>
      <c r="B1794" s="190"/>
      <c r="C1794" s="188"/>
      <c r="D1794" s="191"/>
      <c r="E1794" s="191"/>
      <c r="F1794" s="192">
        <f t="shared" si="55"/>
        <v>0</v>
      </c>
      <c r="G1794" s="187"/>
    </row>
    <row r="1795" spans="1:7" ht="18" customHeight="1">
      <c r="A1795" s="190"/>
      <c r="B1795" s="190"/>
      <c r="C1795" s="188"/>
      <c r="D1795" s="191"/>
      <c r="E1795" s="191"/>
      <c r="F1795" s="192">
        <f t="shared" si="55"/>
        <v>0</v>
      </c>
      <c r="G1795" s="187"/>
    </row>
    <row r="1796" spans="1:7" ht="18" customHeight="1">
      <c r="A1796" s="190"/>
      <c r="B1796" s="190"/>
      <c r="C1796" s="188"/>
      <c r="D1796" s="191"/>
      <c r="E1796" s="191"/>
      <c r="F1796" s="192">
        <f t="shared" si="55"/>
        <v>0</v>
      </c>
      <c r="G1796" s="187"/>
    </row>
    <row r="1797" spans="1:7" ht="18" customHeight="1">
      <c r="A1797" s="190"/>
      <c r="B1797" s="190"/>
      <c r="C1797" s="188"/>
      <c r="D1797" s="191"/>
      <c r="E1797" s="191"/>
      <c r="F1797" s="192">
        <f t="shared" si="55"/>
        <v>0</v>
      </c>
      <c r="G1797" s="187"/>
    </row>
    <row r="1798" spans="1:7" ht="18" customHeight="1">
      <c r="A1798" s="190"/>
      <c r="B1798" s="190"/>
      <c r="C1798" s="188"/>
      <c r="D1798" s="191"/>
      <c r="E1798" s="191"/>
      <c r="F1798" s="192">
        <f t="shared" si="55"/>
        <v>0</v>
      </c>
      <c r="G1798" s="187"/>
    </row>
    <row r="1799" spans="1:7" ht="18" customHeight="1">
      <c r="A1799" s="190"/>
      <c r="B1799" s="190"/>
      <c r="C1799" s="188"/>
      <c r="D1799" s="191"/>
      <c r="E1799" s="191"/>
      <c r="F1799" s="192">
        <f t="shared" si="55"/>
        <v>0</v>
      </c>
      <c r="G1799" s="187"/>
    </row>
    <row r="1800" spans="1:7" ht="18" customHeight="1">
      <c r="A1800" s="190"/>
      <c r="B1800" s="190"/>
      <c r="C1800" s="188"/>
      <c r="D1800" s="191"/>
      <c r="E1800" s="191"/>
      <c r="F1800" s="192">
        <f t="shared" si="55"/>
        <v>0</v>
      </c>
      <c r="G1800" s="187"/>
    </row>
    <row r="1801" spans="1:7" ht="18" customHeight="1">
      <c r="A1801" s="190"/>
      <c r="B1801" s="190"/>
      <c r="C1801" s="188"/>
      <c r="D1801" s="191"/>
      <c r="E1801" s="191"/>
      <c r="F1801" s="192">
        <f t="shared" si="55"/>
        <v>0</v>
      </c>
      <c r="G1801" s="187"/>
    </row>
    <row r="1802" spans="1:7" ht="18" customHeight="1">
      <c r="A1802" s="190"/>
      <c r="B1802" s="190"/>
      <c r="C1802" s="188"/>
      <c r="D1802" s="191"/>
      <c r="E1802" s="191"/>
      <c r="F1802" s="192">
        <f t="shared" si="55"/>
        <v>0</v>
      </c>
      <c r="G1802" s="187"/>
    </row>
    <row r="1803" spans="1:7" ht="18" customHeight="1">
      <c r="A1803" s="190"/>
      <c r="B1803" s="190"/>
      <c r="C1803" s="188"/>
      <c r="D1803" s="191"/>
      <c r="E1803" s="191"/>
      <c r="F1803" s="192">
        <f t="shared" si="55"/>
        <v>0</v>
      </c>
      <c r="G1803" s="187"/>
    </row>
    <row r="1804" spans="1:7" ht="18" customHeight="1">
      <c r="A1804" s="190"/>
      <c r="B1804" s="190"/>
      <c r="C1804" s="188"/>
      <c r="D1804" s="191"/>
      <c r="E1804" s="191"/>
      <c r="F1804" s="192">
        <f t="shared" si="55"/>
        <v>0</v>
      </c>
      <c r="G1804" s="187"/>
    </row>
    <row r="1805" spans="1:7" ht="18" customHeight="1">
      <c r="A1805" s="190"/>
      <c r="B1805" s="190"/>
      <c r="C1805" s="188"/>
      <c r="D1805" s="191"/>
      <c r="E1805" s="191"/>
      <c r="F1805" s="192">
        <f t="shared" si="55"/>
        <v>0</v>
      </c>
      <c r="G1805" s="187"/>
    </row>
    <row r="1806" spans="1:7" ht="18" customHeight="1">
      <c r="A1806" s="190"/>
      <c r="B1806" s="190"/>
      <c r="C1806" s="188"/>
      <c r="D1806" s="191"/>
      <c r="E1806" s="191"/>
      <c r="F1806" s="192">
        <f t="shared" ref="F1806:F1813" si="56">IF(C1806&lt;&gt;"",F1805+D1806-E1806,0)</f>
        <v>0</v>
      </c>
      <c r="G1806" s="187"/>
    </row>
    <row r="1807" spans="1:7" ht="18" customHeight="1">
      <c r="A1807" s="190"/>
      <c r="B1807" s="190"/>
      <c r="C1807" s="188"/>
      <c r="D1807" s="191"/>
      <c r="E1807" s="191"/>
      <c r="F1807" s="192">
        <f t="shared" si="56"/>
        <v>0</v>
      </c>
      <c r="G1807" s="187"/>
    </row>
    <row r="1808" spans="1:7" ht="18" customHeight="1">
      <c r="A1808" s="190"/>
      <c r="B1808" s="190"/>
      <c r="C1808" s="188"/>
      <c r="D1808" s="191"/>
      <c r="E1808" s="191"/>
      <c r="F1808" s="192">
        <f t="shared" si="56"/>
        <v>0</v>
      </c>
      <c r="G1808" s="187"/>
    </row>
    <row r="1809" spans="1:7" ht="18" customHeight="1">
      <c r="A1809" s="190"/>
      <c r="B1809" s="190"/>
      <c r="C1809" s="188"/>
      <c r="D1809" s="191"/>
      <c r="E1809" s="191"/>
      <c r="F1809" s="192">
        <f t="shared" si="56"/>
        <v>0</v>
      </c>
      <c r="G1809" s="187"/>
    </row>
    <row r="1810" spans="1:7" ht="18" customHeight="1">
      <c r="A1810" s="190"/>
      <c r="B1810" s="190"/>
      <c r="C1810" s="188"/>
      <c r="D1810" s="191"/>
      <c r="E1810" s="191"/>
      <c r="F1810" s="192">
        <f t="shared" si="56"/>
        <v>0</v>
      </c>
      <c r="G1810" s="187"/>
    </row>
    <row r="1811" spans="1:7" ht="18" customHeight="1">
      <c r="A1811" s="190"/>
      <c r="B1811" s="190"/>
      <c r="C1811" s="188"/>
      <c r="D1811" s="191"/>
      <c r="E1811" s="191"/>
      <c r="F1811" s="192">
        <f t="shared" si="56"/>
        <v>0</v>
      </c>
      <c r="G1811" s="187"/>
    </row>
    <row r="1812" spans="1:7" ht="18" customHeight="1">
      <c r="A1812" s="190"/>
      <c r="B1812" s="190"/>
      <c r="C1812" s="188"/>
      <c r="D1812" s="191"/>
      <c r="E1812" s="191"/>
      <c r="F1812" s="192">
        <f t="shared" si="56"/>
        <v>0</v>
      </c>
      <c r="G1812" s="187"/>
    </row>
    <row r="1813" spans="1:7" ht="18" customHeight="1">
      <c r="A1813" s="190"/>
      <c r="B1813" s="190"/>
      <c r="C1813" s="188"/>
      <c r="D1813" s="191"/>
      <c r="E1813" s="191"/>
      <c r="F1813" s="192">
        <f t="shared" si="56"/>
        <v>0</v>
      </c>
      <c r="G1813" s="187"/>
    </row>
    <row r="1814" spans="1:7" ht="18" customHeight="1">
      <c r="A1814" s="190"/>
      <c r="B1814" s="187" t="s">
        <v>472</v>
      </c>
      <c r="C1814" s="187"/>
      <c r="D1814" s="187"/>
      <c r="E1814" s="189"/>
      <c r="F1814" s="192">
        <f>IF(C1814&lt;&gt;"",#REF!+D1814-E1814,0)</f>
        <v>0</v>
      </c>
      <c r="G1814" s="187"/>
    </row>
    <row r="1815" spans="1:7" ht="18" customHeight="1">
      <c r="A1815" s="187"/>
      <c r="B1815" s="187"/>
      <c r="C1815" s="187" t="s">
        <v>473</v>
      </c>
      <c r="D1815" s="187">
        <f>SUM(D13:D1814)</f>
        <v>21686088000</v>
      </c>
      <c r="E1815" s="189">
        <f>SUM(E13:E1814)</f>
        <v>21698165000</v>
      </c>
      <c r="F1815" s="192" t="s">
        <v>474</v>
      </c>
      <c r="G1815" s="192" t="s">
        <v>474</v>
      </c>
    </row>
    <row r="1816" spans="1:7" ht="18" customHeight="1">
      <c r="A1816" s="194"/>
      <c r="B1816" s="194"/>
      <c r="C1816" s="194" t="s">
        <v>475</v>
      </c>
      <c r="D1816" s="195" t="s">
        <v>474</v>
      </c>
      <c r="E1816" s="196" t="s">
        <v>474</v>
      </c>
      <c r="F1816" s="197">
        <f>F12+D1815-E1815</f>
        <v>14878000</v>
      </c>
      <c r="G1816" s="195" t="s">
        <v>474</v>
      </c>
    </row>
    <row r="1818" spans="1:7">
      <c r="A1818" s="198" t="s">
        <v>476</v>
      </c>
    </row>
    <row r="1819" spans="1:7">
      <c r="A1819" s="198" t="s">
        <v>477</v>
      </c>
    </row>
    <row r="1820" spans="1:7">
      <c r="F1820" s="199" t="s">
        <v>478</v>
      </c>
    </row>
    <row r="1821" spans="1:7" s="200" customFormat="1" ht="14.25">
      <c r="B1821" s="200" t="s">
        <v>479</v>
      </c>
      <c r="C1821" s="200" t="s">
        <v>480</v>
      </c>
      <c r="E1821" s="201"/>
      <c r="F1821" s="200" t="s">
        <v>481</v>
      </c>
    </row>
    <row r="1822" spans="1:7" s="202" customFormat="1">
      <c r="B1822" s="202" t="s">
        <v>482</v>
      </c>
      <c r="C1822" s="202" t="s">
        <v>482</v>
      </c>
      <c r="E1822" s="203"/>
      <c r="F1822" s="202" t="s">
        <v>483</v>
      </c>
    </row>
    <row r="1823" spans="1:7" s="202" customFormat="1">
      <c r="E1823" s="203"/>
    </row>
  </sheetData>
  <autoFilter ref="A11:H1816"/>
  <mergeCells count="11">
    <mergeCell ref="G9:G10"/>
    <mergeCell ref="E1:G1"/>
    <mergeCell ref="E2:G3"/>
    <mergeCell ref="A5:G5"/>
    <mergeCell ref="A6:G6"/>
    <mergeCell ref="A7:G7"/>
    <mergeCell ref="A9:A10"/>
    <mergeCell ref="B9:B10"/>
    <mergeCell ref="C9:C10"/>
    <mergeCell ref="D9:E9"/>
    <mergeCell ref="F9:F10"/>
  </mergeCells>
  <pageMargins left="0.85" right="0.2" top="0.28999999999999998" bottom="0.34" header="0.25" footer="0.15"/>
  <pageSetup scale="80" orientation="portrait" r:id="rId1"/>
  <headerFooter alignWithMargins="0">
    <oddFooter>&amp;RTrang &amp;P/&amp;N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>
    <tabColor theme="3" tint="-0.499984740745262"/>
  </sheetPr>
  <dimension ref="A1:I46"/>
  <sheetViews>
    <sheetView workbookViewId="0">
      <selection activeCell="F10" sqref="F10"/>
    </sheetView>
  </sheetViews>
  <sheetFormatPr defaultRowHeight="19.5" customHeight="1"/>
  <cols>
    <col min="1" max="1" width="4.7109375" style="1" customWidth="1"/>
    <col min="2" max="2" width="36.7109375" style="2" customWidth="1"/>
    <col min="3" max="3" width="15.28515625" style="3" customWidth="1"/>
    <col min="4" max="4" width="1.42578125" style="3" customWidth="1"/>
    <col min="5" max="5" width="4.7109375" style="3" customWidth="1"/>
    <col min="6" max="6" width="34" style="3" customWidth="1"/>
    <col min="7" max="7" width="14.85546875" style="2" customWidth="1"/>
    <col min="8" max="8" width="1.28515625" style="2" customWidth="1"/>
    <col min="9" max="9" width="15.85546875" style="2" bestFit="1" customWidth="1"/>
    <col min="10" max="16384" width="9.140625" style="2"/>
  </cols>
  <sheetData>
    <row r="1" spans="1:9" ht="19.5" customHeight="1">
      <c r="A1" s="13" t="str">
        <f ca="1">"CÔNG NỢ NGUYÊN VẬT LIỆU:  " &amp; DAY(I1)&amp;"/"&amp;MONTH(I1)&amp;"/"&amp;YEAR(I1)</f>
        <v>CÔNG NỢ NGUYÊN VẬT LIỆU:  4/6/2016</v>
      </c>
      <c r="E1" s="23" t="str">
        <f ca="1">"CÔNG NỢ KHÁC - LONG AN : " &amp; DAY($I$1)&amp;"/"&amp;MONTH($I$1)&amp;"/"&amp;YEAR($I$1)</f>
        <v>CÔNG NỢ KHÁC - LONG AN : 4/6/2016</v>
      </c>
      <c r="I1" s="28">
        <f ca="1">TODAY()</f>
        <v>42525</v>
      </c>
    </row>
    <row r="2" spans="1:9" s="4" customFormat="1" ht="19.5" customHeight="1">
      <c r="A2" s="8" t="s">
        <v>0</v>
      </c>
      <c r="B2" s="271" t="s">
        <v>1</v>
      </c>
      <c r="C2" s="24" t="s">
        <v>24</v>
      </c>
      <c r="D2" s="76"/>
      <c r="E2" s="8" t="s">
        <v>0</v>
      </c>
      <c r="F2" s="271" t="s">
        <v>1</v>
      </c>
      <c r="G2" s="24" t="s">
        <v>24</v>
      </c>
    </row>
    <row r="3" spans="1:9" s="4" customFormat="1" ht="19.5" customHeight="1">
      <c r="A3" s="22">
        <f>IF(B3&lt;&gt;"",ROW()-2,"")</f>
        <v>1</v>
      </c>
      <c r="B3" s="26" t="s">
        <v>927</v>
      </c>
      <c r="C3" s="127">
        <v>62481100</v>
      </c>
      <c r="D3" s="77"/>
      <c r="E3" s="22">
        <f>IF(F3&lt;&gt;"",ROW()-2,"")</f>
        <v>1</v>
      </c>
      <c r="F3" s="118" t="s">
        <v>43</v>
      </c>
      <c r="G3" s="112">
        <f>IF('AN PHÚ'!$I$139&lt;0,0,'AN PHÚ'!$I$139)</f>
        <v>140197984</v>
      </c>
      <c r="I3" s="121"/>
    </row>
    <row r="4" spans="1:9" s="14" customFormat="1" ht="19.5" customHeight="1">
      <c r="A4" s="22">
        <f t="shared" ref="A4:A12" si="0">IF(B4&lt;&gt;"",ROW()-2,"")</f>
        <v>2</v>
      </c>
      <c r="B4" s="286" t="s">
        <v>928</v>
      </c>
      <c r="C4" s="285">
        <f>'NGHỊ HÒA'!$K$85</f>
        <v>86941223.599999964</v>
      </c>
      <c r="D4" s="34"/>
      <c r="E4" s="22">
        <f t="shared" ref="E4:E12" si="1">IF(F4&lt;&gt;"",ROW()-2,"")</f>
        <v>2</v>
      </c>
      <c r="F4" s="130" t="s">
        <v>44</v>
      </c>
      <c r="G4" s="112">
        <f>'TTCL-VÙNG 4'!F116</f>
        <v>16875000</v>
      </c>
    </row>
    <row r="5" spans="1:9" s="14" customFormat="1" ht="19.5" customHeight="1">
      <c r="A5" s="22">
        <f t="shared" si="0"/>
        <v>3</v>
      </c>
      <c r="B5" s="27" t="s">
        <v>929</v>
      </c>
      <c r="C5" s="127">
        <f>M.T.NAM!$I$30</f>
        <v>9400000</v>
      </c>
      <c r="D5" s="34"/>
      <c r="E5" s="22">
        <f t="shared" si="1"/>
        <v>3</v>
      </c>
      <c r="F5" s="130" t="s">
        <v>1292</v>
      </c>
      <c r="G5" s="112">
        <v>100000000</v>
      </c>
      <c r="I5" s="119"/>
    </row>
    <row r="6" spans="1:9" s="14" customFormat="1" ht="19.5" customHeight="1">
      <c r="A6" s="22">
        <f t="shared" si="0"/>
        <v>4</v>
      </c>
      <c r="B6" s="27" t="s">
        <v>930</v>
      </c>
      <c r="C6" s="127">
        <f>PHÁT!$I$291</f>
        <v>358709533</v>
      </c>
      <c r="D6" s="34"/>
      <c r="E6" s="22">
        <f t="shared" si="1"/>
        <v>4</v>
      </c>
      <c r="F6" s="128" t="s">
        <v>1974</v>
      </c>
      <c r="G6" s="126">
        <v>35322650</v>
      </c>
      <c r="I6" s="119"/>
    </row>
    <row r="7" spans="1:9" s="14" customFormat="1" ht="19.5" customHeight="1">
      <c r="A7" s="22">
        <f t="shared" si="0"/>
        <v>5</v>
      </c>
      <c r="B7" s="286" t="s">
        <v>1294</v>
      </c>
      <c r="C7" s="112">
        <f>T.M.THƯ!$I$49</f>
        <v>100100000</v>
      </c>
      <c r="D7" s="34"/>
      <c r="E7" s="22">
        <f t="shared" si="1"/>
        <v>5</v>
      </c>
      <c r="F7" s="128" t="s">
        <v>1977</v>
      </c>
      <c r="G7" s="126">
        <v>31328330</v>
      </c>
      <c r="I7" s="119"/>
    </row>
    <row r="8" spans="1:9" s="14" customFormat="1" ht="19.5" customHeight="1">
      <c r="A8" s="22">
        <f t="shared" si="0"/>
        <v>6</v>
      </c>
      <c r="B8" s="29" t="s">
        <v>1132</v>
      </c>
      <c r="C8" s="33">
        <v>109355400</v>
      </c>
      <c r="D8" s="34"/>
      <c r="E8" s="22">
        <f t="shared" si="1"/>
        <v>6</v>
      </c>
      <c r="F8" s="128" t="s">
        <v>1506</v>
      </c>
      <c r="G8" s="126">
        <v>7920000</v>
      </c>
      <c r="I8" s="119"/>
    </row>
    <row r="9" spans="1:9" s="14" customFormat="1" ht="19.5" customHeight="1">
      <c r="A9" s="22">
        <f t="shared" si="0"/>
        <v>7</v>
      </c>
      <c r="B9" s="29" t="s">
        <v>1502</v>
      </c>
      <c r="C9" s="33">
        <v>6400000</v>
      </c>
      <c r="D9" s="34"/>
      <c r="E9" s="22" t="str">
        <f t="shared" si="1"/>
        <v/>
      </c>
      <c r="F9" s="128"/>
      <c r="G9" s="126"/>
      <c r="I9" s="119"/>
    </row>
    <row r="10" spans="1:9" s="14" customFormat="1" ht="19.5" customHeight="1">
      <c r="A10" s="22" t="str">
        <f t="shared" si="0"/>
        <v/>
      </c>
      <c r="B10" s="286"/>
      <c r="C10" s="112"/>
      <c r="D10" s="34"/>
      <c r="E10" s="22" t="str">
        <f t="shared" si="1"/>
        <v/>
      </c>
      <c r="F10" s="128"/>
      <c r="G10" s="126"/>
      <c r="I10" s="119"/>
    </row>
    <row r="11" spans="1:9" s="14" customFormat="1" ht="19.5" customHeight="1">
      <c r="A11" s="22" t="str">
        <f t="shared" si="0"/>
        <v/>
      </c>
      <c r="B11" s="287"/>
      <c r="C11" s="287"/>
      <c r="D11" s="34"/>
      <c r="E11" s="22" t="str">
        <f t="shared" si="1"/>
        <v/>
      </c>
      <c r="F11" s="128"/>
      <c r="G11" s="126"/>
      <c r="I11" s="119"/>
    </row>
    <row r="12" spans="1:9" s="14" customFormat="1" ht="19.5" customHeight="1">
      <c r="A12" s="22" t="str">
        <f t="shared" si="0"/>
        <v/>
      </c>
      <c r="B12" s="287"/>
      <c r="C12" s="287"/>
      <c r="D12" s="34"/>
      <c r="E12" s="22" t="str">
        <f t="shared" si="1"/>
        <v/>
      </c>
      <c r="F12" s="128"/>
      <c r="G12" s="126"/>
      <c r="I12" s="119"/>
    </row>
    <row r="13" spans="1:9" s="16" customFormat="1" ht="19.5" customHeight="1">
      <c r="A13" s="15"/>
      <c r="B13" s="5" t="s">
        <v>3</v>
      </c>
      <c r="C13" s="273">
        <f>SUM(C3:C11)</f>
        <v>733387256.5999999</v>
      </c>
      <c r="D13" s="76"/>
      <c r="E13" s="538" t="s">
        <v>3</v>
      </c>
      <c r="F13" s="539"/>
      <c r="G13" s="25">
        <f>SUM(G3:G12)</f>
        <v>331643964</v>
      </c>
      <c r="I13" s="120"/>
    </row>
    <row r="14" spans="1:9" s="14" customFormat="1" ht="19.5" customHeight="1">
      <c r="A14" s="274"/>
      <c r="B14" s="275"/>
      <c r="C14" s="276"/>
      <c r="D14" s="7"/>
      <c r="E14" s="277"/>
      <c r="F14" s="277"/>
      <c r="G14" s="278"/>
      <c r="I14" s="119">
        <f>SUM(I3:I13)</f>
        <v>0</v>
      </c>
    </row>
    <row r="15" spans="1:9" s="14" customFormat="1" ht="19.5" customHeight="1">
      <c r="A15" s="23" t="str">
        <f ca="1">"CÔNG NỢ TIỀN TÀU: " &amp; DAY($I$1)&amp;"/"&amp;MONTH($I$1)&amp;"/"&amp;YEAR($I$1)</f>
        <v>CÔNG NỢ TIỀN TÀU: 4/6/2016</v>
      </c>
      <c r="B15" s="275"/>
      <c r="C15" s="276"/>
      <c r="D15" s="18"/>
      <c r="E15" s="23" t="str">
        <f ca="1">"CÔNG NỢ KHÁC - TRÀ VINH : " &amp; DAY($I$1)&amp;"/"&amp;MONTH($I$1)&amp;"/"&amp;YEAR($I$1)</f>
        <v>CÔNG NỢ KHÁC - TRÀ VINH : 4/6/2016</v>
      </c>
      <c r="F15" s="275"/>
      <c r="G15" s="276"/>
      <c r="I15" s="119"/>
    </row>
    <row r="16" spans="1:9" s="14" customFormat="1" ht="19.5" customHeight="1">
      <c r="A16" s="8" t="s">
        <v>0</v>
      </c>
      <c r="B16" s="271" t="s">
        <v>1</v>
      </c>
      <c r="C16" s="24" t="s">
        <v>24</v>
      </c>
      <c r="D16" s="21"/>
      <c r="E16" s="8" t="s">
        <v>0</v>
      </c>
      <c r="F16" s="271" t="s">
        <v>1</v>
      </c>
      <c r="G16" s="24" t="s">
        <v>24</v>
      </c>
      <c r="I16" s="119"/>
    </row>
    <row r="17" spans="1:9" s="14" customFormat="1" ht="19.5" customHeight="1">
      <c r="A17" s="22">
        <f>IF(B17&lt;&gt;"",ROW()-16,"")</f>
        <v>1</v>
      </c>
      <c r="B17" s="122" t="s">
        <v>84</v>
      </c>
      <c r="C17" s="112">
        <f>HEADWAY!I116</f>
        <v>72574542.400000095</v>
      </c>
      <c r="D17" s="21"/>
      <c r="E17" s="22">
        <f>IF(F17&lt;&gt;"",ROW()-16,"")</f>
        <v>1</v>
      </c>
      <c r="F17" s="289" t="s">
        <v>1259</v>
      </c>
      <c r="G17" s="112">
        <v>36300000</v>
      </c>
      <c r="I17" s="119"/>
    </row>
    <row r="18" spans="1:9" s="14" customFormat="1" ht="19.5" customHeight="1">
      <c r="A18" s="22">
        <f t="shared" ref="A18:A21" si="2">IF(B18&lt;&gt;"",ROW()-16,"")</f>
        <v>2</v>
      </c>
      <c r="B18" s="157" t="s">
        <v>1500</v>
      </c>
      <c r="C18" s="112">
        <v>16269120</v>
      </c>
      <c r="D18" s="21"/>
      <c r="E18" s="22">
        <f t="shared" ref="E18:E21" si="3">IF(F18&lt;&gt;"",ROW()-16,"")</f>
        <v>2</v>
      </c>
      <c r="F18" s="128" t="s">
        <v>1507</v>
      </c>
      <c r="G18" s="112">
        <v>30360000</v>
      </c>
    </row>
    <row r="19" spans="1:9" s="14" customFormat="1" ht="19.5" customHeight="1">
      <c r="A19" s="22">
        <f t="shared" si="2"/>
        <v>3</v>
      </c>
      <c r="B19" s="157" t="s">
        <v>931</v>
      </c>
      <c r="C19" s="112">
        <v>46625000</v>
      </c>
      <c r="D19" s="21"/>
      <c r="E19" s="22" t="str">
        <f t="shared" si="3"/>
        <v/>
      </c>
      <c r="F19" s="128"/>
      <c r="G19" s="112"/>
    </row>
    <row r="20" spans="1:9" s="14" customFormat="1" ht="19.5" customHeight="1">
      <c r="A20" s="22"/>
      <c r="B20" s="157"/>
      <c r="C20" s="112"/>
      <c r="D20" s="21"/>
      <c r="E20" s="22"/>
      <c r="F20" s="128"/>
      <c r="G20" s="112"/>
    </row>
    <row r="21" spans="1:9" s="16" customFormat="1" ht="19.5" customHeight="1">
      <c r="A21" s="22" t="str">
        <f t="shared" si="2"/>
        <v/>
      </c>
      <c r="B21" s="157"/>
      <c r="C21" s="112"/>
      <c r="D21" s="288"/>
      <c r="E21" s="22" t="str">
        <f t="shared" si="3"/>
        <v/>
      </c>
      <c r="F21" s="294"/>
      <c r="G21" s="126"/>
    </row>
    <row r="22" spans="1:9" s="14" customFormat="1" ht="19.5" customHeight="1">
      <c r="A22" s="537" t="s">
        <v>3</v>
      </c>
      <c r="B22" s="537"/>
      <c r="C22" s="25">
        <f>SUM(C17:C21)</f>
        <v>135468662.4000001</v>
      </c>
      <c r="D22" s="21"/>
      <c r="E22" s="537" t="s">
        <v>3</v>
      </c>
      <c r="F22" s="537"/>
      <c r="G22" s="25">
        <f>SUM(G17:G21)</f>
        <v>66660000</v>
      </c>
    </row>
    <row r="23" spans="1:9" s="14" customFormat="1" ht="19.5" customHeight="1">
      <c r="A23" s="274"/>
      <c r="B23" s="275"/>
      <c r="C23" s="276"/>
      <c r="D23" s="21"/>
      <c r="E23" s="277"/>
      <c r="F23" s="277"/>
      <c r="G23" s="278"/>
    </row>
    <row r="24" spans="1:9" s="14" customFormat="1" ht="19.5" customHeight="1">
      <c r="A24" s="13" t="str">
        <f ca="1">"CÔNG NỢ CÁ - LONG AN: " &amp; DAY(I1)&amp;"/"&amp;MONTH(I1)&amp;"/"&amp;YEAR(I1)</f>
        <v>CÔNG NỢ CÁ - LONG AN: 4/6/2016</v>
      </c>
      <c r="B24" s="6"/>
      <c r="C24" s="7"/>
      <c r="D24" s="21"/>
      <c r="E24" s="13" t="str">
        <f ca="1">"CÔNG NỢ CÁ - TRÀ VINH: " &amp; DAY(I1)&amp;"/"&amp;MONTH(I1)&amp;"/"&amp;YEAR(I1)</f>
        <v>CÔNG NỢ CÁ - TRÀ VINH: 4/6/2016</v>
      </c>
      <c r="F24" s="17"/>
    </row>
    <row r="25" spans="1:9" s="14" customFormat="1" ht="19.5" customHeight="1">
      <c r="A25" s="8" t="s">
        <v>0</v>
      </c>
      <c r="B25" s="9" t="s">
        <v>1</v>
      </c>
      <c r="C25" s="24" t="s">
        <v>24</v>
      </c>
      <c r="D25" s="21"/>
      <c r="E25" s="8" t="s">
        <v>0</v>
      </c>
      <c r="F25" s="271" t="s">
        <v>1</v>
      </c>
      <c r="G25" s="24" t="s">
        <v>24</v>
      </c>
    </row>
    <row r="26" spans="1:9" s="14" customFormat="1" ht="19.5" customHeight="1">
      <c r="A26" s="30">
        <f t="array" ref="A26">IF(C26&lt;&gt;0,SUM(($C$26:C26&lt;&gt;0)*1),"")</f>
        <v>1</v>
      </c>
      <c r="B26" s="27" t="s">
        <v>4</v>
      </c>
      <c r="C26" s="31">
        <f>IF(ISNA(VLOOKUP(B26,[2]T.KẾT!$B$4:$C$33,2,0)),0,VLOOKUP(B26,[2]T.KẾT!$B$4:$C$33,2,0))</f>
        <v>1440442</v>
      </c>
      <c r="D26" s="21"/>
      <c r="E26" s="30" t="str">
        <f t="array" ref="E26">IF(G26&lt;&gt;0,SUM(($G$26:G26&lt;&gt;0)*1),"")</f>
        <v/>
      </c>
      <c r="F26" s="27" t="s">
        <v>1126</v>
      </c>
      <c r="G26" s="279">
        <f>IF(ISNA(VLOOKUP(F26,[2]T.KẾT!$F$4:$G$33,2,0)),0,VLOOKUP(F26,[2]T.KẾT!$F$4:$G$33,2,0))</f>
        <v>0</v>
      </c>
    </row>
    <row r="27" spans="1:9" s="14" customFormat="1" ht="19.5" customHeight="1">
      <c r="A27" s="20">
        <f t="array" ref="A27">IF(C27&lt;&gt;0,SUM(($C$26:C27&lt;&gt;0)*1),"")</f>
        <v>2</v>
      </c>
      <c r="B27" s="27" t="s">
        <v>70</v>
      </c>
      <c r="C27" s="32">
        <f>IF(ISNA(VLOOKUP(B27,[2]T.KẾT!$B$4:$C$33,2,0)),0,VLOOKUP(B27,[2]T.KẾT!$B$4:$C$33,2,0))</f>
        <v>50562</v>
      </c>
      <c r="D27" s="21"/>
      <c r="E27" s="20">
        <f t="array" ref="E27">IF(G27&lt;&gt;0,SUM(($G$26:G27&lt;&gt;0)*1),"")</f>
        <v>1</v>
      </c>
      <c r="F27" s="27" t="s">
        <v>942</v>
      </c>
      <c r="G27" s="279">
        <f>IF(ISNA(VLOOKUP(F27,[2]T.KẾT!$F$4:$G$33,2,0)),0,VLOOKUP(F27,[2]T.KẾT!$F$4:$G$33,2,0))</f>
        <v>92340</v>
      </c>
    </row>
    <row r="28" spans="1:9" s="14" customFormat="1" ht="19.5" customHeight="1">
      <c r="A28" s="20">
        <f t="array" ref="A28">IF(C28&lt;&gt;0,SUM(($C$26:C28&lt;&gt;0)*1),"")</f>
        <v>3</v>
      </c>
      <c r="B28" s="27" t="s">
        <v>5</v>
      </c>
      <c r="C28" s="32">
        <f>IF(ISNA(VLOOKUP(B28,[2]T.KẾT!$B$4:$C$33,2,0)),0,VLOOKUP(B28,[2]T.KẾT!$B$4:$C$33,2,0))</f>
        <v>79826.5</v>
      </c>
      <c r="D28" s="21"/>
      <c r="E28" s="20" t="str">
        <f t="array" ref="E28">IF(G28&lt;&gt;0,SUM(($G$26:G28&lt;&gt;0)*1),"")</f>
        <v/>
      </c>
      <c r="F28" s="27" t="s">
        <v>943</v>
      </c>
      <c r="G28" s="279">
        <f>IF(ISNA(VLOOKUP(F28,[2]T.KẾT!$F$4:$G$33,2,0)),0,VLOOKUP(F28,[2]T.KẾT!$F$4:$G$33,2,0))</f>
        <v>0</v>
      </c>
    </row>
    <row r="29" spans="1:9" s="14" customFormat="1" ht="19.5" customHeight="1">
      <c r="A29" s="20">
        <f t="array" ref="A29">IF(C29&lt;&gt;0,SUM(($C$26:C29&lt;&gt;0)*1),"")</f>
        <v>4</v>
      </c>
      <c r="B29" s="27" t="s">
        <v>941</v>
      </c>
      <c r="C29" s="32">
        <f>IF(ISNA(VLOOKUP(B29,[2]T.KẾT!$B$4:$C$33,2,0)),0,VLOOKUP(B29,[2]T.KẾT!$B$4:$C$33,2,0))</f>
        <v>466896</v>
      </c>
      <c r="D29" s="21"/>
      <c r="E29" s="20" t="str">
        <f t="array" ref="E29">IF(G29&lt;&gt;0,SUM(($G$26:G29&lt;&gt;0)*1),"")</f>
        <v/>
      </c>
      <c r="F29" s="27" t="s">
        <v>1051</v>
      </c>
      <c r="G29" s="279">
        <f>IF(ISNA(VLOOKUP(F29,[2]T.KẾT!$F$4:$G$33,2,0)),0,VLOOKUP(F29,[2]T.KẾT!$F$4:$G$33,2,0))</f>
        <v>0</v>
      </c>
    </row>
    <row r="30" spans="1:9" s="14" customFormat="1" ht="19.5" customHeight="1">
      <c r="A30" s="20">
        <f t="array" ref="A30">IF(C30&lt;&gt;0,SUM(($C$26:C30&lt;&gt;0)*1),"")</f>
        <v>5</v>
      </c>
      <c r="B30" s="27" t="s">
        <v>932</v>
      </c>
      <c r="C30" s="32">
        <f>IF(ISNA(VLOOKUP(B30,[2]T.KẾT!$B$4:$C$33,2,0)),0,VLOOKUP(B30,[2]T.KẾT!$B$4:$C$33,2,0))</f>
        <v>145985</v>
      </c>
      <c r="D30" s="21"/>
      <c r="E30" s="20" t="str">
        <f t="array" ref="E30">IF(G30&lt;&gt;0,SUM(($G$26:G30&lt;&gt;0)*1),"")</f>
        <v/>
      </c>
      <c r="F30" s="27" t="s">
        <v>1050</v>
      </c>
      <c r="G30" s="279">
        <f>IF(ISNA(VLOOKUP(F30,[2]T.KẾT!$F$4:$G$33,2,0)),0,VLOOKUP(F30,[2]T.KẾT!$F$4:$G$33,2,0))</f>
        <v>0</v>
      </c>
    </row>
    <row r="31" spans="1:9" s="14" customFormat="1" ht="19.5" customHeight="1">
      <c r="A31" s="20">
        <f t="array" ref="A31">IF(C31&lt;&gt;0,SUM(($C$26:C31&lt;&gt;0)*1),"")</f>
        <v>6</v>
      </c>
      <c r="B31" s="27" t="s">
        <v>1127</v>
      </c>
      <c r="C31" s="32">
        <f>IF(ISNA(VLOOKUP(B31,[2]T.KẾT!$B$4:$C$33,2,0)),0,VLOOKUP(B31,[2]T.KẾT!$B$4:$C$33,2,0))</f>
        <v>193050</v>
      </c>
      <c r="D31" s="21"/>
      <c r="E31" s="20" t="str">
        <f t="array" ref="E31">IF(G31&lt;&gt;0,SUM(($G$26:G31&lt;&gt;0)*1),"")</f>
        <v/>
      </c>
      <c r="F31" s="263"/>
      <c r="G31" s="279">
        <f>IF(ISNA(VLOOKUP(F31,[2]T.KẾT!$F$4:$G$33,2,0)),0,VLOOKUP(F31,[2]T.KẾT!$F$4:$G$33,2,0))</f>
        <v>0</v>
      </c>
    </row>
    <row r="32" spans="1:9" s="14" customFormat="1" ht="19.5" customHeight="1">
      <c r="A32" s="20">
        <f t="array" ref="A32">IF(C32&lt;&gt;0,SUM(($C$26:C32&lt;&gt;0)*1),"")</f>
        <v>7</v>
      </c>
      <c r="B32" s="27" t="s">
        <v>940</v>
      </c>
      <c r="C32" s="32">
        <f>IF(ISNA(VLOOKUP(B32,[2]T.KẾT!$B$4:$C$33,2,0)),0,VLOOKUP(B32,[2]T.KẾT!$B$4:$C$33,2,0))</f>
        <v>2300</v>
      </c>
      <c r="D32" s="21"/>
      <c r="E32" s="20" t="str">
        <f t="array" ref="E32">IF(G32&lt;&gt;0,SUM(($G$26:G32&lt;&gt;0)*1),"")</f>
        <v/>
      </c>
      <c r="F32" s="263"/>
      <c r="G32" s="279">
        <f>IF(ISNA(VLOOKUP(F32,[2]T.KẾT!$F$4:$G$33,2,0)),0,VLOOKUP(F32,[2]T.KẾT!$F$4:$G$33,2,0))</f>
        <v>0</v>
      </c>
    </row>
    <row r="33" spans="1:9" s="14" customFormat="1" ht="19.5" customHeight="1">
      <c r="A33" s="20" t="str">
        <f t="array" ref="A33">IF(C33&lt;&gt;0,SUM(($C$26:C33&lt;&gt;0)*1),"")</f>
        <v/>
      </c>
      <c r="B33" s="27" t="s">
        <v>1049</v>
      </c>
      <c r="C33" s="32">
        <f>IF(ISNA(VLOOKUP(B33,[2]T.KẾT!$B$4:$C$33,2,0)),0,VLOOKUP(B33,[2]T.KẾT!$B$4:$C$33,2,0))</f>
        <v>0</v>
      </c>
      <c r="D33" s="21"/>
      <c r="E33" s="20" t="str">
        <f t="array" ref="E33">IF(G33&lt;&gt;0,SUM(($G$26:G33&lt;&gt;0)*1),"")</f>
        <v/>
      </c>
      <c r="F33" s="263"/>
      <c r="G33" s="279">
        <f>IF(ISNA(VLOOKUP(F33,[2]T.KẾT!$F$4:$G$33,2,0)),0,VLOOKUP(F33,[2]T.KẾT!$F$4:$G$33,2,0))</f>
        <v>0</v>
      </c>
    </row>
    <row r="34" spans="1:9" ht="19.5" customHeight="1">
      <c r="A34" s="20">
        <f t="array" ref="A34">IF(C34&lt;&gt;0,SUM(($C$26:C34&lt;&gt;0)*1),"")</f>
        <v>8</v>
      </c>
      <c r="B34" s="27" t="s">
        <v>1128</v>
      </c>
      <c r="C34" s="32">
        <f>IF(ISNA(VLOOKUP(B34,[2]T.KẾT!$B$4:$C$33,2,0)),0,VLOOKUP(B34,[2]T.KẾT!$B$4:$C$33,2,0))</f>
        <v>137320</v>
      </c>
      <c r="D34" s="21"/>
      <c r="E34" s="20" t="str">
        <f t="array" ref="E34">IF(G34&lt;&gt;0,SUM(($G$26:G34&lt;&gt;0)*1),"")</f>
        <v/>
      </c>
      <c r="F34" s="263"/>
      <c r="G34" s="279">
        <f>IF(ISNA(VLOOKUP(F34,[2]T.KẾT!$F$4:$G$33,2,0)),0,VLOOKUP(F34,[2]T.KẾT!$F$4:$G$33,2,0))</f>
        <v>0</v>
      </c>
    </row>
    <row r="35" spans="1:9" ht="19.5" customHeight="1">
      <c r="A35" s="20">
        <f t="array" ref="A35">IF(C35&lt;&gt;0,SUM(($C$26:C35&lt;&gt;0)*1),"")</f>
        <v>9</v>
      </c>
      <c r="B35" s="27" t="s">
        <v>933</v>
      </c>
      <c r="C35" s="32">
        <f>IF(ISNA(VLOOKUP(B35,[2]T.KẾT!$B$4:$C$33,2,0)),0,VLOOKUP(B35,[2]T.KẾT!$B$4:$C$33,2,0))</f>
        <v>200670</v>
      </c>
      <c r="D35" s="21"/>
      <c r="E35" s="20" t="str">
        <f t="array" ref="E35">IF(G35&lt;&gt;0,SUM(($G$26:G35&lt;&gt;0)*1),"")</f>
        <v/>
      </c>
      <c r="F35" s="263"/>
      <c r="G35" s="279">
        <f>IF(ISNA(VLOOKUP(F35,[2]T.KẾT!$F$4:$G$33,2,0)),0,VLOOKUP(F35,[2]T.KẾT!$F$4:$G$33,2,0))</f>
        <v>0</v>
      </c>
    </row>
    <row r="36" spans="1:9" ht="19.5" customHeight="1">
      <c r="A36" s="20">
        <f t="array" ref="A36">IF(C36&lt;&gt;0,SUM(($C$26:C36&lt;&gt;0)*1),"")</f>
        <v>10</v>
      </c>
      <c r="B36" s="27" t="s">
        <v>934</v>
      </c>
      <c r="C36" s="32">
        <f>IF(ISNA(VLOOKUP(B36,[2]T.KẾT!$B$4:$C$33,2,0)),0,VLOOKUP(B36,[2]T.KẾT!$B$4:$C$33,2,0))</f>
        <v>1214932</v>
      </c>
      <c r="D36" s="21"/>
      <c r="E36" s="20" t="str">
        <f t="array" ref="E36">IF(G36&lt;&gt;0,SUM(($G$26:G36&lt;&gt;0)*1),"")</f>
        <v/>
      </c>
      <c r="F36" s="263"/>
      <c r="G36" s="279">
        <f>IF(ISNA(VLOOKUP(F36,[2]T.KẾT!$F$4:$G$33,2,0)),0,VLOOKUP(F36,[2]T.KẾT!$F$4:$G$33,2,0))</f>
        <v>0</v>
      </c>
    </row>
    <row r="37" spans="1:9" ht="19.5" customHeight="1">
      <c r="A37" s="20" t="str">
        <f t="array" ref="A37">IF(C37&lt;&gt;0,SUM(($C$26:C37&lt;&gt;0)*1),"")</f>
        <v/>
      </c>
      <c r="B37" s="27" t="s">
        <v>1129</v>
      </c>
      <c r="C37" s="32">
        <f>IF(ISNA(VLOOKUP(B37,[2]T.KẾT!$B$4:$C$33,2,0)),0,VLOOKUP(B37,[2]T.KẾT!$B$4:$C$33,2,0))</f>
        <v>0</v>
      </c>
      <c r="D37" s="21"/>
      <c r="E37" s="20" t="str">
        <f t="array" ref="E37">IF(G37&lt;&gt;0,SUM(($G$26:G37&lt;&gt;0)*1),"")</f>
        <v/>
      </c>
      <c r="F37" s="263"/>
      <c r="G37" s="279">
        <f>IF(ISNA(VLOOKUP(F37,[2]T.KẾT!$F$4:$G$33,2,0)),0,VLOOKUP(F37,[2]T.KẾT!$F$4:$G$33,2,0))</f>
        <v>0</v>
      </c>
      <c r="I37" s="28"/>
    </row>
    <row r="38" spans="1:9" ht="19.5" customHeight="1">
      <c r="A38" s="20">
        <f t="array" ref="A38">IF(C38&lt;&gt;0,SUM(($C$26:C38&lt;&gt;0)*1),"")</f>
        <v>11</v>
      </c>
      <c r="B38" s="27" t="s">
        <v>935</v>
      </c>
      <c r="C38" s="32">
        <f>IF(ISNA(VLOOKUP(B38,[2]T.KẾT!$B$4:$C$33,2,0)),0,VLOOKUP(B38,[2]T.KẾT!$B$4:$C$33,2,0))</f>
        <v>165493.6</v>
      </c>
      <c r="D38" s="21"/>
      <c r="E38" s="20" t="str">
        <f t="array" ref="E38">IF(G38&lt;&gt;0,SUM(($G$26:G38&lt;&gt;0)*1),"")</f>
        <v/>
      </c>
      <c r="F38" s="263"/>
      <c r="G38" s="279">
        <f>IF(ISNA(VLOOKUP(F38,[2]T.KẾT!$F$4:$G$33,2,0)),0,VLOOKUP(F38,[2]T.KẾT!$F$4:$G$33,2,0))</f>
        <v>0</v>
      </c>
    </row>
    <row r="39" spans="1:9" ht="19.5" customHeight="1">
      <c r="A39" s="20">
        <f t="array" ref="A39">IF(C39&lt;&gt;0,SUM(($C$26:C39&lt;&gt;0)*1),"")</f>
        <v>12</v>
      </c>
      <c r="B39" s="27" t="s">
        <v>1130</v>
      </c>
      <c r="C39" s="32">
        <f>IF(ISNA(VLOOKUP(B39,[2]T.KẾT!$B$4:$C$33,2,0)),0,VLOOKUP(B39,[2]T.KẾT!$B$4:$C$33,2,0))</f>
        <v>205324.90000000002</v>
      </c>
      <c r="D39" s="21"/>
      <c r="E39" s="20" t="str">
        <f t="array" ref="E39">IF(G39&lt;&gt;0,SUM(($G$26:G39&lt;&gt;0)*1),"")</f>
        <v/>
      </c>
      <c r="F39" s="263"/>
      <c r="G39" s="279">
        <f>IF(ISNA(VLOOKUP(F39,[2]T.KẾT!$F$4:$G$33,2,0)),0,VLOOKUP(F39,[2]T.KẾT!$F$4:$G$33,2,0))</f>
        <v>0</v>
      </c>
    </row>
    <row r="40" spans="1:9" ht="19.5" customHeight="1">
      <c r="A40" s="20">
        <f t="array" ref="A40">IF(C40&lt;&gt;0,SUM(($C$26:C40&lt;&gt;0)*1),"")</f>
        <v>13</v>
      </c>
      <c r="B40" s="27" t="s">
        <v>936</v>
      </c>
      <c r="C40" s="32">
        <f>IF(ISNA(VLOOKUP(B40,[2]T.KẾT!$B$4:$C$33,2,0)),0,VLOOKUP(B40,[2]T.KẾT!$B$4:$C$33,2,0))</f>
        <v>36338.200000000186</v>
      </c>
      <c r="D40" s="21"/>
      <c r="E40" s="20" t="str">
        <f t="array" ref="E40">IF(G40&lt;&gt;0,SUM(($G$26:G40&lt;&gt;0)*1),"")</f>
        <v/>
      </c>
      <c r="F40" s="263"/>
      <c r="G40" s="279">
        <f>IF(ISNA(VLOOKUP(F40,[2]T.KẾT!$F$4:$G$33,2,0)),0,VLOOKUP(F40,[2]T.KẾT!$F$4:$G$33,2,0))</f>
        <v>0</v>
      </c>
    </row>
    <row r="41" spans="1:9" ht="19.5" customHeight="1">
      <c r="A41" s="20">
        <f t="array" ref="A41">IF(C41&lt;&gt;0,SUM(($C$26:C41&lt;&gt;0)*1),"")</f>
        <v>14</v>
      </c>
      <c r="B41" s="27" t="s">
        <v>937</v>
      </c>
      <c r="C41" s="32">
        <f>IF(ISNA(VLOOKUP(B41,[2]T.KẾT!$B$4:$C$33,2,0)),0,VLOOKUP(B41,[2]T.KẾT!$B$4:$C$33,2,0))</f>
        <v>801305.29999999981</v>
      </c>
      <c r="D41" s="21"/>
      <c r="E41" s="20" t="str">
        <f t="array" ref="E41">IF(G41&lt;&gt;0,SUM(($G$26:G41&lt;&gt;0)*1),"")</f>
        <v/>
      </c>
      <c r="F41" s="263"/>
      <c r="G41" s="279">
        <f>IF(ISNA(VLOOKUP(F41,[2]T.KẾT!$F$4:$G$33,2,0)),0,VLOOKUP(F41,[2]T.KẾT!$F$4:$G$33,2,0))</f>
        <v>0</v>
      </c>
    </row>
    <row r="42" spans="1:9" ht="19.5" customHeight="1">
      <c r="A42" s="20">
        <f t="array" ref="A42">IF(C42&lt;&gt;0,SUM(($C$26:C42&lt;&gt;0)*1),"")</f>
        <v>15</v>
      </c>
      <c r="B42" s="27" t="s">
        <v>938</v>
      </c>
      <c r="C42" s="32">
        <f>IF(ISNA(VLOOKUP(B42,[2]T.KẾT!$B$4:$C$33,2,0)),0,VLOOKUP(B42,[2]T.KẾT!$B$4:$C$33,2,0))</f>
        <v>44996</v>
      </c>
      <c r="D42" s="21"/>
      <c r="E42" s="20"/>
      <c r="F42" s="263"/>
      <c r="G42" s="279">
        <f>IF(ISNA(VLOOKUP(F42,[2]T.KẾT!$F$4:$G$33,2,0)),0,VLOOKUP(F42,[2]T.KẾT!$F$4:$G$33,2,0))</f>
        <v>0</v>
      </c>
    </row>
    <row r="43" spans="1:9" ht="19.5" customHeight="1">
      <c r="A43" s="20">
        <f t="array" ref="A43">IF(C43&lt;&gt;0,SUM(($C$26:C43&lt;&gt;0)*1),"")</f>
        <v>16</v>
      </c>
      <c r="B43" s="27" t="s">
        <v>939</v>
      </c>
      <c r="C43" s="32">
        <f>IF(ISNA(VLOOKUP(B43,[2]T.KẾT!$B$4:$C$33,2,0)),0,VLOOKUP(B43,[2]T.KẾT!$B$4:$C$33,2,0))</f>
        <v>212100</v>
      </c>
      <c r="D43" s="21"/>
      <c r="E43" s="20"/>
      <c r="F43" s="263"/>
      <c r="G43" s="279">
        <f>IF(ISNA(VLOOKUP(F43,[2]T.KẾT!$F$4:$G$33,2,0)),0,VLOOKUP(F43,[2]T.KẾT!$F$4:$G$33,2,0))</f>
        <v>0</v>
      </c>
    </row>
    <row r="44" spans="1:9" ht="19.5" customHeight="1">
      <c r="A44" s="20" t="str">
        <f t="array" ref="A44">IF(C44&lt;&gt;0,SUM(($C$26:C44&lt;&gt;0)*1),"")</f>
        <v/>
      </c>
      <c r="B44" s="27"/>
      <c r="C44" s="32">
        <f>IF(ISNA(VLOOKUP(B44,[2]T.KẾT!$B$4:$C$33,2,0)),0,VLOOKUP(B44,[2]T.KẾT!$B$4:$C$33,2,0))</f>
        <v>0</v>
      </c>
      <c r="E44" s="20" t="str">
        <f t="array" ref="E44">IF(G44&lt;&gt;0,SUM(($G$26:G44&lt;&gt;0)*1),"")</f>
        <v/>
      </c>
      <c r="F44" s="263"/>
      <c r="G44" s="279">
        <f>IF(ISNA(VLOOKUP(F44,[2]T.KẾT!$F$4:$G$33,2,0)),0,VLOOKUP(F44,[2]T.KẾT!$F$4:$G$33,2,0))</f>
        <v>0</v>
      </c>
    </row>
    <row r="45" spans="1:9" ht="19.5" customHeight="1">
      <c r="A45" s="537" t="s">
        <v>3</v>
      </c>
      <c r="B45" s="537"/>
      <c r="C45" s="10">
        <f>SUM(C26:C44)</f>
        <v>5397541.5</v>
      </c>
      <c r="E45" s="537" t="s">
        <v>3</v>
      </c>
      <c r="F45" s="537"/>
      <c r="G45" s="10">
        <f>SUM(G26:G44)</f>
        <v>92340</v>
      </c>
    </row>
    <row r="46" spans="1:9" ht="19.5" customHeight="1">
      <c r="A46" s="11"/>
      <c r="B46" s="11"/>
      <c r="C46" s="12"/>
      <c r="E46" s="23"/>
      <c r="F46" s="75"/>
      <c r="G46" s="35"/>
    </row>
  </sheetData>
  <mergeCells count="5">
    <mergeCell ref="E45:F45"/>
    <mergeCell ref="A45:B45"/>
    <mergeCell ref="E13:F13"/>
    <mergeCell ref="A22:B22"/>
    <mergeCell ref="E22:F22"/>
  </mergeCells>
  <phoneticPr fontId="3" type="noConversion"/>
  <pageMargins left="0.13" right="0.1" top="0.36" bottom="0" header="0" footer="0"/>
  <pageSetup paperSize="9" scale="91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F19"/>
  <sheetViews>
    <sheetView workbookViewId="0">
      <selection activeCell="C16" sqref="C16"/>
    </sheetView>
  </sheetViews>
  <sheetFormatPr defaultRowHeight="17.25"/>
  <cols>
    <col min="1" max="1" width="9.140625" style="296"/>
    <col min="2" max="2" width="26.85546875" style="301" customWidth="1"/>
    <col min="3" max="3" width="20.7109375" style="296" customWidth="1"/>
    <col min="4" max="4" width="15.140625" style="301" customWidth="1"/>
    <col min="5" max="5" width="17.7109375" style="301" customWidth="1"/>
    <col min="6" max="6" width="17.85546875" style="296" customWidth="1"/>
    <col min="7" max="16384" width="9.140625" style="301"/>
  </cols>
  <sheetData>
    <row r="1" spans="1:6">
      <c r="B1" s="297"/>
      <c r="C1" s="298"/>
      <c r="D1" s="299"/>
      <c r="E1" s="299"/>
      <c r="F1" s="300"/>
    </row>
    <row r="2" spans="1:6" s="302" customFormat="1">
      <c r="A2" s="540" t="s">
        <v>0</v>
      </c>
      <c r="B2" s="540" t="s">
        <v>1</v>
      </c>
      <c r="C2" s="540" t="s">
        <v>1298</v>
      </c>
      <c r="D2" s="542" t="s">
        <v>2</v>
      </c>
      <c r="E2" s="543"/>
      <c r="F2" s="544"/>
    </row>
    <row r="3" spans="1:6" s="302" customFormat="1" ht="37.5" customHeight="1">
      <c r="A3" s="541"/>
      <c r="B3" s="541"/>
      <c r="C3" s="541"/>
      <c r="D3" s="303" t="s">
        <v>1299</v>
      </c>
      <c r="E3" s="303" t="s">
        <v>1300</v>
      </c>
      <c r="F3" s="304" t="s">
        <v>1301</v>
      </c>
    </row>
    <row r="4" spans="1:6" ht="21.75" customHeight="1">
      <c r="A4" s="305">
        <v>1</v>
      </c>
      <c r="B4" s="306" t="s">
        <v>1302</v>
      </c>
      <c r="C4" s="307" t="s">
        <v>1303</v>
      </c>
      <c r="D4" s="308">
        <f>100000+88638.21</f>
        <v>188638.21000000002</v>
      </c>
      <c r="E4" s="309"/>
      <c r="F4" s="310">
        <v>0.02</v>
      </c>
    </row>
    <row r="5" spans="1:6" ht="21.75" customHeight="1">
      <c r="A5" s="311">
        <v>2</v>
      </c>
      <c r="B5" s="312" t="s">
        <v>1304</v>
      </c>
      <c r="C5" s="313"/>
      <c r="D5" s="314">
        <v>60000</v>
      </c>
      <c r="E5" s="315"/>
      <c r="F5" s="316" t="s">
        <v>1305</v>
      </c>
    </row>
    <row r="6" spans="1:6" ht="21.75" customHeight="1">
      <c r="A6" s="311">
        <v>3</v>
      </c>
      <c r="B6" s="312" t="s">
        <v>1306</v>
      </c>
      <c r="C6" s="313"/>
      <c r="D6" s="314"/>
      <c r="E6" s="315">
        <v>1400000000</v>
      </c>
      <c r="F6" s="316" t="s">
        <v>1307</v>
      </c>
    </row>
    <row r="7" spans="1:6" ht="21.75" customHeight="1">
      <c r="A7" s="311">
        <v>4</v>
      </c>
      <c r="B7" s="312" t="s">
        <v>7</v>
      </c>
      <c r="C7" s="313">
        <v>40364</v>
      </c>
      <c r="D7" s="314"/>
      <c r="E7" s="315">
        <v>150000000</v>
      </c>
      <c r="F7" s="317">
        <v>0.02</v>
      </c>
    </row>
    <row r="8" spans="1:6" ht="21.75" customHeight="1">
      <c r="A8" s="311">
        <v>5</v>
      </c>
      <c r="B8" s="312" t="s">
        <v>1308</v>
      </c>
      <c r="C8" s="313">
        <v>42202</v>
      </c>
      <c r="D8" s="314"/>
      <c r="E8" s="315">
        <v>1000000000</v>
      </c>
      <c r="F8" s="318">
        <v>1.4999999999999999E-2</v>
      </c>
    </row>
    <row r="9" spans="1:6" ht="21.75" customHeight="1">
      <c r="A9" s="311">
        <v>6</v>
      </c>
      <c r="B9" s="312" t="s">
        <v>6</v>
      </c>
      <c r="C9" s="313" t="s">
        <v>1309</v>
      </c>
      <c r="D9" s="314"/>
      <c r="E9" s="315">
        <v>700000000</v>
      </c>
      <c r="F9" s="318">
        <v>1.4999999999999999E-2</v>
      </c>
    </row>
    <row r="10" spans="1:6" ht="21.75" customHeight="1">
      <c r="A10" s="311">
        <v>7</v>
      </c>
      <c r="B10" s="312" t="s">
        <v>8</v>
      </c>
      <c r="C10" s="313" t="s">
        <v>1310</v>
      </c>
      <c r="D10" s="314"/>
      <c r="E10" s="315">
        <v>2500000000</v>
      </c>
      <c r="F10" s="318">
        <v>1.4999999999999999E-2</v>
      </c>
    </row>
    <row r="11" spans="1:6" ht="21.75" customHeight="1">
      <c r="A11" s="311">
        <v>8</v>
      </c>
      <c r="B11" s="312" t="s">
        <v>1311</v>
      </c>
      <c r="C11" s="313"/>
      <c r="D11" s="314"/>
      <c r="E11" s="315">
        <v>1300000000</v>
      </c>
      <c r="F11" s="318">
        <v>1.4999999999999999E-2</v>
      </c>
    </row>
    <row r="12" spans="1:6" ht="21.75" customHeight="1">
      <c r="A12" s="311">
        <v>9</v>
      </c>
      <c r="B12" s="312" t="s">
        <v>1312</v>
      </c>
      <c r="C12" s="313" t="s">
        <v>1313</v>
      </c>
      <c r="D12" s="314"/>
      <c r="E12" s="315">
        <v>700000000</v>
      </c>
      <c r="F12" s="318">
        <v>0.01</v>
      </c>
    </row>
    <row r="13" spans="1:6" ht="21.75" customHeight="1">
      <c r="A13" s="311">
        <v>10</v>
      </c>
      <c r="B13" s="312" t="s">
        <v>1314</v>
      </c>
      <c r="C13" s="313" t="s">
        <v>1315</v>
      </c>
      <c r="D13" s="314"/>
      <c r="E13" s="315">
        <v>300000000</v>
      </c>
      <c r="F13" s="318">
        <v>0.01</v>
      </c>
    </row>
    <row r="14" spans="1:6" ht="21.75" customHeight="1">
      <c r="A14" s="311">
        <v>11</v>
      </c>
      <c r="B14" s="312" t="s">
        <v>1316</v>
      </c>
      <c r="C14" s="313">
        <v>42429</v>
      </c>
      <c r="D14" s="314"/>
      <c r="E14" s="315">
        <v>500000000</v>
      </c>
      <c r="F14" s="318">
        <v>0.02</v>
      </c>
    </row>
    <row r="15" spans="1:6" ht="21.75" customHeight="1">
      <c r="A15" s="311">
        <v>12</v>
      </c>
      <c r="B15" s="319" t="s">
        <v>1317</v>
      </c>
      <c r="C15" s="320">
        <v>42388</v>
      </c>
      <c r="D15" s="321"/>
      <c r="E15" s="322">
        <v>500000000</v>
      </c>
      <c r="F15" s="318">
        <v>0.03</v>
      </c>
    </row>
    <row r="16" spans="1:6" ht="21.75" customHeight="1">
      <c r="A16" s="311">
        <v>13</v>
      </c>
      <c r="B16" s="319" t="s">
        <v>1318</v>
      </c>
      <c r="C16" s="320" t="s">
        <v>1501</v>
      </c>
      <c r="D16" s="321"/>
      <c r="E16" s="322">
        <f>200000000+500000000</f>
        <v>700000000</v>
      </c>
      <c r="F16" s="318">
        <v>1.4999999999999999E-2</v>
      </c>
    </row>
    <row r="17" spans="1:6" ht="21.75" customHeight="1">
      <c r="A17" s="311">
        <v>14</v>
      </c>
      <c r="B17" s="319" t="s">
        <v>1319</v>
      </c>
      <c r="C17" s="320"/>
      <c r="D17" s="321"/>
      <c r="E17" s="322">
        <v>1900000000</v>
      </c>
      <c r="F17" s="323"/>
    </row>
    <row r="18" spans="1:6" ht="21.75" customHeight="1">
      <c r="A18" s="311"/>
      <c r="B18" s="324"/>
      <c r="C18" s="325"/>
      <c r="D18" s="326"/>
      <c r="E18" s="327"/>
      <c r="F18" s="328"/>
    </row>
    <row r="19" spans="1:6" s="332" customFormat="1" ht="21.75" customHeight="1">
      <c r="A19" s="545" t="s">
        <v>1320</v>
      </c>
      <c r="B19" s="546"/>
      <c r="C19" s="547"/>
      <c r="D19" s="329">
        <f>SUM(D4:D18)</f>
        <v>248638.21000000002</v>
      </c>
      <c r="E19" s="330">
        <f>SUM(E4:E18)</f>
        <v>11650000000</v>
      </c>
      <c r="F19" s="331"/>
    </row>
  </sheetData>
  <mergeCells count="5">
    <mergeCell ref="A2:A3"/>
    <mergeCell ref="B2:B3"/>
    <mergeCell ref="C2:C3"/>
    <mergeCell ref="D2:F2"/>
    <mergeCell ref="A19:C19"/>
  </mergeCells>
  <pageMargins left="0.3" right="0.3" top="0.75" bottom="0.75" header="0.3" footer="0.3"/>
  <pageSetup paperSize="9" scale="85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12"/>
  </sheetPr>
  <dimension ref="A1:J159"/>
  <sheetViews>
    <sheetView topLeftCell="A5" zoomScale="95" workbookViewId="0">
      <pane ySplit="7" topLeftCell="A113" activePane="bottomLeft" state="frozen"/>
      <selection activeCell="A5" sqref="A5"/>
      <selection pane="bottomLeft" activeCell="A128" sqref="A128"/>
    </sheetView>
  </sheetViews>
  <sheetFormatPr defaultColWidth="10.28515625" defaultRowHeight="15.75"/>
  <cols>
    <col min="1" max="1" width="11.85546875" style="54" customWidth="1"/>
    <col min="2" max="2" width="11.28515625" style="55" bestFit="1" customWidth="1"/>
    <col min="3" max="3" width="26.85546875" style="57" customWidth="1"/>
    <col min="4" max="4" width="11" style="57" customWidth="1"/>
    <col min="5" max="5" width="11.7109375" style="55" customWidth="1"/>
    <col min="6" max="6" width="16.85546875" style="55" customWidth="1"/>
    <col min="7" max="7" width="15.85546875" style="55" customWidth="1"/>
    <col min="8" max="8" width="16.5703125" style="55" customWidth="1"/>
    <col min="9" max="9" width="14.5703125" style="55" customWidth="1"/>
    <col min="10" max="10" width="13.7109375" style="50" customWidth="1"/>
    <col min="11" max="16384" width="10.28515625" style="47"/>
  </cols>
  <sheetData>
    <row r="1" spans="1:10" s="37" customFormat="1" ht="18" customHeight="1">
      <c r="A1" s="36" t="s">
        <v>9</v>
      </c>
      <c r="C1" s="38"/>
      <c r="D1" s="38"/>
      <c r="E1" s="113"/>
      <c r="F1" s="39"/>
      <c r="G1" s="39"/>
      <c r="H1" s="39"/>
      <c r="J1" s="41"/>
    </row>
    <row r="2" spans="1:10" s="37" customFormat="1" ht="18" customHeight="1">
      <c r="A2" s="553" t="s">
        <v>10</v>
      </c>
      <c r="B2" s="553"/>
      <c r="C2" s="38"/>
      <c r="D2" s="38"/>
      <c r="E2" s="113"/>
      <c r="F2" s="39"/>
      <c r="G2" s="39"/>
      <c r="H2" s="39"/>
      <c r="J2" s="41"/>
    </row>
    <row r="3" spans="1:10" s="37" customFormat="1" ht="18" customHeight="1">
      <c r="A3" s="36" t="s">
        <v>11</v>
      </c>
      <c r="B3" s="40"/>
      <c r="C3" s="38"/>
      <c r="D3" s="38"/>
      <c r="E3" s="113"/>
      <c r="F3" s="39"/>
      <c r="G3" s="39"/>
      <c r="H3" s="39"/>
      <c r="J3" s="41"/>
    </row>
    <row r="4" spans="1:10" s="41" customFormat="1" ht="9" customHeight="1">
      <c r="C4" s="42"/>
      <c r="D4" s="42"/>
      <c r="E4" s="114"/>
      <c r="F4" s="43"/>
      <c r="G4" s="43"/>
      <c r="H4" s="43"/>
    </row>
    <row r="5" spans="1:10" s="44" customFormat="1" ht="29.25" customHeight="1">
      <c r="A5" s="555" t="s">
        <v>12</v>
      </c>
      <c r="B5" s="555"/>
      <c r="C5" s="555"/>
      <c r="D5" s="555"/>
      <c r="E5" s="555"/>
      <c r="F5" s="555"/>
      <c r="G5" s="555"/>
      <c r="H5" s="555"/>
      <c r="I5" s="555"/>
      <c r="J5" s="81"/>
    </row>
    <row r="6" spans="1:10" ht="9" hidden="1" customHeight="1">
      <c r="A6" s="556"/>
      <c r="B6" s="556"/>
      <c r="C6" s="556"/>
      <c r="D6" s="556"/>
      <c r="E6" s="556"/>
      <c r="F6" s="556"/>
      <c r="G6" s="556"/>
      <c r="H6" s="556"/>
      <c r="I6" s="556"/>
    </row>
    <row r="7" spans="1:10" s="49" customFormat="1" ht="18" hidden="1" customHeight="1">
      <c r="A7" s="48"/>
      <c r="B7" s="51"/>
      <c r="C7" s="53"/>
      <c r="D7" s="53"/>
      <c r="E7" s="51"/>
      <c r="F7" s="51"/>
      <c r="G7" s="51"/>
      <c r="H7" s="51"/>
      <c r="I7" s="51"/>
      <c r="J7" s="50"/>
    </row>
    <row r="8" spans="1:10" s="49" customFormat="1" ht="18" hidden="1" customHeight="1">
      <c r="A8" s="48"/>
      <c r="B8" s="51"/>
      <c r="C8" s="53"/>
      <c r="D8" s="53"/>
      <c r="E8" s="51"/>
      <c r="F8" s="51"/>
      <c r="G8" s="51"/>
      <c r="H8" s="51"/>
      <c r="I8" s="51"/>
      <c r="J8" s="50"/>
    </row>
    <row r="9" spans="1:10" s="49" customFormat="1" ht="18" hidden="1" customHeight="1">
      <c r="A9" s="48"/>
      <c r="B9" s="51"/>
      <c r="C9" s="53"/>
      <c r="D9" s="53"/>
      <c r="E9" s="51"/>
      <c r="F9" s="51"/>
      <c r="G9" s="51"/>
      <c r="H9" s="51"/>
      <c r="I9" s="51"/>
      <c r="J9" s="50"/>
    </row>
    <row r="10" spans="1:10" ht="8.25" customHeight="1"/>
    <row r="11" spans="1:10" s="61" customFormat="1" ht="32.25" customHeight="1">
      <c r="A11" s="58" t="s">
        <v>40</v>
      </c>
      <c r="B11" s="59" t="s">
        <v>25</v>
      </c>
      <c r="C11" s="59" t="s">
        <v>14</v>
      </c>
      <c r="D11" s="59" t="s">
        <v>58</v>
      </c>
      <c r="E11" s="115" t="s">
        <v>59</v>
      </c>
      <c r="F11" s="60" t="s">
        <v>16</v>
      </c>
      <c r="G11" s="60" t="s">
        <v>15</v>
      </c>
      <c r="H11" s="60" t="s">
        <v>17</v>
      </c>
      <c r="I11" s="60" t="s">
        <v>18</v>
      </c>
      <c r="J11" s="60" t="s">
        <v>19</v>
      </c>
    </row>
    <row r="12" spans="1:10" s="50" customFormat="1" ht="18" customHeight="1">
      <c r="A12" s="548" t="s">
        <v>41</v>
      </c>
      <c r="B12" s="549"/>
      <c r="C12" s="550"/>
      <c r="D12" s="109"/>
      <c r="E12" s="116"/>
      <c r="F12" s="78"/>
      <c r="G12" s="78"/>
      <c r="H12" s="78"/>
      <c r="I12" s="79">
        <v>219374481</v>
      </c>
      <c r="J12" s="95"/>
    </row>
    <row r="13" spans="1:10" ht="18" customHeight="1">
      <c r="A13" s="64">
        <v>41067</v>
      </c>
      <c r="B13" s="73">
        <v>3056</v>
      </c>
      <c r="C13" s="73" t="s">
        <v>42</v>
      </c>
      <c r="D13" s="73"/>
      <c r="E13" s="63"/>
      <c r="F13" s="63">
        <v>883106</v>
      </c>
      <c r="G13" s="63"/>
      <c r="H13" s="63"/>
      <c r="I13" s="63">
        <f>IF(C13&lt;&gt;"",I12+F13+G13-H13,0)</f>
        <v>220257587</v>
      </c>
      <c r="J13" s="83"/>
    </row>
    <row r="14" spans="1:10" ht="18" customHeight="1">
      <c r="A14" s="64">
        <v>41071</v>
      </c>
      <c r="B14" s="73">
        <v>3087</v>
      </c>
      <c r="C14" s="73" t="s">
        <v>42</v>
      </c>
      <c r="D14" s="73"/>
      <c r="E14" s="63"/>
      <c r="F14" s="63">
        <v>2676080</v>
      </c>
      <c r="G14" s="63"/>
      <c r="H14" s="63"/>
      <c r="I14" s="63">
        <f t="shared" ref="I14:I60" si="0">IF(C14&lt;&gt;"",I13+F14+G14-H14,0)</f>
        <v>222933667</v>
      </c>
      <c r="J14" s="83"/>
    </row>
    <row r="15" spans="1:10" ht="18" customHeight="1">
      <c r="A15" s="64">
        <v>41078</v>
      </c>
      <c r="B15" s="73"/>
      <c r="C15" s="96" t="s">
        <v>17</v>
      </c>
      <c r="D15" s="96"/>
      <c r="E15" s="117"/>
      <c r="F15" s="63"/>
      <c r="G15" s="63"/>
      <c r="H15" s="63">
        <v>200000000</v>
      </c>
      <c r="I15" s="63">
        <f t="shared" si="0"/>
        <v>22933667</v>
      </c>
      <c r="J15" s="83"/>
    </row>
    <row r="16" spans="1:10" ht="18" customHeight="1">
      <c r="A16" s="64">
        <v>41090</v>
      </c>
      <c r="B16" s="73">
        <v>3210</v>
      </c>
      <c r="C16" s="73" t="s">
        <v>42</v>
      </c>
      <c r="D16" s="73"/>
      <c r="E16" s="63"/>
      <c r="F16" s="63">
        <v>195019268</v>
      </c>
      <c r="G16" s="63"/>
      <c r="H16" s="63"/>
      <c r="I16" s="63">
        <f t="shared" si="0"/>
        <v>217952935</v>
      </c>
      <c r="J16" s="83"/>
    </row>
    <row r="17" spans="1:10" ht="18" customHeight="1">
      <c r="A17" s="64">
        <v>41121</v>
      </c>
      <c r="B17" s="80">
        <v>3488</v>
      </c>
      <c r="C17" s="73" t="s">
        <v>42</v>
      </c>
      <c r="D17" s="73"/>
      <c r="E17" s="63"/>
      <c r="F17" s="63">
        <v>144006550</v>
      </c>
      <c r="G17" s="63"/>
      <c r="H17" s="63"/>
      <c r="I17" s="63">
        <f t="shared" si="0"/>
        <v>361959485</v>
      </c>
      <c r="J17" s="551" t="s">
        <v>29</v>
      </c>
    </row>
    <row r="18" spans="1:10" ht="18" customHeight="1">
      <c r="A18" s="64">
        <v>41102</v>
      </c>
      <c r="B18" s="80">
        <v>3280</v>
      </c>
      <c r="C18" s="73" t="s">
        <v>42</v>
      </c>
      <c r="D18" s="73"/>
      <c r="E18" s="63"/>
      <c r="F18" s="63"/>
      <c r="G18" s="63"/>
      <c r="H18" s="63"/>
      <c r="I18" s="63">
        <f t="shared" si="0"/>
        <v>361959485</v>
      </c>
      <c r="J18" s="552"/>
    </row>
    <row r="19" spans="1:10" ht="18" customHeight="1">
      <c r="A19" s="64">
        <v>41106</v>
      </c>
      <c r="B19" s="80">
        <v>3311</v>
      </c>
      <c r="C19" s="73" t="s">
        <v>42</v>
      </c>
      <c r="D19" s="73"/>
      <c r="E19" s="63"/>
      <c r="F19" s="63">
        <v>15304235</v>
      </c>
      <c r="G19" s="63"/>
      <c r="H19" s="63"/>
      <c r="I19" s="63">
        <f t="shared" si="0"/>
        <v>377263720</v>
      </c>
      <c r="J19" s="83"/>
    </row>
    <row r="20" spans="1:10" ht="18" customHeight="1">
      <c r="A20" s="64">
        <v>41113</v>
      </c>
      <c r="B20" s="80">
        <v>3363</v>
      </c>
      <c r="C20" s="73" t="s">
        <v>42</v>
      </c>
      <c r="D20" s="73"/>
      <c r="E20" s="63"/>
      <c r="F20" s="63">
        <v>14921786</v>
      </c>
      <c r="G20" s="63"/>
      <c r="H20" s="63"/>
      <c r="I20" s="63">
        <f t="shared" si="0"/>
        <v>392185506</v>
      </c>
      <c r="J20" s="83"/>
    </row>
    <row r="21" spans="1:10" ht="18" customHeight="1">
      <c r="A21" s="64">
        <v>41115</v>
      </c>
      <c r="B21" s="80"/>
      <c r="C21" s="96" t="s">
        <v>17</v>
      </c>
      <c r="D21" s="96"/>
      <c r="E21" s="117"/>
      <c r="F21" s="63"/>
      <c r="G21" s="63"/>
      <c r="H21" s="63">
        <v>200000000</v>
      </c>
      <c r="I21" s="63">
        <f t="shared" si="0"/>
        <v>192185506</v>
      </c>
      <c r="J21" s="83"/>
    </row>
    <row r="22" spans="1:10" ht="18" customHeight="1">
      <c r="A22" s="64">
        <v>41121</v>
      </c>
      <c r="B22" s="80">
        <v>3436</v>
      </c>
      <c r="C22" s="73" t="s">
        <v>42</v>
      </c>
      <c r="D22" s="73"/>
      <c r="E22" s="63"/>
      <c r="F22" s="63">
        <v>156380198</v>
      </c>
      <c r="G22" s="63"/>
      <c r="H22" s="63"/>
      <c r="I22" s="63">
        <f t="shared" si="0"/>
        <v>348565704</v>
      </c>
      <c r="J22" s="83"/>
    </row>
    <row r="23" spans="1:10" ht="18" customHeight="1">
      <c r="A23" s="64">
        <v>41131</v>
      </c>
      <c r="B23" s="80"/>
      <c r="C23" s="96" t="s">
        <v>17</v>
      </c>
      <c r="D23" s="96"/>
      <c r="E23" s="117"/>
      <c r="F23" s="63"/>
      <c r="G23" s="63"/>
      <c r="H23" s="63">
        <v>150000000</v>
      </c>
      <c r="I23" s="63">
        <f t="shared" si="0"/>
        <v>198565704</v>
      </c>
      <c r="J23" s="83"/>
    </row>
    <row r="24" spans="1:10" ht="18" customHeight="1">
      <c r="A24" s="64">
        <v>41158</v>
      </c>
      <c r="B24" s="80"/>
      <c r="C24" s="96" t="s">
        <v>17</v>
      </c>
      <c r="D24" s="96"/>
      <c r="E24" s="117"/>
      <c r="F24" s="63"/>
      <c r="G24" s="63"/>
      <c r="H24" s="63">
        <v>100000000</v>
      </c>
      <c r="I24" s="63">
        <f t="shared" si="0"/>
        <v>98565704</v>
      </c>
      <c r="J24" s="83"/>
    </row>
    <row r="25" spans="1:10" ht="18" customHeight="1">
      <c r="A25" s="64">
        <v>41152</v>
      </c>
      <c r="B25" s="80" t="s">
        <v>30</v>
      </c>
      <c r="C25" s="73" t="s">
        <v>42</v>
      </c>
      <c r="D25" s="73"/>
      <c r="E25" s="63"/>
      <c r="F25" s="63">
        <v>312454577</v>
      </c>
      <c r="G25" s="63"/>
      <c r="H25" s="63"/>
      <c r="I25" s="63">
        <f t="shared" si="0"/>
        <v>411020281</v>
      </c>
      <c r="J25" s="83"/>
    </row>
    <row r="26" spans="1:10" ht="18" customHeight="1">
      <c r="A26" s="64">
        <v>41164</v>
      </c>
      <c r="B26" s="80"/>
      <c r="C26" s="96" t="s">
        <v>17</v>
      </c>
      <c r="D26" s="96"/>
      <c r="E26" s="117"/>
      <c r="F26" s="63"/>
      <c r="G26" s="63"/>
      <c r="H26" s="63">
        <v>98565704</v>
      </c>
      <c r="I26" s="63">
        <f t="shared" si="0"/>
        <v>312454577</v>
      </c>
      <c r="J26" s="83"/>
    </row>
    <row r="27" spans="1:10" ht="18" customHeight="1">
      <c r="A27" s="64">
        <v>41193</v>
      </c>
      <c r="B27" s="80"/>
      <c r="C27" s="96" t="s">
        <v>17</v>
      </c>
      <c r="D27" s="96"/>
      <c r="E27" s="117"/>
      <c r="F27" s="63"/>
      <c r="G27" s="63"/>
      <c r="H27" s="63">
        <v>200000000</v>
      </c>
      <c r="I27" s="63">
        <f t="shared" si="0"/>
        <v>112454577</v>
      </c>
      <c r="J27" s="83"/>
    </row>
    <row r="28" spans="1:10" ht="18" customHeight="1">
      <c r="A28" s="64">
        <v>41264</v>
      </c>
      <c r="B28" s="80"/>
      <c r="C28" s="96" t="s">
        <v>17</v>
      </c>
      <c r="D28" s="96"/>
      <c r="E28" s="117"/>
      <c r="F28" s="63"/>
      <c r="G28" s="63"/>
      <c r="H28" s="63">
        <v>100000000</v>
      </c>
      <c r="I28" s="63">
        <f t="shared" si="0"/>
        <v>12454577</v>
      </c>
      <c r="J28" s="83"/>
    </row>
    <row r="29" spans="1:10" ht="18" customHeight="1">
      <c r="A29" s="64">
        <v>41182</v>
      </c>
      <c r="B29" s="80" t="s">
        <v>31</v>
      </c>
      <c r="C29" s="73" t="s">
        <v>42</v>
      </c>
      <c r="D29" s="73"/>
      <c r="E29" s="63"/>
      <c r="F29" s="63">
        <v>160909426</v>
      </c>
      <c r="G29" s="63"/>
      <c r="H29" s="63"/>
      <c r="I29" s="63">
        <f t="shared" si="0"/>
        <v>173364003</v>
      </c>
      <c r="J29" s="83"/>
    </row>
    <row r="30" spans="1:10" ht="18" customHeight="1">
      <c r="A30" s="64">
        <v>41347</v>
      </c>
      <c r="B30" s="80"/>
      <c r="C30" s="96" t="s">
        <v>17</v>
      </c>
      <c r="D30" s="96"/>
      <c r="E30" s="117"/>
      <c r="F30" s="63"/>
      <c r="G30" s="63"/>
      <c r="H30" s="63">
        <v>100000000</v>
      </c>
      <c r="I30" s="63">
        <f t="shared" si="0"/>
        <v>73364003</v>
      </c>
      <c r="J30" s="83"/>
    </row>
    <row r="31" spans="1:10" ht="18" customHeight="1">
      <c r="A31" s="64">
        <v>41213</v>
      </c>
      <c r="B31" s="80" t="s">
        <v>32</v>
      </c>
      <c r="C31" s="73" t="s">
        <v>42</v>
      </c>
      <c r="D31" s="73"/>
      <c r="E31" s="63"/>
      <c r="F31" s="63">
        <v>3920609</v>
      </c>
      <c r="G31" s="63"/>
      <c r="H31" s="63"/>
      <c r="I31" s="63">
        <f t="shared" si="0"/>
        <v>77284612</v>
      </c>
      <c r="J31" s="83"/>
    </row>
    <row r="32" spans="1:10" ht="18" customHeight="1">
      <c r="A32" s="64">
        <v>41243</v>
      </c>
      <c r="B32" s="80" t="s">
        <v>33</v>
      </c>
      <c r="C32" s="73" t="s">
        <v>42</v>
      </c>
      <c r="D32" s="73"/>
      <c r="E32" s="63"/>
      <c r="F32" s="63">
        <v>162825176</v>
      </c>
      <c r="G32" s="63"/>
      <c r="H32" s="63"/>
      <c r="I32" s="63">
        <f t="shared" si="0"/>
        <v>240109788</v>
      </c>
      <c r="J32" s="83"/>
    </row>
    <row r="33" spans="1:10" ht="18" customHeight="1">
      <c r="A33" s="64">
        <v>41038</v>
      </c>
      <c r="B33" s="80"/>
      <c r="C33" s="96" t="s">
        <v>17</v>
      </c>
      <c r="D33" s="96"/>
      <c r="E33" s="117"/>
      <c r="F33" s="63"/>
      <c r="G33" s="63"/>
      <c r="H33" s="63">
        <v>100000000</v>
      </c>
      <c r="I33" s="63">
        <f t="shared" si="0"/>
        <v>140109788</v>
      </c>
      <c r="J33" s="83"/>
    </row>
    <row r="34" spans="1:10" ht="18" customHeight="1">
      <c r="A34" s="64">
        <v>41274</v>
      </c>
      <c r="B34" s="80" t="s">
        <v>34</v>
      </c>
      <c r="C34" s="73" t="s">
        <v>42</v>
      </c>
      <c r="D34" s="73"/>
      <c r="E34" s="63"/>
      <c r="F34" s="63">
        <v>14806541</v>
      </c>
      <c r="G34" s="63"/>
      <c r="H34" s="63"/>
      <c r="I34" s="63">
        <f t="shared" si="0"/>
        <v>154916329</v>
      </c>
      <c r="J34" s="83"/>
    </row>
    <row r="35" spans="1:10" ht="18" customHeight="1">
      <c r="A35" s="64">
        <v>41305</v>
      </c>
      <c r="B35" s="80" t="s">
        <v>35</v>
      </c>
      <c r="C35" s="73" t="s">
        <v>42</v>
      </c>
      <c r="D35" s="73"/>
      <c r="E35" s="63"/>
      <c r="F35" s="63">
        <v>1667083</v>
      </c>
      <c r="G35" s="63"/>
      <c r="H35" s="63"/>
      <c r="I35" s="63">
        <f t="shared" si="0"/>
        <v>156583412</v>
      </c>
      <c r="J35" s="83"/>
    </row>
    <row r="36" spans="1:10" ht="18" customHeight="1">
      <c r="A36" s="64">
        <v>41333</v>
      </c>
      <c r="B36" s="80" t="s">
        <v>36</v>
      </c>
      <c r="C36" s="73" t="s">
        <v>42</v>
      </c>
      <c r="D36" s="73"/>
      <c r="E36" s="63"/>
      <c r="F36" s="63">
        <v>318965</v>
      </c>
      <c r="G36" s="63"/>
      <c r="H36" s="63"/>
      <c r="I36" s="63">
        <f t="shared" si="0"/>
        <v>156902377</v>
      </c>
      <c r="J36" s="83"/>
    </row>
    <row r="37" spans="1:10" ht="18" customHeight="1">
      <c r="A37" s="64">
        <v>41364</v>
      </c>
      <c r="B37" s="80" t="s">
        <v>37</v>
      </c>
      <c r="C37" s="73" t="s">
        <v>42</v>
      </c>
      <c r="D37" s="73"/>
      <c r="E37" s="63"/>
      <c r="F37" s="63">
        <f>56103474+5</f>
        <v>56103479</v>
      </c>
      <c r="G37" s="63"/>
      <c r="H37" s="63"/>
      <c r="I37" s="63">
        <f t="shared" si="0"/>
        <v>213005856</v>
      </c>
      <c r="J37" s="83"/>
    </row>
    <row r="38" spans="1:10" ht="18" customHeight="1">
      <c r="A38" s="64">
        <v>41429</v>
      </c>
      <c r="B38" s="80"/>
      <c r="C38" s="96" t="s">
        <v>17</v>
      </c>
      <c r="D38" s="96"/>
      <c r="E38" s="117"/>
      <c r="F38" s="63"/>
      <c r="G38" s="63"/>
      <c r="H38" s="63">
        <v>154916329</v>
      </c>
      <c r="I38" s="63">
        <f t="shared" si="0"/>
        <v>58089527</v>
      </c>
      <c r="J38" s="83"/>
    </row>
    <row r="39" spans="1:10" ht="18" customHeight="1">
      <c r="A39" s="64">
        <v>41393</v>
      </c>
      <c r="B39" s="80" t="s">
        <v>38</v>
      </c>
      <c r="C39" s="73" t="s">
        <v>42</v>
      </c>
      <c r="D39" s="73"/>
      <c r="E39" s="63"/>
      <c r="F39" s="63">
        <v>35045781</v>
      </c>
      <c r="G39" s="63"/>
      <c r="H39" s="63"/>
      <c r="I39" s="63">
        <f t="shared" si="0"/>
        <v>93135308</v>
      </c>
      <c r="J39" s="83"/>
    </row>
    <row r="40" spans="1:10" ht="18" customHeight="1">
      <c r="A40" s="64">
        <v>41425</v>
      </c>
      <c r="B40" s="80" t="s">
        <v>39</v>
      </c>
      <c r="C40" s="73" t="s">
        <v>42</v>
      </c>
      <c r="D40" s="73"/>
      <c r="E40" s="63"/>
      <c r="F40" s="63">
        <v>30912134</v>
      </c>
      <c r="G40" s="63"/>
      <c r="H40" s="63"/>
      <c r="I40" s="63">
        <f t="shared" si="0"/>
        <v>124047442</v>
      </c>
      <c r="J40" s="83"/>
    </row>
    <row r="41" spans="1:10" ht="18" customHeight="1">
      <c r="A41" s="64">
        <v>41455</v>
      </c>
      <c r="B41" s="80"/>
      <c r="C41" s="73" t="s">
        <v>42</v>
      </c>
      <c r="D41" s="73"/>
      <c r="E41" s="63"/>
      <c r="F41" s="63">
        <v>14242360</v>
      </c>
      <c r="G41" s="63"/>
      <c r="H41" s="63"/>
      <c r="I41" s="63">
        <f t="shared" si="0"/>
        <v>138289802</v>
      </c>
      <c r="J41" s="83"/>
    </row>
    <row r="42" spans="1:10" ht="18" customHeight="1">
      <c r="A42" s="64">
        <v>41465</v>
      </c>
      <c r="B42" s="80"/>
      <c r="C42" s="96" t="s">
        <v>17</v>
      </c>
      <c r="D42" s="96"/>
      <c r="E42" s="117"/>
      <c r="F42" s="63"/>
      <c r="G42" s="63"/>
      <c r="H42" s="63">
        <v>50000000</v>
      </c>
      <c r="I42" s="63">
        <f t="shared" si="0"/>
        <v>88289802</v>
      </c>
      <c r="J42" s="83"/>
    </row>
    <row r="43" spans="1:10" ht="18" customHeight="1">
      <c r="A43" s="64">
        <v>41514</v>
      </c>
      <c r="B43" s="80"/>
      <c r="C43" s="96" t="s">
        <v>17</v>
      </c>
      <c r="D43" s="96"/>
      <c r="E43" s="117"/>
      <c r="F43" s="63"/>
      <c r="G43" s="63"/>
      <c r="H43" s="63">
        <v>74047442</v>
      </c>
      <c r="I43" s="63">
        <f t="shared" si="0"/>
        <v>14242360</v>
      </c>
      <c r="J43" s="83"/>
    </row>
    <row r="44" spans="1:10" ht="18" customHeight="1">
      <c r="A44" s="64">
        <v>41486</v>
      </c>
      <c r="B44" s="89" t="s">
        <v>55</v>
      </c>
      <c r="C44" s="73" t="s">
        <v>42</v>
      </c>
      <c r="D44" s="111">
        <v>5485</v>
      </c>
      <c r="E44" s="110">
        <v>6000</v>
      </c>
      <c r="F44" s="63">
        <f>D44*E44</f>
        <v>32910000</v>
      </c>
      <c r="G44" s="63">
        <f>ROUND(F44*10%,0)</f>
        <v>3291000</v>
      </c>
      <c r="H44" s="63"/>
      <c r="I44" s="63">
        <f t="shared" si="0"/>
        <v>50443360</v>
      </c>
      <c r="J44" s="83" t="s">
        <v>60</v>
      </c>
    </row>
    <row r="45" spans="1:10" ht="18" customHeight="1">
      <c r="A45" s="64"/>
      <c r="B45" s="73"/>
      <c r="C45" s="73" t="s">
        <v>42</v>
      </c>
      <c r="D45" s="111">
        <v>1</v>
      </c>
      <c r="E45" s="110">
        <v>2000000</v>
      </c>
      <c r="F45" s="63">
        <f>D45*E45</f>
        <v>2000000</v>
      </c>
      <c r="G45" s="63">
        <f t="shared" ref="G45:G108" si="1">ROUND(F45*10%,0)</f>
        <v>200000</v>
      </c>
      <c r="H45" s="63"/>
      <c r="I45" s="63">
        <f t="shared" si="0"/>
        <v>52643360</v>
      </c>
      <c r="J45" s="83" t="s">
        <v>61</v>
      </c>
    </row>
    <row r="46" spans="1:10" ht="18" customHeight="1">
      <c r="A46" s="64"/>
      <c r="B46" s="73"/>
      <c r="C46" s="71" t="s">
        <v>56</v>
      </c>
      <c r="D46" s="111">
        <v>5.4850000000000003</v>
      </c>
      <c r="E46" s="110">
        <v>82000</v>
      </c>
      <c r="F46" s="63">
        <f>D46*E46</f>
        <v>449770</v>
      </c>
      <c r="G46" s="63">
        <f t="shared" si="1"/>
        <v>44977</v>
      </c>
      <c r="H46" s="63"/>
      <c r="I46" s="63">
        <f t="shared" si="0"/>
        <v>53138107</v>
      </c>
      <c r="J46" s="83" t="s">
        <v>60</v>
      </c>
    </row>
    <row r="47" spans="1:10" ht="18" customHeight="1">
      <c r="A47" s="64"/>
      <c r="B47" s="73"/>
      <c r="C47" s="71" t="s">
        <v>57</v>
      </c>
      <c r="D47" s="111">
        <v>5.4850000000000003</v>
      </c>
      <c r="E47" s="110">
        <v>20828</v>
      </c>
      <c r="F47" s="63">
        <f>D47*E47</f>
        <v>114241.58</v>
      </c>
      <c r="G47" s="63">
        <f t="shared" si="1"/>
        <v>11424</v>
      </c>
      <c r="H47" s="63"/>
      <c r="I47" s="63">
        <f t="shared" si="0"/>
        <v>53263772.579999998</v>
      </c>
      <c r="J47" s="83" t="s">
        <v>60</v>
      </c>
    </row>
    <row r="48" spans="1:10" ht="18" customHeight="1">
      <c r="A48" s="64">
        <v>41586</v>
      </c>
      <c r="B48" s="80"/>
      <c r="C48" s="96" t="s">
        <v>17</v>
      </c>
      <c r="D48" s="96"/>
      <c r="E48" s="117"/>
      <c r="F48" s="63"/>
      <c r="G48" s="63">
        <f t="shared" si="1"/>
        <v>0</v>
      </c>
      <c r="H48" s="63">
        <f>I47</f>
        <v>53263772.579999998</v>
      </c>
      <c r="I48" s="63">
        <f t="shared" si="0"/>
        <v>0</v>
      </c>
      <c r="J48" s="83"/>
    </row>
    <row r="49" spans="1:10" ht="18" customHeight="1">
      <c r="A49" s="64">
        <v>41517</v>
      </c>
      <c r="B49" s="89" t="s">
        <v>63</v>
      </c>
      <c r="C49" s="73" t="s">
        <v>42</v>
      </c>
      <c r="D49" s="71"/>
      <c r="E49" s="63"/>
      <c r="F49" s="63">
        <v>13803800</v>
      </c>
      <c r="G49" s="63">
        <f t="shared" si="1"/>
        <v>1380380</v>
      </c>
      <c r="H49" s="63"/>
      <c r="I49" s="63">
        <f t="shared" si="0"/>
        <v>15184180</v>
      </c>
      <c r="J49" s="83"/>
    </row>
    <row r="50" spans="1:10" ht="18" customHeight="1">
      <c r="A50" s="64">
        <v>41547</v>
      </c>
      <c r="B50" s="89" t="s">
        <v>64</v>
      </c>
      <c r="C50" s="73" t="s">
        <v>42</v>
      </c>
      <c r="D50" s="71">
        <v>2406</v>
      </c>
      <c r="E50" s="63">
        <v>6000</v>
      </c>
      <c r="F50" s="63">
        <f>D50*E50</f>
        <v>14436000</v>
      </c>
      <c r="G50" s="63">
        <f t="shared" si="1"/>
        <v>1443600</v>
      </c>
      <c r="H50" s="63"/>
      <c r="I50" s="63">
        <f t="shared" si="0"/>
        <v>31063780</v>
      </c>
      <c r="J50" s="83"/>
    </row>
    <row r="51" spans="1:10" ht="18" customHeight="1">
      <c r="A51" s="64"/>
      <c r="B51" s="73"/>
      <c r="C51" s="73" t="s">
        <v>42</v>
      </c>
      <c r="D51" s="71">
        <v>150</v>
      </c>
      <c r="E51" s="63">
        <v>12000</v>
      </c>
      <c r="F51" s="63">
        <f>D51*E51</f>
        <v>1800000</v>
      </c>
      <c r="G51" s="63">
        <f t="shared" si="1"/>
        <v>180000</v>
      </c>
      <c r="H51" s="63"/>
      <c r="I51" s="63">
        <f t="shared" si="0"/>
        <v>33043780</v>
      </c>
      <c r="J51" s="83"/>
    </row>
    <row r="52" spans="1:10" ht="18" customHeight="1">
      <c r="A52" s="64"/>
      <c r="B52" s="73"/>
      <c r="C52" s="71" t="s">
        <v>56</v>
      </c>
      <c r="D52" s="71">
        <v>2556</v>
      </c>
      <c r="E52" s="63">
        <v>120</v>
      </c>
      <c r="F52" s="63">
        <f>D52*E52</f>
        <v>306720</v>
      </c>
      <c r="G52" s="63">
        <f t="shared" si="1"/>
        <v>30672</v>
      </c>
      <c r="H52" s="63"/>
      <c r="I52" s="63">
        <f t="shared" si="0"/>
        <v>33381172</v>
      </c>
      <c r="J52" s="83"/>
    </row>
    <row r="53" spans="1:10" ht="18" customHeight="1">
      <c r="A53" s="64">
        <v>41577</v>
      </c>
      <c r="B53" s="89" t="s">
        <v>67</v>
      </c>
      <c r="C53" s="73" t="s">
        <v>42</v>
      </c>
      <c r="D53" s="71"/>
      <c r="E53" s="63"/>
      <c r="F53" s="63">
        <v>4000000</v>
      </c>
      <c r="G53" s="63">
        <f t="shared" si="1"/>
        <v>400000</v>
      </c>
      <c r="H53" s="63"/>
      <c r="I53" s="63">
        <f t="shared" si="0"/>
        <v>37781172</v>
      </c>
      <c r="J53" s="83"/>
    </row>
    <row r="54" spans="1:10" ht="18" customHeight="1">
      <c r="A54" s="64">
        <v>41608</v>
      </c>
      <c r="B54" s="89"/>
      <c r="C54" s="73" t="s">
        <v>42</v>
      </c>
      <c r="D54" s="71"/>
      <c r="E54" s="63"/>
      <c r="F54" s="63">
        <v>18142400</v>
      </c>
      <c r="G54" s="63">
        <f t="shared" si="1"/>
        <v>1814240</v>
      </c>
      <c r="H54" s="63"/>
      <c r="I54" s="63">
        <f t="shared" si="0"/>
        <v>57737812</v>
      </c>
      <c r="J54" s="83"/>
    </row>
    <row r="55" spans="1:10" ht="18" customHeight="1">
      <c r="A55" s="64">
        <v>41610</v>
      </c>
      <c r="B55" s="80"/>
      <c r="C55" s="96" t="s">
        <v>17</v>
      </c>
      <c r="D55" s="96"/>
      <c r="E55" s="117"/>
      <c r="F55" s="63"/>
      <c r="G55" s="63">
        <f t="shared" si="1"/>
        <v>0</v>
      </c>
      <c r="H55" s="63">
        <v>63616212</v>
      </c>
      <c r="I55" s="63">
        <f t="shared" si="0"/>
        <v>-5878400</v>
      </c>
      <c r="J55" s="83"/>
    </row>
    <row r="56" spans="1:10" ht="18" customHeight="1">
      <c r="A56" s="64">
        <v>41639</v>
      </c>
      <c r="B56" s="73"/>
      <c r="C56" s="73" t="s">
        <v>42</v>
      </c>
      <c r="D56" s="71"/>
      <c r="E56" s="63"/>
      <c r="F56" s="63">
        <v>7344000</v>
      </c>
      <c r="G56" s="63">
        <f t="shared" si="1"/>
        <v>734400</v>
      </c>
      <c r="H56" s="63"/>
      <c r="I56" s="63">
        <f t="shared" si="0"/>
        <v>2200000</v>
      </c>
      <c r="J56" s="83"/>
    </row>
    <row r="57" spans="1:10" ht="18" customHeight="1">
      <c r="A57" s="64">
        <v>41650</v>
      </c>
      <c r="B57" s="73"/>
      <c r="C57" s="73" t="s">
        <v>42</v>
      </c>
      <c r="D57" s="71"/>
      <c r="E57" s="63"/>
      <c r="F57" s="63">
        <v>20694308</v>
      </c>
      <c r="G57" s="63">
        <f t="shared" si="1"/>
        <v>2069431</v>
      </c>
      <c r="H57" s="63"/>
      <c r="I57" s="63">
        <f t="shared" si="0"/>
        <v>24963739</v>
      </c>
      <c r="J57" s="83"/>
    </row>
    <row r="58" spans="1:10" ht="18" customHeight="1">
      <c r="A58" s="64">
        <v>41653</v>
      </c>
      <c r="B58" s="80"/>
      <c r="C58" s="96" t="s">
        <v>17</v>
      </c>
      <c r="D58" s="96"/>
      <c r="E58" s="117"/>
      <c r="F58" s="63"/>
      <c r="G58" s="63">
        <f t="shared" si="1"/>
        <v>0</v>
      </c>
      <c r="H58" s="63">
        <f>I57</f>
        <v>24963739</v>
      </c>
      <c r="I58" s="63">
        <f t="shared" si="0"/>
        <v>0</v>
      </c>
      <c r="J58" s="83"/>
    </row>
    <row r="59" spans="1:10" ht="18" customHeight="1">
      <c r="A59" s="64">
        <v>41659</v>
      </c>
      <c r="B59" s="73"/>
      <c r="C59" s="71" t="s">
        <v>73</v>
      </c>
      <c r="D59" s="71"/>
      <c r="E59" s="63"/>
      <c r="F59" s="63">
        <v>25090320</v>
      </c>
      <c r="G59" s="63">
        <f t="shared" si="1"/>
        <v>2509032</v>
      </c>
      <c r="H59" s="63"/>
      <c r="I59" s="63">
        <f t="shared" si="0"/>
        <v>27599352</v>
      </c>
      <c r="J59" s="83"/>
    </row>
    <row r="60" spans="1:10" ht="18" customHeight="1">
      <c r="A60" s="64">
        <v>41659</v>
      </c>
      <c r="B60" s="73"/>
      <c r="C60" s="71" t="s">
        <v>56</v>
      </c>
      <c r="D60" s="71"/>
      <c r="E60" s="63"/>
      <c r="F60" s="63">
        <v>501806</v>
      </c>
      <c r="G60" s="63">
        <f t="shared" si="1"/>
        <v>50181</v>
      </c>
      <c r="H60" s="63"/>
      <c r="I60" s="63">
        <f t="shared" si="0"/>
        <v>28151339</v>
      </c>
      <c r="J60" s="83"/>
    </row>
    <row r="61" spans="1:10" ht="18" customHeight="1">
      <c r="A61" s="64">
        <v>41683</v>
      </c>
      <c r="B61" s="80"/>
      <c r="C61" s="96" t="s">
        <v>17</v>
      </c>
      <c r="D61" s="96"/>
      <c r="E61" s="117"/>
      <c r="F61" s="63"/>
      <c r="G61" s="63">
        <f t="shared" si="1"/>
        <v>0</v>
      </c>
      <c r="H61" s="63">
        <f>I60</f>
        <v>28151339</v>
      </c>
      <c r="I61" s="63">
        <f t="shared" ref="I61:I77" si="2">IF(C61&lt;&gt;"",I60+F61+G61-H61,0)</f>
        <v>0</v>
      </c>
      <c r="J61" s="83"/>
    </row>
    <row r="62" spans="1:10" ht="18" customHeight="1">
      <c r="A62" s="65">
        <v>41668</v>
      </c>
      <c r="B62" s="123"/>
      <c r="C62" s="71" t="s">
        <v>76</v>
      </c>
      <c r="D62" s="124"/>
      <c r="E62" s="125"/>
      <c r="F62" s="66">
        <v>189816</v>
      </c>
      <c r="G62" s="63">
        <f t="shared" si="1"/>
        <v>18982</v>
      </c>
      <c r="H62" s="66"/>
      <c r="I62" s="63">
        <f t="shared" si="2"/>
        <v>208798</v>
      </c>
      <c r="J62" s="82"/>
    </row>
    <row r="63" spans="1:10" ht="18" customHeight="1">
      <c r="A63" s="65">
        <v>41668</v>
      </c>
      <c r="B63" s="123"/>
      <c r="C63" s="71" t="s">
        <v>56</v>
      </c>
      <c r="D63" s="124"/>
      <c r="E63" s="125"/>
      <c r="F63" s="66">
        <v>88240</v>
      </c>
      <c r="G63" s="63">
        <f t="shared" si="1"/>
        <v>8824</v>
      </c>
      <c r="H63" s="66"/>
      <c r="I63" s="63">
        <f t="shared" si="2"/>
        <v>305862</v>
      </c>
      <c r="J63" s="82"/>
    </row>
    <row r="64" spans="1:10" ht="18" customHeight="1">
      <c r="A64" s="65">
        <v>41687</v>
      </c>
      <c r="B64" s="123"/>
      <c r="C64" s="71" t="s">
        <v>73</v>
      </c>
      <c r="D64" s="124"/>
      <c r="E64" s="125"/>
      <c r="F64" s="66">
        <f>10800000+1728000</f>
        <v>12528000</v>
      </c>
      <c r="G64" s="63">
        <f t="shared" si="1"/>
        <v>1252800</v>
      </c>
      <c r="H64" s="66"/>
      <c r="I64" s="63">
        <f t="shared" si="2"/>
        <v>14086662</v>
      </c>
      <c r="J64" s="82"/>
    </row>
    <row r="65" spans="1:10" ht="18" customHeight="1">
      <c r="A65" s="65">
        <v>41687</v>
      </c>
      <c r="B65" s="123"/>
      <c r="C65" s="71" t="s">
        <v>56</v>
      </c>
      <c r="D65" s="124"/>
      <c r="E65" s="125"/>
      <c r="F65" s="66">
        <v>233280</v>
      </c>
      <c r="G65" s="63">
        <f t="shared" si="1"/>
        <v>23328</v>
      </c>
      <c r="H65" s="66"/>
      <c r="I65" s="63">
        <f t="shared" si="2"/>
        <v>14343270</v>
      </c>
      <c r="J65" s="82"/>
    </row>
    <row r="66" spans="1:10" ht="18" customHeight="1">
      <c r="A66" s="64">
        <v>41690</v>
      </c>
      <c r="B66" s="80"/>
      <c r="C66" s="96" t="s">
        <v>17</v>
      </c>
      <c r="D66" s="96"/>
      <c r="E66" s="117"/>
      <c r="F66" s="63"/>
      <c r="G66" s="63">
        <f t="shared" si="1"/>
        <v>0</v>
      </c>
      <c r="H66" s="63">
        <f>I65</f>
        <v>14343270</v>
      </c>
      <c r="I66" s="63">
        <f t="shared" si="2"/>
        <v>0</v>
      </c>
      <c r="J66" s="83"/>
    </row>
    <row r="67" spans="1:10" ht="18" customHeight="1">
      <c r="A67" s="65">
        <v>41703</v>
      </c>
      <c r="B67" s="123"/>
      <c r="C67" s="71" t="s">
        <v>73</v>
      </c>
      <c r="D67" s="124"/>
      <c r="E67" s="125"/>
      <c r="F67" s="66">
        <v>11700000</v>
      </c>
      <c r="G67" s="63">
        <f t="shared" si="1"/>
        <v>1170000</v>
      </c>
      <c r="H67" s="66"/>
      <c r="I67" s="63">
        <f t="shared" si="2"/>
        <v>12870000</v>
      </c>
      <c r="J67" s="82"/>
    </row>
    <row r="68" spans="1:10" ht="18" customHeight="1">
      <c r="A68" s="65">
        <v>41703</v>
      </c>
      <c r="B68" s="123"/>
      <c r="C68" s="71" t="s">
        <v>73</v>
      </c>
      <c r="D68" s="124"/>
      <c r="E68" s="125"/>
      <c r="F68" s="66">
        <v>96000</v>
      </c>
      <c r="G68" s="63">
        <f t="shared" si="1"/>
        <v>9600</v>
      </c>
      <c r="H68" s="66"/>
      <c r="I68" s="63">
        <f t="shared" si="2"/>
        <v>12975600</v>
      </c>
      <c r="J68" s="82"/>
    </row>
    <row r="69" spans="1:10" ht="18" customHeight="1">
      <c r="A69" s="65">
        <v>41703</v>
      </c>
      <c r="B69" s="123"/>
      <c r="C69" s="71" t="s">
        <v>56</v>
      </c>
      <c r="D69" s="124"/>
      <c r="E69" s="125"/>
      <c r="F69" s="66">
        <v>234960</v>
      </c>
      <c r="G69" s="63">
        <f t="shared" si="1"/>
        <v>23496</v>
      </c>
      <c r="H69" s="66"/>
      <c r="I69" s="63">
        <f t="shared" si="2"/>
        <v>13234056</v>
      </c>
      <c r="J69" s="82"/>
    </row>
    <row r="70" spans="1:10" ht="18" customHeight="1">
      <c r="A70" s="64">
        <v>41715</v>
      </c>
      <c r="B70" s="80"/>
      <c r="C70" s="96" t="s">
        <v>17</v>
      </c>
      <c r="D70" s="96"/>
      <c r="E70" s="117"/>
      <c r="F70" s="63"/>
      <c r="G70" s="63">
        <f t="shared" si="1"/>
        <v>0</v>
      </c>
      <c r="H70" s="63">
        <f>I69</f>
        <v>13234056</v>
      </c>
      <c r="I70" s="63">
        <f t="shared" si="2"/>
        <v>0</v>
      </c>
      <c r="J70" s="83"/>
    </row>
    <row r="71" spans="1:10" ht="18" customHeight="1">
      <c r="A71" s="65">
        <v>41729</v>
      </c>
      <c r="B71" s="123"/>
      <c r="C71" s="71" t="s">
        <v>73</v>
      </c>
      <c r="D71" s="124"/>
      <c r="E71" s="125"/>
      <c r="F71" s="66">
        <v>11888640</v>
      </c>
      <c r="G71" s="63">
        <f t="shared" si="1"/>
        <v>1188864</v>
      </c>
      <c r="H71" s="66"/>
      <c r="I71" s="63">
        <f t="shared" si="2"/>
        <v>13077504</v>
      </c>
      <c r="J71" s="82"/>
    </row>
    <row r="72" spans="1:10" ht="18" customHeight="1">
      <c r="A72" s="65">
        <v>41739</v>
      </c>
      <c r="B72" s="123"/>
      <c r="C72" s="71" t="s">
        <v>73</v>
      </c>
      <c r="D72" s="124"/>
      <c r="E72" s="125"/>
      <c r="F72" s="66">
        <v>12761280</v>
      </c>
      <c r="G72" s="63">
        <f t="shared" si="1"/>
        <v>1276128</v>
      </c>
      <c r="H72" s="66"/>
      <c r="I72" s="63">
        <f t="shared" si="2"/>
        <v>27114912</v>
      </c>
      <c r="J72" s="82"/>
    </row>
    <row r="73" spans="1:10" ht="18" customHeight="1">
      <c r="A73" s="64">
        <v>41746</v>
      </c>
      <c r="B73" s="80"/>
      <c r="C73" s="96" t="s">
        <v>17</v>
      </c>
      <c r="D73" s="96"/>
      <c r="E73" s="117"/>
      <c r="F73" s="63"/>
      <c r="G73" s="63">
        <f t="shared" si="1"/>
        <v>0</v>
      </c>
      <c r="H73" s="63">
        <f>I72</f>
        <v>27114912</v>
      </c>
      <c r="I73" s="63">
        <f t="shared" si="2"/>
        <v>0</v>
      </c>
      <c r="J73" s="83"/>
    </row>
    <row r="74" spans="1:10" ht="18" customHeight="1">
      <c r="A74" s="65">
        <v>41790</v>
      </c>
      <c r="B74" s="123"/>
      <c r="C74" s="71" t="s">
        <v>73</v>
      </c>
      <c r="D74" s="124"/>
      <c r="E74" s="125"/>
      <c r="F74" s="66">
        <v>10098000</v>
      </c>
      <c r="G74" s="63">
        <f t="shared" si="1"/>
        <v>1009800</v>
      </c>
      <c r="H74" s="66"/>
      <c r="I74" s="63">
        <f t="shared" si="2"/>
        <v>11107800</v>
      </c>
      <c r="J74" s="82"/>
    </row>
    <row r="75" spans="1:10" ht="18" customHeight="1">
      <c r="A75" s="64">
        <v>41803</v>
      </c>
      <c r="B75" s="80"/>
      <c r="C75" s="96" t="s">
        <v>17</v>
      </c>
      <c r="D75" s="96"/>
      <c r="E75" s="117"/>
      <c r="F75" s="63"/>
      <c r="G75" s="63">
        <f t="shared" si="1"/>
        <v>0</v>
      </c>
      <c r="H75" s="63">
        <f>I74</f>
        <v>11107800</v>
      </c>
      <c r="I75" s="63">
        <f t="shared" si="2"/>
        <v>0</v>
      </c>
      <c r="J75" s="83"/>
    </row>
    <row r="76" spans="1:10" ht="18" customHeight="1">
      <c r="A76" s="65">
        <v>41812</v>
      </c>
      <c r="B76" s="123"/>
      <c r="C76" s="71" t="s">
        <v>73</v>
      </c>
      <c r="D76" s="124"/>
      <c r="E76" s="125"/>
      <c r="F76" s="66">
        <v>22491000</v>
      </c>
      <c r="G76" s="63">
        <f t="shared" si="1"/>
        <v>2249100</v>
      </c>
      <c r="H76" s="66"/>
      <c r="I76" s="63">
        <f t="shared" si="2"/>
        <v>24740100</v>
      </c>
      <c r="J76" s="82"/>
    </row>
    <row r="77" spans="1:10" ht="18" customHeight="1">
      <c r="A77" s="64">
        <v>41823</v>
      </c>
      <c r="B77" s="80"/>
      <c r="C77" s="96" t="s">
        <v>17</v>
      </c>
      <c r="D77" s="96"/>
      <c r="E77" s="117"/>
      <c r="F77" s="63"/>
      <c r="G77" s="63">
        <f t="shared" si="1"/>
        <v>0</v>
      </c>
      <c r="H77" s="63">
        <f>I76</f>
        <v>24740100</v>
      </c>
      <c r="I77" s="63">
        <f t="shared" si="2"/>
        <v>0</v>
      </c>
      <c r="J77" s="83"/>
    </row>
    <row r="78" spans="1:10" ht="18" customHeight="1">
      <c r="A78" s="65">
        <v>41820</v>
      </c>
      <c r="B78" s="123"/>
      <c r="C78" s="71" t="s">
        <v>73</v>
      </c>
      <c r="D78" s="124"/>
      <c r="E78" s="125"/>
      <c r="F78" s="66">
        <v>1454400</v>
      </c>
      <c r="G78" s="63">
        <f t="shared" si="1"/>
        <v>145440</v>
      </c>
      <c r="H78" s="66"/>
      <c r="I78" s="63">
        <f t="shared" ref="I78:I115" si="3">IF(C78&lt;&gt;"",I77+F78+G78-H78,0)</f>
        <v>1599840</v>
      </c>
      <c r="J78" s="82"/>
    </row>
    <row r="79" spans="1:10" ht="18" customHeight="1">
      <c r="A79" s="64">
        <v>41837</v>
      </c>
      <c r="B79" s="80"/>
      <c r="C79" s="96" t="s">
        <v>17</v>
      </c>
      <c r="D79" s="96"/>
      <c r="E79" s="117"/>
      <c r="F79" s="63"/>
      <c r="G79" s="63">
        <f t="shared" si="1"/>
        <v>0</v>
      </c>
      <c r="H79" s="63">
        <f>I78</f>
        <v>1599840</v>
      </c>
      <c r="I79" s="63">
        <f t="shared" si="3"/>
        <v>0</v>
      </c>
      <c r="J79" s="83"/>
    </row>
    <row r="80" spans="1:10" ht="18" customHeight="1">
      <c r="A80" s="65">
        <v>41845</v>
      </c>
      <c r="B80" s="123"/>
      <c r="C80" s="71" t="s">
        <v>73</v>
      </c>
      <c r="D80" s="124"/>
      <c r="E80" s="125"/>
      <c r="F80" s="66">
        <v>2000000</v>
      </c>
      <c r="G80" s="63">
        <f t="shared" si="1"/>
        <v>200000</v>
      </c>
      <c r="H80" s="66"/>
      <c r="I80" s="63">
        <f t="shared" si="3"/>
        <v>2200000</v>
      </c>
      <c r="J80" s="82"/>
    </row>
    <row r="81" spans="1:10" ht="18" customHeight="1">
      <c r="A81" s="65">
        <v>41841</v>
      </c>
      <c r="B81" s="123"/>
      <c r="C81" s="71" t="s">
        <v>73</v>
      </c>
      <c r="D81" s="124"/>
      <c r="E81" s="125"/>
      <c r="F81" s="66">
        <v>24483954</v>
      </c>
      <c r="G81" s="63">
        <f>ROUND(F81*10%,0)+1</f>
        <v>2448396</v>
      </c>
      <c r="H81" s="66"/>
      <c r="I81" s="63">
        <f t="shared" si="3"/>
        <v>29132350</v>
      </c>
      <c r="J81" s="82"/>
    </row>
    <row r="82" spans="1:10" ht="18" customHeight="1">
      <c r="A82" s="65">
        <v>41851</v>
      </c>
      <c r="B82" s="123"/>
      <c r="C82" s="71" t="s">
        <v>73</v>
      </c>
      <c r="D82" s="124"/>
      <c r="E82" s="125"/>
      <c r="F82" s="66">
        <v>2000000</v>
      </c>
      <c r="G82" s="63">
        <f t="shared" si="1"/>
        <v>200000</v>
      </c>
      <c r="H82" s="66"/>
      <c r="I82" s="63">
        <f t="shared" si="3"/>
        <v>31332350</v>
      </c>
      <c r="J82" s="82"/>
    </row>
    <row r="83" spans="1:10" ht="18" customHeight="1">
      <c r="A83" s="65">
        <v>41869</v>
      </c>
      <c r="B83" s="123"/>
      <c r="C83" s="71" t="s">
        <v>73</v>
      </c>
      <c r="D83" s="124"/>
      <c r="E83" s="125"/>
      <c r="F83" s="66">
        <v>2357012</v>
      </c>
      <c r="G83" s="63">
        <f t="shared" si="1"/>
        <v>235701</v>
      </c>
      <c r="H83" s="66"/>
      <c r="I83" s="63">
        <f t="shared" si="3"/>
        <v>33925063</v>
      </c>
      <c r="J83" s="82"/>
    </row>
    <row r="84" spans="1:10" ht="18" customHeight="1">
      <c r="A84" s="65">
        <v>41878</v>
      </c>
      <c r="B84" s="123"/>
      <c r="C84" s="71" t="s">
        <v>73</v>
      </c>
      <c r="D84" s="124"/>
      <c r="E84" s="125"/>
      <c r="F84" s="66">
        <v>59843412</v>
      </c>
      <c r="G84" s="63">
        <f t="shared" si="1"/>
        <v>5984341</v>
      </c>
      <c r="H84" s="66"/>
      <c r="I84" s="63">
        <f t="shared" si="3"/>
        <v>99752816</v>
      </c>
      <c r="J84" s="82"/>
    </row>
    <row r="85" spans="1:10" ht="18" customHeight="1">
      <c r="A85" s="65">
        <v>41893</v>
      </c>
      <c r="B85" s="123"/>
      <c r="C85" s="71" t="s">
        <v>73</v>
      </c>
      <c r="D85" s="124"/>
      <c r="E85" s="125"/>
      <c r="F85" s="66">
        <v>2000000</v>
      </c>
      <c r="G85" s="63">
        <f t="shared" si="1"/>
        <v>200000</v>
      </c>
      <c r="H85" s="66"/>
      <c r="I85" s="63">
        <f t="shared" si="3"/>
        <v>101952816</v>
      </c>
      <c r="J85" s="82"/>
    </row>
    <row r="86" spans="1:10" ht="18" customHeight="1">
      <c r="A86" s="65">
        <v>41900</v>
      </c>
      <c r="B86" s="123"/>
      <c r="C86" s="71" t="s">
        <v>73</v>
      </c>
      <c r="D86" s="124"/>
      <c r="E86" s="125"/>
      <c r="F86" s="66">
        <v>11500800</v>
      </c>
      <c r="G86" s="63">
        <f t="shared" si="1"/>
        <v>1150080</v>
      </c>
      <c r="H86" s="66"/>
      <c r="I86" s="63">
        <f t="shared" si="3"/>
        <v>114603696</v>
      </c>
      <c r="J86" s="82"/>
    </row>
    <row r="87" spans="1:10" ht="18" customHeight="1">
      <c r="A87" s="64">
        <v>41907</v>
      </c>
      <c r="B87" s="80"/>
      <c r="C87" s="96" t="s">
        <v>17</v>
      </c>
      <c r="D87" s="96"/>
      <c r="E87" s="117"/>
      <c r="F87" s="63"/>
      <c r="G87" s="63">
        <f t="shared" si="1"/>
        <v>0</v>
      </c>
      <c r="H87" s="63">
        <v>90000000</v>
      </c>
      <c r="I87" s="63">
        <f t="shared" si="3"/>
        <v>24603696</v>
      </c>
      <c r="J87" s="83"/>
    </row>
    <row r="88" spans="1:10" ht="18" customHeight="1">
      <c r="A88" s="65">
        <v>41918</v>
      </c>
      <c r="B88" s="123"/>
      <c r="C88" s="71" t="s">
        <v>73</v>
      </c>
      <c r="D88" s="124"/>
      <c r="E88" s="125"/>
      <c r="F88" s="66">
        <v>2000000</v>
      </c>
      <c r="G88" s="63">
        <f t="shared" si="1"/>
        <v>200000</v>
      </c>
      <c r="H88" s="66"/>
      <c r="I88" s="63">
        <f t="shared" si="3"/>
        <v>26803696</v>
      </c>
      <c r="J88" s="82"/>
    </row>
    <row r="89" spans="1:10" ht="18" customHeight="1">
      <c r="A89" s="64">
        <v>41929</v>
      </c>
      <c r="B89" s="80"/>
      <c r="C89" s="96" t="s">
        <v>17</v>
      </c>
      <c r="D89" s="96"/>
      <c r="E89" s="117"/>
      <c r="F89" s="63"/>
      <c r="G89" s="63">
        <f t="shared" si="1"/>
        <v>0</v>
      </c>
      <c r="H89" s="63">
        <f>I88</f>
        <v>26803696</v>
      </c>
      <c r="I89" s="63">
        <f t="shared" si="3"/>
        <v>0</v>
      </c>
      <c r="J89" s="83"/>
    </row>
    <row r="90" spans="1:10" ht="18" customHeight="1">
      <c r="A90" s="65">
        <v>41939</v>
      </c>
      <c r="B90" s="123"/>
      <c r="C90" s="71" t="s">
        <v>73</v>
      </c>
      <c r="D90" s="124"/>
      <c r="E90" s="125"/>
      <c r="F90" s="66">
        <v>2000000</v>
      </c>
      <c r="G90" s="63">
        <f t="shared" si="1"/>
        <v>200000</v>
      </c>
      <c r="H90" s="66"/>
      <c r="I90" s="63">
        <f t="shared" si="3"/>
        <v>2200000</v>
      </c>
      <c r="J90" s="82"/>
    </row>
    <row r="91" spans="1:10" ht="18" customHeight="1">
      <c r="A91" s="65">
        <v>41951</v>
      </c>
      <c r="B91" s="123"/>
      <c r="C91" s="71" t="s">
        <v>73</v>
      </c>
      <c r="D91" s="124"/>
      <c r="E91" s="125"/>
      <c r="F91" s="66">
        <v>2000000</v>
      </c>
      <c r="G91" s="63">
        <f t="shared" si="1"/>
        <v>200000</v>
      </c>
      <c r="H91" s="66"/>
      <c r="I91" s="63">
        <f t="shared" si="3"/>
        <v>4400000</v>
      </c>
      <c r="J91" s="82"/>
    </row>
    <row r="92" spans="1:10" ht="18" customHeight="1">
      <c r="A92" s="64">
        <v>41963</v>
      </c>
      <c r="B92" s="80"/>
      <c r="C92" s="96" t="s">
        <v>17</v>
      </c>
      <c r="D92" s="96"/>
      <c r="E92" s="117"/>
      <c r="F92" s="63"/>
      <c r="G92" s="63">
        <f t="shared" si="1"/>
        <v>0</v>
      </c>
      <c r="H92" s="63">
        <f>I91</f>
        <v>4400000</v>
      </c>
      <c r="I92" s="63">
        <f t="shared" si="3"/>
        <v>0</v>
      </c>
      <c r="J92" s="83"/>
    </row>
    <row r="93" spans="1:10" ht="18" customHeight="1">
      <c r="A93" s="65">
        <v>41967</v>
      </c>
      <c r="B93" s="123"/>
      <c r="C93" s="71" t="s">
        <v>73</v>
      </c>
      <c r="D93" s="124"/>
      <c r="E93" s="125"/>
      <c r="F93" s="66">
        <v>21681920</v>
      </c>
      <c r="G93" s="63">
        <f t="shared" si="1"/>
        <v>2168192</v>
      </c>
      <c r="H93" s="66"/>
      <c r="I93" s="63">
        <f t="shared" si="3"/>
        <v>23850112</v>
      </c>
      <c r="J93" s="82"/>
    </row>
    <row r="94" spans="1:10" ht="18" customHeight="1">
      <c r="A94" s="64">
        <v>42010</v>
      </c>
      <c r="B94" s="80"/>
      <c r="C94" s="96" t="s">
        <v>17</v>
      </c>
      <c r="D94" s="96"/>
      <c r="E94" s="117"/>
      <c r="F94" s="63"/>
      <c r="G94" s="63">
        <f t="shared" si="1"/>
        <v>0</v>
      </c>
      <c r="H94" s="63">
        <f>I93</f>
        <v>23850112</v>
      </c>
      <c r="I94" s="63">
        <f t="shared" si="3"/>
        <v>0</v>
      </c>
      <c r="J94" s="83"/>
    </row>
    <row r="95" spans="1:10" ht="18" customHeight="1">
      <c r="A95" s="65">
        <v>42004</v>
      </c>
      <c r="B95" s="123"/>
      <c r="C95" s="71" t="s">
        <v>73</v>
      </c>
      <c r="D95" s="124"/>
      <c r="E95" s="125"/>
      <c r="F95" s="66">
        <v>124441299</v>
      </c>
      <c r="G95" s="63">
        <f t="shared" si="1"/>
        <v>12444130</v>
      </c>
      <c r="H95" s="66">
        <v>11090</v>
      </c>
      <c r="I95" s="63">
        <f t="shared" si="3"/>
        <v>136874339</v>
      </c>
      <c r="J95" s="82"/>
    </row>
    <row r="96" spans="1:10" ht="18" customHeight="1">
      <c r="A96" s="65">
        <v>42017</v>
      </c>
      <c r="B96" s="123"/>
      <c r="C96" s="71" t="s">
        <v>73</v>
      </c>
      <c r="D96" s="124"/>
      <c r="E96" s="125"/>
      <c r="F96" s="66">
        <v>2000000</v>
      </c>
      <c r="G96" s="63">
        <f t="shared" si="1"/>
        <v>200000</v>
      </c>
      <c r="H96" s="66"/>
      <c r="I96" s="63">
        <f t="shared" si="3"/>
        <v>139074339</v>
      </c>
      <c r="J96" s="82"/>
    </row>
    <row r="97" spans="1:10" ht="18" customHeight="1">
      <c r="A97" s="65">
        <v>42035</v>
      </c>
      <c r="B97" s="123"/>
      <c r="C97" s="71" t="s">
        <v>73</v>
      </c>
      <c r="D97" s="124"/>
      <c r="E97" s="125"/>
      <c r="F97" s="66">
        <v>95012412</v>
      </c>
      <c r="G97" s="63">
        <f t="shared" si="1"/>
        <v>9501241</v>
      </c>
      <c r="H97" s="66"/>
      <c r="I97" s="63">
        <f t="shared" si="3"/>
        <v>243587992</v>
      </c>
      <c r="J97" s="82"/>
    </row>
    <row r="98" spans="1:10" ht="18" customHeight="1">
      <c r="A98" s="65">
        <v>42046</v>
      </c>
      <c r="B98" s="123"/>
      <c r="C98" s="71" t="s">
        <v>73</v>
      </c>
      <c r="D98" s="124"/>
      <c r="E98" s="125"/>
      <c r="F98" s="66">
        <v>35619666</v>
      </c>
      <c r="G98" s="63">
        <f t="shared" si="1"/>
        <v>3561967</v>
      </c>
      <c r="H98" s="66"/>
      <c r="I98" s="63">
        <f t="shared" si="3"/>
        <v>282769625</v>
      </c>
      <c r="J98" s="82"/>
    </row>
    <row r="99" spans="1:10" ht="18" customHeight="1">
      <c r="A99" s="64">
        <v>42049</v>
      </c>
      <c r="B99" s="80"/>
      <c r="C99" s="96" t="s">
        <v>17</v>
      </c>
      <c r="D99" s="96"/>
      <c r="E99" s="117"/>
      <c r="F99" s="63"/>
      <c r="G99" s="63">
        <f t="shared" si="1"/>
        <v>0</v>
      </c>
      <c r="H99" s="63">
        <v>100000000</v>
      </c>
      <c r="I99" s="63">
        <f t="shared" si="3"/>
        <v>182769625</v>
      </c>
      <c r="J99" s="83"/>
    </row>
    <row r="100" spans="1:10" ht="18" customHeight="1">
      <c r="A100" s="64">
        <v>42063</v>
      </c>
      <c r="B100" s="80"/>
      <c r="C100" s="96" t="s">
        <v>17</v>
      </c>
      <c r="D100" s="96"/>
      <c r="E100" s="117"/>
      <c r="F100" s="63"/>
      <c r="G100" s="63">
        <f t="shared" si="1"/>
        <v>0</v>
      </c>
      <c r="H100" s="63">
        <v>100000000</v>
      </c>
      <c r="I100" s="63">
        <f t="shared" si="3"/>
        <v>82769625</v>
      </c>
      <c r="J100" s="83"/>
    </row>
    <row r="101" spans="1:10" ht="18" customHeight="1">
      <c r="A101" s="65">
        <v>42063</v>
      </c>
      <c r="B101" s="123"/>
      <c r="C101" s="71" t="s">
        <v>73</v>
      </c>
      <c r="D101" s="124"/>
      <c r="E101" s="125"/>
      <c r="F101" s="66">
        <v>66891474</v>
      </c>
      <c r="G101" s="63">
        <f t="shared" si="1"/>
        <v>6689147</v>
      </c>
      <c r="H101" s="66"/>
      <c r="I101" s="63">
        <f t="shared" si="3"/>
        <v>156350246</v>
      </c>
      <c r="J101" s="82"/>
    </row>
    <row r="102" spans="1:10" ht="18" customHeight="1">
      <c r="A102" s="65">
        <v>42072</v>
      </c>
      <c r="B102" s="123"/>
      <c r="C102" s="71" t="s">
        <v>73</v>
      </c>
      <c r="D102" s="124"/>
      <c r="E102" s="125"/>
      <c r="F102" s="66">
        <v>4372896</v>
      </c>
      <c r="G102" s="63">
        <f t="shared" si="1"/>
        <v>437290</v>
      </c>
      <c r="H102" s="66"/>
      <c r="I102" s="63">
        <f t="shared" si="3"/>
        <v>161160432</v>
      </c>
      <c r="J102" s="82"/>
    </row>
    <row r="103" spans="1:10" ht="18" customHeight="1">
      <c r="A103" s="64">
        <v>42098</v>
      </c>
      <c r="B103" s="80"/>
      <c r="C103" s="96" t="s">
        <v>17</v>
      </c>
      <c r="D103" s="96"/>
      <c r="E103" s="117"/>
      <c r="F103" s="63"/>
      <c r="G103" s="63">
        <f t="shared" si="1"/>
        <v>0</v>
      </c>
      <c r="H103" s="63">
        <v>70000000</v>
      </c>
      <c r="I103" s="63">
        <f t="shared" si="3"/>
        <v>91160432</v>
      </c>
      <c r="J103" s="83"/>
    </row>
    <row r="104" spans="1:10" ht="18" customHeight="1">
      <c r="A104" s="64">
        <v>42094</v>
      </c>
      <c r="B104" s="80"/>
      <c r="C104" s="71" t="s">
        <v>73</v>
      </c>
      <c r="D104" s="96"/>
      <c r="E104" s="117"/>
      <c r="F104" s="63">
        <v>42291714</v>
      </c>
      <c r="G104" s="63">
        <f t="shared" si="1"/>
        <v>4229171</v>
      </c>
      <c r="H104" s="63"/>
      <c r="I104" s="63">
        <f t="shared" si="3"/>
        <v>137681317</v>
      </c>
      <c r="J104" s="83"/>
    </row>
    <row r="105" spans="1:10" ht="18" customHeight="1">
      <c r="A105" s="65">
        <v>42103</v>
      </c>
      <c r="B105" s="123"/>
      <c r="C105" s="71" t="s">
        <v>73</v>
      </c>
      <c r="D105" s="124"/>
      <c r="E105" s="125"/>
      <c r="F105" s="66">
        <v>61320000</v>
      </c>
      <c r="G105" s="63">
        <f t="shared" si="1"/>
        <v>6132000</v>
      </c>
      <c r="H105" s="66"/>
      <c r="I105" s="63">
        <f t="shared" si="3"/>
        <v>205133317</v>
      </c>
      <c r="J105" s="82"/>
    </row>
    <row r="106" spans="1:10" ht="18" customHeight="1">
      <c r="A106" s="65">
        <v>42117</v>
      </c>
      <c r="B106" s="123"/>
      <c r="C106" s="71" t="s">
        <v>73</v>
      </c>
      <c r="D106" s="124"/>
      <c r="E106" s="125"/>
      <c r="F106" s="66">
        <v>13311132</v>
      </c>
      <c r="G106" s="63">
        <f t="shared" si="1"/>
        <v>1331113</v>
      </c>
      <c r="H106" s="66"/>
      <c r="I106" s="63">
        <f t="shared" si="3"/>
        <v>219775562</v>
      </c>
      <c r="J106" s="82"/>
    </row>
    <row r="107" spans="1:10" ht="18" customHeight="1">
      <c r="A107" s="64">
        <v>42159</v>
      </c>
      <c r="B107" s="80"/>
      <c r="C107" s="96" t="s">
        <v>17</v>
      </c>
      <c r="D107" s="96"/>
      <c r="E107" s="117"/>
      <c r="F107" s="63"/>
      <c r="G107" s="63">
        <f t="shared" ref="G107" si="4">ROUND(F107*10%,0)</f>
        <v>0</v>
      </c>
      <c r="H107" s="63">
        <v>100000000</v>
      </c>
      <c r="I107" s="63">
        <f t="shared" si="3"/>
        <v>119775562</v>
      </c>
      <c r="J107" s="83"/>
    </row>
    <row r="108" spans="1:10" ht="18" customHeight="1">
      <c r="A108" s="65">
        <v>42170</v>
      </c>
      <c r="B108" s="123"/>
      <c r="C108" s="96" t="s">
        <v>17</v>
      </c>
      <c r="D108" s="124"/>
      <c r="E108" s="125"/>
      <c r="F108" s="66"/>
      <c r="G108" s="63">
        <f t="shared" si="1"/>
        <v>0</v>
      </c>
      <c r="H108" s="66">
        <v>100000000</v>
      </c>
      <c r="I108" s="63">
        <f t="shared" si="3"/>
        <v>19775562</v>
      </c>
      <c r="J108" s="82"/>
    </row>
    <row r="109" spans="1:10" ht="18" customHeight="1">
      <c r="A109" s="65">
        <v>42185</v>
      </c>
      <c r="B109" s="123"/>
      <c r="C109" s="71" t="s">
        <v>73</v>
      </c>
      <c r="D109" s="124"/>
      <c r="E109" s="125"/>
      <c r="F109" s="66">
        <v>34033083</v>
      </c>
      <c r="G109" s="63">
        <f t="shared" ref="G109:G117" si="5">ROUND(F109*10%,0)</f>
        <v>3403308</v>
      </c>
      <c r="H109" s="66"/>
      <c r="I109" s="63">
        <f t="shared" si="3"/>
        <v>57211953</v>
      </c>
      <c r="J109" s="82"/>
    </row>
    <row r="110" spans="1:10" ht="18" customHeight="1">
      <c r="A110" s="65">
        <v>42185</v>
      </c>
      <c r="B110" s="123"/>
      <c r="C110" s="71" t="s">
        <v>73</v>
      </c>
      <c r="D110" s="124"/>
      <c r="E110" s="125"/>
      <c r="F110" s="66">
        <v>2000000</v>
      </c>
      <c r="G110" s="63">
        <f t="shared" si="5"/>
        <v>200000</v>
      </c>
      <c r="H110" s="66"/>
      <c r="I110" s="63">
        <f t="shared" si="3"/>
        <v>59411953</v>
      </c>
      <c r="J110" s="82"/>
    </row>
    <row r="111" spans="1:10" ht="18" customHeight="1">
      <c r="A111" s="65">
        <v>42213</v>
      </c>
      <c r="B111" s="123"/>
      <c r="C111" s="96" t="s">
        <v>17</v>
      </c>
      <c r="D111" s="124"/>
      <c r="E111" s="125"/>
      <c r="F111" s="66"/>
      <c r="G111" s="63">
        <f t="shared" si="5"/>
        <v>0</v>
      </c>
      <c r="H111" s="66">
        <v>66157153</v>
      </c>
      <c r="I111" s="63">
        <f t="shared" si="3"/>
        <v>-6745200</v>
      </c>
      <c r="J111" s="82"/>
    </row>
    <row r="112" spans="1:10" ht="18" customHeight="1">
      <c r="A112" s="65">
        <v>42216</v>
      </c>
      <c r="B112" s="123"/>
      <c r="C112" s="71" t="s">
        <v>73</v>
      </c>
      <c r="D112" s="124"/>
      <c r="E112" s="125"/>
      <c r="F112" s="66">
        <v>2000000</v>
      </c>
      <c r="G112" s="63">
        <f t="shared" ref="G112" si="6">ROUND(F112*10%,0)</f>
        <v>200000</v>
      </c>
      <c r="H112" s="66"/>
      <c r="I112" s="63">
        <f t="shared" ref="I112" si="7">IF(C112&lt;&gt;"",I111+F112+G112-H112,0)</f>
        <v>-4545200</v>
      </c>
      <c r="J112" s="82"/>
    </row>
    <row r="113" spans="1:10" ht="18" customHeight="1">
      <c r="A113" s="65">
        <v>42246</v>
      </c>
      <c r="B113" s="123"/>
      <c r="C113" s="71" t="s">
        <v>73</v>
      </c>
      <c r="D113" s="124"/>
      <c r="E113" s="125"/>
      <c r="F113" s="66">
        <v>2000000</v>
      </c>
      <c r="G113" s="63">
        <f t="shared" si="5"/>
        <v>200000</v>
      </c>
      <c r="H113" s="66"/>
      <c r="I113" s="63">
        <f t="shared" si="3"/>
        <v>-2345200</v>
      </c>
      <c r="J113" s="82"/>
    </row>
    <row r="114" spans="1:10" ht="18" customHeight="1">
      <c r="A114" s="65">
        <v>42265</v>
      </c>
      <c r="B114" s="123"/>
      <c r="C114" s="71" t="s">
        <v>73</v>
      </c>
      <c r="D114" s="124"/>
      <c r="E114" s="125"/>
      <c r="F114" s="66">
        <v>2000000</v>
      </c>
      <c r="G114" s="63">
        <f t="shared" ref="G114" si="8">ROUND(F114*10%,0)</f>
        <v>200000</v>
      </c>
      <c r="H114" s="66"/>
      <c r="I114" s="63">
        <f t="shared" si="3"/>
        <v>-145200</v>
      </c>
      <c r="J114" s="82"/>
    </row>
    <row r="115" spans="1:10" ht="18" customHeight="1">
      <c r="A115" s="65">
        <v>42308</v>
      </c>
      <c r="B115" s="123"/>
      <c r="C115" s="71" t="s">
        <v>73</v>
      </c>
      <c r="D115" s="124"/>
      <c r="E115" s="125"/>
      <c r="F115" s="66">
        <v>2000000</v>
      </c>
      <c r="G115" s="63">
        <f t="shared" ref="G115" si="9">ROUND(F115*10%,0)</f>
        <v>200000</v>
      </c>
      <c r="H115" s="66"/>
      <c r="I115" s="63">
        <f t="shared" si="3"/>
        <v>2054800</v>
      </c>
      <c r="J115" s="82"/>
    </row>
    <row r="116" spans="1:10" ht="18" customHeight="1">
      <c r="A116" s="65">
        <v>42338</v>
      </c>
      <c r="B116" s="123"/>
      <c r="C116" s="71" t="s">
        <v>73</v>
      </c>
      <c r="D116" s="124"/>
      <c r="E116" s="125"/>
      <c r="F116" s="66">
        <v>144387112</v>
      </c>
      <c r="G116" s="63">
        <f t="shared" si="5"/>
        <v>14438711</v>
      </c>
      <c r="H116" s="66"/>
      <c r="I116" s="63">
        <f t="shared" ref="I116:I118" si="10">IF(C116&lt;&gt;"",I115+F116+G116-H116,0)</f>
        <v>160880623</v>
      </c>
      <c r="J116" s="82"/>
    </row>
    <row r="117" spans="1:10" ht="18" customHeight="1">
      <c r="A117" s="65">
        <v>42352</v>
      </c>
      <c r="B117" s="123"/>
      <c r="C117" s="71" t="s">
        <v>73</v>
      </c>
      <c r="D117" s="124"/>
      <c r="E117" s="125"/>
      <c r="F117" s="66">
        <v>33931412</v>
      </c>
      <c r="G117" s="63">
        <f t="shared" si="5"/>
        <v>3393141</v>
      </c>
      <c r="H117" s="66"/>
      <c r="I117" s="63">
        <f t="shared" si="10"/>
        <v>198205176</v>
      </c>
      <c r="J117" s="82"/>
    </row>
    <row r="118" spans="1:10" ht="18" customHeight="1">
      <c r="A118" s="65">
        <v>42363</v>
      </c>
      <c r="B118" s="123"/>
      <c r="C118" s="96" t="s">
        <v>17</v>
      </c>
      <c r="D118" s="124"/>
      <c r="E118" s="125"/>
      <c r="F118" s="66"/>
      <c r="G118" s="63">
        <f t="shared" ref="G118" si="11">ROUND(F118*10%,0)</f>
        <v>0</v>
      </c>
      <c r="H118" s="66">
        <v>100000000</v>
      </c>
      <c r="I118" s="63">
        <f t="shared" si="10"/>
        <v>98205176</v>
      </c>
      <c r="J118" s="82"/>
    </row>
    <row r="119" spans="1:10" ht="18" customHeight="1">
      <c r="A119" s="65">
        <v>42727</v>
      </c>
      <c r="B119" s="123"/>
      <c r="C119" s="71" t="s">
        <v>73</v>
      </c>
      <c r="D119" s="124"/>
      <c r="E119" s="125"/>
      <c r="F119" s="66">
        <v>2000000</v>
      </c>
      <c r="G119" s="63">
        <f t="shared" ref="G119:G137" si="12">ROUND(F119*10%,0)</f>
        <v>200000</v>
      </c>
      <c r="H119" s="66"/>
      <c r="I119" s="63">
        <f t="shared" ref="I119:I137" si="13">IF(C119&lt;&gt;"",I118+F119+G119-H119,0)</f>
        <v>100405176</v>
      </c>
      <c r="J119" s="82"/>
    </row>
    <row r="120" spans="1:10" ht="18" customHeight="1">
      <c r="A120" s="65">
        <v>42735</v>
      </c>
      <c r="B120" s="123"/>
      <c r="C120" s="71" t="s">
        <v>73</v>
      </c>
      <c r="D120" s="124"/>
      <c r="E120" s="125"/>
      <c r="F120" s="66">
        <v>22175280</v>
      </c>
      <c r="G120" s="63">
        <f t="shared" si="12"/>
        <v>2217528</v>
      </c>
      <c r="H120" s="66"/>
      <c r="I120" s="63">
        <f t="shared" si="13"/>
        <v>124797984</v>
      </c>
      <c r="J120" s="82"/>
    </row>
    <row r="121" spans="1:10" ht="18" customHeight="1">
      <c r="A121" s="65">
        <v>42380</v>
      </c>
      <c r="B121" s="123"/>
      <c r="C121" s="71" t="s">
        <v>73</v>
      </c>
      <c r="D121" s="124"/>
      <c r="E121" s="125"/>
      <c r="F121" s="66">
        <v>2000000</v>
      </c>
      <c r="G121" s="63">
        <f t="shared" ref="G121" si="14">ROUND(F121*10%,0)</f>
        <v>200000</v>
      </c>
      <c r="H121" s="66"/>
      <c r="I121" s="63">
        <f t="shared" si="13"/>
        <v>126997984</v>
      </c>
      <c r="J121" s="82"/>
    </row>
    <row r="122" spans="1:10" ht="18" customHeight="1">
      <c r="A122" s="65">
        <v>42381</v>
      </c>
      <c r="B122" s="123"/>
      <c r="C122" s="71" t="s">
        <v>73</v>
      </c>
      <c r="D122" s="124"/>
      <c r="E122" s="125"/>
      <c r="F122" s="66">
        <v>2000000</v>
      </c>
      <c r="G122" s="63">
        <f t="shared" ref="G122" si="15">ROUND(F122*10%,0)</f>
        <v>200000</v>
      </c>
      <c r="H122" s="66"/>
      <c r="I122" s="63">
        <f t="shared" si="13"/>
        <v>129197984</v>
      </c>
      <c r="J122" s="82"/>
    </row>
    <row r="123" spans="1:10" ht="18" customHeight="1">
      <c r="A123" s="65">
        <v>42394</v>
      </c>
      <c r="B123" s="123"/>
      <c r="C123" s="71" t="s">
        <v>73</v>
      </c>
      <c r="D123" s="124"/>
      <c r="E123" s="125"/>
      <c r="F123" s="66">
        <v>2000000</v>
      </c>
      <c r="G123" s="63">
        <f t="shared" si="12"/>
        <v>200000</v>
      </c>
      <c r="H123" s="66"/>
      <c r="I123" s="63">
        <f t="shared" si="13"/>
        <v>131397984</v>
      </c>
      <c r="J123" s="82"/>
    </row>
    <row r="124" spans="1:10" ht="18" customHeight="1">
      <c r="A124" s="65">
        <v>42400</v>
      </c>
      <c r="B124" s="123"/>
      <c r="C124" s="71" t="s">
        <v>73</v>
      </c>
      <c r="D124" s="124"/>
      <c r="E124" s="125"/>
      <c r="F124" s="66">
        <v>2000000</v>
      </c>
      <c r="G124" s="63">
        <f t="shared" si="12"/>
        <v>200000</v>
      </c>
      <c r="H124" s="66"/>
      <c r="I124" s="63">
        <f t="shared" si="13"/>
        <v>133597984</v>
      </c>
      <c r="J124" s="82"/>
    </row>
    <row r="125" spans="1:10" ht="18" customHeight="1">
      <c r="A125" s="65">
        <v>42429</v>
      </c>
      <c r="B125" s="123"/>
      <c r="C125" s="71" t="s">
        <v>73</v>
      </c>
      <c r="D125" s="124"/>
      <c r="E125" s="125"/>
      <c r="F125" s="66">
        <v>2000000</v>
      </c>
      <c r="G125" s="63">
        <f t="shared" si="12"/>
        <v>200000</v>
      </c>
      <c r="H125" s="66"/>
      <c r="I125" s="63">
        <f t="shared" si="13"/>
        <v>135797984</v>
      </c>
      <c r="J125" s="82"/>
    </row>
    <row r="126" spans="1:10" ht="18" customHeight="1">
      <c r="A126" s="65">
        <v>42466</v>
      </c>
      <c r="B126" s="123"/>
      <c r="C126" s="71" t="s">
        <v>73</v>
      </c>
      <c r="D126" s="124"/>
      <c r="E126" s="125"/>
      <c r="F126" s="66">
        <v>2000000</v>
      </c>
      <c r="G126" s="63">
        <f t="shared" ref="G126" si="16">ROUND(F126*10%,0)</f>
        <v>200000</v>
      </c>
      <c r="H126" s="66"/>
      <c r="I126" s="63">
        <f t="shared" si="13"/>
        <v>137997984</v>
      </c>
      <c r="J126" s="82"/>
    </row>
    <row r="127" spans="1:10" ht="18" customHeight="1">
      <c r="A127" s="65">
        <v>42502</v>
      </c>
      <c r="B127" s="123"/>
      <c r="C127" s="71" t="s">
        <v>73</v>
      </c>
      <c r="D127" s="124"/>
      <c r="E127" s="125"/>
      <c r="F127" s="66">
        <v>2000000</v>
      </c>
      <c r="G127" s="63">
        <f t="shared" ref="G127" si="17">ROUND(F127*10%,0)</f>
        <v>200000</v>
      </c>
      <c r="H127" s="66"/>
      <c r="I127" s="63">
        <f t="shared" si="13"/>
        <v>140197984</v>
      </c>
      <c r="J127" s="82"/>
    </row>
    <row r="128" spans="1:10" ht="18" customHeight="1">
      <c r="A128" s="65"/>
      <c r="B128" s="123"/>
      <c r="C128" s="96"/>
      <c r="D128" s="124"/>
      <c r="E128" s="125"/>
      <c r="F128" s="66"/>
      <c r="G128" s="63">
        <f t="shared" si="12"/>
        <v>0</v>
      </c>
      <c r="H128" s="66"/>
      <c r="I128" s="63">
        <f t="shared" si="13"/>
        <v>0</v>
      </c>
      <c r="J128" s="82"/>
    </row>
    <row r="129" spans="1:10" ht="18" customHeight="1">
      <c r="A129" s="65"/>
      <c r="B129" s="123"/>
      <c r="C129" s="96"/>
      <c r="D129" s="124"/>
      <c r="E129" s="125"/>
      <c r="F129" s="66"/>
      <c r="G129" s="63">
        <f t="shared" si="12"/>
        <v>0</v>
      </c>
      <c r="H129" s="66"/>
      <c r="I129" s="63">
        <f t="shared" si="13"/>
        <v>0</v>
      </c>
      <c r="J129" s="82"/>
    </row>
    <row r="130" spans="1:10" ht="18" customHeight="1">
      <c r="A130" s="65"/>
      <c r="B130" s="123"/>
      <c r="C130" s="96"/>
      <c r="D130" s="124"/>
      <c r="E130" s="125"/>
      <c r="F130" s="66"/>
      <c r="G130" s="63">
        <f t="shared" si="12"/>
        <v>0</v>
      </c>
      <c r="H130" s="66"/>
      <c r="I130" s="63">
        <f t="shared" si="13"/>
        <v>0</v>
      </c>
      <c r="J130" s="82"/>
    </row>
    <row r="131" spans="1:10" ht="18" customHeight="1">
      <c r="A131" s="65"/>
      <c r="B131" s="123"/>
      <c r="C131" s="96"/>
      <c r="D131" s="124"/>
      <c r="E131" s="125"/>
      <c r="F131" s="66"/>
      <c r="G131" s="63">
        <f t="shared" si="12"/>
        <v>0</v>
      </c>
      <c r="H131" s="66"/>
      <c r="I131" s="63">
        <f t="shared" si="13"/>
        <v>0</v>
      </c>
      <c r="J131" s="82"/>
    </row>
    <row r="132" spans="1:10" ht="18" customHeight="1">
      <c r="A132" s="65"/>
      <c r="B132" s="123"/>
      <c r="C132" s="96"/>
      <c r="D132" s="124"/>
      <c r="E132" s="125"/>
      <c r="F132" s="66"/>
      <c r="G132" s="63">
        <f t="shared" si="12"/>
        <v>0</v>
      </c>
      <c r="H132" s="66"/>
      <c r="I132" s="63">
        <f t="shared" si="13"/>
        <v>0</v>
      </c>
      <c r="J132" s="82"/>
    </row>
    <row r="133" spans="1:10" ht="18" customHeight="1">
      <c r="A133" s="65"/>
      <c r="B133" s="123"/>
      <c r="C133" s="96"/>
      <c r="D133" s="124"/>
      <c r="E133" s="125"/>
      <c r="F133" s="66"/>
      <c r="G133" s="63">
        <f t="shared" si="12"/>
        <v>0</v>
      </c>
      <c r="H133" s="66"/>
      <c r="I133" s="63">
        <f t="shared" si="13"/>
        <v>0</v>
      </c>
      <c r="J133" s="82"/>
    </row>
    <row r="134" spans="1:10" ht="18" customHeight="1">
      <c r="A134" s="65"/>
      <c r="B134" s="123"/>
      <c r="C134" s="96"/>
      <c r="D134" s="124"/>
      <c r="E134" s="125"/>
      <c r="F134" s="66"/>
      <c r="G134" s="63">
        <f t="shared" si="12"/>
        <v>0</v>
      </c>
      <c r="H134" s="66"/>
      <c r="I134" s="63">
        <f t="shared" si="13"/>
        <v>0</v>
      </c>
      <c r="J134" s="82"/>
    </row>
    <row r="135" spans="1:10" ht="18" customHeight="1">
      <c r="A135" s="65"/>
      <c r="B135" s="123"/>
      <c r="C135" s="96"/>
      <c r="D135" s="124"/>
      <c r="E135" s="125"/>
      <c r="F135" s="66"/>
      <c r="G135" s="63">
        <f t="shared" si="12"/>
        <v>0</v>
      </c>
      <c r="H135" s="66"/>
      <c r="I135" s="63">
        <f t="shared" si="13"/>
        <v>0</v>
      </c>
      <c r="J135" s="82"/>
    </row>
    <row r="136" spans="1:10" ht="18" customHeight="1">
      <c r="A136" s="65"/>
      <c r="B136" s="123"/>
      <c r="C136" s="96"/>
      <c r="D136" s="124"/>
      <c r="E136" s="125"/>
      <c r="F136" s="66"/>
      <c r="G136" s="63">
        <f t="shared" si="12"/>
        <v>0</v>
      </c>
      <c r="H136" s="66"/>
      <c r="I136" s="63">
        <f t="shared" si="13"/>
        <v>0</v>
      </c>
      <c r="J136" s="82"/>
    </row>
    <row r="137" spans="1:10" ht="18" customHeight="1">
      <c r="A137" s="65"/>
      <c r="B137" s="123"/>
      <c r="C137" s="96"/>
      <c r="D137" s="124"/>
      <c r="E137" s="125"/>
      <c r="F137" s="66"/>
      <c r="G137" s="63">
        <f t="shared" si="12"/>
        <v>0</v>
      </c>
      <c r="H137" s="66"/>
      <c r="I137" s="63">
        <f t="shared" si="13"/>
        <v>0</v>
      </c>
      <c r="J137" s="82"/>
    </row>
    <row r="138" spans="1:10" ht="18" customHeight="1">
      <c r="A138" s="65"/>
      <c r="B138" s="74"/>
      <c r="C138" s="71"/>
      <c r="D138" s="72"/>
      <c r="E138" s="66"/>
      <c r="F138" s="66"/>
      <c r="G138" s="66"/>
      <c r="H138" s="66"/>
      <c r="I138" s="63">
        <f>IF(C138&lt;&gt;"",I137+F138+G138-H138,0)</f>
        <v>0</v>
      </c>
      <c r="J138" s="82"/>
    </row>
    <row r="139" spans="1:10" s="68" customFormat="1" ht="18" customHeight="1">
      <c r="A139" s="554" t="s">
        <v>3</v>
      </c>
      <c r="B139" s="554"/>
      <c r="C139" s="554"/>
      <c r="D139" s="45"/>
      <c r="E139" s="45"/>
      <c r="F139" s="67">
        <f>I12+SUM(F13:F138)</f>
        <v>2604783394.5799999</v>
      </c>
      <c r="G139" s="67">
        <f>SUM(G13:G138)</f>
        <v>106301156</v>
      </c>
      <c r="H139" s="67">
        <f>SUM(H13:H138)</f>
        <v>2570886566.5799999</v>
      </c>
      <c r="I139" s="45">
        <f>F139+G139-H139</f>
        <v>140197984</v>
      </c>
      <c r="J139" s="62"/>
    </row>
    <row r="140" spans="1:10" ht="18" customHeight="1"/>
    <row r="141" spans="1:10" ht="21" hidden="1" customHeight="1">
      <c r="C141" s="46"/>
      <c r="D141" s="46"/>
      <c r="E141" s="46"/>
      <c r="F141" s="69" t="s">
        <v>20</v>
      </c>
      <c r="G141" s="69"/>
    </row>
    <row r="142" spans="1:10" ht="21" hidden="1" customHeight="1"/>
    <row r="143" spans="1:10" ht="21" hidden="1" customHeight="1"/>
    <row r="144" spans="1:10" ht="14.25" hidden="1" customHeight="1">
      <c r="H144" s="70" t="s">
        <v>21</v>
      </c>
    </row>
    <row r="145" spans="1:6" ht="21" hidden="1" customHeight="1">
      <c r="A145" s="55" t="s">
        <v>22</v>
      </c>
      <c r="F145" s="55" t="s">
        <v>23</v>
      </c>
    </row>
    <row r="146" spans="1:6" ht="21" hidden="1" customHeight="1"/>
    <row r="147" spans="1:6" ht="21" hidden="1" customHeight="1"/>
    <row r="148" spans="1:6" ht="21" hidden="1" customHeight="1"/>
    <row r="149" spans="1:6" ht="21" hidden="1" customHeight="1"/>
    <row r="150" spans="1:6" ht="21" hidden="1" customHeight="1"/>
    <row r="151" spans="1:6" ht="21" customHeight="1"/>
    <row r="152" spans="1:6" ht="21" customHeight="1"/>
    <row r="153" spans="1:6" ht="21" customHeight="1"/>
    <row r="154" spans="1:6" ht="21" customHeight="1"/>
    <row r="155" spans="1:6" ht="21" customHeight="1"/>
    <row r="156" spans="1:6" ht="21" customHeight="1"/>
    <row r="157" spans="1:6" ht="21" customHeight="1"/>
    <row r="158" spans="1:6" ht="21" customHeight="1"/>
    <row r="159" spans="1:6" ht="21" customHeight="1"/>
  </sheetData>
  <mergeCells count="6">
    <mergeCell ref="A12:C12"/>
    <mergeCell ref="J17:J18"/>
    <mergeCell ref="A2:B2"/>
    <mergeCell ref="A139:C139"/>
    <mergeCell ref="A5:I5"/>
    <mergeCell ref="A6:I6"/>
  </mergeCells>
  <phoneticPr fontId="12" type="noConversion"/>
  <pageMargins left="0.2" right="0.15" top="0.51" bottom="0.54" header="0.5" footer="0.5"/>
  <pageSetup scale="95" orientation="landscape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12"/>
  </sheetPr>
  <dimension ref="A1:G136"/>
  <sheetViews>
    <sheetView tabSelected="1" topLeftCell="A5" zoomScale="95" workbookViewId="0">
      <pane ySplit="7" topLeftCell="A96" activePane="bottomLeft" state="frozen"/>
      <selection activeCell="A5" sqref="A5"/>
      <selection pane="bottomLeft" activeCell="C110" sqref="C110:D111"/>
    </sheetView>
  </sheetViews>
  <sheetFormatPr defaultColWidth="10.28515625" defaultRowHeight="15.75"/>
  <cols>
    <col min="1" max="1" width="11.85546875" style="54" customWidth="1"/>
    <col min="2" max="2" width="11.28515625" style="55" bestFit="1" customWidth="1"/>
    <col min="3" max="3" width="33.28515625" style="57" customWidth="1"/>
    <col min="4" max="4" width="17" style="55" customWidth="1"/>
    <col min="5" max="5" width="16.7109375" style="55" customWidth="1"/>
    <col min="6" max="6" width="14.5703125" style="55" customWidth="1"/>
    <col min="7" max="7" width="27" style="50" customWidth="1"/>
    <col min="8" max="16384" width="10.28515625" style="47"/>
  </cols>
  <sheetData>
    <row r="1" spans="1:7" s="37" customFormat="1" ht="18" customHeight="1">
      <c r="A1" s="36" t="s">
        <v>9</v>
      </c>
      <c r="C1" s="38"/>
      <c r="D1" s="99"/>
      <c r="E1" s="99"/>
      <c r="F1" s="100"/>
      <c r="G1" s="41"/>
    </row>
    <row r="2" spans="1:7" s="37" customFormat="1" ht="18" customHeight="1">
      <c r="A2" s="553" t="s">
        <v>10</v>
      </c>
      <c r="B2" s="553"/>
      <c r="C2" s="38"/>
      <c r="D2" s="99"/>
      <c r="E2" s="99"/>
      <c r="F2" s="100"/>
      <c r="G2" s="41"/>
    </row>
    <row r="3" spans="1:7" s="37" customFormat="1" ht="18" customHeight="1">
      <c r="A3" s="36" t="s">
        <v>11</v>
      </c>
      <c r="B3" s="40"/>
      <c r="C3" s="38"/>
      <c r="D3" s="99"/>
      <c r="E3" s="99"/>
      <c r="F3" s="100"/>
      <c r="G3" s="41"/>
    </row>
    <row r="4" spans="1:7" s="41" customFormat="1" ht="9" customHeight="1">
      <c r="C4" s="42"/>
      <c r="D4" s="101"/>
      <c r="E4" s="101"/>
      <c r="F4" s="102"/>
    </row>
    <row r="5" spans="1:7" s="44" customFormat="1" ht="29.25" customHeight="1">
      <c r="A5" s="555" t="s">
        <v>12</v>
      </c>
      <c r="B5" s="555"/>
      <c r="C5" s="555"/>
      <c r="D5" s="555"/>
      <c r="E5" s="555"/>
      <c r="F5" s="555"/>
      <c r="G5" s="81"/>
    </row>
    <row r="6" spans="1:7" ht="9" hidden="1" customHeight="1">
      <c r="A6" s="556"/>
      <c r="B6" s="556"/>
      <c r="C6" s="556"/>
      <c r="D6" s="556"/>
      <c r="E6" s="556"/>
      <c r="F6" s="556"/>
    </row>
    <row r="7" spans="1:7" s="49" customFormat="1" ht="18" hidden="1" customHeight="1">
      <c r="A7" s="48"/>
      <c r="B7" s="51"/>
      <c r="C7" s="53"/>
      <c r="D7" s="51"/>
      <c r="E7" s="51"/>
      <c r="F7" s="51"/>
      <c r="G7" s="50"/>
    </row>
    <row r="8" spans="1:7" s="49" customFormat="1" ht="18" hidden="1" customHeight="1">
      <c r="A8" s="48"/>
      <c r="B8" s="51"/>
      <c r="C8" s="53"/>
      <c r="D8" s="51"/>
      <c r="E8" s="51"/>
      <c r="F8" s="51"/>
      <c r="G8" s="50"/>
    </row>
    <row r="9" spans="1:7" s="49" customFormat="1" ht="18" hidden="1" customHeight="1">
      <c r="A9" s="48"/>
      <c r="B9" s="51"/>
      <c r="C9" s="53"/>
      <c r="D9" s="51"/>
      <c r="E9" s="51"/>
      <c r="F9" s="51"/>
      <c r="G9" s="50"/>
    </row>
    <row r="10" spans="1:7" ht="8.25" customHeight="1"/>
    <row r="11" spans="1:7" s="61" customFormat="1" ht="32.25" customHeight="1">
      <c r="A11" s="58" t="s">
        <v>40</v>
      </c>
      <c r="B11" s="59" t="s">
        <v>25</v>
      </c>
      <c r="C11" s="59" t="s">
        <v>14</v>
      </c>
      <c r="D11" s="60" t="s">
        <v>16</v>
      </c>
      <c r="E11" s="60" t="s">
        <v>17</v>
      </c>
      <c r="F11" s="60" t="s">
        <v>18</v>
      </c>
      <c r="G11" s="60" t="s">
        <v>19</v>
      </c>
    </row>
    <row r="12" spans="1:7" ht="18" customHeight="1">
      <c r="A12" s="64">
        <v>41437</v>
      </c>
      <c r="B12" s="89" t="s">
        <v>45</v>
      </c>
      <c r="C12" s="97" t="s">
        <v>46</v>
      </c>
      <c r="D12" s="63">
        <v>595000</v>
      </c>
      <c r="E12" s="63"/>
      <c r="F12" s="63">
        <f>IF(C12&lt;&gt;"",D12-E12,0)</f>
        <v>595000</v>
      </c>
      <c r="G12" s="83"/>
    </row>
    <row r="13" spans="1:7" ht="18" customHeight="1">
      <c r="A13" s="64"/>
      <c r="B13" s="73"/>
      <c r="C13" s="97" t="s">
        <v>47</v>
      </c>
      <c r="D13" s="63">
        <v>4400000</v>
      </c>
      <c r="E13" s="63"/>
      <c r="F13" s="63">
        <f t="shared" ref="F13:F53" si="0">IF(C13&lt;&gt;"",F12+D13-E13,0)</f>
        <v>4995000</v>
      </c>
      <c r="G13" s="83"/>
    </row>
    <row r="14" spans="1:7" ht="18" customHeight="1">
      <c r="A14" s="64"/>
      <c r="B14" s="73"/>
      <c r="C14" s="97" t="s">
        <v>48</v>
      </c>
      <c r="D14" s="63">
        <v>40000</v>
      </c>
      <c r="E14" s="63"/>
      <c r="F14" s="63">
        <f t="shared" si="0"/>
        <v>5035000</v>
      </c>
      <c r="G14" s="83"/>
    </row>
    <row r="15" spans="1:7" ht="18" customHeight="1">
      <c r="A15" s="64"/>
      <c r="B15" s="73"/>
      <c r="C15" s="97" t="s">
        <v>49</v>
      </c>
      <c r="D15" s="63">
        <v>80000</v>
      </c>
      <c r="E15" s="63"/>
      <c r="F15" s="63">
        <f t="shared" si="0"/>
        <v>5115000</v>
      </c>
      <c r="G15" s="83"/>
    </row>
    <row r="16" spans="1:7" s="94" customFormat="1" ht="18" customHeight="1">
      <c r="A16" s="90">
        <v>41436</v>
      </c>
      <c r="B16" s="91"/>
      <c r="C16" s="103" t="s">
        <v>17</v>
      </c>
      <c r="D16" s="92"/>
      <c r="E16" s="92">
        <f>F15</f>
        <v>5115000</v>
      </c>
      <c r="F16" s="92">
        <f t="shared" si="0"/>
        <v>0</v>
      </c>
      <c r="G16" s="93" t="s">
        <v>50</v>
      </c>
    </row>
    <row r="17" spans="1:7" ht="18" customHeight="1">
      <c r="A17" s="64"/>
      <c r="B17" s="80"/>
      <c r="C17" s="97" t="s">
        <v>46</v>
      </c>
      <c r="D17" s="63">
        <v>1050000</v>
      </c>
      <c r="E17" s="63"/>
      <c r="F17" s="63">
        <f t="shared" si="0"/>
        <v>1050000</v>
      </c>
      <c r="G17" s="83"/>
    </row>
    <row r="18" spans="1:7" ht="18" customHeight="1">
      <c r="A18" s="64"/>
      <c r="B18" s="80"/>
      <c r="C18" s="97" t="s">
        <v>47</v>
      </c>
      <c r="D18" s="63">
        <v>5500000</v>
      </c>
      <c r="E18" s="63"/>
      <c r="F18" s="63">
        <f t="shared" si="0"/>
        <v>6550000</v>
      </c>
      <c r="G18" s="83"/>
    </row>
    <row r="19" spans="1:7" ht="18" customHeight="1">
      <c r="A19" s="64"/>
      <c r="B19" s="80"/>
      <c r="C19" s="97" t="s">
        <v>48</v>
      </c>
      <c r="D19" s="63">
        <v>50000</v>
      </c>
      <c r="E19" s="63"/>
      <c r="F19" s="63">
        <f t="shared" si="0"/>
        <v>6600000</v>
      </c>
      <c r="G19" s="83"/>
    </row>
    <row r="20" spans="1:7" ht="18" customHeight="1">
      <c r="A20" s="64"/>
      <c r="B20" s="80"/>
      <c r="C20" s="97" t="s">
        <v>49</v>
      </c>
      <c r="D20" s="63">
        <v>200000</v>
      </c>
      <c r="E20" s="63"/>
      <c r="F20" s="63">
        <f t="shared" si="0"/>
        <v>6800000</v>
      </c>
      <c r="G20" s="83"/>
    </row>
    <row r="21" spans="1:7" ht="18" customHeight="1">
      <c r="A21" s="64"/>
      <c r="B21" s="80"/>
      <c r="C21" s="97" t="s">
        <v>51</v>
      </c>
      <c r="D21" s="63">
        <v>2820000</v>
      </c>
      <c r="E21" s="63"/>
      <c r="F21" s="63">
        <f t="shared" si="0"/>
        <v>9620000</v>
      </c>
      <c r="G21" s="83"/>
    </row>
    <row r="22" spans="1:7" s="94" customFormat="1" ht="18" customHeight="1">
      <c r="A22" s="90">
        <v>41460</v>
      </c>
      <c r="B22" s="91"/>
      <c r="C22" s="103" t="s">
        <v>17</v>
      </c>
      <c r="D22" s="92"/>
      <c r="E22" s="92">
        <f>F21</f>
        <v>9620000</v>
      </c>
      <c r="F22" s="92">
        <f>IF(C22&lt;&gt;"",F21+D22-E22,0)</f>
        <v>0</v>
      </c>
      <c r="G22" s="93" t="s">
        <v>50</v>
      </c>
    </row>
    <row r="23" spans="1:7" ht="18" customHeight="1">
      <c r="A23" s="64">
        <v>41460</v>
      </c>
      <c r="B23" s="80"/>
      <c r="C23" s="97" t="s">
        <v>52</v>
      </c>
      <c r="D23" s="63">
        <v>1320000</v>
      </c>
      <c r="E23" s="63"/>
      <c r="F23" s="63">
        <f t="shared" si="0"/>
        <v>1320000</v>
      </c>
      <c r="G23" s="83"/>
    </row>
    <row r="24" spans="1:7" ht="18" customHeight="1">
      <c r="A24" s="64"/>
      <c r="B24" s="80"/>
      <c r="C24" s="97" t="s">
        <v>54</v>
      </c>
      <c r="D24" s="63">
        <v>80000</v>
      </c>
      <c r="E24" s="63"/>
      <c r="F24" s="63">
        <f t="shared" si="0"/>
        <v>1400000</v>
      </c>
      <c r="G24" s="83"/>
    </row>
    <row r="25" spans="1:7" ht="18" customHeight="1">
      <c r="A25" s="64"/>
      <c r="B25" s="80"/>
      <c r="C25" s="97" t="s">
        <v>53</v>
      </c>
      <c r="D25" s="63">
        <v>1270000</v>
      </c>
      <c r="E25" s="63"/>
      <c r="F25" s="63">
        <f t="shared" si="0"/>
        <v>2670000</v>
      </c>
      <c r="G25" s="83"/>
    </row>
    <row r="26" spans="1:7" s="94" customFormat="1" ht="18" customHeight="1">
      <c r="A26" s="90">
        <v>41484</v>
      </c>
      <c r="B26" s="91"/>
      <c r="C26" s="103" t="s">
        <v>17</v>
      </c>
      <c r="D26" s="92"/>
      <c r="E26" s="92">
        <f>F25</f>
        <v>2670000</v>
      </c>
      <c r="F26" s="92">
        <f>IF(C26&lt;&gt;"",F25+D26-E26,0)</f>
        <v>0</v>
      </c>
      <c r="G26" s="93" t="s">
        <v>50</v>
      </c>
    </row>
    <row r="27" spans="1:7" ht="18" customHeight="1">
      <c r="A27" s="64">
        <v>41491</v>
      </c>
      <c r="B27" s="80"/>
      <c r="C27" s="97" t="s">
        <v>54</v>
      </c>
      <c r="D27" s="63">
        <v>40000</v>
      </c>
      <c r="E27" s="63"/>
      <c r="F27" s="63">
        <f t="shared" si="0"/>
        <v>40000</v>
      </c>
      <c r="G27" s="83"/>
    </row>
    <row r="28" spans="1:7" ht="18" customHeight="1">
      <c r="A28" s="64"/>
      <c r="B28" s="80"/>
      <c r="C28" s="97" t="s">
        <v>53</v>
      </c>
      <c r="D28" s="63">
        <v>1810000</v>
      </c>
      <c r="E28" s="63"/>
      <c r="F28" s="63">
        <f t="shared" si="0"/>
        <v>1850000</v>
      </c>
      <c r="G28" s="83"/>
    </row>
    <row r="29" spans="1:7" s="94" customFormat="1" ht="18" customHeight="1">
      <c r="A29" s="90">
        <v>41499</v>
      </c>
      <c r="B29" s="91"/>
      <c r="C29" s="103" t="s">
        <v>17</v>
      </c>
      <c r="D29" s="92"/>
      <c r="E29" s="92">
        <f>F28</f>
        <v>1850000</v>
      </c>
      <c r="F29" s="92">
        <f>IF(C29&lt;&gt;"",F28+D29-E29,0)</f>
        <v>0</v>
      </c>
      <c r="G29" s="93" t="s">
        <v>50</v>
      </c>
    </row>
    <row r="30" spans="1:7" ht="18" customHeight="1">
      <c r="A30" s="64"/>
      <c r="B30" s="80"/>
      <c r="C30" s="97" t="s">
        <v>65</v>
      </c>
      <c r="D30" s="63">
        <v>5205000</v>
      </c>
      <c r="E30" s="63"/>
      <c r="F30" s="63">
        <f t="shared" si="0"/>
        <v>5205000</v>
      </c>
      <c r="G30" s="83"/>
    </row>
    <row r="31" spans="1:7" s="94" customFormat="1" ht="18" customHeight="1">
      <c r="A31" s="90">
        <v>41544</v>
      </c>
      <c r="B31" s="91"/>
      <c r="C31" s="103" t="s">
        <v>17</v>
      </c>
      <c r="D31" s="92"/>
      <c r="E31" s="92">
        <f>F30</f>
        <v>5205000</v>
      </c>
      <c r="F31" s="92">
        <f>IF(C31&lt;&gt;"",F30+D31-E31,0)</f>
        <v>0</v>
      </c>
      <c r="G31" s="93" t="s">
        <v>50</v>
      </c>
    </row>
    <row r="32" spans="1:7" ht="18" customHeight="1">
      <c r="A32" s="64"/>
      <c r="B32" s="80"/>
      <c r="C32" s="97" t="s">
        <v>66</v>
      </c>
      <c r="D32" s="63">
        <v>2820000</v>
      </c>
      <c r="E32" s="63"/>
      <c r="F32" s="63">
        <f>IF(C32&lt;&gt;"",F31+D32-E32,0)</f>
        <v>2820000</v>
      </c>
      <c r="G32" s="83"/>
    </row>
    <row r="33" spans="1:7" s="94" customFormat="1" ht="18" customHeight="1">
      <c r="A33" s="90">
        <v>41559</v>
      </c>
      <c r="B33" s="91"/>
      <c r="C33" s="103" t="s">
        <v>17</v>
      </c>
      <c r="D33" s="92"/>
      <c r="E33" s="92">
        <f>F32</f>
        <v>2820000</v>
      </c>
      <c r="F33" s="92">
        <f>IF(C33&lt;&gt;"",F32+D33-E33,0)</f>
        <v>0</v>
      </c>
      <c r="G33" s="93" t="s">
        <v>50</v>
      </c>
    </row>
    <row r="34" spans="1:7" ht="18" customHeight="1">
      <c r="A34" s="64"/>
      <c r="B34" s="80"/>
      <c r="C34" s="97" t="s">
        <v>68</v>
      </c>
      <c r="D34" s="63">
        <v>6965000</v>
      </c>
      <c r="E34" s="63"/>
      <c r="F34" s="63">
        <f t="shared" si="0"/>
        <v>6965000</v>
      </c>
      <c r="G34" s="83"/>
    </row>
    <row r="35" spans="1:7" s="94" customFormat="1" ht="18" customHeight="1">
      <c r="A35" s="90">
        <v>41596</v>
      </c>
      <c r="B35" s="91"/>
      <c r="C35" s="103" t="s">
        <v>17</v>
      </c>
      <c r="D35" s="92"/>
      <c r="E35" s="92">
        <f>F34</f>
        <v>6965000</v>
      </c>
      <c r="F35" s="92">
        <f>IF(C35&lt;&gt;"",F34+D35-E35,0)</f>
        <v>0</v>
      </c>
      <c r="G35" s="93" t="s">
        <v>50</v>
      </c>
    </row>
    <row r="36" spans="1:7" ht="18" customHeight="1">
      <c r="A36" s="64"/>
      <c r="B36" s="80"/>
      <c r="C36" s="97" t="s">
        <v>69</v>
      </c>
      <c r="D36" s="63">
        <v>1000000</v>
      </c>
      <c r="E36" s="63"/>
      <c r="F36" s="63">
        <f t="shared" si="0"/>
        <v>1000000</v>
      </c>
      <c r="G36" s="83"/>
    </row>
    <row r="37" spans="1:7" s="94" customFormat="1" ht="18" customHeight="1">
      <c r="A37" s="90">
        <v>41635</v>
      </c>
      <c r="B37" s="91"/>
      <c r="C37" s="103" t="s">
        <v>17</v>
      </c>
      <c r="D37" s="92"/>
      <c r="E37" s="92">
        <f>F36</f>
        <v>1000000</v>
      </c>
      <c r="F37" s="92">
        <f>IF(C37&lt;&gt;"",F36+D37-E37,0)</f>
        <v>0</v>
      </c>
      <c r="G37" s="93" t="s">
        <v>50</v>
      </c>
    </row>
    <row r="38" spans="1:7" ht="18" customHeight="1">
      <c r="A38" s="64"/>
      <c r="B38" s="80"/>
      <c r="C38" s="97" t="s">
        <v>71</v>
      </c>
      <c r="D38" s="63">
        <v>3160000</v>
      </c>
      <c r="E38" s="63"/>
      <c r="F38" s="63">
        <f t="shared" si="0"/>
        <v>3160000</v>
      </c>
      <c r="G38" s="83"/>
    </row>
    <row r="39" spans="1:7" ht="18" customHeight="1">
      <c r="A39" s="64"/>
      <c r="B39" s="80"/>
      <c r="C39" s="97" t="s">
        <v>72</v>
      </c>
      <c r="D39" s="63">
        <v>780000</v>
      </c>
      <c r="E39" s="63"/>
      <c r="F39" s="63">
        <f t="shared" si="0"/>
        <v>3940000</v>
      </c>
      <c r="G39" s="83"/>
    </row>
    <row r="40" spans="1:7" s="94" customFormat="1" ht="18" customHeight="1">
      <c r="A40" s="90">
        <v>41655</v>
      </c>
      <c r="B40" s="91"/>
      <c r="C40" s="103" t="s">
        <v>17</v>
      </c>
      <c r="D40" s="92"/>
      <c r="E40" s="92">
        <f>F39</f>
        <v>3940000</v>
      </c>
      <c r="F40" s="92">
        <f>IF(C40&lt;&gt;"",F39+D40-E40,0)</f>
        <v>0</v>
      </c>
      <c r="G40" s="93" t="s">
        <v>50</v>
      </c>
    </row>
    <row r="41" spans="1:7" ht="18" customHeight="1">
      <c r="A41" s="64"/>
      <c r="B41" s="80"/>
      <c r="C41" s="97" t="s">
        <v>72</v>
      </c>
      <c r="D41" s="63">
        <v>4400000</v>
      </c>
      <c r="E41" s="63"/>
      <c r="F41" s="63">
        <f t="shared" si="0"/>
        <v>4400000</v>
      </c>
      <c r="G41" s="83"/>
    </row>
    <row r="42" spans="1:7" s="94" customFormat="1" ht="18" customHeight="1">
      <c r="A42" s="90">
        <v>41715</v>
      </c>
      <c r="B42" s="91"/>
      <c r="C42" s="103" t="s">
        <v>17</v>
      </c>
      <c r="D42" s="92"/>
      <c r="E42" s="92">
        <f>F41</f>
        <v>4400000</v>
      </c>
      <c r="F42" s="92">
        <f>IF(C42&lt;&gt;"",F41+D42-E42,0)</f>
        <v>0</v>
      </c>
      <c r="G42" s="93" t="s">
        <v>50</v>
      </c>
    </row>
    <row r="43" spans="1:7" ht="18" customHeight="1">
      <c r="A43" s="64"/>
      <c r="B43" s="73"/>
      <c r="C43" s="97" t="s">
        <v>77</v>
      </c>
      <c r="D43" s="63">
        <v>4512000</v>
      </c>
      <c r="E43" s="63"/>
      <c r="F43" s="63">
        <f t="shared" si="0"/>
        <v>4512000</v>
      </c>
      <c r="G43" s="83"/>
    </row>
    <row r="44" spans="1:7" ht="18" customHeight="1">
      <c r="A44" s="64"/>
      <c r="B44" s="73"/>
      <c r="C44" s="98"/>
      <c r="D44" s="63"/>
      <c r="E44" s="63">
        <f>F43</f>
        <v>4512000</v>
      </c>
      <c r="F44" s="63">
        <f t="shared" si="0"/>
        <v>0</v>
      </c>
      <c r="G44" s="83"/>
    </row>
    <row r="45" spans="1:7" ht="18" customHeight="1">
      <c r="A45" s="64"/>
      <c r="B45" s="73"/>
      <c r="C45" s="97" t="s">
        <v>77</v>
      </c>
      <c r="D45" s="63">
        <v>2720000</v>
      </c>
      <c r="E45" s="63"/>
      <c r="F45" s="63">
        <f t="shared" si="0"/>
        <v>2720000</v>
      </c>
      <c r="G45" s="83"/>
    </row>
    <row r="46" spans="1:7" s="94" customFormat="1" ht="18" customHeight="1">
      <c r="A46" s="90">
        <v>41795</v>
      </c>
      <c r="B46" s="91"/>
      <c r="C46" s="103" t="s">
        <v>17</v>
      </c>
      <c r="D46" s="92"/>
      <c r="E46" s="92">
        <f>F45</f>
        <v>2720000</v>
      </c>
      <c r="F46" s="92">
        <f>IF(C46&lt;&gt;"",F45+D46-E46,0)</f>
        <v>0</v>
      </c>
      <c r="G46" s="93" t="s">
        <v>50</v>
      </c>
    </row>
    <row r="47" spans="1:7" ht="18" customHeight="1">
      <c r="A47" s="64"/>
      <c r="B47" s="73"/>
      <c r="C47" s="97" t="s">
        <v>79</v>
      </c>
      <c r="D47" s="63">
        <v>2840000</v>
      </c>
      <c r="E47" s="63"/>
      <c r="F47" s="63">
        <f t="shared" si="0"/>
        <v>2840000</v>
      </c>
      <c r="G47" s="83"/>
    </row>
    <row r="48" spans="1:7" ht="18" customHeight="1">
      <c r="A48" s="64"/>
      <c r="B48" s="73"/>
      <c r="C48" s="97" t="s">
        <v>80</v>
      </c>
      <c r="D48" s="63">
        <v>780000</v>
      </c>
      <c r="E48" s="63"/>
      <c r="F48" s="63">
        <f t="shared" si="0"/>
        <v>3620000</v>
      </c>
      <c r="G48" s="83"/>
    </row>
    <row r="49" spans="1:7" s="94" customFormat="1" ht="18" customHeight="1">
      <c r="A49" s="90">
        <v>41803</v>
      </c>
      <c r="B49" s="91"/>
      <c r="C49" s="103" t="s">
        <v>17</v>
      </c>
      <c r="D49" s="92"/>
      <c r="E49" s="92">
        <f>F48</f>
        <v>3620000</v>
      </c>
      <c r="F49" s="92">
        <f>IF(C49&lt;&gt;"",F48+D49-E49,0)</f>
        <v>0</v>
      </c>
      <c r="G49" s="93" t="s">
        <v>50</v>
      </c>
    </row>
    <row r="50" spans="1:7" ht="18" customHeight="1">
      <c r="A50" s="64"/>
      <c r="B50" s="73"/>
      <c r="C50" s="97" t="s">
        <v>81</v>
      </c>
      <c r="D50" s="63">
        <v>1622000</v>
      </c>
      <c r="E50" s="63"/>
      <c r="F50" s="63">
        <f t="shared" si="0"/>
        <v>1622000</v>
      </c>
      <c r="G50" s="83"/>
    </row>
    <row r="51" spans="1:7" s="94" customFormat="1" ht="18" customHeight="1">
      <c r="A51" s="90">
        <v>41842</v>
      </c>
      <c r="B51" s="91"/>
      <c r="C51" s="103" t="s">
        <v>17</v>
      </c>
      <c r="D51" s="92"/>
      <c r="E51" s="92">
        <f>F50</f>
        <v>1622000</v>
      </c>
      <c r="F51" s="92">
        <f>IF(C51&lt;&gt;"",F50+D51-E51,0)</f>
        <v>0</v>
      </c>
      <c r="G51" s="93" t="s">
        <v>50</v>
      </c>
    </row>
    <row r="52" spans="1:7" ht="18" customHeight="1">
      <c r="A52" s="64">
        <v>41857</v>
      </c>
      <c r="B52" s="73"/>
      <c r="C52" s="97" t="s">
        <v>93</v>
      </c>
      <c r="D52" s="63">
        <v>240000</v>
      </c>
      <c r="E52" s="63"/>
      <c r="F52" s="63">
        <f t="shared" si="0"/>
        <v>240000</v>
      </c>
      <c r="G52" s="83"/>
    </row>
    <row r="53" spans="1:7" ht="18" customHeight="1">
      <c r="A53" s="64"/>
      <c r="B53" s="73"/>
      <c r="C53" s="97" t="s">
        <v>94</v>
      </c>
      <c r="D53" s="63">
        <v>780000</v>
      </c>
      <c r="E53" s="63"/>
      <c r="F53" s="63">
        <f t="shared" si="0"/>
        <v>1020000</v>
      </c>
      <c r="G53" s="83"/>
    </row>
    <row r="54" spans="1:7" s="94" customFormat="1" ht="18" customHeight="1">
      <c r="A54" s="90">
        <v>41880</v>
      </c>
      <c r="B54" s="91"/>
      <c r="C54" s="103" t="s">
        <v>17</v>
      </c>
      <c r="D54" s="92"/>
      <c r="E54" s="92">
        <f>F53</f>
        <v>1020000</v>
      </c>
      <c r="F54" s="92">
        <f>IF(C54&lt;&gt;"",F53+D54-E54,0)</f>
        <v>0</v>
      </c>
      <c r="G54" s="93" t="s">
        <v>50</v>
      </c>
    </row>
    <row r="55" spans="1:7" ht="18" customHeight="1">
      <c r="A55" s="64">
        <v>41888</v>
      </c>
      <c r="B55" s="80"/>
      <c r="C55" s="97" t="s">
        <v>92</v>
      </c>
      <c r="D55" s="63">
        <v>1665000</v>
      </c>
      <c r="E55" s="63"/>
      <c r="F55" s="63">
        <f>IF(C55&lt;&gt;"",F54+D55-E55,0)</f>
        <v>1665000</v>
      </c>
      <c r="G55" s="83"/>
    </row>
    <row r="56" spans="1:7" s="94" customFormat="1" ht="18" customHeight="1">
      <c r="A56" s="90">
        <v>41893</v>
      </c>
      <c r="B56" s="91"/>
      <c r="C56" s="103" t="s">
        <v>17</v>
      </c>
      <c r="D56" s="92"/>
      <c r="E56" s="92">
        <f>F55</f>
        <v>1665000</v>
      </c>
      <c r="F56" s="63">
        <f t="shared" ref="F56:F80" si="1">IF(C56&lt;&gt;"",F55+D56-E56,0)</f>
        <v>0</v>
      </c>
      <c r="G56" s="93" t="s">
        <v>50</v>
      </c>
    </row>
    <row r="57" spans="1:7" ht="18" customHeight="1">
      <c r="A57" s="65">
        <v>41922</v>
      </c>
      <c r="B57" s="123"/>
      <c r="C57" s="97" t="s">
        <v>96</v>
      </c>
      <c r="D57" s="63">
        <v>2670000</v>
      </c>
      <c r="E57" s="66"/>
      <c r="F57" s="63">
        <f t="shared" si="1"/>
        <v>2670000</v>
      </c>
      <c r="G57" s="82"/>
    </row>
    <row r="58" spans="1:7" s="94" customFormat="1" ht="18" customHeight="1">
      <c r="A58" s="90">
        <v>41929</v>
      </c>
      <c r="B58" s="91"/>
      <c r="C58" s="103" t="s">
        <v>17</v>
      </c>
      <c r="D58" s="92"/>
      <c r="E58" s="92">
        <f>F57</f>
        <v>2670000</v>
      </c>
      <c r="F58" s="63">
        <f>IF(C58&lt;&gt;"",F57+D58-E58,0)</f>
        <v>0</v>
      </c>
      <c r="G58" s="93" t="s">
        <v>50</v>
      </c>
    </row>
    <row r="59" spans="1:7" ht="18" customHeight="1">
      <c r="A59" s="65">
        <v>41964</v>
      </c>
      <c r="B59" s="123"/>
      <c r="C59" s="97" t="s">
        <v>101</v>
      </c>
      <c r="D59" s="66">
        <v>1015000</v>
      </c>
      <c r="E59" s="66"/>
      <c r="F59" s="63">
        <f t="shared" si="1"/>
        <v>1015000</v>
      </c>
      <c r="G59" s="82"/>
    </row>
    <row r="60" spans="1:7" ht="18" customHeight="1">
      <c r="A60" s="65">
        <v>41964</v>
      </c>
      <c r="B60" s="123"/>
      <c r="C60" s="97" t="s">
        <v>102</v>
      </c>
      <c r="D60" s="66">
        <v>780000</v>
      </c>
      <c r="E60" s="66"/>
      <c r="F60" s="63">
        <f t="shared" si="1"/>
        <v>1795000</v>
      </c>
      <c r="G60" s="82"/>
    </row>
    <row r="61" spans="1:7" ht="18" customHeight="1">
      <c r="A61" s="65">
        <v>41988</v>
      </c>
      <c r="B61" s="123"/>
      <c r="C61" s="97" t="s">
        <v>107</v>
      </c>
      <c r="D61" s="66">
        <v>2740000</v>
      </c>
      <c r="E61" s="66"/>
      <c r="F61" s="63">
        <f t="shared" si="1"/>
        <v>4535000</v>
      </c>
      <c r="G61" s="82"/>
    </row>
    <row r="62" spans="1:7" ht="18" customHeight="1">
      <c r="A62" s="65">
        <v>41988</v>
      </c>
      <c r="B62" s="123"/>
      <c r="C62" s="97" t="s">
        <v>108</v>
      </c>
      <c r="D62" s="66">
        <v>780000</v>
      </c>
      <c r="E62" s="66"/>
      <c r="F62" s="63">
        <f t="shared" si="1"/>
        <v>5315000</v>
      </c>
      <c r="G62" s="82"/>
    </row>
    <row r="63" spans="1:7" s="94" customFormat="1" ht="18" customHeight="1">
      <c r="A63" s="90">
        <v>42010</v>
      </c>
      <c r="B63" s="91"/>
      <c r="C63" s="103" t="s">
        <v>17</v>
      </c>
      <c r="D63" s="92"/>
      <c r="E63" s="92">
        <f>F62</f>
        <v>5315000</v>
      </c>
      <c r="F63" s="63">
        <f>IF(C63&lt;&gt;"",F62+D63-E63,0)</f>
        <v>0</v>
      </c>
      <c r="G63" s="93" t="s">
        <v>50</v>
      </c>
    </row>
    <row r="64" spans="1:7" ht="18" customHeight="1">
      <c r="A64" s="65">
        <v>42004</v>
      </c>
      <c r="B64" s="123"/>
      <c r="C64" s="97" t="s">
        <v>71</v>
      </c>
      <c r="D64" s="66">
        <v>3867000</v>
      </c>
      <c r="E64" s="66"/>
      <c r="F64" s="63">
        <f t="shared" si="1"/>
        <v>3867000</v>
      </c>
      <c r="G64" s="82"/>
    </row>
    <row r="65" spans="1:7" ht="18" customHeight="1">
      <c r="A65" s="65">
        <v>42004</v>
      </c>
      <c r="B65" s="123"/>
      <c r="C65" s="97" t="s">
        <v>112</v>
      </c>
      <c r="D65" s="66">
        <v>780000</v>
      </c>
      <c r="E65" s="66"/>
      <c r="F65" s="63">
        <f t="shared" si="1"/>
        <v>4647000</v>
      </c>
      <c r="G65" s="82"/>
    </row>
    <row r="66" spans="1:7" s="94" customFormat="1" ht="18" customHeight="1">
      <c r="A66" s="90">
        <v>42024</v>
      </c>
      <c r="B66" s="91"/>
      <c r="C66" s="103" t="s">
        <v>17</v>
      </c>
      <c r="D66" s="92"/>
      <c r="E66" s="92">
        <f>F65</f>
        <v>4647000</v>
      </c>
      <c r="F66" s="63">
        <f>IF(C66&lt;&gt;"",F65+D66-E66,0)</f>
        <v>0</v>
      </c>
      <c r="G66" s="93" t="s">
        <v>50</v>
      </c>
    </row>
    <row r="67" spans="1:7" ht="18" customHeight="1">
      <c r="A67" s="65">
        <v>42037</v>
      </c>
      <c r="B67" s="123"/>
      <c r="C67" s="97" t="s">
        <v>116</v>
      </c>
      <c r="D67" s="66">
        <v>2889000</v>
      </c>
      <c r="E67" s="66"/>
      <c r="F67" s="63">
        <f t="shared" si="1"/>
        <v>2889000</v>
      </c>
      <c r="G67" s="82"/>
    </row>
    <row r="68" spans="1:7" s="94" customFormat="1" ht="18" customHeight="1">
      <c r="A68" s="90">
        <v>42049</v>
      </c>
      <c r="B68" s="91"/>
      <c r="C68" s="103" t="s">
        <v>17</v>
      </c>
      <c r="D68" s="92"/>
      <c r="E68" s="92">
        <f>F67</f>
        <v>2889000</v>
      </c>
      <c r="F68" s="63">
        <f>IF(C68&lt;&gt;"",F67+D68-E68,0)</f>
        <v>0</v>
      </c>
      <c r="G68" s="93" t="s">
        <v>50</v>
      </c>
    </row>
    <row r="69" spans="1:7" ht="18" customHeight="1">
      <c r="A69" s="65">
        <v>42065</v>
      </c>
      <c r="B69" s="123"/>
      <c r="C69" s="97" t="s">
        <v>118</v>
      </c>
      <c r="D69" s="66">
        <v>2940000</v>
      </c>
      <c r="E69" s="66"/>
      <c r="F69" s="63">
        <f t="shared" si="1"/>
        <v>2940000</v>
      </c>
      <c r="G69" s="82"/>
    </row>
    <row r="70" spans="1:7" ht="18" customHeight="1">
      <c r="A70" s="65">
        <v>42065</v>
      </c>
      <c r="B70" s="123"/>
      <c r="C70" s="97" t="s">
        <v>119</v>
      </c>
      <c r="D70" s="66">
        <v>1440000</v>
      </c>
      <c r="E70" s="66"/>
      <c r="F70" s="63">
        <f t="shared" si="1"/>
        <v>4380000</v>
      </c>
      <c r="G70" s="82"/>
    </row>
    <row r="71" spans="1:7" s="94" customFormat="1" ht="18" customHeight="1">
      <c r="A71" s="90">
        <v>42098</v>
      </c>
      <c r="B71" s="91"/>
      <c r="C71" s="103" t="s">
        <v>17</v>
      </c>
      <c r="D71" s="92"/>
      <c r="E71" s="92">
        <f>F70</f>
        <v>4380000</v>
      </c>
      <c r="F71" s="63">
        <f>IF(C71&lt;&gt;"",F70+D71-E71,0)</f>
        <v>0</v>
      </c>
      <c r="G71" s="93" t="s">
        <v>50</v>
      </c>
    </row>
    <row r="72" spans="1:7" ht="18" customHeight="1">
      <c r="A72" s="65">
        <v>42094</v>
      </c>
      <c r="B72" s="123"/>
      <c r="C72" s="97" t="s">
        <v>77</v>
      </c>
      <c r="D72" s="66">
        <v>3370000</v>
      </c>
      <c r="E72" s="66"/>
      <c r="F72" s="63">
        <f t="shared" si="1"/>
        <v>3370000</v>
      </c>
      <c r="G72" s="82"/>
    </row>
    <row r="73" spans="1:7" ht="18" customHeight="1">
      <c r="A73" s="65">
        <v>42094</v>
      </c>
      <c r="B73" s="123"/>
      <c r="C73" s="97" t="s">
        <v>126</v>
      </c>
      <c r="D73" s="66">
        <v>180000</v>
      </c>
      <c r="E73" s="66"/>
      <c r="F73" s="63">
        <f t="shared" si="1"/>
        <v>3550000</v>
      </c>
      <c r="G73" s="82"/>
    </row>
    <row r="74" spans="1:7" s="94" customFormat="1" ht="18" customHeight="1">
      <c r="A74" s="90">
        <v>42115</v>
      </c>
      <c r="B74" s="91"/>
      <c r="C74" s="103" t="s">
        <v>17</v>
      </c>
      <c r="D74" s="92"/>
      <c r="E74" s="92">
        <f>F73</f>
        <v>3550000</v>
      </c>
      <c r="F74" s="63">
        <f>IF(C74&lt;&gt;"",F73+D74-E74,0)</f>
        <v>0</v>
      </c>
      <c r="G74" s="93" t="s">
        <v>50</v>
      </c>
    </row>
    <row r="75" spans="1:7" ht="18" customHeight="1">
      <c r="A75" s="65">
        <v>42129</v>
      </c>
      <c r="B75" s="123"/>
      <c r="C75" s="97" t="s">
        <v>540</v>
      </c>
      <c r="D75" s="66">
        <v>2060000</v>
      </c>
      <c r="E75" s="66"/>
      <c r="F75" s="63">
        <f t="shared" si="1"/>
        <v>2060000</v>
      </c>
      <c r="G75" s="82"/>
    </row>
    <row r="76" spans="1:7" ht="18" customHeight="1">
      <c r="A76" s="65"/>
      <c r="B76" s="123"/>
      <c r="C76" s="97" t="s">
        <v>541</v>
      </c>
      <c r="D76" s="66">
        <v>240000</v>
      </c>
      <c r="E76" s="66"/>
      <c r="F76" s="63">
        <f t="shared" si="1"/>
        <v>2300000</v>
      </c>
      <c r="G76" s="82"/>
    </row>
    <row r="77" spans="1:7" s="94" customFormat="1" ht="18" customHeight="1">
      <c r="A77" s="90">
        <v>42143</v>
      </c>
      <c r="B77" s="91"/>
      <c r="C77" s="103" t="s">
        <v>17</v>
      </c>
      <c r="D77" s="92"/>
      <c r="E77" s="92">
        <f>F76</f>
        <v>2300000</v>
      </c>
      <c r="F77" s="63">
        <f>IF(C77&lt;&gt;"",F76+D77-E77,0)</f>
        <v>0</v>
      </c>
      <c r="G77" s="93" t="s">
        <v>50</v>
      </c>
    </row>
    <row r="78" spans="1:7" ht="18" customHeight="1">
      <c r="A78" s="65">
        <v>42166</v>
      </c>
      <c r="B78" s="123"/>
      <c r="C78" s="97" t="s">
        <v>79</v>
      </c>
      <c r="D78" s="66">
        <v>2700000</v>
      </c>
      <c r="E78" s="66"/>
      <c r="F78" s="63">
        <f t="shared" si="1"/>
        <v>2700000</v>
      </c>
      <c r="G78" s="82"/>
    </row>
    <row r="79" spans="1:7" ht="18" customHeight="1">
      <c r="A79" s="65"/>
      <c r="B79" s="123"/>
      <c r="C79" s="97" t="s">
        <v>80</v>
      </c>
      <c r="D79" s="66">
        <v>1020000</v>
      </c>
      <c r="E79" s="66"/>
      <c r="F79" s="63">
        <f t="shared" si="1"/>
        <v>3720000</v>
      </c>
      <c r="G79" s="82"/>
    </row>
    <row r="80" spans="1:7" ht="18" customHeight="1">
      <c r="A80" s="65">
        <v>42181</v>
      </c>
      <c r="B80" s="123"/>
      <c r="C80" s="103" t="s">
        <v>17</v>
      </c>
      <c r="D80" s="92"/>
      <c r="E80" s="92">
        <f>F79</f>
        <v>3720000</v>
      </c>
      <c r="F80" s="63">
        <f t="shared" si="1"/>
        <v>0</v>
      </c>
      <c r="G80" s="93" t="s">
        <v>50</v>
      </c>
    </row>
    <row r="81" spans="1:7" ht="18" customHeight="1">
      <c r="A81" s="65">
        <v>42185</v>
      </c>
      <c r="B81" s="123"/>
      <c r="C81" s="97" t="s">
        <v>81</v>
      </c>
      <c r="D81" s="66">
        <v>3985000</v>
      </c>
      <c r="E81" s="66"/>
      <c r="F81" s="63">
        <f t="shared" ref="F81:F115" si="2">IF(C81&lt;&gt;"",F80+D81-E81,0)</f>
        <v>3985000</v>
      </c>
      <c r="G81" s="82"/>
    </row>
    <row r="82" spans="1:7" ht="18" customHeight="1">
      <c r="A82" s="65"/>
      <c r="B82" s="123"/>
      <c r="C82" s="97" t="s">
        <v>697</v>
      </c>
      <c r="D82" s="66">
        <v>300000</v>
      </c>
      <c r="E82" s="66"/>
      <c r="F82" s="63">
        <f t="shared" si="2"/>
        <v>4285000</v>
      </c>
      <c r="G82" s="82"/>
    </row>
    <row r="83" spans="1:7" ht="18" customHeight="1">
      <c r="A83" s="65">
        <v>42213</v>
      </c>
      <c r="B83" s="123"/>
      <c r="C83" s="103" t="s">
        <v>17</v>
      </c>
      <c r="D83" s="92"/>
      <c r="E83" s="92">
        <f>F82</f>
        <v>4285000</v>
      </c>
      <c r="F83" s="63">
        <f t="shared" si="2"/>
        <v>0</v>
      </c>
      <c r="G83" s="93" t="s">
        <v>50</v>
      </c>
    </row>
    <row r="84" spans="1:7" ht="18" customHeight="1">
      <c r="A84" s="65">
        <v>42220</v>
      </c>
      <c r="B84" s="123"/>
      <c r="C84" s="97" t="s">
        <v>93</v>
      </c>
      <c r="D84" s="66">
        <v>3470000</v>
      </c>
      <c r="E84" s="66"/>
      <c r="F84" s="63">
        <f t="shared" si="2"/>
        <v>3470000</v>
      </c>
      <c r="G84" s="82"/>
    </row>
    <row r="85" spans="1:7" ht="18" customHeight="1">
      <c r="A85" s="65"/>
      <c r="B85" s="123"/>
      <c r="C85" s="97" t="s">
        <v>94</v>
      </c>
      <c r="D85" s="66">
        <v>1260000</v>
      </c>
      <c r="E85" s="66"/>
      <c r="F85" s="63">
        <f t="shared" si="2"/>
        <v>4730000</v>
      </c>
      <c r="G85" s="82"/>
    </row>
    <row r="86" spans="1:7" ht="18" customHeight="1">
      <c r="A86" s="65">
        <v>42254</v>
      </c>
      <c r="B86" s="123"/>
      <c r="C86" s="103" t="s">
        <v>17</v>
      </c>
      <c r="D86" s="92"/>
      <c r="E86" s="92">
        <f>F85</f>
        <v>4730000</v>
      </c>
      <c r="F86" s="63">
        <f t="shared" ref="F86" si="3">IF(C86&lt;&gt;"",F85+D86-E86,0)</f>
        <v>0</v>
      </c>
      <c r="G86" s="93" t="s">
        <v>50</v>
      </c>
    </row>
    <row r="87" spans="1:7" ht="18" customHeight="1">
      <c r="A87" s="65">
        <v>42250</v>
      </c>
      <c r="B87" s="123"/>
      <c r="C87" s="97" t="s">
        <v>92</v>
      </c>
      <c r="D87" s="66">
        <v>3595000</v>
      </c>
      <c r="E87" s="66"/>
      <c r="F87" s="63">
        <f t="shared" si="2"/>
        <v>3595000</v>
      </c>
      <c r="G87" s="82"/>
    </row>
    <row r="88" spans="1:7" ht="18" customHeight="1">
      <c r="A88" s="65">
        <v>42268</v>
      </c>
      <c r="B88" s="123"/>
      <c r="C88" s="103" t="s">
        <v>17</v>
      </c>
      <c r="D88" s="92"/>
      <c r="E88" s="92">
        <f>F87</f>
        <v>3595000</v>
      </c>
      <c r="F88" s="63">
        <f t="shared" si="2"/>
        <v>0</v>
      </c>
      <c r="G88" s="82"/>
    </row>
    <row r="89" spans="1:7" ht="18" customHeight="1">
      <c r="A89" s="65">
        <v>42282</v>
      </c>
      <c r="B89" s="123"/>
      <c r="C89" s="97" t="s">
        <v>96</v>
      </c>
      <c r="D89" s="66">
        <v>5775000</v>
      </c>
      <c r="E89" s="268"/>
      <c r="F89" s="63">
        <f t="shared" si="2"/>
        <v>5775000</v>
      </c>
      <c r="G89" s="82"/>
    </row>
    <row r="90" spans="1:7" ht="18" customHeight="1">
      <c r="A90" s="65"/>
      <c r="B90" s="123"/>
      <c r="C90" s="97" t="s">
        <v>1131</v>
      </c>
      <c r="D90" s="66">
        <v>240000</v>
      </c>
      <c r="E90" s="268"/>
      <c r="F90" s="63">
        <f t="shared" si="2"/>
        <v>6015000</v>
      </c>
      <c r="G90" s="82"/>
    </row>
    <row r="91" spans="1:7" ht="18" customHeight="1">
      <c r="A91" s="65">
        <v>42321</v>
      </c>
      <c r="B91" s="123"/>
      <c r="C91" s="103" t="s">
        <v>17</v>
      </c>
      <c r="D91" s="92"/>
      <c r="E91" s="92">
        <f>F90</f>
        <v>6015000</v>
      </c>
      <c r="F91" s="63">
        <f t="shared" si="2"/>
        <v>0</v>
      </c>
      <c r="G91" s="82"/>
    </row>
    <row r="92" spans="1:7" ht="18" customHeight="1">
      <c r="A92" s="65"/>
      <c r="B92" s="123"/>
      <c r="C92" s="97" t="s">
        <v>101</v>
      </c>
      <c r="D92" s="268">
        <v>3440000</v>
      </c>
      <c r="E92" s="268"/>
      <c r="F92" s="63">
        <f t="shared" si="2"/>
        <v>3440000</v>
      </c>
      <c r="G92" s="82"/>
    </row>
    <row r="93" spans="1:7" ht="18" customHeight="1">
      <c r="A93" s="65"/>
      <c r="B93" s="123"/>
      <c r="C93" s="97" t="s">
        <v>102</v>
      </c>
      <c r="D93" s="268">
        <v>780000</v>
      </c>
      <c r="E93" s="268"/>
      <c r="F93" s="63">
        <f t="shared" si="2"/>
        <v>4220000</v>
      </c>
      <c r="G93" s="82"/>
    </row>
    <row r="94" spans="1:7" ht="18" customHeight="1">
      <c r="A94" s="65">
        <v>42349</v>
      </c>
      <c r="B94" s="123"/>
      <c r="C94" s="103" t="s">
        <v>17</v>
      </c>
      <c r="D94" s="92"/>
      <c r="E94" s="92">
        <f>F93</f>
        <v>4220000</v>
      </c>
      <c r="F94" s="63">
        <f t="shared" ref="F94" si="4">IF(C94&lt;&gt;"",F93+D94-E94,0)</f>
        <v>0</v>
      </c>
      <c r="G94" s="82"/>
    </row>
    <row r="95" spans="1:7" ht="18" customHeight="1">
      <c r="A95" s="65">
        <v>42339</v>
      </c>
      <c r="B95" s="123"/>
      <c r="C95" s="97" t="s">
        <v>107</v>
      </c>
      <c r="D95" s="268">
        <v>5737000</v>
      </c>
      <c r="E95" s="268"/>
      <c r="F95" s="63">
        <f t="shared" si="2"/>
        <v>5737000</v>
      </c>
      <c r="G95" s="82"/>
    </row>
    <row r="96" spans="1:7" ht="18" customHeight="1">
      <c r="A96" s="65"/>
      <c r="B96" s="123"/>
      <c r="C96" s="97" t="s">
        <v>108</v>
      </c>
      <c r="D96" s="268">
        <v>480000</v>
      </c>
      <c r="E96" s="268"/>
      <c r="F96" s="63">
        <f t="shared" ref="F96:F99" si="5">IF(C96&lt;&gt;"",F95+D96-E96,0)</f>
        <v>6217000</v>
      </c>
      <c r="G96" s="82"/>
    </row>
    <row r="97" spans="1:7" ht="18" customHeight="1">
      <c r="A97" s="65"/>
      <c r="B97" s="123"/>
      <c r="C97" s="103" t="s">
        <v>17</v>
      </c>
      <c r="D97" s="92"/>
      <c r="E97" s="92"/>
      <c r="F97" s="63">
        <f t="shared" si="5"/>
        <v>6217000</v>
      </c>
      <c r="G97" s="82"/>
    </row>
    <row r="98" spans="1:7" ht="18" customHeight="1">
      <c r="A98" s="65">
        <v>42369</v>
      </c>
      <c r="B98" s="123"/>
      <c r="C98" s="97" t="s">
        <v>71</v>
      </c>
      <c r="D98" s="268">
        <v>4645000</v>
      </c>
      <c r="E98" s="268"/>
      <c r="F98" s="63">
        <f t="shared" si="5"/>
        <v>10862000</v>
      </c>
      <c r="G98" s="82"/>
    </row>
    <row r="99" spans="1:7" ht="18" customHeight="1">
      <c r="A99" s="65"/>
      <c r="B99" s="123"/>
      <c r="C99" s="97" t="s">
        <v>112</v>
      </c>
      <c r="D99" s="268">
        <v>1300000</v>
      </c>
      <c r="E99" s="268"/>
      <c r="F99" s="63">
        <f t="shared" si="5"/>
        <v>12162000</v>
      </c>
      <c r="G99" s="82"/>
    </row>
    <row r="100" spans="1:7" ht="18" customHeight="1">
      <c r="A100" s="65">
        <v>42399</v>
      </c>
      <c r="B100" s="123"/>
      <c r="C100" s="103" t="s">
        <v>17</v>
      </c>
      <c r="D100" s="92"/>
      <c r="E100" s="92">
        <v>5945000</v>
      </c>
      <c r="F100" s="63">
        <f t="shared" ref="F100" si="6">IF(C100&lt;&gt;"",F99+D100-E100,0)</f>
        <v>6217000</v>
      </c>
      <c r="G100" s="82"/>
    </row>
    <row r="101" spans="1:7" ht="18" customHeight="1">
      <c r="A101" s="65">
        <v>42444</v>
      </c>
      <c r="B101" s="123"/>
      <c r="C101" s="103" t="s">
        <v>17</v>
      </c>
      <c r="D101" s="92"/>
      <c r="E101" s="92">
        <f>F100</f>
        <v>6217000</v>
      </c>
      <c r="F101" s="63">
        <f t="shared" ref="F101" si="7">IF(C101&lt;&gt;"",F100+D101-E101,0)</f>
        <v>0</v>
      </c>
      <c r="G101" s="82"/>
    </row>
    <row r="102" spans="1:7" ht="18" customHeight="1">
      <c r="A102" s="65">
        <v>42444</v>
      </c>
      <c r="B102" s="123"/>
      <c r="C102" s="97" t="s">
        <v>1503</v>
      </c>
      <c r="D102" s="268">
        <v>1110000</v>
      </c>
      <c r="E102" s="268"/>
      <c r="F102" s="63">
        <f t="shared" ref="F102:F106" si="8">IF(C102&lt;&gt;"",F101+D102-E102,0)</f>
        <v>1110000</v>
      </c>
      <c r="G102" s="82"/>
    </row>
    <row r="103" spans="1:7" ht="18" customHeight="1">
      <c r="A103" s="65"/>
      <c r="B103" s="123"/>
      <c r="C103" s="97" t="s">
        <v>116</v>
      </c>
      <c r="D103" s="268">
        <v>780000</v>
      </c>
      <c r="E103" s="268"/>
      <c r="F103" s="63">
        <f t="shared" si="8"/>
        <v>1890000</v>
      </c>
      <c r="G103" s="82"/>
    </row>
    <row r="104" spans="1:7" ht="18" customHeight="1">
      <c r="A104" s="65">
        <v>42460</v>
      </c>
      <c r="B104" s="123"/>
      <c r="C104" s="97" t="s">
        <v>77</v>
      </c>
      <c r="D104" s="268">
        <v>1095000</v>
      </c>
      <c r="E104" s="268"/>
      <c r="F104" s="63">
        <f t="shared" si="8"/>
        <v>2985000</v>
      </c>
      <c r="G104" s="82"/>
    </row>
    <row r="105" spans="1:7" ht="18" customHeight="1">
      <c r="A105" s="65">
        <v>42490</v>
      </c>
      <c r="B105" s="123"/>
      <c r="C105" s="103" t="s">
        <v>17</v>
      </c>
      <c r="D105" s="92"/>
      <c r="E105" s="92">
        <f>F104</f>
        <v>2985000</v>
      </c>
      <c r="F105" s="63">
        <f t="shared" si="8"/>
        <v>0</v>
      </c>
      <c r="G105" s="82"/>
    </row>
    <row r="106" spans="1:7" ht="18" customHeight="1">
      <c r="A106" s="65"/>
      <c r="B106" s="123"/>
      <c r="C106" s="97" t="s">
        <v>118</v>
      </c>
      <c r="D106" s="268">
        <v>5500000</v>
      </c>
      <c r="E106" s="268"/>
      <c r="F106" s="63">
        <f t="shared" si="8"/>
        <v>5500000</v>
      </c>
      <c r="G106" s="82"/>
    </row>
    <row r="107" spans="1:7" ht="18" customHeight="1">
      <c r="A107" s="65"/>
      <c r="B107" s="123"/>
      <c r="C107" s="97" t="s">
        <v>119</v>
      </c>
      <c r="D107" s="268">
        <v>990000</v>
      </c>
      <c r="E107" s="268"/>
      <c r="F107" s="63">
        <f t="shared" ref="F107:F114" si="9">IF(C107&lt;&gt;"",F106+D107-E107,0)</f>
        <v>6490000</v>
      </c>
      <c r="G107" s="82"/>
    </row>
    <row r="108" spans="1:7" ht="18" customHeight="1">
      <c r="A108" s="65">
        <v>42510</v>
      </c>
      <c r="B108" s="123"/>
      <c r="C108" s="97" t="s">
        <v>540</v>
      </c>
      <c r="D108" s="268">
        <v>9785000</v>
      </c>
      <c r="E108" s="268"/>
      <c r="F108" s="63">
        <f t="shared" si="9"/>
        <v>16275000</v>
      </c>
      <c r="G108" s="82"/>
    </row>
    <row r="109" spans="1:7" ht="18" customHeight="1">
      <c r="A109" s="65"/>
      <c r="B109" s="123"/>
      <c r="C109" s="97" t="s">
        <v>541</v>
      </c>
      <c r="D109" s="268">
        <v>600000</v>
      </c>
      <c r="E109" s="268"/>
      <c r="F109" s="63">
        <f t="shared" si="9"/>
        <v>16875000</v>
      </c>
      <c r="G109" s="82"/>
    </row>
    <row r="110" spans="1:7" ht="18" customHeight="1">
      <c r="A110" s="65"/>
      <c r="B110" s="123"/>
      <c r="C110" s="97"/>
      <c r="D110" s="268"/>
      <c r="E110" s="268"/>
      <c r="F110" s="63">
        <f t="shared" si="9"/>
        <v>0</v>
      </c>
      <c r="G110" s="82"/>
    </row>
    <row r="111" spans="1:7" ht="18" customHeight="1">
      <c r="A111" s="65"/>
      <c r="B111" s="123"/>
      <c r="C111" s="103"/>
      <c r="D111" s="268"/>
      <c r="E111" s="268"/>
      <c r="F111" s="63">
        <f t="shared" si="9"/>
        <v>0</v>
      </c>
      <c r="G111" s="82"/>
    </row>
    <row r="112" spans="1:7" ht="18" customHeight="1">
      <c r="A112" s="65"/>
      <c r="B112" s="123"/>
      <c r="C112" s="103"/>
      <c r="D112" s="268"/>
      <c r="E112" s="268"/>
      <c r="F112" s="63">
        <f t="shared" si="9"/>
        <v>0</v>
      </c>
      <c r="G112" s="82"/>
    </row>
    <row r="113" spans="1:7" ht="18" customHeight="1">
      <c r="A113" s="65"/>
      <c r="B113" s="123"/>
      <c r="C113" s="103"/>
      <c r="D113" s="268"/>
      <c r="E113" s="268"/>
      <c r="F113" s="63">
        <f t="shared" si="9"/>
        <v>0</v>
      </c>
      <c r="G113" s="82"/>
    </row>
    <row r="114" spans="1:7" ht="18" customHeight="1">
      <c r="A114" s="65"/>
      <c r="B114" s="123"/>
      <c r="C114" s="103"/>
      <c r="D114" s="268"/>
      <c r="E114" s="268"/>
      <c r="F114" s="63">
        <f t="shared" si="9"/>
        <v>0</v>
      </c>
      <c r="G114" s="82"/>
    </row>
    <row r="115" spans="1:7" ht="18" customHeight="1">
      <c r="A115" s="65"/>
      <c r="B115" s="74"/>
      <c r="C115" s="98"/>
      <c r="D115" s="66"/>
      <c r="E115" s="66"/>
      <c r="F115" s="63">
        <f t="shared" si="2"/>
        <v>0</v>
      </c>
      <c r="G115" s="82"/>
    </row>
    <row r="116" spans="1:7" s="68" customFormat="1" ht="18" customHeight="1">
      <c r="A116" s="554" t="s">
        <v>3</v>
      </c>
      <c r="B116" s="554"/>
      <c r="C116" s="554"/>
      <c r="D116" s="67">
        <f>SUM(D12:D115)</f>
        <v>143082000</v>
      </c>
      <c r="E116" s="67">
        <f>SUM(E12:E115)</f>
        <v>126207000</v>
      </c>
      <c r="F116" s="45">
        <f>D116-E116</f>
        <v>16875000</v>
      </c>
      <c r="G116" s="62"/>
    </row>
    <row r="117" spans="1:7" ht="18" customHeight="1"/>
    <row r="118" spans="1:7" ht="21" customHeight="1">
      <c r="C118" s="46"/>
      <c r="D118" s="69" t="s">
        <v>20</v>
      </c>
    </row>
    <row r="119" spans="1:7" ht="21" customHeight="1"/>
    <row r="120" spans="1:7" ht="21" customHeight="1"/>
    <row r="121" spans="1:7" ht="14.25" customHeight="1">
      <c r="E121" s="70" t="s">
        <v>21</v>
      </c>
    </row>
    <row r="122" spans="1:7" ht="21" customHeight="1">
      <c r="A122" s="55" t="s">
        <v>22</v>
      </c>
      <c r="D122" s="55" t="s">
        <v>23</v>
      </c>
    </row>
    <row r="123" spans="1:7" ht="21" customHeight="1"/>
    <row r="124" spans="1:7" ht="21" customHeight="1"/>
    <row r="125" spans="1:7" ht="21" customHeight="1"/>
    <row r="126" spans="1:7" ht="21" customHeight="1"/>
    <row r="127" spans="1:7" ht="21" customHeight="1"/>
    <row r="128" spans="1:7" ht="21" customHeight="1"/>
    <row r="129" ht="21" customHeight="1"/>
    <row r="130" ht="21" customHeight="1"/>
    <row r="131" ht="21" customHeight="1"/>
    <row r="132" ht="21" customHeight="1"/>
    <row r="133" ht="21" customHeight="1"/>
    <row r="134" ht="21" customHeight="1"/>
    <row r="135" ht="21" customHeight="1"/>
    <row r="136" ht="21" customHeight="1"/>
  </sheetData>
  <mergeCells count="4">
    <mergeCell ref="A2:B2"/>
    <mergeCell ref="A116:C116"/>
    <mergeCell ref="A5:F5"/>
    <mergeCell ref="A6:F6"/>
  </mergeCells>
  <phoneticPr fontId="12" type="noConversion"/>
  <pageMargins left="0.43" right="0.15" top="0.51" bottom="0.54" header="0.5" footer="0.5"/>
  <pageSetup scale="95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92D050"/>
  </sheetPr>
  <dimension ref="A1:J136"/>
  <sheetViews>
    <sheetView topLeftCell="A5" zoomScale="90" workbookViewId="0">
      <pane ySplit="7" topLeftCell="A95" activePane="bottomLeft" state="frozen"/>
      <selection activeCell="B61" sqref="B61"/>
      <selection pane="bottomLeft" activeCell="G104" sqref="G104"/>
    </sheetView>
  </sheetViews>
  <sheetFormatPr defaultColWidth="10.28515625" defaultRowHeight="15.75"/>
  <cols>
    <col min="1" max="1" width="11.85546875" style="54" customWidth="1"/>
    <col min="2" max="2" width="14.140625" style="129" customWidth="1"/>
    <col min="3" max="3" width="11.28515625" style="55" hidden="1" customWidth="1"/>
    <col min="4" max="4" width="24" style="56" hidden="1" customWidth="1"/>
    <col min="5" max="5" width="35.28515625" style="57" customWidth="1"/>
    <col min="6" max="8" width="16.140625" style="55" customWidth="1"/>
    <col min="9" max="9" width="14.5703125" style="55" customWidth="1"/>
    <col min="10" max="10" width="11.7109375" style="50" customWidth="1"/>
    <col min="11" max="16384" width="10.28515625" style="47"/>
  </cols>
  <sheetData>
    <row r="1" spans="1:10" s="19" customFormat="1" ht="18" customHeight="1">
      <c r="A1" s="132" t="s">
        <v>9</v>
      </c>
      <c r="B1" s="133"/>
      <c r="D1" s="86"/>
      <c r="E1" s="134"/>
      <c r="F1" s="135"/>
      <c r="G1" s="135"/>
      <c r="H1" s="135"/>
      <c r="J1" s="136"/>
    </row>
    <row r="2" spans="1:10" s="19" customFormat="1" ht="18" customHeight="1">
      <c r="A2" s="557" t="s">
        <v>10</v>
      </c>
      <c r="B2" s="557"/>
      <c r="C2" s="557"/>
      <c r="D2" s="557"/>
      <c r="E2" s="134"/>
      <c r="F2" s="135"/>
      <c r="G2" s="135"/>
      <c r="H2" s="135"/>
      <c r="J2" s="136"/>
    </row>
    <row r="3" spans="1:10" s="19" customFormat="1" ht="18" customHeight="1">
      <c r="A3" s="132" t="s">
        <v>11</v>
      </c>
      <c r="B3" s="133"/>
      <c r="C3" s="137"/>
      <c r="D3" s="87"/>
      <c r="E3" s="134"/>
      <c r="F3" s="135"/>
      <c r="G3" s="135"/>
      <c r="H3" s="135"/>
      <c r="J3" s="136"/>
    </row>
    <row r="4" spans="1:10" s="136" customFormat="1" ht="9" customHeight="1">
      <c r="D4" s="88"/>
      <c r="E4" s="138"/>
      <c r="F4" s="139"/>
      <c r="G4" s="139"/>
      <c r="H4" s="139"/>
    </row>
    <row r="5" spans="1:10" s="44" customFormat="1" ht="29.25" customHeight="1">
      <c r="A5" s="555" t="s">
        <v>117</v>
      </c>
      <c r="B5" s="555"/>
      <c r="C5" s="555"/>
      <c r="D5" s="555"/>
      <c r="E5" s="555"/>
      <c r="F5" s="555"/>
      <c r="G5" s="555"/>
      <c r="H5" s="555"/>
      <c r="I5" s="555"/>
      <c r="J5" s="81"/>
    </row>
    <row r="6" spans="1:10" ht="9" hidden="1" customHeight="1">
      <c r="A6" s="556"/>
      <c r="B6" s="556"/>
      <c r="C6" s="556"/>
      <c r="D6" s="556"/>
      <c r="E6" s="556"/>
      <c r="F6" s="556"/>
      <c r="G6" s="556"/>
      <c r="H6" s="556"/>
      <c r="I6" s="556"/>
    </row>
    <row r="7" spans="1:10" s="49" customFormat="1" ht="18" hidden="1" customHeight="1">
      <c r="A7" s="48"/>
      <c r="B7" s="131"/>
      <c r="C7" s="51"/>
      <c r="D7" s="52"/>
      <c r="E7" s="53"/>
      <c r="F7" s="51"/>
      <c r="G7" s="51"/>
      <c r="H7" s="51"/>
      <c r="I7" s="51"/>
      <c r="J7" s="50"/>
    </row>
    <row r="8" spans="1:10" s="49" customFormat="1" ht="18" hidden="1" customHeight="1">
      <c r="A8" s="48"/>
      <c r="B8" s="131"/>
      <c r="C8" s="51"/>
      <c r="D8" s="52"/>
      <c r="E8" s="53"/>
      <c r="F8" s="51"/>
      <c r="G8" s="51"/>
      <c r="H8" s="51"/>
      <c r="I8" s="51"/>
      <c r="J8" s="50"/>
    </row>
    <row r="9" spans="1:10" s="49" customFormat="1" ht="18" hidden="1" customHeight="1">
      <c r="A9" s="48"/>
      <c r="B9" s="131"/>
      <c r="C9" s="51"/>
      <c r="D9" s="52"/>
      <c r="E9" s="53"/>
      <c r="F9" s="51"/>
      <c r="G9" s="51"/>
      <c r="H9" s="51"/>
      <c r="I9" s="51"/>
      <c r="J9" s="50"/>
    </row>
    <row r="10" spans="1:10" ht="8.25" customHeight="1"/>
    <row r="11" spans="1:10" s="61" customFormat="1" ht="32.25" customHeight="1">
      <c r="A11" s="58" t="s">
        <v>13</v>
      </c>
      <c r="B11" s="58" t="s">
        <v>27</v>
      </c>
      <c r="C11" s="59" t="s">
        <v>25</v>
      </c>
      <c r="D11" s="60" t="s">
        <v>26</v>
      </c>
      <c r="E11" s="59" t="s">
        <v>14</v>
      </c>
      <c r="F11" s="60" t="s">
        <v>16</v>
      </c>
      <c r="G11" s="60" t="s">
        <v>15</v>
      </c>
      <c r="H11" s="60" t="s">
        <v>17</v>
      </c>
      <c r="I11" s="60" t="s">
        <v>18</v>
      </c>
      <c r="J11" s="60" t="s">
        <v>19</v>
      </c>
    </row>
    <row r="12" spans="1:10" ht="18" hidden="1" customHeight="1">
      <c r="A12" s="64">
        <v>41838</v>
      </c>
      <c r="B12" s="64" t="s">
        <v>78</v>
      </c>
      <c r="C12" s="73"/>
      <c r="D12" s="63" t="s">
        <v>82</v>
      </c>
      <c r="E12" s="73" t="s">
        <v>105</v>
      </c>
      <c r="F12" s="63">
        <v>6825500</v>
      </c>
      <c r="G12" s="63"/>
      <c r="H12" s="63"/>
      <c r="I12" s="63">
        <f>IF(E12&lt;&gt;"",F12+G12-H12,0)</f>
        <v>6825500</v>
      </c>
      <c r="J12" s="85"/>
    </row>
    <row r="13" spans="1:10" ht="18" hidden="1" customHeight="1">
      <c r="A13" s="64">
        <v>41838</v>
      </c>
      <c r="B13" s="129" t="s">
        <v>78</v>
      </c>
      <c r="C13" s="73"/>
      <c r="D13" s="63" t="s">
        <v>82</v>
      </c>
      <c r="E13" s="73" t="s">
        <v>28</v>
      </c>
      <c r="F13" s="63">
        <v>91375000</v>
      </c>
      <c r="G13" s="63"/>
      <c r="H13" s="63"/>
      <c r="I13" s="63">
        <f t="shared" ref="I13:I29" si="0">IF(E13&lt;&gt;"",I12+F13+G13-H13,0)</f>
        <v>98200500</v>
      </c>
      <c r="J13" s="85"/>
    </row>
    <row r="14" spans="1:10" ht="18" hidden="1" customHeight="1">
      <c r="A14" s="64">
        <v>41839</v>
      </c>
      <c r="B14" s="64" t="s">
        <v>74</v>
      </c>
      <c r="C14" s="64"/>
      <c r="D14" s="63" t="s">
        <v>83</v>
      </c>
      <c r="E14" s="73" t="s">
        <v>105</v>
      </c>
      <c r="F14" s="63">
        <v>5680125</v>
      </c>
      <c r="G14" s="63"/>
      <c r="H14" s="63"/>
      <c r="I14" s="63">
        <f t="shared" si="0"/>
        <v>103880625</v>
      </c>
      <c r="J14" s="85"/>
    </row>
    <row r="15" spans="1:10" ht="18" hidden="1" customHeight="1">
      <c r="A15" s="64">
        <v>41839</v>
      </c>
      <c r="B15" s="129" t="s">
        <v>74</v>
      </c>
      <c r="C15" s="64"/>
      <c r="D15" s="63" t="s">
        <v>83</v>
      </c>
      <c r="E15" s="73" t="s">
        <v>28</v>
      </c>
      <c r="F15" s="63">
        <v>14450000</v>
      </c>
      <c r="G15" s="63"/>
      <c r="H15" s="63"/>
      <c r="I15" s="63">
        <f t="shared" si="0"/>
        <v>118330625</v>
      </c>
      <c r="J15" s="85"/>
    </row>
    <row r="16" spans="1:10" s="150" customFormat="1" ht="18" hidden="1" customHeight="1">
      <c r="A16" s="146">
        <v>41869</v>
      </c>
      <c r="B16" s="146" t="s">
        <v>86</v>
      </c>
      <c r="C16" s="147"/>
      <c r="D16" s="148" t="s">
        <v>85</v>
      </c>
      <c r="E16" s="147" t="s">
        <v>105</v>
      </c>
      <c r="F16" s="63">
        <v>4482720</v>
      </c>
      <c r="G16" s="148"/>
      <c r="H16" s="63"/>
      <c r="I16" s="148">
        <f t="shared" si="0"/>
        <v>122813345</v>
      </c>
      <c r="J16" s="149"/>
    </row>
    <row r="17" spans="1:10" s="150" customFormat="1" ht="18" hidden="1" customHeight="1">
      <c r="A17" s="146">
        <v>41869</v>
      </c>
      <c r="B17" s="146" t="s">
        <v>86</v>
      </c>
      <c r="C17" s="147"/>
      <c r="D17" s="148" t="s">
        <v>85</v>
      </c>
      <c r="E17" s="147" t="s">
        <v>28</v>
      </c>
      <c r="F17" s="63">
        <v>15282000</v>
      </c>
      <c r="G17" s="148"/>
      <c r="H17" s="148"/>
      <c r="I17" s="148">
        <f t="shared" si="0"/>
        <v>138095345</v>
      </c>
      <c r="J17" s="149"/>
    </row>
    <row r="18" spans="1:10" ht="18" hidden="1" customHeight="1">
      <c r="A18" s="64">
        <v>41890</v>
      </c>
      <c r="B18" s="64" t="s">
        <v>75</v>
      </c>
      <c r="C18" s="73"/>
      <c r="D18" s="63" t="s">
        <v>87</v>
      </c>
      <c r="E18" s="73" t="s">
        <v>105</v>
      </c>
      <c r="F18" s="63">
        <v>7772886</v>
      </c>
      <c r="G18" s="63"/>
      <c r="H18" s="63"/>
      <c r="I18" s="63">
        <f t="shared" si="0"/>
        <v>145868231</v>
      </c>
      <c r="J18" s="85"/>
    </row>
    <row r="19" spans="1:10" ht="18" hidden="1" customHeight="1">
      <c r="A19" s="64">
        <v>41890</v>
      </c>
      <c r="B19" s="129" t="s">
        <v>75</v>
      </c>
      <c r="C19" s="73"/>
      <c r="D19" s="63" t="s">
        <v>87</v>
      </c>
      <c r="E19" s="73" t="s">
        <v>28</v>
      </c>
      <c r="F19" s="63">
        <v>14429600</v>
      </c>
      <c r="G19" s="63"/>
      <c r="H19" s="63"/>
      <c r="I19" s="63">
        <f t="shared" si="0"/>
        <v>160297831</v>
      </c>
      <c r="J19" s="85"/>
    </row>
    <row r="20" spans="1:10" ht="18" hidden="1" customHeight="1">
      <c r="A20" s="64">
        <v>41899</v>
      </c>
      <c r="B20" s="64" t="s">
        <v>90</v>
      </c>
      <c r="C20" s="80"/>
      <c r="D20" s="63" t="s">
        <v>91</v>
      </c>
      <c r="E20" s="73" t="s">
        <v>105</v>
      </c>
      <c r="F20" s="63">
        <v>5673443</v>
      </c>
      <c r="G20" s="63"/>
      <c r="H20" s="63"/>
      <c r="I20" s="63">
        <f t="shared" si="0"/>
        <v>165971274</v>
      </c>
      <c r="J20" s="85"/>
    </row>
    <row r="21" spans="1:10" ht="18" hidden="1" customHeight="1">
      <c r="A21" s="65">
        <v>41899</v>
      </c>
      <c r="B21" s="129" t="s">
        <v>90</v>
      </c>
      <c r="C21" s="123"/>
      <c r="D21" s="66" t="s">
        <v>91</v>
      </c>
      <c r="E21" s="73" t="s">
        <v>28</v>
      </c>
      <c r="F21" s="66">
        <v>14857500</v>
      </c>
      <c r="G21" s="66"/>
      <c r="H21" s="66"/>
      <c r="I21" s="63">
        <f t="shared" si="0"/>
        <v>180828774</v>
      </c>
      <c r="J21" s="144"/>
    </row>
    <row r="22" spans="1:10" ht="18" hidden="1" customHeight="1">
      <c r="A22" s="65">
        <v>41907</v>
      </c>
      <c r="B22" s="145" t="s">
        <v>89</v>
      </c>
      <c r="C22" s="123"/>
      <c r="D22" s="66" t="s">
        <v>88</v>
      </c>
      <c r="E22" s="73" t="s">
        <v>105</v>
      </c>
      <c r="F22" s="66">
        <v>6613569</v>
      </c>
      <c r="G22" s="66"/>
      <c r="H22" s="63"/>
      <c r="I22" s="63">
        <f t="shared" si="0"/>
        <v>187442343</v>
      </c>
      <c r="J22" s="144"/>
    </row>
    <row r="23" spans="1:10" ht="18" hidden="1" customHeight="1">
      <c r="A23" s="64">
        <v>41907</v>
      </c>
      <c r="B23" s="84" t="s">
        <v>89</v>
      </c>
      <c r="C23" s="80"/>
      <c r="D23" s="63" t="s">
        <v>88</v>
      </c>
      <c r="E23" s="73" t="s">
        <v>28</v>
      </c>
      <c r="F23" s="63">
        <v>84980000</v>
      </c>
      <c r="G23" s="63"/>
      <c r="H23" s="63"/>
      <c r="I23" s="63">
        <f t="shared" si="0"/>
        <v>272422343</v>
      </c>
      <c r="J23" s="85"/>
    </row>
    <row r="24" spans="1:10" ht="18" hidden="1" customHeight="1">
      <c r="A24" s="64">
        <v>41921</v>
      </c>
      <c r="B24" s="145" t="s">
        <v>62</v>
      </c>
      <c r="C24" s="80"/>
      <c r="D24" s="71" t="s">
        <v>95</v>
      </c>
      <c r="E24" s="73" t="s">
        <v>105</v>
      </c>
      <c r="F24" s="63">
        <v>5688144</v>
      </c>
      <c r="G24" s="63"/>
      <c r="H24" s="63"/>
      <c r="I24" s="63">
        <f t="shared" si="0"/>
        <v>278110487</v>
      </c>
      <c r="J24" s="85"/>
    </row>
    <row r="25" spans="1:10" ht="18" hidden="1" customHeight="1">
      <c r="A25" s="64">
        <v>41921</v>
      </c>
      <c r="B25" s="84" t="s">
        <v>62</v>
      </c>
      <c r="C25" s="80"/>
      <c r="D25" s="71" t="s">
        <v>95</v>
      </c>
      <c r="E25" s="73" t="s">
        <v>28</v>
      </c>
      <c r="F25" s="63">
        <v>22344000</v>
      </c>
      <c r="G25" s="63"/>
      <c r="H25" s="63"/>
      <c r="I25" s="63">
        <f t="shared" si="0"/>
        <v>300454487</v>
      </c>
      <c r="J25" s="85"/>
    </row>
    <row r="26" spans="1:10" ht="18" hidden="1" customHeight="1">
      <c r="A26" s="64">
        <v>41927</v>
      </c>
      <c r="B26" s="129" t="s">
        <v>99</v>
      </c>
      <c r="C26" s="73"/>
      <c r="D26" s="71" t="s">
        <v>97</v>
      </c>
      <c r="E26" s="73" t="s">
        <v>105</v>
      </c>
      <c r="F26" s="63">
        <v>4397603</v>
      </c>
      <c r="G26" s="63"/>
      <c r="H26" s="63"/>
      <c r="I26" s="63">
        <f t="shared" si="0"/>
        <v>304852090</v>
      </c>
      <c r="J26" s="83"/>
    </row>
    <row r="27" spans="1:10" ht="18" hidden="1" customHeight="1">
      <c r="A27" s="64">
        <v>41927</v>
      </c>
      <c r="B27" s="64" t="s">
        <v>100</v>
      </c>
      <c r="C27" s="73"/>
      <c r="D27" s="71" t="s">
        <v>98</v>
      </c>
      <c r="E27" s="73" t="s">
        <v>105</v>
      </c>
      <c r="F27" s="63">
        <v>8023285</v>
      </c>
      <c r="G27" s="63"/>
      <c r="H27" s="63"/>
      <c r="I27" s="63">
        <f t="shared" si="0"/>
        <v>312875375</v>
      </c>
      <c r="J27" s="83"/>
    </row>
    <row r="28" spans="1:10" ht="18" hidden="1" customHeight="1">
      <c r="A28" s="64">
        <v>41927</v>
      </c>
      <c r="B28" s="64" t="s">
        <v>99</v>
      </c>
      <c r="C28" s="73"/>
      <c r="D28" s="71" t="s">
        <v>97</v>
      </c>
      <c r="E28" s="73" t="s">
        <v>28</v>
      </c>
      <c r="F28" s="63">
        <v>14460200</v>
      </c>
      <c r="G28" s="63"/>
      <c r="H28" s="63"/>
      <c r="I28" s="63">
        <f t="shared" si="0"/>
        <v>327335575</v>
      </c>
      <c r="J28" s="83"/>
    </row>
    <row r="29" spans="1:10" ht="18" hidden="1" customHeight="1">
      <c r="A29" s="64">
        <v>41927</v>
      </c>
      <c r="B29" s="64" t="s">
        <v>100</v>
      </c>
      <c r="C29" s="73"/>
      <c r="D29" s="71" t="s">
        <v>98</v>
      </c>
      <c r="E29" s="73" t="s">
        <v>28</v>
      </c>
      <c r="F29" s="63">
        <v>15310800</v>
      </c>
      <c r="G29" s="63"/>
      <c r="H29" s="63"/>
      <c r="I29" s="63">
        <f t="shared" si="0"/>
        <v>342646375</v>
      </c>
      <c r="J29" s="83"/>
    </row>
    <row r="30" spans="1:10" s="108" customFormat="1" ht="18" hidden="1" customHeight="1">
      <c r="A30" s="64">
        <v>41928</v>
      </c>
      <c r="B30" s="129"/>
      <c r="C30" s="104"/>
      <c r="D30" s="105"/>
      <c r="E30" s="64" t="s">
        <v>17</v>
      </c>
      <c r="F30" s="63"/>
      <c r="G30" s="106"/>
      <c r="H30" s="106">
        <v>100000000</v>
      </c>
      <c r="I30" s="63">
        <f t="shared" ref="I30:I36" si="1">IF(E30&lt;&gt;"",I29+F30+G30-H30,0)</f>
        <v>242646375</v>
      </c>
      <c r="J30" s="107"/>
    </row>
    <row r="31" spans="1:10" s="108" customFormat="1" ht="18" hidden="1" customHeight="1">
      <c r="A31" s="64">
        <v>41963</v>
      </c>
      <c r="B31" s="64"/>
      <c r="C31" s="104"/>
      <c r="D31" s="105"/>
      <c r="E31" s="64" t="s">
        <v>17</v>
      </c>
      <c r="F31" s="63"/>
      <c r="G31" s="106"/>
      <c r="H31" s="106">
        <v>100000000</v>
      </c>
      <c r="I31" s="63">
        <f t="shared" si="1"/>
        <v>142646375</v>
      </c>
      <c r="J31" s="107"/>
    </row>
    <row r="32" spans="1:10" s="108" customFormat="1" ht="18" hidden="1" customHeight="1">
      <c r="A32" s="65">
        <v>41953</v>
      </c>
      <c r="B32" s="156" t="s">
        <v>110</v>
      </c>
      <c r="C32" s="140"/>
      <c r="D32" s="141"/>
      <c r="E32" s="73" t="s">
        <v>105</v>
      </c>
      <c r="F32" s="66">
        <v>4175435</v>
      </c>
      <c r="G32" s="142"/>
      <c r="H32" s="142"/>
      <c r="I32" s="63">
        <f t="shared" si="1"/>
        <v>146821810</v>
      </c>
      <c r="J32" s="143"/>
    </row>
    <row r="33" spans="1:10" s="108" customFormat="1" ht="18" hidden="1" customHeight="1">
      <c r="A33" s="65">
        <v>41953</v>
      </c>
      <c r="B33" s="156" t="s">
        <v>110</v>
      </c>
      <c r="C33" s="140"/>
      <c r="D33" s="141"/>
      <c r="E33" s="73" t="s">
        <v>28</v>
      </c>
      <c r="F33" s="66">
        <v>1492750</v>
      </c>
      <c r="G33" s="142"/>
      <c r="H33" s="142"/>
      <c r="I33" s="63">
        <f t="shared" si="1"/>
        <v>148314560</v>
      </c>
      <c r="J33" s="143"/>
    </row>
    <row r="34" spans="1:10" ht="18" hidden="1" customHeight="1">
      <c r="A34" s="65">
        <v>41970</v>
      </c>
      <c r="B34" s="129" t="s">
        <v>106</v>
      </c>
      <c r="C34" s="123"/>
      <c r="D34" s="72"/>
      <c r="E34" s="73" t="s">
        <v>28</v>
      </c>
      <c r="F34" s="66">
        <v>14980000</v>
      </c>
      <c r="G34" s="66"/>
      <c r="H34" s="66"/>
      <c r="I34" s="63">
        <f t="shared" si="1"/>
        <v>163294560</v>
      </c>
      <c r="J34" s="144"/>
    </row>
    <row r="35" spans="1:10" ht="18" hidden="1" customHeight="1">
      <c r="A35" s="65">
        <v>41970</v>
      </c>
      <c r="B35" s="129" t="s">
        <v>106</v>
      </c>
      <c r="C35" s="123"/>
      <c r="D35" s="72"/>
      <c r="E35" s="73" t="s">
        <v>105</v>
      </c>
      <c r="F35" s="66">
        <v>5720220</v>
      </c>
      <c r="G35" s="66"/>
      <c r="H35" s="63"/>
      <c r="I35" s="63">
        <f t="shared" si="1"/>
        <v>169014780</v>
      </c>
      <c r="J35" s="144"/>
    </row>
    <row r="36" spans="1:10" s="150" customFormat="1" ht="18" hidden="1" customHeight="1">
      <c r="A36" s="151">
        <v>41977</v>
      </c>
      <c r="B36" s="146" t="s">
        <v>103</v>
      </c>
      <c r="C36" s="152"/>
      <c r="D36" s="153"/>
      <c r="E36" s="147" t="s">
        <v>105</v>
      </c>
      <c r="F36" s="66">
        <v>5009334</v>
      </c>
      <c r="G36" s="154"/>
      <c r="H36" s="63"/>
      <c r="I36" s="63">
        <f t="shared" si="1"/>
        <v>174024114</v>
      </c>
      <c r="J36" s="155"/>
    </row>
    <row r="37" spans="1:10" s="150" customFormat="1" ht="18" hidden="1" customHeight="1">
      <c r="A37" s="151">
        <v>41977</v>
      </c>
      <c r="B37" s="146" t="s">
        <v>103</v>
      </c>
      <c r="C37" s="152"/>
      <c r="D37" s="153"/>
      <c r="E37" s="147" t="s">
        <v>28</v>
      </c>
      <c r="F37" s="66">
        <v>14538400</v>
      </c>
      <c r="G37" s="154"/>
      <c r="H37" s="154"/>
      <c r="I37" s="148">
        <f t="shared" ref="I37:I38" si="2">IF(E37&lt;&gt;"",I36+F37+G37-H37,0)</f>
        <v>188562514</v>
      </c>
      <c r="J37" s="155"/>
    </row>
    <row r="38" spans="1:10" s="165" customFormat="1" ht="18" customHeight="1">
      <c r="A38" s="158">
        <v>41998</v>
      </c>
      <c r="B38" s="158" t="s">
        <v>104</v>
      </c>
      <c r="C38" s="159"/>
      <c r="D38" s="160"/>
      <c r="E38" s="161" t="s">
        <v>105</v>
      </c>
      <c r="F38" s="162">
        <v>6545649</v>
      </c>
      <c r="G38" s="162"/>
      <c r="H38" s="163"/>
      <c r="I38" s="163">
        <f t="shared" si="2"/>
        <v>195108163</v>
      </c>
      <c r="J38" s="164"/>
    </row>
    <row r="39" spans="1:10" s="165" customFormat="1" ht="18" customHeight="1">
      <c r="A39" s="158">
        <v>41998</v>
      </c>
      <c r="B39" s="158" t="s">
        <v>104</v>
      </c>
      <c r="C39" s="159"/>
      <c r="D39" s="160"/>
      <c r="E39" s="161" t="s">
        <v>28</v>
      </c>
      <c r="F39" s="162">
        <v>14555400</v>
      </c>
      <c r="G39" s="162"/>
      <c r="H39" s="162"/>
      <c r="I39" s="163">
        <f>ROUND(IF(E39&lt;&gt;"",I38+F39+G39-H39,0),0)</f>
        <v>209663563</v>
      </c>
      <c r="J39" s="164"/>
    </row>
    <row r="40" spans="1:10" s="171" customFormat="1" ht="18" customHeight="1">
      <c r="A40" s="166">
        <v>42003</v>
      </c>
      <c r="B40" s="166" t="s">
        <v>109</v>
      </c>
      <c r="C40" s="167"/>
      <c r="D40" s="168"/>
      <c r="E40" s="161" t="s">
        <v>28</v>
      </c>
      <c r="F40" s="163">
        <v>80268750</v>
      </c>
      <c r="G40" s="169"/>
      <c r="H40" s="169"/>
      <c r="I40" s="163">
        <f t="shared" ref="I40:I114" si="3">ROUND(IF(E40&lt;&gt;"",I39+F40+G40-H40,0),0)</f>
        <v>289932313</v>
      </c>
      <c r="J40" s="170"/>
    </row>
    <row r="41" spans="1:10" s="171" customFormat="1" ht="18" customHeight="1">
      <c r="A41" s="166">
        <v>42003</v>
      </c>
      <c r="B41" s="166" t="s">
        <v>109</v>
      </c>
      <c r="C41" s="167"/>
      <c r="D41" s="168"/>
      <c r="E41" s="161" t="s">
        <v>105</v>
      </c>
      <c r="F41" s="163">
        <f>4173975+171240+749175+642150+417398+17124+74918+64215</f>
        <v>6310195</v>
      </c>
      <c r="G41" s="169"/>
      <c r="H41" s="163"/>
      <c r="I41" s="163">
        <f t="shared" si="3"/>
        <v>296242508</v>
      </c>
      <c r="J41" s="170"/>
    </row>
    <row r="42" spans="1:10" s="108" customFormat="1" ht="18" customHeight="1">
      <c r="A42" s="64">
        <v>42011</v>
      </c>
      <c r="B42" s="64"/>
      <c r="C42" s="104"/>
      <c r="D42" s="105"/>
      <c r="E42" s="64" t="s">
        <v>17</v>
      </c>
      <c r="F42" s="63"/>
      <c r="G42" s="106"/>
      <c r="H42" s="106">
        <v>100000000</v>
      </c>
      <c r="I42" s="264">
        <f t="shared" si="3"/>
        <v>196242508</v>
      </c>
      <c r="J42" s="143"/>
    </row>
    <row r="43" spans="1:10" s="108" customFormat="1" ht="18" customHeight="1">
      <c r="A43" s="64">
        <v>42012</v>
      </c>
      <c r="B43" s="64"/>
      <c r="C43" s="104"/>
      <c r="D43" s="105"/>
      <c r="E43" s="64" t="s">
        <v>17</v>
      </c>
      <c r="F43" s="63"/>
      <c r="G43" s="106"/>
      <c r="H43" s="106">
        <v>76607913</v>
      </c>
      <c r="I43" s="264">
        <f t="shared" si="3"/>
        <v>119634595</v>
      </c>
      <c r="J43" s="143"/>
    </row>
    <row r="44" spans="1:10" s="108" customFormat="1" ht="18" customHeight="1">
      <c r="A44" s="65">
        <v>42012</v>
      </c>
      <c r="B44" s="65" t="s">
        <v>111</v>
      </c>
      <c r="C44" s="140"/>
      <c r="D44" s="141"/>
      <c r="E44" s="73" t="s">
        <v>105</v>
      </c>
      <c r="F44" s="66">
        <v>2683750</v>
      </c>
      <c r="G44" s="142">
        <f>F44*10%</f>
        <v>268375</v>
      </c>
      <c r="H44" s="142"/>
      <c r="I44" s="264">
        <f t="shared" si="3"/>
        <v>122586720</v>
      </c>
      <c r="J44" s="143"/>
    </row>
    <row r="45" spans="1:10" s="108" customFormat="1" ht="18" customHeight="1">
      <c r="A45" s="65">
        <v>42012</v>
      </c>
      <c r="B45" s="65" t="s">
        <v>111</v>
      </c>
      <c r="C45" s="140"/>
      <c r="D45" s="141"/>
      <c r="E45" s="73" t="s">
        <v>28</v>
      </c>
      <c r="F45" s="66">
        <v>15029000</v>
      </c>
      <c r="G45" s="142"/>
      <c r="H45" s="142"/>
      <c r="I45" s="264">
        <f t="shared" si="3"/>
        <v>137615720</v>
      </c>
      <c r="J45" s="143"/>
    </row>
    <row r="46" spans="1:10" s="108" customFormat="1" ht="18" customHeight="1">
      <c r="A46" s="65">
        <v>42012</v>
      </c>
      <c r="B46" s="65" t="s">
        <v>111</v>
      </c>
      <c r="C46" s="140"/>
      <c r="D46" s="141"/>
      <c r="E46" s="73" t="s">
        <v>105</v>
      </c>
      <c r="F46" s="66">
        <v>3284910</v>
      </c>
      <c r="G46" s="142">
        <f>F46*10%</f>
        <v>328491</v>
      </c>
      <c r="H46" s="142"/>
      <c r="I46" s="264">
        <f t="shared" si="3"/>
        <v>141229121</v>
      </c>
      <c r="J46" s="143"/>
    </row>
    <row r="47" spans="1:10" s="108" customFormat="1" ht="18" customHeight="1">
      <c r="A47" s="65">
        <v>42015</v>
      </c>
      <c r="B47" s="65" t="s">
        <v>113</v>
      </c>
      <c r="C47" s="140"/>
      <c r="D47" s="141"/>
      <c r="E47" s="73" t="s">
        <v>28</v>
      </c>
      <c r="F47" s="66">
        <v>13910000</v>
      </c>
      <c r="G47" s="142"/>
      <c r="H47" s="142"/>
      <c r="I47" s="264">
        <f t="shared" si="3"/>
        <v>155139121</v>
      </c>
      <c r="J47" s="143"/>
    </row>
    <row r="48" spans="1:10" s="108" customFormat="1" ht="18" customHeight="1">
      <c r="A48" s="65">
        <v>42015</v>
      </c>
      <c r="B48" s="65" t="s">
        <v>113</v>
      </c>
      <c r="C48" s="140"/>
      <c r="D48" s="141"/>
      <c r="E48" s="73" t="s">
        <v>105</v>
      </c>
      <c r="F48" s="66">
        <v>5949200</v>
      </c>
      <c r="G48" s="142">
        <f>F48*10%</f>
        <v>594920</v>
      </c>
      <c r="H48" s="142"/>
      <c r="I48" s="264">
        <f t="shared" si="3"/>
        <v>161683241</v>
      </c>
      <c r="J48" s="143"/>
    </row>
    <row r="49" spans="1:10" s="108" customFormat="1" ht="18" customHeight="1">
      <c r="A49" s="65">
        <v>42023</v>
      </c>
      <c r="B49" s="65" t="s">
        <v>114</v>
      </c>
      <c r="C49" s="140"/>
      <c r="D49" s="141"/>
      <c r="E49" s="73" t="s">
        <v>28</v>
      </c>
      <c r="F49" s="66">
        <v>14531600</v>
      </c>
      <c r="G49" s="142"/>
      <c r="H49" s="142"/>
      <c r="I49" s="264">
        <f t="shared" si="3"/>
        <v>176214841</v>
      </c>
      <c r="J49" s="143"/>
    </row>
    <row r="50" spans="1:10" s="108" customFormat="1" ht="18" customHeight="1">
      <c r="A50" s="65">
        <v>42023</v>
      </c>
      <c r="B50" s="65" t="s">
        <v>114</v>
      </c>
      <c r="C50" s="140"/>
      <c r="D50" s="141"/>
      <c r="E50" s="73" t="s">
        <v>105</v>
      </c>
      <c r="F50" s="66">
        <v>5940860</v>
      </c>
      <c r="G50" s="142">
        <f>F50*10%</f>
        <v>594086</v>
      </c>
      <c r="H50" s="142"/>
      <c r="I50" s="264">
        <f t="shared" si="3"/>
        <v>182749787</v>
      </c>
      <c r="J50" s="143"/>
    </row>
    <row r="51" spans="1:10" s="108" customFormat="1" ht="18" customHeight="1">
      <c r="A51" s="65">
        <v>42041</v>
      </c>
      <c r="B51" s="65" t="s">
        <v>115</v>
      </c>
      <c r="C51" s="140"/>
      <c r="D51" s="141"/>
      <c r="E51" s="73" t="s">
        <v>28</v>
      </c>
      <c r="F51" s="66">
        <v>145248000</v>
      </c>
      <c r="G51" s="142"/>
      <c r="H51" s="142"/>
      <c r="I51" s="264">
        <f t="shared" si="3"/>
        <v>327997787</v>
      </c>
      <c r="J51" s="143"/>
    </row>
    <row r="52" spans="1:10" s="108" customFormat="1" ht="18" customHeight="1">
      <c r="A52" s="65">
        <v>42041</v>
      </c>
      <c r="B52" s="65" t="s">
        <v>115</v>
      </c>
      <c r="C52" s="140"/>
      <c r="D52" s="141"/>
      <c r="E52" s="73" t="s">
        <v>105</v>
      </c>
      <c r="F52" s="66">
        <v>11662560</v>
      </c>
      <c r="G52" s="142">
        <f>F52*10%</f>
        <v>1166256</v>
      </c>
      <c r="H52" s="142"/>
      <c r="I52" s="264">
        <f t="shared" si="3"/>
        <v>340826603</v>
      </c>
      <c r="J52" s="143"/>
    </row>
    <row r="53" spans="1:10" s="108" customFormat="1" ht="18" customHeight="1">
      <c r="A53" s="64">
        <v>42063</v>
      </c>
      <c r="B53" s="64"/>
      <c r="C53" s="104"/>
      <c r="D53" s="105"/>
      <c r="E53" s="64" t="s">
        <v>17</v>
      </c>
      <c r="F53" s="63"/>
      <c r="G53" s="106"/>
      <c r="H53" s="106">
        <v>100000000</v>
      </c>
      <c r="I53" s="264">
        <f t="shared" si="3"/>
        <v>240826603</v>
      </c>
      <c r="J53" s="143"/>
    </row>
    <row r="54" spans="1:10" s="108" customFormat="1" ht="18" customHeight="1">
      <c r="A54" s="64">
        <v>42073</v>
      </c>
      <c r="B54" s="64"/>
      <c r="C54" s="104"/>
      <c r="D54" s="105"/>
      <c r="E54" s="64" t="s">
        <v>17</v>
      </c>
      <c r="F54" s="63"/>
      <c r="G54" s="106"/>
      <c r="H54" s="106">
        <v>112000000</v>
      </c>
      <c r="I54" s="264">
        <f t="shared" si="3"/>
        <v>128826603</v>
      </c>
      <c r="J54" s="143"/>
    </row>
    <row r="55" spans="1:10" s="108" customFormat="1" ht="18" customHeight="1">
      <c r="A55" s="65">
        <v>42098</v>
      </c>
      <c r="B55" s="65"/>
      <c r="C55" s="140"/>
      <c r="D55" s="141"/>
      <c r="E55" s="64" t="s">
        <v>17</v>
      </c>
      <c r="F55" s="66"/>
      <c r="G55" s="142"/>
      <c r="H55" s="142">
        <v>70000000</v>
      </c>
      <c r="I55" s="264">
        <f t="shared" si="3"/>
        <v>58826603</v>
      </c>
      <c r="J55" s="143"/>
    </row>
    <row r="56" spans="1:10" s="108" customFormat="1" ht="18" customHeight="1">
      <c r="A56" s="65">
        <v>42120</v>
      </c>
      <c r="B56" s="65" t="s">
        <v>125</v>
      </c>
      <c r="C56" s="140"/>
      <c r="D56" s="141"/>
      <c r="E56" s="73" t="s">
        <v>28</v>
      </c>
      <c r="F56" s="66">
        <v>50807000</v>
      </c>
      <c r="G56" s="142"/>
      <c r="H56" s="142"/>
      <c r="I56" s="264">
        <f t="shared" si="3"/>
        <v>109633603</v>
      </c>
      <c r="J56" s="143"/>
    </row>
    <row r="57" spans="1:10" s="108" customFormat="1" ht="18" customHeight="1">
      <c r="A57" s="65">
        <v>42120</v>
      </c>
      <c r="B57" s="65" t="s">
        <v>125</v>
      </c>
      <c r="C57" s="140"/>
      <c r="D57" s="141"/>
      <c r="E57" s="73" t="s">
        <v>105</v>
      </c>
      <c r="F57" s="66">
        <v>5902260</v>
      </c>
      <c r="G57" s="142">
        <f>F57*10%</f>
        <v>590226</v>
      </c>
      <c r="H57" s="142"/>
      <c r="I57" s="264">
        <f t="shared" si="3"/>
        <v>116126089</v>
      </c>
      <c r="J57" s="143"/>
    </row>
    <row r="58" spans="1:10" s="108" customFormat="1" ht="18" customHeight="1">
      <c r="A58" s="65">
        <v>42134</v>
      </c>
      <c r="B58" s="65" t="s">
        <v>617</v>
      </c>
      <c r="C58" s="140"/>
      <c r="D58" s="141"/>
      <c r="E58" s="73" t="s">
        <v>28</v>
      </c>
      <c r="F58" s="66">
        <v>64044500</v>
      </c>
      <c r="G58" s="142"/>
      <c r="H58" s="142"/>
      <c r="I58" s="264">
        <f t="shared" si="3"/>
        <v>180170589</v>
      </c>
      <c r="J58" s="143"/>
    </row>
    <row r="59" spans="1:10" s="108" customFormat="1" ht="18" customHeight="1">
      <c r="A59" s="65">
        <v>42134</v>
      </c>
      <c r="B59" s="65" t="s">
        <v>617</v>
      </c>
      <c r="C59" s="140"/>
      <c r="D59" s="141"/>
      <c r="E59" s="73" t="s">
        <v>105</v>
      </c>
      <c r="F59" s="66">
        <v>5926830</v>
      </c>
      <c r="G59" s="142">
        <f>F59*10%</f>
        <v>592683</v>
      </c>
      <c r="H59" s="142"/>
      <c r="I59" s="264">
        <f t="shared" si="3"/>
        <v>186690102</v>
      </c>
      <c r="J59" s="143"/>
    </row>
    <row r="60" spans="1:10" s="266" customFormat="1" ht="18" customHeight="1">
      <c r="A60" s="280">
        <v>42134</v>
      </c>
      <c r="B60" s="280" t="s">
        <v>617</v>
      </c>
      <c r="C60" s="281"/>
      <c r="D60" s="282"/>
      <c r="E60" s="265" t="s">
        <v>618</v>
      </c>
      <c r="F60" s="283"/>
      <c r="G60" s="283"/>
      <c r="H60" s="283"/>
      <c r="I60" s="264">
        <f t="shared" si="3"/>
        <v>186690102</v>
      </c>
      <c r="J60" s="284">
        <v>960000</v>
      </c>
    </row>
    <row r="61" spans="1:10" s="108" customFormat="1" ht="18" customHeight="1">
      <c r="A61" s="64">
        <v>42144</v>
      </c>
      <c r="B61" s="64" t="s">
        <v>695</v>
      </c>
      <c r="C61" s="104"/>
      <c r="D61" s="105"/>
      <c r="E61" s="73" t="s">
        <v>28</v>
      </c>
      <c r="F61" s="63">
        <v>37128000</v>
      </c>
      <c r="G61" s="106"/>
      <c r="H61" s="106"/>
      <c r="I61" s="264">
        <f t="shared" si="3"/>
        <v>223818102</v>
      </c>
      <c r="J61" s="143"/>
    </row>
    <row r="62" spans="1:10" s="108" customFormat="1" ht="18" customHeight="1">
      <c r="A62" s="65">
        <v>42144</v>
      </c>
      <c r="B62" s="65" t="s">
        <v>695</v>
      </c>
      <c r="C62" s="140"/>
      <c r="D62" s="141"/>
      <c r="E62" s="73" t="s">
        <v>105</v>
      </c>
      <c r="F62" s="66">
        <v>6617520</v>
      </c>
      <c r="G62" s="142">
        <f>F62*10%</f>
        <v>661752</v>
      </c>
      <c r="H62" s="142"/>
      <c r="I62" s="264">
        <f t="shared" si="3"/>
        <v>231097374</v>
      </c>
      <c r="J62" s="143"/>
    </row>
    <row r="63" spans="1:10" s="108" customFormat="1" ht="18" customHeight="1">
      <c r="A63" s="65">
        <v>42144</v>
      </c>
      <c r="B63" s="65" t="s">
        <v>696</v>
      </c>
      <c r="C63" s="140"/>
      <c r="D63" s="141"/>
      <c r="E63" s="73" t="s">
        <v>28</v>
      </c>
      <c r="F63" s="66">
        <v>12443100</v>
      </c>
      <c r="G63" s="142"/>
      <c r="H63" s="142"/>
      <c r="I63" s="264">
        <f t="shared" si="3"/>
        <v>243540474</v>
      </c>
      <c r="J63" s="143"/>
    </row>
    <row r="64" spans="1:10" s="108" customFormat="1" ht="18" customHeight="1">
      <c r="A64" s="65">
        <v>42144</v>
      </c>
      <c r="B64" s="65" t="s">
        <v>696</v>
      </c>
      <c r="C64" s="140"/>
      <c r="D64" s="141"/>
      <c r="E64" s="73" t="s">
        <v>105</v>
      </c>
      <c r="F64" s="66">
        <v>4977240</v>
      </c>
      <c r="G64" s="142">
        <f>F64*10%</f>
        <v>497724</v>
      </c>
      <c r="H64" s="142"/>
      <c r="I64" s="264">
        <f t="shared" si="3"/>
        <v>249015438</v>
      </c>
      <c r="J64" s="143"/>
    </row>
    <row r="65" spans="1:10" s="108" customFormat="1" ht="18" customHeight="1">
      <c r="A65" s="65">
        <v>42146</v>
      </c>
      <c r="B65" s="65"/>
      <c r="C65" s="140"/>
      <c r="D65" s="141"/>
      <c r="E65" s="64" t="s">
        <v>17</v>
      </c>
      <c r="F65" s="66"/>
      <c r="G65" s="142"/>
      <c r="H65" s="142">
        <v>100000000</v>
      </c>
      <c r="I65" s="264">
        <f t="shared" si="3"/>
        <v>149015438</v>
      </c>
      <c r="J65" s="143"/>
    </row>
    <row r="66" spans="1:10" s="108" customFormat="1" ht="18" customHeight="1">
      <c r="A66" s="65">
        <v>42152</v>
      </c>
      <c r="B66" s="65" t="s">
        <v>694</v>
      </c>
      <c r="C66" s="140"/>
      <c r="D66" s="141"/>
      <c r="E66" s="73" t="s">
        <v>28</v>
      </c>
      <c r="F66" s="66">
        <v>21403200</v>
      </c>
      <c r="G66" s="142"/>
      <c r="H66" s="142"/>
      <c r="I66" s="264">
        <f t="shared" si="3"/>
        <v>170418638</v>
      </c>
      <c r="J66" s="143"/>
    </row>
    <row r="67" spans="1:10" s="108" customFormat="1" ht="18" customHeight="1">
      <c r="A67" s="65">
        <v>42152</v>
      </c>
      <c r="B67" s="65" t="s">
        <v>694</v>
      </c>
      <c r="C67" s="140"/>
      <c r="D67" s="141"/>
      <c r="E67" s="73" t="s">
        <v>105</v>
      </c>
      <c r="F67" s="66">
        <v>6617520</v>
      </c>
      <c r="G67" s="142">
        <f>F67*10%</f>
        <v>661752</v>
      </c>
      <c r="H67" s="142"/>
      <c r="I67" s="264">
        <f t="shared" si="3"/>
        <v>177697910</v>
      </c>
      <c r="J67" s="143"/>
    </row>
    <row r="68" spans="1:10" s="108" customFormat="1" ht="18" customHeight="1">
      <c r="A68" s="65">
        <v>42181</v>
      </c>
      <c r="B68" s="65"/>
      <c r="C68" s="140"/>
      <c r="D68" s="141"/>
      <c r="E68" s="64" t="s">
        <v>17</v>
      </c>
      <c r="F68" s="66"/>
      <c r="G68" s="142"/>
      <c r="H68" s="142">
        <v>20000000</v>
      </c>
      <c r="I68" s="264">
        <f t="shared" si="3"/>
        <v>157697910</v>
      </c>
      <c r="J68" s="143"/>
    </row>
    <row r="69" spans="1:10" s="108" customFormat="1" ht="18" customHeight="1">
      <c r="A69" s="64">
        <v>42209</v>
      </c>
      <c r="B69" s="64" t="s">
        <v>62</v>
      </c>
      <c r="C69" s="104"/>
      <c r="D69" s="105"/>
      <c r="E69" s="73" t="s">
        <v>28</v>
      </c>
      <c r="F69" s="63">
        <v>22604400</v>
      </c>
      <c r="G69" s="106"/>
      <c r="H69" s="106"/>
      <c r="I69" s="264">
        <f t="shared" si="3"/>
        <v>180302310</v>
      </c>
      <c r="J69" s="143"/>
    </row>
    <row r="70" spans="1:10" s="108" customFormat="1" ht="18" customHeight="1">
      <c r="A70" s="64">
        <v>42209</v>
      </c>
      <c r="B70" s="64" t="s">
        <v>62</v>
      </c>
      <c r="C70" s="104"/>
      <c r="D70" s="105"/>
      <c r="E70" s="73" t="s">
        <v>105</v>
      </c>
      <c r="F70" s="63">
        <v>6617520</v>
      </c>
      <c r="G70" s="106">
        <f>F70*10%</f>
        <v>661752</v>
      </c>
      <c r="H70" s="106"/>
      <c r="I70" s="264">
        <f t="shared" si="3"/>
        <v>187581582</v>
      </c>
      <c r="J70" s="143"/>
    </row>
    <row r="71" spans="1:10" s="108" customFormat="1" ht="18" customHeight="1">
      <c r="A71" s="65">
        <v>42213</v>
      </c>
      <c r="B71" s="65"/>
      <c r="C71" s="140"/>
      <c r="D71" s="141"/>
      <c r="E71" s="64" t="s">
        <v>17</v>
      </c>
      <c r="F71" s="66"/>
      <c r="G71" s="142"/>
      <c r="H71" s="142">
        <v>100000000</v>
      </c>
      <c r="I71" s="264">
        <f t="shared" si="3"/>
        <v>87581582</v>
      </c>
      <c r="J71" s="143"/>
    </row>
    <row r="72" spans="1:10" s="108" customFormat="1" ht="18" customHeight="1">
      <c r="A72" s="65">
        <v>42215</v>
      </c>
      <c r="B72" s="65" t="s">
        <v>62</v>
      </c>
      <c r="C72" s="140"/>
      <c r="D72" s="141"/>
      <c r="E72" s="73" t="s">
        <v>790</v>
      </c>
      <c r="F72" s="66">
        <v>3900000</v>
      </c>
      <c r="G72" s="142">
        <f>F72*10%</f>
        <v>390000</v>
      </c>
      <c r="H72" s="142"/>
      <c r="I72" s="264">
        <f t="shared" si="3"/>
        <v>91871582</v>
      </c>
      <c r="J72" s="143"/>
    </row>
    <row r="73" spans="1:10" s="108" customFormat="1" ht="18" customHeight="1">
      <c r="A73" s="65">
        <v>42233</v>
      </c>
      <c r="B73" s="65" t="s">
        <v>791</v>
      </c>
      <c r="C73" s="140"/>
      <c r="D73" s="141"/>
      <c r="E73" s="73" t="s">
        <v>28</v>
      </c>
      <c r="F73" s="66">
        <v>11716180</v>
      </c>
      <c r="G73" s="142"/>
      <c r="H73" s="142"/>
      <c r="I73" s="264">
        <f t="shared" si="3"/>
        <v>103587762</v>
      </c>
      <c r="J73" s="143"/>
    </row>
    <row r="74" spans="1:10" s="108" customFormat="1" ht="18" customHeight="1">
      <c r="A74" s="65">
        <v>42233</v>
      </c>
      <c r="B74" s="65" t="s">
        <v>791</v>
      </c>
      <c r="C74" s="140"/>
      <c r="D74" s="141"/>
      <c r="E74" s="73" t="s">
        <v>105</v>
      </c>
      <c r="F74" s="63">
        <v>5040168</v>
      </c>
      <c r="G74" s="106">
        <f>F74*10%</f>
        <v>504016.80000000005</v>
      </c>
      <c r="H74" s="106"/>
      <c r="I74" s="264">
        <f t="shared" si="3"/>
        <v>109131947</v>
      </c>
      <c r="J74" s="143"/>
    </row>
    <row r="75" spans="1:10" s="108" customFormat="1" ht="18" customHeight="1">
      <c r="A75" s="65">
        <v>42242</v>
      </c>
      <c r="B75" s="65" t="s">
        <v>122</v>
      </c>
      <c r="C75" s="140"/>
      <c r="D75" s="141"/>
      <c r="E75" s="73" t="s">
        <v>28</v>
      </c>
      <c r="F75" s="66">
        <v>21419650</v>
      </c>
      <c r="G75" s="142"/>
      <c r="H75" s="142"/>
      <c r="I75" s="264">
        <f t="shared" si="3"/>
        <v>130551597</v>
      </c>
      <c r="J75" s="143"/>
    </row>
    <row r="76" spans="1:10" s="108" customFormat="1" ht="18" customHeight="1">
      <c r="A76" s="65">
        <v>42242</v>
      </c>
      <c r="B76" s="65" t="s">
        <v>122</v>
      </c>
      <c r="C76" s="140"/>
      <c r="D76" s="141"/>
      <c r="E76" s="73" t="s">
        <v>105</v>
      </c>
      <c r="F76" s="66">
        <v>6493536</v>
      </c>
      <c r="G76" s="142">
        <f>F76*10%</f>
        <v>649353.60000000009</v>
      </c>
      <c r="H76" s="142"/>
      <c r="I76" s="264">
        <f t="shared" si="3"/>
        <v>137694487</v>
      </c>
      <c r="J76" s="143"/>
    </row>
    <row r="77" spans="1:10" s="108" customFormat="1" ht="18" customHeight="1">
      <c r="A77" s="65">
        <v>42254</v>
      </c>
      <c r="B77" s="65"/>
      <c r="C77" s="140"/>
      <c r="D77" s="141"/>
      <c r="E77" s="64" t="s">
        <v>17</v>
      </c>
      <c r="F77" s="66"/>
      <c r="G77" s="142"/>
      <c r="H77" s="142">
        <v>57697877</v>
      </c>
      <c r="I77" s="264">
        <f t="shared" si="3"/>
        <v>79996610</v>
      </c>
      <c r="J77" s="143"/>
    </row>
    <row r="78" spans="1:10" s="108" customFormat="1" ht="18" customHeight="1">
      <c r="A78" s="65">
        <v>42265</v>
      </c>
      <c r="B78" s="65" t="s">
        <v>123</v>
      </c>
      <c r="C78" s="140"/>
      <c r="D78" s="141"/>
      <c r="E78" s="73" t="s">
        <v>28</v>
      </c>
      <c r="F78" s="66">
        <v>23635500</v>
      </c>
      <c r="G78" s="142"/>
      <c r="H78" s="142"/>
      <c r="I78" s="264">
        <f t="shared" si="3"/>
        <v>103632110</v>
      </c>
      <c r="J78" s="143"/>
    </row>
    <row r="79" spans="1:10" s="108" customFormat="1" ht="18" customHeight="1">
      <c r="A79" s="65">
        <v>42265</v>
      </c>
      <c r="B79" s="65" t="s">
        <v>123</v>
      </c>
      <c r="C79" s="140"/>
      <c r="D79" s="141"/>
      <c r="E79" s="73" t="s">
        <v>105</v>
      </c>
      <c r="F79" s="66">
        <v>6482880</v>
      </c>
      <c r="G79" s="142">
        <f>F79*10%</f>
        <v>648288</v>
      </c>
      <c r="H79" s="142"/>
      <c r="I79" s="264">
        <f t="shared" si="3"/>
        <v>110763278</v>
      </c>
      <c r="J79" s="143"/>
    </row>
    <row r="80" spans="1:10" s="108" customFormat="1" ht="18" customHeight="1">
      <c r="A80" s="65">
        <v>42278</v>
      </c>
      <c r="B80" s="65"/>
      <c r="C80" s="140"/>
      <c r="D80" s="141"/>
      <c r="E80" s="64" t="s">
        <v>17</v>
      </c>
      <c r="F80" s="66"/>
      <c r="G80" s="142"/>
      <c r="H80" s="142">
        <v>34173672</v>
      </c>
      <c r="I80" s="264">
        <f t="shared" si="3"/>
        <v>76589606</v>
      </c>
      <c r="J80" s="143"/>
    </row>
    <row r="81" spans="1:10" s="108" customFormat="1" ht="18" customHeight="1">
      <c r="A81" s="65">
        <v>42321</v>
      </c>
      <c r="B81" s="65"/>
      <c r="C81" s="140"/>
      <c r="D81" s="141"/>
      <c r="E81" s="64" t="s">
        <v>17</v>
      </c>
      <c r="F81" s="63"/>
      <c r="G81" s="142"/>
      <c r="H81" s="142">
        <f>76589573+33</f>
        <v>76589606</v>
      </c>
      <c r="I81" s="264">
        <f t="shared" si="3"/>
        <v>0</v>
      </c>
      <c r="J81" s="143"/>
    </row>
    <row r="82" spans="1:10" s="108" customFormat="1" ht="18" customHeight="1">
      <c r="A82" s="65">
        <v>42300</v>
      </c>
      <c r="B82" s="65" t="s">
        <v>124</v>
      </c>
      <c r="C82" s="140"/>
      <c r="D82" s="141"/>
      <c r="E82" s="73" t="s">
        <v>28</v>
      </c>
      <c r="F82" s="66">
        <v>22350000</v>
      </c>
      <c r="G82" s="142"/>
      <c r="H82" s="142"/>
      <c r="I82" s="264">
        <f t="shared" si="3"/>
        <v>22350000</v>
      </c>
      <c r="J82" s="143"/>
    </row>
    <row r="83" spans="1:10" s="108" customFormat="1" ht="18" customHeight="1">
      <c r="A83" s="65">
        <v>42300</v>
      </c>
      <c r="B83" s="65" t="s">
        <v>124</v>
      </c>
      <c r="C83" s="140"/>
      <c r="D83" s="141"/>
      <c r="E83" s="73" t="s">
        <v>105</v>
      </c>
      <c r="F83" s="66">
        <v>6436800</v>
      </c>
      <c r="G83" s="142">
        <f>F83*10%</f>
        <v>643680</v>
      </c>
      <c r="H83" s="142"/>
      <c r="I83" s="264">
        <f t="shared" si="3"/>
        <v>29430480</v>
      </c>
      <c r="J83" s="143"/>
    </row>
    <row r="84" spans="1:10" s="108" customFormat="1" ht="18" customHeight="1">
      <c r="A84" s="65">
        <v>42321</v>
      </c>
      <c r="B84" s="65" t="s">
        <v>1092</v>
      </c>
      <c r="C84" s="140"/>
      <c r="D84" s="141"/>
      <c r="E84" s="73" t="s">
        <v>28</v>
      </c>
      <c r="F84" s="66">
        <v>10102500</v>
      </c>
      <c r="G84" s="142"/>
      <c r="H84" s="142"/>
      <c r="I84" s="264">
        <f t="shared" si="3"/>
        <v>39532980</v>
      </c>
      <c r="J84" s="143"/>
    </row>
    <row r="85" spans="1:10" s="108" customFormat="1" ht="18" customHeight="1">
      <c r="A85" s="65">
        <v>42321</v>
      </c>
      <c r="B85" s="65" t="s">
        <v>1092</v>
      </c>
      <c r="C85" s="140"/>
      <c r="D85" s="141"/>
      <c r="E85" s="73" t="s">
        <v>105</v>
      </c>
      <c r="F85" s="66">
        <v>6353350</v>
      </c>
      <c r="G85" s="142">
        <f>F85*10%</f>
        <v>635335</v>
      </c>
      <c r="H85" s="142"/>
      <c r="I85" s="264">
        <f t="shared" si="3"/>
        <v>46521665</v>
      </c>
      <c r="J85" s="143"/>
    </row>
    <row r="86" spans="1:10" s="108" customFormat="1" ht="18" customHeight="1">
      <c r="A86" s="65">
        <v>42336</v>
      </c>
      <c r="B86" s="65" t="s">
        <v>1133</v>
      </c>
      <c r="C86" s="140"/>
      <c r="D86" s="141"/>
      <c r="E86" s="73" t="s">
        <v>28</v>
      </c>
      <c r="F86" s="66">
        <v>27012000</v>
      </c>
      <c r="G86" s="142"/>
      <c r="H86" s="142"/>
      <c r="I86" s="264">
        <f t="shared" si="3"/>
        <v>73533665</v>
      </c>
      <c r="J86" s="143"/>
    </row>
    <row r="87" spans="1:10" s="108" customFormat="1" ht="18" customHeight="1">
      <c r="A87" s="65">
        <v>42336</v>
      </c>
      <c r="B87" s="65" t="s">
        <v>1133</v>
      </c>
      <c r="C87" s="140"/>
      <c r="D87" s="141"/>
      <c r="E87" s="73" t="s">
        <v>105</v>
      </c>
      <c r="F87" s="66">
        <v>6482880</v>
      </c>
      <c r="G87" s="142">
        <f>F87*10%</f>
        <v>648288</v>
      </c>
      <c r="H87" s="142"/>
      <c r="I87" s="264">
        <f t="shared" si="3"/>
        <v>80664833</v>
      </c>
      <c r="J87" s="143"/>
    </row>
    <row r="88" spans="1:10" s="108" customFormat="1" ht="18" customHeight="1">
      <c r="A88" s="65">
        <v>42338</v>
      </c>
      <c r="B88" s="65" t="s">
        <v>1133</v>
      </c>
      <c r="C88" s="140"/>
      <c r="D88" s="141"/>
      <c r="E88" s="64" t="s">
        <v>1134</v>
      </c>
      <c r="F88" s="66">
        <v>901200</v>
      </c>
      <c r="G88" s="142">
        <f>F88*10%</f>
        <v>90120</v>
      </c>
      <c r="H88" s="142"/>
      <c r="I88" s="264">
        <f t="shared" si="3"/>
        <v>81656153</v>
      </c>
      <c r="J88" s="143"/>
    </row>
    <row r="89" spans="1:10" s="108" customFormat="1" ht="18" customHeight="1">
      <c r="A89" s="65">
        <v>42346</v>
      </c>
      <c r="B89" s="65" t="s">
        <v>1135</v>
      </c>
      <c r="C89" s="140"/>
      <c r="D89" s="141"/>
      <c r="E89" s="73" t="s">
        <v>28</v>
      </c>
      <c r="F89" s="66">
        <v>15306800</v>
      </c>
      <c r="G89" s="142"/>
      <c r="H89" s="142"/>
      <c r="I89" s="264">
        <f t="shared" si="3"/>
        <v>96962953</v>
      </c>
      <c r="J89" s="143"/>
    </row>
    <row r="90" spans="1:10" s="108" customFormat="1" ht="18" customHeight="1">
      <c r="A90" s="65">
        <v>42346</v>
      </c>
      <c r="B90" s="65" t="s">
        <v>1135</v>
      </c>
      <c r="C90" s="140"/>
      <c r="D90" s="141"/>
      <c r="E90" s="73" t="s">
        <v>105</v>
      </c>
      <c r="F90" s="66">
        <v>6707980</v>
      </c>
      <c r="G90" s="142">
        <f>F90*10%</f>
        <v>670798</v>
      </c>
      <c r="H90" s="142"/>
      <c r="I90" s="264">
        <f t="shared" si="3"/>
        <v>104341731</v>
      </c>
      <c r="J90" s="143"/>
    </row>
    <row r="91" spans="1:10" s="108" customFormat="1" ht="18" customHeight="1">
      <c r="A91" s="65">
        <v>42346</v>
      </c>
      <c r="B91" s="65" t="s">
        <v>1136</v>
      </c>
      <c r="C91" s="140"/>
      <c r="D91" s="141"/>
      <c r="E91" s="73" t="s">
        <v>28</v>
      </c>
      <c r="F91" s="66">
        <v>11817750</v>
      </c>
      <c r="G91" s="142"/>
      <c r="H91" s="142"/>
      <c r="I91" s="264">
        <f t="shared" si="3"/>
        <v>116159481</v>
      </c>
      <c r="J91" s="143"/>
    </row>
    <row r="92" spans="1:10" s="108" customFormat="1" ht="18" customHeight="1">
      <c r="A92" s="65">
        <v>42346</v>
      </c>
      <c r="B92" s="65" t="s">
        <v>1136</v>
      </c>
      <c r="C92" s="140"/>
      <c r="D92" s="141"/>
      <c r="E92" s="73" t="s">
        <v>105</v>
      </c>
      <c r="F92" s="66">
        <v>5357380</v>
      </c>
      <c r="G92" s="142">
        <f>F92*10%</f>
        <v>535738</v>
      </c>
      <c r="H92" s="142"/>
      <c r="I92" s="264">
        <f t="shared" si="3"/>
        <v>122052599</v>
      </c>
      <c r="J92" s="143"/>
    </row>
    <row r="93" spans="1:10" s="108" customFormat="1" ht="18" customHeight="1">
      <c r="A93" s="65">
        <v>42403</v>
      </c>
      <c r="B93" s="65"/>
      <c r="C93" s="140"/>
      <c r="D93" s="141"/>
      <c r="E93" s="64" t="s">
        <v>17</v>
      </c>
      <c r="F93" s="63"/>
      <c r="G93" s="142"/>
      <c r="H93" s="142">
        <v>100000000</v>
      </c>
      <c r="I93" s="264">
        <f t="shared" si="3"/>
        <v>22052599</v>
      </c>
      <c r="J93" s="143"/>
    </row>
    <row r="94" spans="1:10" s="108" customFormat="1" ht="18" customHeight="1">
      <c r="A94" s="65">
        <v>42370</v>
      </c>
      <c r="B94" s="65" t="s">
        <v>1296</v>
      </c>
      <c r="C94" s="140"/>
      <c r="D94" s="141"/>
      <c r="E94" s="73" t="s">
        <v>28</v>
      </c>
      <c r="F94" s="66">
        <v>10134000</v>
      </c>
      <c r="G94" s="142"/>
      <c r="H94" s="142"/>
      <c r="I94" s="264">
        <f t="shared" si="3"/>
        <v>32186599</v>
      </c>
      <c r="J94" s="143"/>
    </row>
    <row r="95" spans="1:10" s="108" customFormat="1" ht="18" customHeight="1">
      <c r="A95" s="65">
        <v>42370</v>
      </c>
      <c r="B95" s="65" t="s">
        <v>1296</v>
      </c>
      <c r="C95" s="140"/>
      <c r="D95" s="141"/>
      <c r="E95" s="73" t="s">
        <v>105</v>
      </c>
      <c r="F95" s="66">
        <v>6823560</v>
      </c>
      <c r="G95" s="142">
        <f>F95*10%</f>
        <v>682356</v>
      </c>
      <c r="H95" s="142"/>
      <c r="I95" s="264">
        <f t="shared" si="3"/>
        <v>39692515</v>
      </c>
      <c r="J95" s="143"/>
    </row>
    <row r="96" spans="1:10" s="108" customFormat="1" ht="18" customHeight="1">
      <c r="A96" s="65">
        <v>42398</v>
      </c>
      <c r="B96" s="65" t="s">
        <v>1295</v>
      </c>
      <c r="C96" s="140"/>
      <c r="D96" s="141"/>
      <c r="E96" s="73" t="s">
        <v>28</v>
      </c>
      <c r="F96" s="66">
        <v>11135000</v>
      </c>
      <c r="G96" s="142"/>
      <c r="H96" s="142"/>
      <c r="I96" s="264">
        <f t="shared" si="3"/>
        <v>50827515</v>
      </c>
      <c r="J96" s="143"/>
    </row>
    <row r="97" spans="1:10" s="108" customFormat="1" ht="18" customHeight="1">
      <c r="A97" s="65">
        <v>42398</v>
      </c>
      <c r="B97" s="65" t="s">
        <v>1295</v>
      </c>
      <c r="C97" s="140"/>
      <c r="D97" s="141"/>
      <c r="E97" s="73" t="s">
        <v>105</v>
      </c>
      <c r="F97" s="66">
        <v>5077560</v>
      </c>
      <c r="G97" s="142">
        <f>F97*10%</f>
        <v>507756</v>
      </c>
      <c r="H97" s="142"/>
      <c r="I97" s="264">
        <f t="shared" si="3"/>
        <v>56412831</v>
      </c>
      <c r="J97" s="143"/>
    </row>
    <row r="98" spans="1:10" s="108" customFormat="1" ht="18" customHeight="1">
      <c r="A98" s="65">
        <v>42398</v>
      </c>
      <c r="B98" s="65" t="s">
        <v>120</v>
      </c>
      <c r="C98" s="140"/>
      <c r="D98" s="141"/>
      <c r="E98" s="73" t="s">
        <v>28</v>
      </c>
      <c r="F98" s="66">
        <v>23383500</v>
      </c>
      <c r="G98" s="142"/>
      <c r="H98" s="142"/>
      <c r="I98" s="264">
        <f t="shared" si="3"/>
        <v>79796331</v>
      </c>
      <c r="J98" s="143"/>
    </row>
    <row r="99" spans="1:10" s="108" customFormat="1" ht="18" customHeight="1">
      <c r="A99" s="65">
        <v>42398</v>
      </c>
      <c r="B99" s="65" t="s">
        <v>120</v>
      </c>
      <c r="C99" s="140"/>
      <c r="D99" s="141"/>
      <c r="E99" s="73" t="s">
        <v>105</v>
      </c>
      <c r="F99" s="66">
        <v>6413760</v>
      </c>
      <c r="G99" s="142">
        <f>F99*10%</f>
        <v>641376</v>
      </c>
      <c r="H99" s="142"/>
      <c r="I99" s="264">
        <f t="shared" si="3"/>
        <v>86851467</v>
      </c>
      <c r="J99" s="143"/>
    </row>
    <row r="100" spans="1:10" s="108" customFormat="1" ht="18" customHeight="1">
      <c r="A100" s="65">
        <v>42407</v>
      </c>
      <c r="B100" s="65" t="s">
        <v>696</v>
      </c>
      <c r="C100" s="140"/>
      <c r="D100" s="141"/>
      <c r="E100" s="73" t="s">
        <v>28</v>
      </c>
      <c r="F100" s="66">
        <v>11175000</v>
      </c>
      <c r="G100" s="142"/>
      <c r="H100" s="142"/>
      <c r="I100" s="264">
        <f t="shared" si="3"/>
        <v>98026467</v>
      </c>
      <c r="J100" s="143"/>
    </row>
    <row r="101" spans="1:10" s="108" customFormat="1" ht="18" customHeight="1">
      <c r="A101" s="65">
        <v>42407</v>
      </c>
      <c r="B101" s="65" t="s">
        <v>696</v>
      </c>
      <c r="C101" s="140"/>
      <c r="D101" s="141"/>
      <c r="E101" s="73" t="s">
        <v>105</v>
      </c>
      <c r="F101" s="66">
        <v>5319300</v>
      </c>
      <c r="G101" s="142">
        <f>F101*10%</f>
        <v>531930</v>
      </c>
      <c r="H101" s="142"/>
      <c r="I101" s="264">
        <f t="shared" si="3"/>
        <v>103877697</v>
      </c>
      <c r="J101" s="143"/>
    </row>
    <row r="102" spans="1:10" s="108" customFormat="1" ht="18" customHeight="1">
      <c r="A102" s="65">
        <v>42444</v>
      </c>
      <c r="B102" s="65"/>
      <c r="C102" s="140"/>
      <c r="D102" s="141"/>
      <c r="E102" s="64" t="s">
        <v>17</v>
      </c>
      <c r="F102" s="63"/>
      <c r="G102" s="142"/>
      <c r="H102" s="142">
        <v>50000000</v>
      </c>
      <c r="I102" s="264">
        <f t="shared" ref="I102" si="4">ROUND(IF(E102&lt;&gt;"",I101+F102+G102-H102,0),0)</f>
        <v>53877697</v>
      </c>
      <c r="J102" s="143"/>
    </row>
    <row r="103" spans="1:10" s="108" customFormat="1" ht="18" customHeight="1">
      <c r="A103" s="65">
        <v>42475</v>
      </c>
      <c r="B103" s="65" t="s">
        <v>1505</v>
      </c>
      <c r="C103" s="140"/>
      <c r="D103" s="141"/>
      <c r="E103" s="73" t="s">
        <v>28</v>
      </c>
      <c r="F103" s="66">
        <v>11856100</v>
      </c>
      <c r="G103" s="142"/>
      <c r="H103" s="142"/>
      <c r="I103" s="264">
        <f t="shared" si="3"/>
        <v>65733797</v>
      </c>
      <c r="J103" s="143"/>
    </row>
    <row r="104" spans="1:10" s="108" customFormat="1" ht="18" customHeight="1">
      <c r="A104" s="65">
        <v>42475</v>
      </c>
      <c r="B104" s="65" t="s">
        <v>1505</v>
      </c>
      <c r="C104" s="140"/>
      <c r="D104" s="141"/>
      <c r="E104" s="73" t="s">
        <v>105</v>
      </c>
      <c r="F104" s="66">
        <v>6218860</v>
      </c>
      <c r="G104" s="142">
        <f>F104*10%</f>
        <v>621886</v>
      </c>
      <c r="H104" s="142"/>
      <c r="I104" s="264">
        <f t="shared" si="3"/>
        <v>72574543</v>
      </c>
      <c r="J104" s="143"/>
    </row>
    <row r="105" spans="1:10" s="108" customFormat="1" ht="18" customHeight="1">
      <c r="A105" s="65"/>
      <c r="B105" s="65"/>
      <c r="C105" s="140"/>
      <c r="D105" s="141"/>
      <c r="E105" s="64"/>
      <c r="F105" s="66"/>
      <c r="G105" s="142"/>
      <c r="H105" s="142"/>
      <c r="I105" s="264">
        <f t="shared" ref="I105:I109" si="5">ROUND(IF(E105&lt;&gt;"",I104+F105+G105-H105,0),0)</f>
        <v>0</v>
      </c>
      <c r="J105" s="143"/>
    </row>
    <row r="106" spans="1:10" s="108" customFormat="1" ht="18" customHeight="1">
      <c r="A106" s="65"/>
      <c r="B106" s="65"/>
      <c r="C106" s="140"/>
      <c r="D106" s="141"/>
      <c r="E106" s="64"/>
      <c r="F106" s="66"/>
      <c r="G106" s="142"/>
      <c r="H106" s="142"/>
      <c r="I106" s="264">
        <f t="shared" si="5"/>
        <v>0</v>
      </c>
      <c r="J106" s="143"/>
    </row>
    <row r="107" spans="1:10" s="108" customFormat="1" ht="18" customHeight="1">
      <c r="A107" s="65"/>
      <c r="B107" s="65"/>
      <c r="C107" s="140"/>
      <c r="D107" s="141"/>
      <c r="E107" s="64"/>
      <c r="F107" s="66"/>
      <c r="G107" s="142"/>
      <c r="H107" s="142"/>
      <c r="I107" s="264">
        <f t="shared" si="5"/>
        <v>0</v>
      </c>
      <c r="J107" s="143"/>
    </row>
    <row r="108" spans="1:10" s="108" customFormat="1" ht="18" customHeight="1">
      <c r="A108" s="65"/>
      <c r="B108" s="65"/>
      <c r="C108" s="140"/>
      <c r="D108" s="141"/>
      <c r="E108" s="64"/>
      <c r="F108" s="66"/>
      <c r="G108" s="142"/>
      <c r="H108" s="142"/>
      <c r="I108" s="264">
        <f t="shared" si="5"/>
        <v>0</v>
      </c>
      <c r="J108" s="143"/>
    </row>
    <row r="109" spans="1:10" s="108" customFormat="1" ht="18" customHeight="1">
      <c r="A109" s="65"/>
      <c r="B109" s="65"/>
      <c r="C109" s="140"/>
      <c r="D109" s="141"/>
      <c r="E109" s="64"/>
      <c r="F109" s="66"/>
      <c r="G109" s="142"/>
      <c r="H109" s="142"/>
      <c r="I109" s="264">
        <f t="shared" si="5"/>
        <v>0</v>
      </c>
      <c r="J109" s="143"/>
    </row>
    <row r="110" spans="1:10" s="108" customFormat="1" ht="18" customHeight="1">
      <c r="A110" s="65"/>
      <c r="B110" s="65"/>
      <c r="C110" s="140"/>
      <c r="D110" s="141"/>
      <c r="E110" s="64"/>
      <c r="F110" s="66"/>
      <c r="G110" s="142"/>
      <c r="H110" s="142"/>
      <c r="I110" s="264">
        <f t="shared" si="3"/>
        <v>0</v>
      </c>
      <c r="J110" s="143"/>
    </row>
    <row r="111" spans="1:10" s="108" customFormat="1" ht="18" customHeight="1">
      <c r="A111" s="65"/>
      <c r="B111" s="65"/>
      <c r="C111" s="140"/>
      <c r="D111" s="141"/>
      <c r="E111" s="64"/>
      <c r="F111" s="66"/>
      <c r="G111" s="142"/>
      <c r="H111" s="142"/>
      <c r="I111" s="264">
        <f t="shared" si="3"/>
        <v>0</v>
      </c>
      <c r="J111" s="143"/>
    </row>
    <row r="112" spans="1:10" s="108" customFormat="1" ht="18" customHeight="1">
      <c r="A112" s="65"/>
      <c r="B112" s="65"/>
      <c r="C112" s="140"/>
      <c r="D112" s="141"/>
      <c r="E112" s="64"/>
      <c r="F112" s="66"/>
      <c r="G112" s="142"/>
      <c r="H112" s="142"/>
      <c r="I112" s="264">
        <f t="shared" si="3"/>
        <v>0</v>
      </c>
      <c r="J112" s="143"/>
    </row>
    <row r="113" spans="1:10" s="108" customFormat="1" ht="18" customHeight="1">
      <c r="A113" s="65"/>
      <c r="B113" s="65"/>
      <c r="C113" s="140"/>
      <c r="D113" s="141"/>
      <c r="E113" s="64"/>
      <c r="F113" s="66"/>
      <c r="G113" s="142"/>
      <c r="H113" s="142"/>
      <c r="I113" s="264">
        <f t="shared" si="3"/>
        <v>0</v>
      </c>
      <c r="J113" s="143"/>
    </row>
    <row r="114" spans="1:10" s="108" customFormat="1" ht="18" customHeight="1">
      <c r="A114" s="65"/>
      <c r="B114" s="65"/>
      <c r="C114" s="140"/>
      <c r="D114" s="141"/>
      <c r="E114" s="64"/>
      <c r="F114" s="66"/>
      <c r="G114" s="142"/>
      <c r="H114" s="142"/>
      <c r="I114" s="264">
        <f t="shared" si="3"/>
        <v>0</v>
      </c>
      <c r="J114" s="143"/>
    </row>
    <row r="115" spans="1:10" ht="18" customHeight="1">
      <c r="A115" s="65"/>
      <c r="B115" s="65"/>
      <c r="C115" s="74"/>
      <c r="D115" s="72"/>
      <c r="E115" s="71"/>
      <c r="F115" s="66"/>
      <c r="G115" s="66"/>
      <c r="H115" s="66"/>
      <c r="I115" s="264">
        <f t="shared" ref="I115" si="6">ROUND(IF(E115&lt;&gt;"",I114+F115+G115-H115,0),0)</f>
        <v>0</v>
      </c>
      <c r="J115" s="82"/>
    </row>
    <row r="116" spans="1:10" s="68" customFormat="1" ht="18" customHeight="1">
      <c r="A116" s="554" t="s">
        <v>3</v>
      </c>
      <c r="B116" s="554"/>
      <c r="C116" s="554"/>
      <c r="D116" s="554"/>
      <c r="E116" s="554"/>
      <c r="F116" s="67">
        <f>SUM(F12:F115)</f>
        <v>1254624672</v>
      </c>
      <c r="G116" s="67">
        <f>SUM(G12:G115)</f>
        <v>15018938.4</v>
      </c>
      <c r="H116" s="67">
        <f>SUM(H12:H115)</f>
        <v>1197069068</v>
      </c>
      <c r="I116" s="45">
        <f>F116+G116-H116</f>
        <v>72574542.400000095</v>
      </c>
      <c r="J116" s="62"/>
    </row>
    <row r="117" spans="1:10" ht="18" customHeight="1"/>
    <row r="118" spans="1:10" ht="21" customHeight="1">
      <c r="D118" s="558">
        <f>I116</f>
        <v>72574542.400000095</v>
      </c>
      <c r="E118" s="558"/>
      <c r="F118" s="69" t="s">
        <v>20</v>
      </c>
      <c r="G118" s="69"/>
    </row>
    <row r="119" spans="1:10" ht="21" customHeight="1"/>
    <row r="120" spans="1:10" ht="21" customHeight="1"/>
    <row r="121" spans="1:10" ht="14.25" customHeight="1">
      <c r="H121" s="70" t="s">
        <v>21</v>
      </c>
    </row>
    <row r="122" spans="1:10" ht="21" customHeight="1">
      <c r="A122" s="55" t="s">
        <v>22</v>
      </c>
      <c r="B122" s="70"/>
      <c r="F122" s="55" t="s">
        <v>23</v>
      </c>
    </row>
    <row r="123" spans="1:10" ht="21" customHeight="1"/>
    <row r="124" spans="1:10" ht="21" customHeight="1"/>
    <row r="125" spans="1:10" ht="21" customHeight="1"/>
    <row r="126" spans="1:10" ht="21" customHeight="1"/>
    <row r="127" spans="1:10" ht="21" customHeight="1"/>
    <row r="128" spans="1:10" ht="21" customHeight="1"/>
    <row r="129" ht="21" customHeight="1"/>
    <row r="130" ht="21" customHeight="1"/>
    <row r="131" ht="21" customHeight="1"/>
    <row r="132" ht="21" customHeight="1"/>
    <row r="133" ht="21" customHeight="1"/>
    <row r="134" ht="21" customHeight="1"/>
    <row r="135" ht="21" customHeight="1"/>
    <row r="136" ht="21" customHeight="1"/>
  </sheetData>
  <autoFilter ref="A11:J116"/>
  <sortState ref="A44:J87">
    <sortCondition ref="A44:A87"/>
  </sortState>
  <mergeCells count="5">
    <mergeCell ref="A2:D2"/>
    <mergeCell ref="A116:E116"/>
    <mergeCell ref="D118:E118"/>
    <mergeCell ref="A5:I5"/>
    <mergeCell ref="A6:I6"/>
  </mergeCells>
  <phoneticPr fontId="12" type="noConversion"/>
  <pageMargins left="0.43" right="0.15" top="0.51" bottom="0.54" header="0.5" footer="0.5"/>
  <pageSetup scale="95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J45"/>
  <sheetViews>
    <sheetView topLeftCell="A5" zoomScale="90" workbookViewId="0">
      <pane ySplit="7" topLeftCell="A12" activePane="bottomLeft" state="frozen"/>
      <selection activeCell="B61" sqref="B61"/>
      <selection pane="bottomLeft" activeCell="F15" sqref="F15:G15"/>
    </sheetView>
  </sheetViews>
  <sheetFormatPr defaultColWidth="10.28515625" defaultRowHeight="15.75"/>
  <cols>
    <col min="1" max="1" width="11.85546875" style="54" customWidth="1"/>
    <col min="2" max="2" width="14.140625" style="129" customWidth="1"/>
    <col min="3" max="3" width="11.28515625" style="55" hidden="1" customWidth="1"/>
    <col min="4" max="4" width="24" style="56" hidden="1" customWidth="1"/>
    <col min="5" max="5" width="35.28515625" style="57" customWidth="1"/>
    <col min="6" max="8" width="16.140625" style="55" customWidth="1"/>
    <col min="9" max="9" width="14.5703125" style="55" customWidth="1"/>
    <col min="10" max="10" width="11.7109375" style="50" customWidth="1"/>
    <col min="11" max="16384" width="10.28515625" style="47"/>
  </cols>
  <sheetData>
    <row r="1" spans="1:10" s="19" customFormat="1" ht="18" customHeight="1">
      <c r="A1" s="529" t="s">
        <v>9</v>
      </c>
      <c r="B1" s="133"/>
      <c r="D1" s="86"/>
      <c r="E1" s="134"/>
      <c r="F1" s="135"/>
      <c r="G1" s="135"/>
      <c r="H1" s="135"/>
      <c r="J1" s="136"/>
    </row>
    <row r="2" spans="1:10" s="19" customFormat="1" ht="18" customHeight="1">
      <c r="A2" s="557" t="s">
        <v>10</v>
      </c>
      <c r="B2" s="557"/>
      <c r="C2" s="557"/>
      <c r="D2" s="557"/>
      <c r="E2" s="134"/>
      <c r="F2" s="135"/>
      <c r="G2" s="135"/>
      <c r="H2" s="135"/>
      <c r="J2" s="136"/>
    </row>
    <row r="3" spans="1:10" s="19" customFormat="1" ht="18" customHeight="1">
      <c r="A3" s="529" t="s">
        <v>11</v>
      </c>
      <c r="B3" s="133"/>
      <c r="C3" s="137"/>
      <c r="D3" s="87"/>
      <c r="E3" s="134"/>
      <c r="F3" s="135"/>
      <c r="G3" s="135"/>
      <c r="H3" s="135"/>
      <c r="J3" s="136"/>
    </row>
    <row r="4" spans="1:10" s="136" customFormat="1" ht="9" customHeight="1">
      <c r="D4" s="88"/>
      <c r="E4" s="138"/>
      <c r="F4" s="139"/>
      <c r="G4" s="139"/>
      <c r="H4" s="139"/>
    </row>
    <row r="5" spans="1:10" s="44" customFormat="1" ht="29.25" customHeight="1">
      <c r="A5" s="555" t="s">
        <v>117</v>
      </c>
      <c r="B5" s="555"/>
      <c r="C5" s="555"/>
      <c r="D5" s="555"/>
      <c r="E5" s="555"/>
      <c r="F5" s="555"/>
      <c r="G5" s="555"/>
      <c r="H5" s="555"/>
      <c r="I5" s="555"/>
      <c r="J5" s="81"/>
    </row>
    <row r="6" spans="1:10" ht="9" hidden="1" customHeight="1">
      <c r="A6" s="556"/>
      <c r="B6" s="556"/>
      <c r="C6" s="556"/>
      <c r="D6" s="556"/>
      <c r="E6" s="556"/>
      <c r="F6" s="556"/>
      <c r="G6" s="556"/>
      <c r="H6" s="556"/>
      <c r="I6" s="556"/>
    </row>
    <row r="7" spans="1:10" s="49" customFormat="1" ht="18" hidden="1" customHeight="1">
      <c r="A7" s="48"/>
      <c r="B7" s="131"/>
      <c r="C7" s="51"/>
      <c r="D7" s="52"/>
      <c r="E7" s="53"/>
      <c r="F7" s="51"/>
      <c r="G7" s="51"/>
      <c r="H7" s="51"/>
      <c r="I7" s="51"/>
      <c r="J7" s="50"/>
    </row>
    <row r="8" spans="1:10" s="49" customFormat="1" ht="18" hidden="1" customHeight="1">
      <c r="A8" s="48"/>
      <c r="B8" s="131"/>
      <c r="C8" s="51"/>
      <c r="D8" s="52"/>
      <c r="E8" s="53"/>
      <c r="F8" s="51"/>
      <c r="G8" s="51"/>
      <c r="H8" s="51"/>
      <c r="I8" s="51"/>
      <c r="J8" s="50"/>
    </row>
    <row r="9" spans="1:10" s="49" customFormat="1" ht="18" hidden="1" customHeight="1">
      <c r="A9" s="48"/>
      <c r="B9" s="131"/>
      <c r="C9" s="51"/>
      <c r="D9" s="52"/>
      <c r="E9" s="53"/>
      <c r="F9" s="51"/>
      <c r="G9" s="51"/>
      <c r="H9" s="51"/>
      <c r="I9" s="51"/>
      <c r="J9" s="50"/>
    </row>
    <row r="10" spans="1:10" ht="8.25" customHeight="1"/>
    <row r="11" spans="1:10" s="61" customFormat="1" ht="32.25" customHeight="1">
      <c r="A11" s="58" t="s">
        <v>13</v>
      </c>
      <c r="B11" s="58" t="s">
        <v>27</v>
      </c>
      <c r="C11" s="59" t="s">
        <v>25</v>
      </c>
      <c r="D11" s="60" t="s">
        <v>26</v>
      </c>
      <c r="E11" s="59" t="s">
        <v>14</v>
      </c>
      <c r="F11" s="60" t="s">
        <v>16</v>
      </c>
      <c r="G11" s="60" t="s">
        <v>15</v>
      </c>
      <c r="H11" s="60" t="s">
        <v>17</v>
      </c>
      <c r="I11" s="60" t="s">
        <v>18</v>
      </c>
      <c r="J11" s="60" t="s">
        <v>19</v>
      </c>
    </row>
    <row r="12" spans="1:10" s="108" customFormat="1" ht="19.5" customHeight="1">
      <c r="A12" s="65">
        <v>42503</v>
      </c>
      <c r="B12" s="65" t="s">
        <v>1976</v>
      </c>
      <c r="C12" s="140"/>
      <c r="D12" s="141"/>
      <c r="E12" s="73" t="s">
        <v>28</v>
      </c>
      <c r="F12" s="66">
        <v>18972000</v>
      </c>
      <c r="G12" s="142"/>
      <c r="H12" s="142"/>
      <c r="I12" s="264">
        <f>ROUND(IF(E12&lt;&gt;"",F12+G12-H12,0),0)</f>
        <v>18972000</v>
      </c>
      <c r="J12" s="143"/>
    </row>
    <row r="13" spans="1:10" s="108" customFormat="1" ht="18" customHeight="1">
      <c r="A13" s="65">
        <v>42503</v>
      </c>
      <c r="B13" s="65" t="s">
        <v>1976</v>
      </c>
      <c r="C13" s="140"/>
      <c r="D13" s="141"/>
      <c r="E13" s="73" t="s">
        <v>105</v>
      </c>
      <c r="F13" s="66">
        <v>8503920</v>
      </c>
      <c r="G13" s="142">
        <f>F13*10%</f>
        <v>850392</v>
      </c>
      <c r="H13" s="142"/>
      <c r="I13" s="264">
        <f t="shared" ref="I13:I24" si="0">ROUND(IF(E13&lt;&gt;"",I12+F13+G13-H13,0),0)</f>
        <v>28326312</v>
      </c>
      <c r="J13" s="143"/>
    </row>
    <row r="14" spans="1:10" s="108" customFormat="1" ht="18" customHeight="1">
      <c r="A14" s="65">
        <v>42504</v>
      </c>
      <c r="B14" s="65" t="s">
        <v>1975</v>
      </c>
      <c r="C14" s="140"/>
      <c r="D14" s="141"/>
      <c r="E14" s="73" t="s">
        <v>28</v>
      </c>
      <c r="F14" s="66">
        <v>9382800</v>
      </c>
      <c r="G14" s="142"/>
      <c r="H14" s="142"/>
      <c r="I14" s="264">
        <f t="shared" si="0"/>
        <v>37709112</v>
      </c>
      <c r="J14" s="143"/>
    </row>
    <row r="15" spans="1:10" s="108" customFormat="1" ht="18" customHeight="1">
      <c r="A15" s="65">
        <v>42504</v>
      </c>
      <c r="B15" s="65" t="s">
        <v>1975</v>
      </c>
      <c r="C15" s="140"/>
      <c r="D15" s="141"/>
      <c r="E15" s="73" t="s">
        <v>105</v>
      </c>
      <c r="F15" s="66">
        <v>7841340</v>
      </c>
      <c r="G15" s="142">
        <f>F15*10%</f>
        <v>784134</v>
      </c>
      <c r="H15" s="142"/>
      <c r="I15" s="264">
        <f t="shared" si="0"/>
        <v>46334586</v>
      </c>
      <c r="J15" s="143"/>
    </row>
    <row r="16" spans="1:10" s="108" customFormat="1" ht="18" customHeight="1">
      <c r="A16" s="65"/>
      <c r="B16" s="65"/>
      <c r="C16" s="140"/>
      <c r="D16" s="141"/>
      <c r="E16" s="64"/>
      <c r="F16" s="66"/>
      <c r="G16" s="142"/>
      <c r="H16" s="142"/>
      <c r="I16" s="264">
        <f t="shared" si="0"/>
        <v>0</v>
      </c>
      <c r="J16" s="143"/>
    </row>
    <row r="17" spans="1:10" s="108" customFormat="1" ht="18" customHeight="1">
      <c r="A17" s="65"/>
      <c r="B17" s="65"/>
      <c r="C17" s="140"/>
      <c r="D17" s="141"/>
      <c r="E17" s="64"/>
      <c r="F17" s="66"/>
      <c r="G17" s="142"/>
      <c r="H17" s="142"/>
      <c r="I17" s="264">
        <f t="shared" si="0"/>
        <v>0</v>
      </c>
      <c r="J17" s="143"/>
    </row>
    <row r="18" spans="1:10" s="108" customFormat="1" ht="18" customHeight="1">
      <c r="A18" s="65"/>
      <c r="B18" s="65"/>
      <c r="C18" s="140"/>
      <c r="D18" s="141"/>
      <c r="E18" s="64"/>
      <c r="F18" s="66"/>
      <c r="G18" s="142"/>
      <c r="H18" s="142"/>
      <c r="I18" s="264">
        <f t="shared" si="0"/>
        <v>0</v>
      </c>
      <c r="J18" s="143"/>
    </row>
    <row r="19" spans="1:10" s="108" customFormat="1" ht="18" customHeight="1">
      <c r="A19" s="65"/>
      <c r="B19" s="65"/>
      <c r="C19" s="140"/>
      <c r="D19" s="141"/>
      <c r="E19" s="64"/>
      <c r="F19" s="66"/>
      <c r="G19" s="142"/>
      <c r="H19" s="142"/>
      <c r="I19" s="264">
        <f t="shared" si="0"/>
        <v>0</v>
      </c>
      <c r="J19" s="143"/>
    </row>
    <row r="20" spans="1:10" s="108" customFormat="1" ht="18" customHeight="1">
      <c r="A20" s="65"/>
      <c r="B20" s="65"/>
      <c r="C20" s="140"/>
      <c r="D20" s="141"/>
      <c r="E20" s="64"/>
      <c r="F20" s="66"/>
      <c r="G20" s="142"/>
      <c r="H20" s="142"/>
      <c r="I20" s="264">
        <f t="shared" si="0"/>
        <v>0</v>
      </c>
      <c r="J20" s="143"/>
    </row>
    <row r="21" spans="1:10" s="108" customFormat="1" ht="18" customHeight="1">
      <c r="A21" s="65"/>
      <c r="B21" s="65"/>
      <c r="C21" s="140"/>
      <c r="D21" s="141"/>
      <c r="E21" s="64"/>
      <c r="F21" s="66"/>
      <c r="G21" s="142"/>
      <c r="H21" s="142"/>
      <c r="I21" s="264">
        <f t="shared" si="0"/>
        <v>0</v>
      </c>
      <c r="J21" s="143"/>
    </row>
    <row r="22" spans="1:10" s="108" customFormat="1" ht="18" customHeight="1">
      <c r="A22" s="65"/>
      <c r="B22" s="65"/>
      <c r="C22" s="140"/>
      <c r="D22" s="141"/>
      <c r="E22" s="64"/>
      <c r="F22" s="66"/>
      <c r="G22" s="142"/>
      <c r="H22" s="142"/>
      <c r="I22" s="264">
        <f t="shared" si="0"/>
        <v>0</v>
      </c>
      <c r="J22" s="143"/>
    </row>
    <row r="23" spans="1:10" s="108" customFormat="1" ht="18" customHeight="1">
      <c r="A23" s="65"/>
      <c r="B23" s="65"/>
      <c r="C23" s="140"/>
      <c r="D23" s="141"/>
      <c r="E23" s="64"/>
      <c r="F23" s="66"/>
      <c r="G23" s="142"/>
      <c r="H23" s="142"/>
      <c r="I23" s="264">
        <f t="shared" si="0"/>
        <v>0</v>
      </c>
      <c r="J23" s="143"/>
    </row>
    <row r="24" spans="1:10" ht="18" customHeight="1">
      <c r="A24" s="65"/>
      <c r="B24" s="65"/>
      <c r="C24" s="74"/>
      <c r="D24" s="72"/>
      <c r="E24" s="71"/>
      <c r="F24" s="66"/>
      <c r="G24" s="66"/>
      <c r="H24" s="66"/>
      <c r="I24" s="264">
        <f t="shared" si="0"/>
        <v>0</v>
      </c>
      <c r="J24" s="82"/>
    </row>
    <row r="25" spans="1:10" s="68" customFormat="1" ht="18" customHeight="1">
      <c r="A25" s="554" t="s">
        <v>3</v>
      </c>
      <c r="B25" s="554"/>
      <c r="C25" s="554"/>
      <c r="D25" s="554"/>
      <c r="E25" s="554"/>
      <c r="F25" s="67">
        <f>SUM(F12:F24)</f>
        <v>44700060</v>
      </c>
      <c r="G25" s="67">
        <f>SUM(G12:G24)</f>
        <v>1634526</v>
      </c>
      <c r="H25" s="67">
        <f>SUM(H12:H24)</f>
        <v>0</v>
      </c>
      <c r="I25" s="528">
        <f>F25+G25-H25</f>
        <v>46334586</v>
      </c>
      <c r="J25" s="62"/>
    </row>
    <row r="26" spans="1:10" ht="18" customHeight="1"/>
    <row r="27" spans="1:10" ht="21" customHeight="1">
      <c r="D27" s="558">
        <f>I25</f>
        <v>46334586</v>
      </c>
      <c r="E27" s="558"/>
      <c r="F27" s="69" t="s">
        <v>20</v>
      </c>
      <c r="G27" s="69"/>
    </row>
    <row r="28" spans="1:10" ht="21" customHeight="1"/>
    <row r="29" spans="1:10" ht="21" customHeight="1"/>
    <row r="30" spans="1:10" ht="14.25" customHeight="1">
      <c r="H30" s="70" t="s">
        <v>21</v>
      </c>
    </row>
    <row r="31" spans="1:10" ht="21" customHeight="1">
      <c r="A31" s="55" t="s">
        <v>22</v>
      </c>
      <c r="B31" s="70"/>
      <c r="F31" s="55" t="s">
        <v>23</v>
      </c>
    </row>
    <row r="32" spans="1:10" ht="21" customHeight="1"/>
    <row r="33" spans="2:10" ht="21" customHeight="1"/>
    <row r="34" spans="2:10" ht="21" customHeight="1"/>
    <row r="35" spans="2:10" ht="21" customHeight="1"/>
    <row r="36" spans="2:10" ht="21" customHeight="1"/>
    <row r="37" spans="2:10" ht="21" customHeight="1"/>
    <row r="38" spans="2:10" s="54" customFormat="1" ht="21" customHeight="1">
      <c r="B38" s="129"/>
      <c r="C38" s="55"/>
      <c r="D38" s="56"/>
      <c r="E38" s="57"/>
      <c r="F38" s="55"/>
      <c r="G38" s="55"/>
      <c r="H38" s="55"/>
      <c r="I38" s="55"/>
      <c r="J38" s="50"/>
    </row>
    <row r="39" spans="2:10" s="54" customFormat="1" ht="21" customHeight="1">
      <c r="B39" s="129"/>
      <c r="C39" s="55"/>
      <c r="D39" s="56"/>
      <c r="E39" s="57"/>
      <c r="F39" s="55"/>
      <c r="G39" s="55"/>
      <c r="H39" s="55"/>
      <c r="I39" s="55"/>
      <c r="J39" s="50"/>
    </row>
    <row r="40" spans="2:10" s="54" customFormat="1" ht="21" customHeight="1">
      <c r="B40" s="129"/>
      <c r="C40" s="55"/>
      <c r="D40" s="56"/>
      <c r="E40" s="57"/>
      <c r="F40" s="55"/>
      <c r="G40" s="55"/>
      <c r="H40" s="55"/>
      <c r="I40" s="55"/>
      <c r="J40" s="50"/>
    </row>
    <row r="41" spans="2:10" s="54" customFormat="1" ht="21" customHeight="1">
      <c r="B41" s="129"/>
      <c r="C41" s="55"/>
      <c r="D41" s="56"/>
      <c r="E41" s="57"/>
      <c r="F41" s="55"/>
      <c r="G41" s="55"/>
      <c r="H41" s="55"/>
      <c r="I41" s="55"/>
      <c r="J41" s="50"/>
    </row>
    <row r="42" spans="2:10" s="54" customFormat="1" ht="21" customHeight="1">
      <c r="B42" s="129"/>
      <c r="C42" s="55"/>
      <c r="D42" s="56"/>
      <c r="E42" s="57"/>
      <c r="F42" s="55"/>
      <c r="G42" s="55"/>
      <c r="H42" s="55"/>
      <c r="I42" s="55"/>
      <c r="J42" s="50"/>
    </row>
    <row r="43" spans="2:10" s="54" customFormat="1" ht="21" customHeight="1">
      <c r="B43" s="129"/>
      <c r="C43" s="55"/>
      <c r="D43" s="56"/>
      <c r="E43" s="57"/>
      <c r="F43" s="55"/>
      <c r="G43" s="55"/>
      <c r="H43" s="55"/>
      <c r="I43" s="55"/>
      <c r="J43" s="50"/>
    </row>
    <row r="44" spans="2:10" s="54" customFormat="1" ht="21" customHeight="1">
      <c r="B44" s="129"/>
      <c r="C44" s="55"/>
      <c r="D44" s="56"/>
      <c r="E44" s="57"/>
      <c r="F44" s="55"/>
      <c r="G44" s="55"/>
      <c r="H44" s="55"/>
      <c r="I44" s="55"/>
      <c r="J44" s="50"/>
    </row>
    <row r="45" spans="2:10" s="54" customFormat="1" ht="21" customHeight="1">
      <c r="B45" s="129"/>
      <c r="C45" s="55"/>
      <c r="D45" s="56"/>
      <c r="E45" s="57"/>
      <c r="F45" s="55"/>
      <c r="G45" s="55"/>
      <c r="H45" s="55"/>
      <c r="I45" s="55"/>
      <c r="J45" s="50"/>
    </row>
  </sheetData>
  <autoFilter ref="A11:J25"/>
  <mergeCells count="5">
    <mergeCell ref="A2:D2"/>
    <mergeCell ref="A5:I5"/>
    <mergeCell ref="A6:I6"/>
    <mergeCell ref="A25:E25"/>
    <mergeCell ref="D27:E27"/>
  </mergeCells>
  <pageMargins left="0.43" right="0.15" top="0.51" bottom="0.54" header="0.5" footer="0.5"/>
  <pageSetup scale="95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P111"/>
  <sheetViews>
    <sheetView topLeftCell="A94" workbookViewId="0">
      <selection activeCell="D112" sqref="D112"/>
    </sheetView>
  </sheetViews>
  <sheetFormatPr defaultRowHeight="18.75"/>
  <cols>
    <col min="1" max="1" width="6.28515625" style="209" bestFit="1" customWidth="1"/>
    <col min="2" max="2" width="10.5703125" style="209" customWidth="1"/>
    <col min="3" max="3" width="23.85546875" style="209" bestFit="1" customWidth="1"/>
    <col min="4" max="4" width="15" style="242" customWidth="1"/>
    <col min="5" max="5" width="12" style="230" customWidth="1"/>
    <col min="6" max="6" width="19.140625" style="230" bestFit="1" customWidth="1"/>
    <col min="7" max="7" width="12.42578125" style="209" customWidth="1"/>
    <col min="8" max="8" width="18.5703125" style="209" customWidth="1"/>
    <col min="9" max="9" width="14.5703125" style="209" customWidth="1"/>
    <col min="10" max="257" width="9.140625" style="209"/>
    <col min="258" max="258" width="6.28515625" style="209" bestFit="1" customWidth="1"/>
    <col min="259" max="259" width="23.85546875" style="209" bestFit="1" customWidth="1"/>
    <col min="260" max="260" width="17" style="209" bestFit="1" customWidth="1"/>
    <col min="261" max="261" width="14.42578125" style="209" bestFit="1" customWidth="1"/>
    <col min="262" max="262" width="19.140625" style="209" bestFit="1" customWidth="1"/>
    <col min="263" max="263" width="21.7109375" style="209" bestFit="1" customWidth="1"/>
    <col min="264" max="265" width="20.42578125" style="209" bestFit="1" customWidth="1"/>
    <col min="266" max="513" width="9.140625" style="209"/>
    <col min="514" max="514" width="6.28515625" style="209" bestFit="1" customWidth="1"/>
    <col min="515" max="515" width="23.85546875" style="209" bestFit="1" customWidth="1"/>
    <col min="516" max="516" width="17" style="209" bestFit="1" customWidth="1"/>
    <col min="517" max="517" width="14.42578125" style="209" bestFit="1" customWidth="1"/>
    <col min="518" max="518" width="19.140625" style="209" bestFit="1" customWidth="1"/>
    <col min="519" max="519" width="21.7109375" style="209" bestFit="1" customWidth="1"/>
    <col min="520" max="521" width="20.42578125" style="209" bestFit="1" customWidth="1"/>
    <col min="522" max="769" width="9.140625" style="209"/>
    <col min="770" max="770" width="6.28515625" style="209" bestFit="1" customWidth="1"/>
    <col min="771" max="771" width="23.85546875" style="209" bestFit="1" customWidth="1"/>
    <col min="772" max="772" width="17" style="209" bestFit="1" customWidth="1"/>
    <col min="773" max="773" width="14.42578125" style="209" bestFit="1" customWidth="1"/>
    <col min="774" max="774" width="19.140625" style="209" bestFit="1" customWidth="1"/>
    <col min="775" max="775" width="21.7109375" style="209" bestFit="1" customWidth="1"/>
    <col min="776" max="777" width="20.42578125" style="209" bestFit="1" customWidth="1"/>
    <col min="778" max="1025" width="9.140625" style="209"/>
    <col min="1026" max="1026" width="6.28515625" style="209" bestFit="1" customWidth="1"/>
    <col min="1027" max="1027" width="23.85546875" style="209" bestFit="1" customWidth="1"/>
    <col min="1028" max="1028" width="17" style="209" bestFit="1" customWidth="1"/>
    <col min="1029" max="1029" width="14.42578125" style="209" bestFit="1" customWidth="1"/>
    <col min="1030" max="1030" width="19.140625" style="209" bestFit="1" customWidth="1"/>
    <col min="1031" max="1031" width="21.7109375" style="209" bestFit="1" customWidth="1"/>
    <col min="1032" max="1033" width="20.42578125" style="209" bestFit="1" customWidth="1"/>
    <col min="1034" max="1281" width="9.140625" style="209"/>
    <col min="1282" max="1282" width="6.28515625" style="209" bestFit="1" customWidth="1"/>
    <col min="1283" max="1283" width="23.85546875" style="209" bestFit="1" customWidth="1"/>
    <col min="1284" max="1284" width="17" style="209" bestFit="1" customWidth="1"/>
    <col min="1285" max="1285" width="14.42578125" style="209" bestFit="1" customWidth="1"/>
    <col min="1286" max="1286" width="19.140625" style="209" bestFit="1" customWidth="1"/>
    <col min="1287" max="1287" width="21.7109375" style="209" bestFit="1" customWidth="1"/>
    <col min="1288" max="1289" width="20.42578125" style="209" bestFit="1" customWidth="1"/>
    <col min="1290" max="1537" width="9.140625" style="209"/>
    <col min="1538" max="1538" width="6.28515625" style="209" bestFit="1" customWidth="1"/>
    <col min="1539" max="1539" width="23.85546875" style="209" bestFit="1" customWidth="1"/>
    <col min="1540" max="1540" width="17" style="209" bestFit="1" customWidth="1"/>
    <col min="1541" max="1541" width="14.42578125" style="209" bestFit="1" customWidth="1"/>
    <col min="1542" max="1542" width="19.140625" style="209" bestFit="1" customWidth="1"/>
    <col min="1543" max="1543" width="21.7109375" style="209" bestFit="1" customWidth="1"/>
    <col min="1544" max="1545" width="20.42578125" style="209" bestFit="1" customWidth="1"/>
    <col min="1546" max="1793" width="9.140625" style="209"/>
    <col min="1794" max="1794" width="6.28515625" style="209" bestFit="1" customWidth="1"/>
    <col min="1795" max="1795" width="23.85546875" style="209" bestFit="1" customWidth="1"/>
    <col min="1796" max="1796" width="17" style="209" bestFit="1" customWidth="1"/>
    <col min="1797" max="1797" width="14.42578125" style="209" bestFit="1" customWidth="1"/>
    <col min="1798" max="1798" width="19.140625" style="209" bestFit="1" customWidth="1"/>
    <col min="1799" max="1799" width="21.7109375" style="209" bestFit="1" customWidth="1"/>
    <col min="1800" max="1801" width="20.42578125" style="209" bestFit="1" customWidth="1"/>
    <col min="1802" max="2049" width="9.140625" style="209"/>
    <col min="2050" max="2050" width="6.28515625" style="209" bestFit="1" customWidth="1"/>
    <col min="2051" max="2051" width="23.85546875" style="209" bestFit="1" customWidth="1"/>
    <col min="2052" max="2052" width="17" style="209" bestFit="1" customWidth="1"/>
    <col min="2053" max="2053" width="14.42578125" style="209" bestFit="1" customWidth="1"/>
    <col min="2054" max="2054" width="19.140625" style="209" bestFit="1" customWidth="1"/>
    <col min="2055" max="2055" width="21.7109375" style="209" bestFit="1" customWidth="1"/>
    <col min="2056" max="2057" width="20.42578125" style="209" bestFit="1" customWidth="1"/>
    <col min="2058" max="2305" width="9.140625" style="209"/>
    <col min="2306" max="2306" width="6.28515625" style="209" bestFit="1" customWidth="1"/>
    <col min="2307" max="2307" width="23.85546875" style="209" bestFit="1" customWidth="1"/>
    <col min="2308" max="2308" width="17" style="209" bestFit="1" customWidth="1"/>
    <col min="2309" max="2309" width="14.42578125" style="209" bestFit="1" customWidth="1"/>
    <col min="2310" max="2310" width="19.140625" style="209" bestFit="1" customWidth="1"/>
    <col min="2311" max="2311" width="21.7109375" style="209" bestFit="1" customWidth="1"/>
    <col min="2312" max="2313" width="20.42578125" style="209" bestFit="1" customWidth="1"/>
    <col min="2314" max="2561" width="9.140625" style="209"/>
    <col min="2562" max="2562" width="6.28515625" style="209" bestFit="1" customWidth="1"/>
    <col min="2563" max="2563" width="23.85546875" style="209" bestFit="1" customWidth="1"/>
    <col min="2564" max="2564" width="17" style="209" bestFit="1" customWidth="1"/>
    <col min="2565" max="2565" width="14.42578125" style="209" bestFit="1" customWidth="1"/>
    <col min="2566" max="2566" width="19.140625" style="209" bestFit="1" customWidth="1"/>
    <col min="2567" max="2567" width="21.7109375" style="209" bestFit="1" customWidth="1"/>
    <col min="2568" max="2569" width="20.42578125" style="209" bestFit="1" customWidth="1"/>
    <col min="2570" max="2817" width="9.140625" style="209"/>
    <col min="2818" max="2818" width="6.28515625" style="209" bestFit="1" customWidth="1"/>
    <col min="2819" max="2819" width="23.85546875" style="209" bestFit="1" customWidth="1"/>
    <col min="2820" max="2820" width="17" style="209" bestFit="1" customWidth="1"/>
    <col min="2821" max="2821" width="14.42578125" style="209" bestFit="1" customWidth="1"/>
    <col min="2822" max="2822" width="19.140625" style="209" bestFit="1" customWidth="1"/>
    <col min="2823" max="2823" width="21.7109375" style="209" bestFit="1" customWidth="1"/>
    <col min="2824" max="2825" width="20.42578125" style="209" bestFit="1" customWidth="1"/>
    <col min="2826" max="3073" width="9.140625" style="209"/>
    <col min="3074" max="3074" width="6.28515625" style="209" bestFit="1" customWidth="1"/>
    <col min="3075" max="3075" width="23.85546875" style="209" bestFit="1" customWidth="1"/>
    <col min="3076" max="3076" width="17" style="209" bestFit="1" customWidth="1"/>
    <col min="3077" max="3077" width="14.42578125" style="209" bestFit="1" customWidth="1"/>
    <col min="3078" max="3078" width="19.140625" style="209" bestFit="1" customWidth="1"/>
    <col min="3079" max="3079" width="21.7109375" style="209" bestFit="1" customWidth="1"/>
    <col min="3080" max="3081" width="20.42578125" style="209" bestFit="1" customWidth="1"/>
    <col min="3082" max="3329" width="9.140625" style="209"/>
    <col min="3330" max="3330" width="6.28515625" style="209" bestFit="1" customWidth="1"/>
    <col min="3331" max="3331" width="23.85546875" style="209" bestFit="1" customWidth="1"/>
    <col min="3332" max="3332" width="17" style="209" bestFit="1" customWidth="1"/>
    <col min="3333" max="3333" width="14.42578125" style="209" bestFit="1" customWidth="1"/>
    <col min="3334" max="3334" width="19.140625" style="209" bestFit="1" customWidth="1"/>
    <col min="3335" max="3335" width="21.7109375" style="209" bestFit="1" customWidth="1"/>
    <col min="3336" max="3337" width="20.42578125" style="209" bestFit="1" customWidth="1"/>
    <col min="3338" max="3585" width="9.140625" style="209"/>
    <col min="3586" max="3586" width="6.28515625" style="209" bestFit="1" customWidth="1"/>
    <col min="3587" max="3587" width="23.85546875" style="209" bestFit="1" customWidth="1"/>
    <col min="3588" max="3588" width="17" style="209" bestFit="1" customWidth="1"/>
    <col min="3589" max="3589" width="14.42578125" style="209" bestFit="1" customWidth="1"/>
    <col min="3590" max="3590" width="19.140625" style="209" bestFit="1" customWidth="1"/>
    <col min="3591" max="3591" width="21.7109375" style="209" bestFit="1" customWidth="1"/>
    <col min="3592" max="3593" width="20.42578125" style="209" bestFit="1" customWidth="1"/>
    <col min="3594" max="3841" width="9.140625" style="209"/>
    <col min="3842" max="3842" width="6.28515625" style="209" bestFit="1" customWidth="1"/>
    <col min="3843" max="3843" width="23.85546875" style="209" bestFit="1" customWidth="1"/>
    <col min="3844" max="3844" width="17" style="209" bestFit="1" customWidth="1"/>
    <col min="3845" max="3845" width="14.42578125" style="209" bestFit="1" customWidth="1"/>
    <col min="3846" max="3846" width="19.140625" style="209" bestFit="1" customWidth="1"/>
    <col min="3847" max="3847" width="21.7109375" style="209" bestFit="1" customWidth="1"/>
    <col min="3848" max="3849" width="20.42578125" style="209" bestFit="1" customWidth="1"/>
    <col min="3850" max="4097" width="9.140625" style="209"/>
    <col min="4098" max="4098" width="6.28515625" style="209" bestFit="1" customWidth="1"/>
    <col min="4099" max="4099" width="23.85546875" style="209" bestFit="1" customWidth="1"/>
    <col min="4100" max="4100" width="17" style="209" bestFit="1" customWidth="1"/>
    <col min="4101" max="4101" width="14.42578125" style="209" bestFit="1" customWidth="1"/>
    <col min="4102" max="4102" width="19.140625" style="209" bestFit="1" customWidth="1"/>
    <col min="4103" max="4103" width="21.7109375" style="209" bestFit="1" customWidth="1"/>
    <col min="4104" max="4105" width="20.42578125" style="209" bestFit="1" customWidth="1"/>
    <col min="4106" max="4353" width="9.140625" style="209"/>
    <col min="4354" max="4354" width="6.28515625" style="209" bestFit="1" customWidth="1"/>
    <col min="4355" max="4355" width="23.85546875" style="209" bestFit="1" customWidth="1"/>
    <col min="4356" max="4356" width="17" style="209" bestFit="1" customWidth="1"/>
    <col min="4357" max="4357" width="14.42578125" style="209" bestFit="1" customWidth="1"/>
    <col min="4358" max="4358" width="19.140625" style="209" bestFit="1" customWidth="1"/>
    <col min="4359" max="4359" width="21.7109375" style="209" bestFit="1" customWidth="1"/>
    <col min="4360" max="4361" width="20.42578125" style="209" bestFit="1" customWidth="1"/>
    <col min="4362" max="4609" width="9.140625" style="209"/>
    <col min="4610" max="4610" width="6.28515625" style="209" bestFit="1" customWidth="1"/>
    <col min="4611" max="4611" width="23.85546875" style="209" bestFit="1" customWidth="1"/>
    <col min="4612" max="4612" width="17" style="209" bestFit="1" customWidth="1"/>
    <col min="4613" max="4613" width="14.42578125" style="209" bestFit="1" customWidth="1"/>
    <col min="4614" max="4614" width="19.140625" style="209" bestFit="1" customWidth="1"/>
    <col min="4615" max="4615" width="21.7109375" style="209" bestFit="1" customWidth="1"/>
    <col min="4616" max="4617" width="20.42578125" style="209" bestFit="1" customWidth="1"/>
    <col min="4618" max="4865" width="9.140625" style="209"/>
    <col min="4866" max="4866" width="6.28515625" style="209" bestFit="1" customWidth="1"/>
    <col min="4867" max="4867" width="23.85546875" style="209" bestFit="1" customWidth="1"/>
    <col min="4868" max="4868" width="17" style="209" bestFit="1" customWidth="1"/>
    <col min="4869" max="4869" width="14.42578125" style="209" bestFit="1" customWidth="1"/>
    <col min="4870" max="4870" width="19.140625" style="209" bestFit="1" customWidth="1"/>
    <col min="4871" max="4871" width="21.7109375" style="209" bestFit="1" customWidth="1"/>
    <col min="4872" max="4873" width="20.42578125" style="209" bestFit="1" customWidth="1"/>
    <col min="4874" max="5121" width="9.140625" style="209"/>
    <col min="5122" max="5122" width="6.28515625" style="209" bestFit="1" customWidth="1"/>
    <col min="5123" max="5123" width="23.85546875" style="209" bestFit="1" customWidth="1"/>
    <col min="5124" max="5124" width="17" style="209" bestFit="1" customWidth="1"/>
    <col min="5125" max="5125" width="14.42578125" style="209" bestFit="1" customWidth="1"/>
    <col min="5126" max="5126" width="19.140625" style="209" bestFit="1" customWidth="1"/>
    <col min="5127" max="5127" width="21.7109375" style="209" bestFit="1" customWidth="1"/>
    <col min="5128" max="5129" width="20.42578125" style="209" bestFit="1" customWidth="1"/>
    <col min="5130" max="5377" width="9.140625" style="209"/>
    <col min="5378" max="5378" width="6.28515625" style="209" bestFit="1" customWidth="1"/>
    <col min="5379" max="5379" width="23.85546875" style="209" bestFit="1" customWidth="1"/>
    <col min="5380" max="5380" width="17" style="209" bestFit="1" customWidth="1"/>
    <col min="5381" max="5381" width="14.42578125" style="209" bestFit="1" customWidth="1"/>
    <col min="5382" max="5382" width="19.140625" style="209" bestFit="1" customWidth="1"/>
    <col min="5383" max="5383" width="21.7109375" style="209" bestFit="1" customWidth="1"/>
    <col min="5384" max="5385" width="20.42578125" style="209" bestFit="1" customWidth="1"/>
    <col min="5386" max="5633" width="9.140625" style="209"/>
    <col min="5634" max="5634" width="6.28515625" style="209" bestFit="1" customWidth="1"/>
    <col min="5635" max="5635" width="23.85546875" style="209" bestFit="1" customWidth="1"/>
    <col min="5636" max="5636" width="17" style="209" bestFit="1" customWidth="1"/>
    <col min="5637" max="5637" width="14.42578125" style="209" bestFit="1" customWidth="1"/>
    <col min="5638" max="5638" width="19.140625" style="209" bestFit="1" customWidth="1"/>
    <col min="5639" max="5639" width="21.7109375" style="209" bestFit="1" customWidth="1"/>
    <col min="5640" max="5641" width="20.42578125" style="209" bestFit="1" customWidth="1"/>
    <col min="5642" max="5889" width="9.140625" style="209"/>
    <col min="5890" max="5890" width="6.28515625" style="209" bestFit="1" customWidth="1"/>
    <col min="5891" max="5891" width="23.85546875" style="209" bestFit="1" customWidth="1"/>
    <col min="5892" max="5892" width="17" style="209" bestFit="1" customWidth="1"/>
    <col min="5893" max="5893" width="14.42578125" style="209" bestFit="1" customWidth="1"/>
    <col min="5894" max="5894" width="19.140625" style="209" bestFit="1" customWidth="1"/>
    <col min="5895" max="5895" width="21.7109375" style="209" bestFit="1" customWidth="1"/>
    <col min="5896" max="5897" width="20.42578125" style="209" bestFit="1" customWidth="1"/>
    <col min="5898" max="6145" width="9.140625" style="209"/>
    <col min="6146" max="6146" width="6.28515625" style="209" bestFit="1" customWidth="1"/>
    <col min="6147" max="6147" width="23.85546875" style="209" bestFit="1" customWidth="1"/>
    <col min="6148" max="6148" width="17" style="209" bestFit="1" customWidth="1"/>
    <col min="6149" max="6149" width="14.42578125" style="209" bestFit="1" customWidth="1"/>
    <col min="6150" max="6150" width="19.140625" style="209" bestFit="1" customWidth="1"/>
    <col min="6151" max="6151" width="21.7109375" style="209" bestFit="1" customWidth="1"/>
    <col min="6152" max="6153" width="20.42578125" style="209" bestFit="1" customWidth="1"/>
    <col min="6154" max="6401" width="9.140625" style="209"/>
    <col min="6402" max="6402" width="6.28515625" style="209" bestFit="1" customWidth="1"/>
    <col min="6403" max="6403" width="23.85546875" style="209" bestFit="1" customWidth="1"/>
    <col min="6404" max="6404" width="17" style="209" bestFit="1" customWidth="1"/>
    <col min="6405" max="6405" width="14.42578125" style="209" bestFit="1" customWidth="1"/>
    <col min="6406" max="6406" width="19.140625" style="209" bestFit="1" customWidth="1"/>
    <col min="6407" max="6407" width="21.7109375" style="209" bestFit="1" customWidth="1"/>
    <col min="6408" max="6409" width="20.42578125" style="209" bestFit="1" customWidth="1"/>
    <col min="6410" max="6657" width="9.140625" style="209"/>
    <col min="6658" max="6658" width="6.28515625" style="209" bestFit="1" customWidth="1"/>
    <col min="6659" max="6659" width="23.85546875" style="209" bestFit="1" customWidth="1"/>
    <col min="6660" max="6660" width="17" style="209" bestFit="1" customWidth="1"/>
    <col min="6661" max="6661" width="14.42578125" style="209" bestFit="1" customWidth="1"/>
    <col min="6662" max="6662" width="19.140625" style="209" bestFit="1" customWidth="1"/>
    <col min="6663" max="6663" width="21.7109375" style="209" bestFit="1" customWidth="1"/>
    <col min="6664" max="6665" width="20.42578125" style="209" bestFit="1" customWidth="1"/>
    <col min="6666" max="6913" width="9.140625" style="209"/>
    <col min="6914" max="6914" width="6.28515625" style="209" bestFit="1" customWidth="1"/>
    <col min="6915" max="6915" width="23.85546875" style="209" bestFit="1" customWidth="1"/>
    <col min="6916" max="6916" width="17" style="209" bestFit="1" customWidth="1"/>
    <col min="6917" max="6917" width="14.42578125" style="209" bestFit="1" customWidth="1"/>
    <col min="6918" max="6918" width="19.140625" style="209" bestFit="1" customWidth="1"/>
    <col min="6919" max="6919" width="21.7109375" style="209" bestFit="1" customWidth="1"/>
    <col min="6920" max="6921" width="20.42578125" style="209" bestFit="1" customWidth="1"/>
    <col min="6922" max="7169" width="9.140625" style="209"/>
    <col min="7170" max="7170" width="6.28515625" style="209" bestFit="1" customWidth="1"/>
    <col min="7171" max="7171" width="23.85546875" style="209" bestFit="1" customWidth="1"/>
    <col min="7172" max="7172" width="17" style="209" bestFit="1" customWidth="1"/>
    <col min="7173" max="7173" width="14.42578125" style="209" bestFit="1" customWidth="1"/>
    <col min="7174" max="7174" width="19.140625" style="209" bestFit="1" customWidth="1"/>
    <col min="7175" max="7175" width="21.7109375" style="209" bestFit="1" customWidth="1"/>
    <col min="7176" max="7177" width="20.42578125" style="209" bestFit="1" customWidth="1"/>
    <col min="7178" max="7425" width="9.140625" style="209"/>
    <col min="7426" max="7426" width="6.28515625" style="209" bestFit="1" customWidth="1"/>
    <col min="7427" max="7427" width="23.85546875" style="209" bestFit="1" customWidth="1"/>
    <col min="7428" max="7428" width="17" style="209" bestFit="1" customWidth="1"/>
    <col min="7429" max="7429" width="14.42578125" style="209" bestFit="1" customWidth="1"/>
    <col min="7430" max="7430" width="19.140625" style="209" bestFit="1" customWidth="1"/>
    <col min="7431" max="7431" width="21.7109375" style="209" bestFit="1" customWidth="1"/>
    <col min="7432" max="7433" width="20.42578125" style="209" bestFit="1" customWidth="1"/>
    <col min="7434" max="7681" width="9.140625" style="209"/>
    <col min="7682" max="7682" width="6.28515625" style="209" bestFit="1" customWidth="1"/>
    <col min="7683" max="7683" width="23.85546875" style="209" bestFit="1" customWidth="1"/>
    <col min="7684" max="7684" width="17" style="209" bestFit="1" customWidth="1"/>
    <col min="7685" max="7685" width="14.42578125" style="209" bestFit="1" customWidth="1"/>
    <col min="7686" max="7686" width="19.140625" style="209" bestFit="1" customWidth="1"/>
    <col min="7687" max="7687" width="21.7109375" style="209" bestFit="1" customWidth="1"/>
    <col min="7688" max="7689" width="20.42578125" style="209" bestFit="1" customWidth="1"/>
    <col min="7690" max="7937" width="9.140625" style="209"/>
    <col min="7938" max="7938" width="6.28515625" style="209" bestFit="1" customWidth="1"/>
    <col min="7939" max="7939" width="23.85546875" style="209" bestFit="1" customWidth="1"/>
    <col min="7940" max="7940" width="17" style="209" bestFit="1" customWidth="1"/>
    <col min="7941" max="7941" width="14.42578125" style="209" bestFit="1" customWidth="1"/>
    <col min="7942" max="7942" width="19.140625" style="209" bestFit="1" customWidth="1"/>
    <col min="7943" max="7943" width="21.7109375" style="209" bestFit="1" customWidth="1"/>
    <col min="7944" max="7945" width="20.42578125" style="209" bestFit="1" customWidth="1"/>
    <col min="7946" max="8193" width="9.140625" style="209"/>
    <col min="8194" max="8194" width="6.28515625" style="209" bestFit="1" customWidth="1"/>
    <col min="8195" max="8195" width="23.85546875" style="209" bestFit="1" customWidth="1"/>
    <col min="8196" max="8196" width="17" style="209" bestFit="1" customWidth="1"/>
    <col min="8197" max="8197" width="14.42578125" style="209" bestFit="1" customWidth="1"/>
    <col min="8198" max="8198" width="19.140625" style="209" bestFit="1" customWidth="1"/>
    <col min="8199" max="8199" width="21.7109375" style="209" bestFit="1" customWidth="1"/>
    <col min="8200" max="8201" width="20.42578125" style="209" bestFit="1" customWidth="1"/>
    <col min="8202" max="8449" width="9.140625" style="209"/>
    <col min="8450" max="8450" width="6.28515625" style="209" bestFit="1" customWidth="1"/>
    <col min="8451" max="8451" width="23.85546875" style="209" bestFit="1" customWidth="1"/>
    <col min="8452" max="8452" width="17" style="209" bestFit="1" customWidth="1"/>
    <col min="8453" max="8453" width="14.42578125" style="209" bestFit="1" customWidth="1"/>
    <col min="8454" max="8454" width="19.140625" style="209" bestFit="1" customWidth="1"/>
    <col min="8455" max="8455" width="21.7109375" style="209" bestFit="1" customWidth="1"/>
    <col min="8456" max="8457" width="20.42578125" style="209" bestFit="1" customWidth="1"/>
    <col min="8458" max="8705" width="9.140625" style="209"/>
    <col min="8706" max="8706" width="6.28515625" style="209" bestFit="1" customWidth="1"/>
    <col min="8707" max="8707" width="23.85546875" style="209" bestFit="1" customWidth="1"/>
    <col min="8708" max="8708" width="17" style="209" bestFit="1" customWidth="1"/>
    <col min="8709" max="8709" width="14.42578125" style="209" bestFit="1" customWidth="1"/>
    <col min="8710" max="8710" width="19.140625" style="209" bestFit="1" customWidth="1"/>
    <col min="8711" max="8711" width="21.7109375" style="209" bestFit="1" customWidth="1"/>
    <col min="8712" max="8713" width="20.42578125" style="209" bestFit="1" customWidth="1"/>
    <col min="8714" max="8961" width="9.140625" style="209"/>
    <col min="8962" max="8962" width="6.28515625" style="209" bestFit="1" customWidth="1"/>
    <col min="8963" max="8963" width="23.85546875" style="209" bestFit="1" customWidth="1"/>
    <col min="8964" max="8964" width="17" style="209" bestFit="1" customWidth="1"/>
    <col min="8965" max="8965" width="14.42578125" style="209" bestFit="1" customWidth="1"/>
    <col min="8966" max="8966" width="19.140625" style="209" bestFit="1" customWidth="1"/>
    <col min="8967" max="8967" width="21.7109375" style="209" bestFit="1" customWidth="1"/>
    <col min="8968" max="8969" width="20.42578125" style="209" bestFit="1" customWidth="1"/>
    <col min="8970" max="9217" width="9.140625" style="209"/>
    <col min="9218" max="9218" width="6.28515625" style="209" bestFit="1" customWidth="1"/>
    <col min="9219" max="9219" width="23.85546875" style="209" bestFit="1" customWidth="1"/>
    <col min="9220" max="9220" width="17" style="209" bestFit="1" customWidth="1"/>
    <col min="9221" max="9221" width="14.42578125" style="209" bestFit="1" customWidth="1"/>
    <col min="9222" max="9222" width="19.140625" style="209" bestFit="1" customWidth="1"/>
    <col min="9223" max="9223" width="21.7109375" style="209" bestFit="1" customWidth="1"/>
    <col min="9224" max="9225" width="20.42578125" style="209" bestFit="1" customWidth="1"/>
    <col min="9226" max="9473" width="9.140625" style="209"/>
    <col min="9474" max="9474" width="6.28515625" style="209" bestFit="1" customWidth="1"/>
    <col min="9475" max="9475" width="23.85546875" style="209" bestFit="1" customWidth="1"/>
    <col min="9476" max="9476" width="17" style="209" bestFit="1" customWidth="1"/>
    <col min="9477" max="9477" width="14.42578125" style="209" bestFit="1" customWidth="1"/>
    <col min="9478" max="9478" width="19.140625" style="209" bestFit="1" customWidth="1"/>
    <col min="9479" max="9479" width="21.7109375" style="209" bestFit="1" customWidth="1"/>
    <col min="9480" max="9481" width="20.42578125" style="209" bestFit="1" customWidth="1"/>
    <col min="9482" max="9729" width="9.140625" style="209"/>
    <col min="9730" max="9730" width="6.28515625" style="209" bestFit="1" customWidth="1"/>
    <col min="9731" max="9731" width="23.85546875" style="209" bestFit="1" customWidth="1"/>
    <col min="9732" max="9732" width="17" style="209" bestFit="1" customWidth="1"/>
    <col min="9733" max="9733" width="14.42578125" style="209" bestFit="1" customWidth="1"/>
    <col min="9734" max="9734" width="19.140625" style="209" bestFit="1" customWidth="1"/>
    <col min="9735" max="9735" width="21.7109375" style="209" bestFit="1" customWidth="1"/>
    <col min="9736" max="9737" width="20.42578125" style="209" bestFit="1" customWidth="1"/>
    <col min="9738" max="9985" width="9.140625" style="209"/>
    <col min="9986" max="9986" width="6.28515625" style="209" bestFit="1" customWidth="1"/>
    <col min="9987" max="9987" width="23.85546875" style="209" bestFit="1" customWidth="1"/>
    <col min="9988" max="9988" width="17" style="209" bestFit="1" customWidth="1"/>
    <col min="9989" max="9989" width="14.42578125" style="209" bestFit="1" customWidth="1"/>
    <col min="9990" max="9990" width="19.140625" style="209" bestFit="1" customWidth="1"/>
    <col min="9991" max="9991" width="21.7109375" style="209" bestFit="1" customWidth="1"/>
    <col min="9992" max="9993" width="20.42578125" style="209" bestFit="1" customWidth="1"/>
    <col min="9994" max="10241" width="9.140625" style="209"/>
    <col min="10242" max="10242" width="6.28515625" style="209" bestFit="1" customWidth="1"/>
    <col min="10243" max="10243" width="23.85546875" style="209" bestFit="1" customWidth="1"/>
    <col min="10244" max="10244" width="17" style="209" bestFit="1" customWidth="1"/>
    <col min="10245" max="10245" width="14.42578125" style="209" bestFit="1" customWidth="1"/>
    <col min="10246" max="10246" width="19.140625" style="209" bestFit="1" customWidth="1"/>
    <col min="10247" max="10247" width="21.7109375" style="209" bestFit="1" customWidth="1"/>
    <col min="10248" max="10249" width="20.42578125" style="209" bestFit="1" customWidth="1"/>
    <col min="10250" max="10497" width="9.140625" style="209"/>
    <col min="10498" max="10498" width="6.28515625" style="209" bestFit="1" customWidth="1"/>
    <col min="10499" max="10499" width="23.85546875" style="209" bestFit="1" customWidth="1"/>
    <col min="10500" max="10500" width="17" style="209" bestFit="1" customWidth="1"/>
    <col min="10501" max="10501" width="14.42578125" style="209" bestFit="1" customWidth="1"/>
    <col min="10502" max="10502" width="19.140625" style="209" bestFit="1" customWidth="1"/>
    <col min="10503" max="10503" width="21.7109375" style="209" bestFit="1" customWidth="1"/>
    <col min="10504" max="10505" width="20.42578125" style="209" bestFit="1" customWidth="1"/>
    <col min="10506" max="10753" width="9.140625" style="209"/>
    <col min="10754" max="10754" width="6.28515625" style="209" bestFit="1" customWidth="1"/>
    <col min="10755" max="10755" width="23.85546875" style="209" bestFit="1" customWidth="1"/>
    <col min="10756" max="10756" width="17" style="209" bestFit="1" customWidth="1"/>
    <col min="10757" max="10757" width="14.42578125" style="209" bestFit="1" customWidth="1"/>
    <col min="10758" max="10758" width="19.140625" style="209" bestFit="1" customWidth="1"/>
    <col min="10759" max="10759" width="21.7109375" style="209" bestFit="1" customWidth="1"/>
    <col min="10760" max="10761" width="20.42578125" style="209" bestFit="1" customWidth="1"/>
    <col min="10762" max="11009" width="9.140625" style="209"/>
    <col min="11010" max="11010" width="6.28515625" style="209" bestFit="1" customWidth="1"/>
    <col min="11011" max="11011" width="23.85546875" style="209" bestFit="1" customWidth="1"/>
    <col min="11012" max="11012" width="17" style="209" bestFit="1" customWidth="1"/>
    <col min="11013" max="11013" width="14.42578125" style="209" bestFit="1" customWidth="1"/>
    <col min="11014" max="11014" width="19.140625" style="209" bestFit="1" customWidth="1"/>
    <col min="11015" max="11015" width="21.7109375" style="209" bestFit="1" customWidth="1"/>
    <col min="11016" max="11017" width="20.42578125" style="209" bestFit="1" customWidth="1"/>
    <col min="11018" max="11265" width="9.140625" style="209"/>
    <col min="11266" max="11266" width="6.28515625" style="209" bestFit="1" customWidth="1"/>
    <col min="11267" max="11267" width="23.85546875" style="209" bestFit="1" customWidth="1"/>
    <col min="11268" max="11268" width="17" style="209" bestFit="1" customWidth="1"/>
    <col min="11269" max="11269" width="14.42578125" style="209" bestFit="1" customWidth="1"/>
    <col min="11270" max="11270" width="19.140625" style="209" bestFit="1" customWidth="1"/>
    <col min="11271" max="11271" width="21.7109375" style="209" bestFit="1" customWidth="1"/>
    <col min="11272" max="11273" width="20.42578125" style="209" bestFit="1" customWidth="1"/>
    <col min="11274" max="11521" width="9.140625" style="209"/>
    <col min="11522" max="11522" width="6.28515625" style="209" bestFit="1" customWidth="1"/>
    <col min="11523" max="11523" width="23.85546875" style="209" bestFit="1" customWidth="1"/>
    <col min="11524" max="11524" width="17" style="209" bestFit="1" customWidth="1"/>
    <col min="11525" max="11525" width="14.42578125" style="209" bestFit="1" customWidth="1"/>
    <col min="11526" max="11526" width="19.140625" style="209" bestFit="1" customWidth="1"/>
    <col min="11527" max="11527" width="21.7109375" style="209" bestFit="1" customWidth="1"/>
    <col min="11528" max="11529" width="20.42578125" style="209" bestFit="1" customWidth="1"/>
    <col min="11530" max="11777" width="9.140625" style="209"/>
    <col min="11778" max="11778" width="6.28515625" style="209" bestFit="1" customWidth="1"/>
    <col min="11779" max="11779" width="23.85546875" style="209" bestFit="1" customWidth="1"/>
    <col min="11780" max="11780" width="17" style="209" bestFit="1" customWidth="1"/>
    <col min="11781" max="11781" width="14.42578125" style="209" bestFit="1" customWidth="1"/>
    <col min="11782" max="11782" width="19.140625" style="209" bestFit="1" customWidth="1"/>
    <col min="11783" max="11783" width="21.7109375" style="209" bestFit="1" customWidth="1"/>
    <col min="11784" max="11785" width="20.42578125" style="209" bestFit="1" customWidth="1"/>
    <col min="11786" max="12033" width="9.140625" style="209"/>
    <col min="12034" max="12034" width="6.28515625" style="209" bestFit="1" customWidth="1"/>
    <col min="12035" max="12035" width="23.85546875" style="209" bestFit="1" customWidth="1"/>
    <col min="12036" max="12036" width="17" style="209" bestFit="1" customWidth="1"/>
    <col min="12037" max="12037" width="14.42578125" style="209" bestFit="1" customWidth="1"/>
    <col min="12038" max="12038" width="19.140625" style="209" bestFit="1" customWidth="1"/>
    <col min="12039" max="12039" width="21.7109375" style="209" bestFit="1" customWidth="1"/>
    <col min="12040" max="12041" width="20.42578125" style="209" bestFit="1" customWidth="1"/>
    <col min="12042" max="12289" width="9.140625" style="209"/>
    <col min="12290" max="12290" width="6.28515625" style="209" bestFit="1" customWidth="1"/>
    <col min="12291" max="12291" width="23.85546875" style="209" bestFit="1" customWidth="1"/>
    <col min="12292" max="12292" width="17" style="209" bestFit="1" customWidth="1"/>
    <col min="12293" max="12293" width="14.42578125" style="209" bestFit="1" customWidth="1"/>
    <col min="12294" max="12294" width="19.140625" style="209" bestFit="1" customWidth="1"/>
    <col min="12295" max="12295" width="21.7109375" style="209" bestFit="1" customWidth="1"/>
    <col min="12296" max="12297" width="20.42578125" style="209" bestFit="1" customWidth="1"/>
    <col min="12298" max="12545" width="9.140625" style="209"/>
    <col min="12546" max="12546" width="6.28515625" style="209" bestFit="1" customWidth="1"/>
    <col min="12547" max="12547" width="23.85546875" style="209" bestFit="1" customWidth="1"/>
    <col min="12548" max="12548" width="17" style="209" bestFit="1" customWidth="1"/>
    <col min="12549" max="12549" width="14.42578125" style="209" bestFit="1" customWidth="1"/>
    <col min="12550" max="12550" width="19.140625" style="209" bestFit="1" customWidth="1"/>
    <col min="12551" max="12551" width="21.7109375" style="209" bestFit="1" customWidth="1"/>
    <col min="12552" max="12553" width="20.42578125" style="209" bestFit="1" customWidth="1"/>
    <col min="12554" max="12801" width="9.140625" style="209"/>
    <col min="12802" max="12802" width="6.28515625" style="209" bestFit="1" customWidth="1"/>
    <col min="12803" max="12803" width="23.85546875" style="209" bestFit="1" customWidth="1"/>
    <col min="12804" max="12804" width="17" style="209" bestFit="1" customWidth="1"/>
    <col min="12805" max="12805" width="14.42578125" style="209" bestFit="1" customWidth="1"/>
    <col min="12806" max="12806" width="19.140625" style="209" bestFit="1" customWidth="1"/>
    <col min="12807" max="12807" width="21.7109375" style="209" bestFit="1" customWidth="1"/>
    <col min="12808" max="12809" width="20.42578125" style="209" bestFit="1" customWidth="1"/>
    <col min="12810" max="13057" width="9.140625" style="209"/>
    <col min="13058" max="13058" width="6.28515625" style="209" bestFit="1" customWidth="1"/>
    <col min="13059" max="13059" width="23.85546875" style="209" bestFit="1" customWidth="1"/>
    <col min="13060" max="13060" width="17" style="209" bestFit="1" customWidth="1"/>
    <col min="13061" max="13061" width="14.42578125" style="209" bestFit="1" customWidth="1"/>
    <col min="13062" max="13062" width="19.140625" style="209" bestFit="1" customWidth="1"/>
    <col min="13063" max="13063" width="21.7109375" style="209" bestFit="1" customWidth="1"/>
    <col min="13064" max="13065" width="20.42578125" style="209" bestFit="1" customWidth="1"/>
    <col min="13066" max="13313" width="9.140625" style="209"/>
    <col min="13314" max="13314" width="6.28515625" style="209" bestFit="1" customWidth="1"/>
    <col min="13315" max="13315" width="23.85546875" style="209" bestFit="1" customWidth="1"/>
    <col min="13316" max="13316" width="17" style="209" bestFit="1" customWidth="1"/>
    <col min="13317" max="13317" width="14.42578125" style="209" bestFit="1" customWidth="1"/>
    <col min="13318" max="13318" width="19.140625" style="209" bestFit="1" customWidth="1"/>
    <col min="13319" max="13319" width="21.7109375" style="209" bestFit="1" customWidth="1"/>
    <col min="13320" max="13321" width="20.42578125" style="209" bestFit="1" customWidth="1"/>
    <col min="13322" max="13569" width="9.140625" style="209"/>
    <col min="13570" max="13570" width="6.28515625" style="209" bestFit="1" customWidth="1"/>
    <col min="13571" max="13571" width="23.85546875" style="209" bestFit="1" customWidth="1"/>
    <col min="13572" max="13572" width="17" style="209" bestFit="1" customWidth="1"/>
    <col min="13573" max="13573" width="14.42578125" style="209" bestFit="1" customWidth="1"/>
    <col min="13574" max="13574" width="19.140625" style="209" bestFit="1" customWidth="1"/>
    <col min="13575" max="13575" width="21.7109375" style="209" bestFit="1" customWidth="1"/>
    <col min="13576" max="13577" width="20.42578125" style="209" bestFit="1" customWidth="1"/>
    <col min="13578" max="13825" width="9.140625" style="209"/>
    <col min="13826" max="13826" width="6.28515625" style="209" bestFit="1" customWidth="1"/>
    <col min="13827" max="13827" width="23.85546875" style="209" bestFit="1" customWidth="1"/>
    <col min="13828" max="13828" width="17" style="209" bestFit="1" customWidth="1"/>
    <col min="13829" max="13829" width="14.42578125" style="209" bestFit="1" customWidth="1"/>
    <col min="13830" max="13830" width="19.140625" style="209" bestFit="1" customWidth="1"/>
    <col min="13831" max="13831" width="21.7109375" style="209" bestFit="1" customWidth="1"/>
    <col min="13832" max="13833" width="20.42578125" style="209" bestFit="1" customWidth="1"/>
    <col min="13834" max="14081" width="9.140625" style="209"/>
    <col min="14082" max="14082" width="6.28515625" style="209" bestFit="1" customWidth="1"/>
    <col min="14083" max="14083" width="23.85546875" style="209" bestFit="1" customWidth="1"/>
    <col min="14084" max="14084" width="17" style="209" bestFit="1" customWidth="1"/>
    <col min="14085" max="14085" width="14.42578125" style="209" bestFit="1" customWidth="1"/>
    <col min="14086" max="14086" width="19.140625" style="209" bestFit="1" customWidth="1"/>
    <col min="14087" max="14087" width="21.7109375" style="209" bestFit="1" customWidth="1"/>
    <col min="14088" max="14089" width="20.42578125" style="209" bestFit="1" customWidth="1"/>
    <col min="14090" max="14337" width="9.140625" style="209"/>
    <col min="14338" max="14338" width="6.28515625" style="209" bestFit="1" customWidth="1"/>
    <col min="14339" max="14339" width="23.85546875" style="209" bestFit="1" customWidth="1"/>
    <col min="14340" max="14340" width="17" style="209" bestFit="1" customWidth="1"/>
    <col min="14341" max="14341" width="14.42578125" style="209" bestFit="1" customWidth="1"/>
    <col min="14342" max="14342" width="19.140625" style="209" bestFit="1" customWidth="1"/>
    <col min="14343" max="14343" width="21.7109375" style="209" bestFit="1" customWidth="1"/>
    <col min="14344" max="14345" width="20.42578125" style="209" bestFit="1" customWidth="1"/>
    <col min="14346" max="14593" width="9.140625" style="209"/>
    <col min="14594" max="14594" width="6.28515625" style="209" bestFit="1" customWidth="1"/>
    <col min="14595" max="14595" width="23.85546875" style="209" bestFit="1" customWidth="1"/>
    <col min="14596" max="14596" width="17" style="209" bestFit="1" customWidth="1"/>
    <col min="14597" max="14597" width="14.42578125" style="209" bestFit="1" customWidth="1"/>
    <col min="14598" max="14598" width="19.140625" style="209" bestFit="1" customWidth="1"/>
    <col min="14599" max="14599" width="21.7109375" style="209" bestFit="1" customWidth="1"/>
    <col min="14600" max="14601" width="20.42578125" style="209" bestFit="1" customWidth="1"/>
    <col min="14602" max="14849" width="9.140625" style="209"/>
    <col min="14850" max="14850" width="6.28515625" style="209" bestFit="1" customWidth="1"/>
    <col min="14851" max="14851" width="23.85546875" style="209" bestFit="1" customWidth="1"/>
    <col min="14852" max="14852" width="17" style="209" bestFit="1" customWidth="1"/>
    <col min="14853" max="14853" width="14.42578125" style="209" bestFit="1" customWidth="1"/>
    <col min="14854" max="14854" width="19.140625" style="209" bestFit="1" customWidth="1"/>
    <col min="14855" max="14855" width="21.7109375" style="209" bestFit="1" customWidth="1"/>
    <col min="14856" max="14857" width="20.42578125" style="209" bestFit="1" customWidth="1"/>
    <col min="14858" max="15105" width="9.140625" style="209"/>
    <col min="15106" max="15106" width="6.28515625" style="209" bestFit="1" customWidth="1"/>
    <col min="15107" max="15107" width="23.85546875" style="209" bestFit="1" customWidth="1"/>
    <col min="15108" max="15108" width="17" style="209" bestFit="1" customWidth="1"/>
    <col min="15109" max="15109" width="14.42578125" style="209" bestFit="1" customWidth="1"/>
    <col min="15110" max="15110" width="19.140625" style="209" bestFit="1" customWidth="1"/>
    <col min="15111" max="15111" width="21.7109375" style="209" bestFit="1" customWidth="1"/>
    <col min="15112" max="15113" width="20.42578125" style="209" bestFit="1" customWidth="1"/>
    <col min="15114" max="15361" width="9.140625" style="209"/>
    <col min="15362" max="15362" width="6.28515625" style="209" bestFit="1" customWidth="1"/>
    <col min="15363" max="15363" width="23.85546875" style="209" bestFit="1" customWidth="1"/>
    <col min="15364" max="15364" width="17" style="209" bestFit="1" customWidth="1"/>
    <col min="15365" max="15365" width="14.42578125" style="209" bestFit="1" customWidth="1"/>
    <col min="15366" max="15366" width="19.140625" style="209" bestFit="1" customWidth="1"/>
    <col min="15367" max="15367" width="21.7109375" style="209" bestFit="1" customWidth="1"/>
    <col min="15368" max="15369" width="20.42578125" style="209" bestFit="1" customWidth="1"/>
    <col min="15370" max="15617" width="9.140625" style="209"/>
    <col min="15618" max="15618" width="6.28515625" style="209" bestFit="1" customWidth="1"/>
    <col min="15619" max="15619" width="23.85546875" style="209" bestFit="1" customWidth="1"/>
    <col min="15620" max="15620" width="17" style="209" bestFit="1" customWidth="1"/>
    <col min="15621" max="15621" width="14.42578125" style="209" bestFit="1" customWidth="1"/>
    <col min="15622" max="15622" width="19.140625" style="209" bestFit="1" customWidth="1"/>
    <col min="15623" max="15623" width="21.7109375" style="209" bestFit="1" customWidth="1"/>
    <col min="15624" max="15625" width="20.42578125" style="209" bestFit="1" customWidth="1"/>
    <col min="15626" max="15873" width="9.140625" style="209"/>
    <col min="15874" max="15874" width="6.28515625" style="209" bestFit="1" customWidth="1"/>
    <col min="15875" max="15875" width="23.85546875" style="209" bestFit="1" customWidth="1"/>
    <col min="15876" max="15876" width="17" style="209" bestFit="1" customWidth="1"/>
    <col min="15877" max="15877" width="14.42578125" style="209" bestFit="1" customWidth="1"/>
    <col min="15878" max="15878" width="19.140625" style="209" bestFit="1" customWidth="1"/>
    <col min="15879" max="15879" width="21.7109375" style="209" bestFit="1" customWidth="1"/>
    <col min="15880" max="15881" width="20.42578125" style="209" bestFit="1" customWidth="1"/>
    <col min="15882" max="16129" width="9.140625" style="209"/>
    <col min="16130" max="16130" width="6.28515625" style="209" bestFit="1" customWidth="1"/>
    <col min="16131" max="16131" width="23.85546875" style="209" bestFit="1" customWidth="1"/>
    <col min="16132" max="16132" width="17" style="209" bestFit="1" customWidth="1"/>
    <col min="16133" max="16133" width="14.42578125" style="209" bestFit="1" customWidth="1"/>
    <col min="16134" max="16134" width="19.140625" style="209" bestFit="1" customWidth="1"/>
    <col min="16135" max="16135" width="21.7109375" style="209" bestFit="1" customWidth="1"/>
    <col min="16136" max="16137" width="20.42578125" style="209" bestFit="1" customWidth="1"/>
    <col min="16138" max="16384" width="9.140625" style="209"/>
  </cols>
  <sheetData>
    <row r="1" spans="1:16" ht="22.5">
      <c r="A1" s="561" t="s">
        <v>484</v>
      </c>
      <c r="B1" s="561"/>
      <c r="C1" s="561"/>
      <c r="D1" s="561"/>
      <c r="E1" s="561"/>
      <c r="F1" s="561"/>
      <c r="G1" s="561"/>
      <c r="H1" s="561"/>
      <c r="I1" s="561"/>
    </row>
    <row r="2" spans="1:16">
      <c r="A2" s="562" t="s">
        <v>485</v>
      </c>
      <c r="B2" s="562"/>
      <c r="C2" s="562"/>
      <c r="D2" s="562"/>
      <c r="E2" s="562"/>
      <c r="F2" s="562"/>
      <c r="G2" s="562"/>
      <c r="H2" s="562"/>
      <c r="I2" s="562"/>
    </row>
    <row r="3" spans="1:16">
      <c r="A3" s="210"/>
      <c r="B3" s="269"/>
      <c r="C3" s="210"/>
      <c r="D3" s="210"/>
      <c r="E3" s="210"/>
      <c r="F3" s="210"/>
      <c r="G3" s="210"/>
      <c r="H3" s="210"/>
      <c r="I3" s="210"/>
    </row>
    <row r="4" spans="1:16" ht="22.5">
      <c r="A4" s="563" t="s">
        <v>486</v>
      </c>
      <c r="B4" s="563"/>
      <c r="C4" s="563"/>
      <c r="D4" s="563"/>
      <c r="E4" s="563"/>
      <c r="F4" s="563"/>
      <c r="G4" s="563"/>
      <c r="H4" s="563"/>
      <c r="I4" s="563"/>
    </row>
    <row r="5" spans="1:16" s="214" customFormat="1" ht="56.25">
      <c r="A5" s="211" t="s">
        <v>0</v>
      </c>
      <c r="B5" s="211"/>
      <c r="C5" s="211" t="s">
        <v>487</v>
      </c>
      <c r="D5" s="212" t="s">
        <v>488</v>
      </c>
      <c r="E5" s="213" t="s">
        <v>489</v>
      </c>
      <c r="F5" s="213" t="s">
        <v>490</v>
      </c>
      <c r="G5" s="213" t="s">
        <v>491</v>
      </c>
      <c r="H5" s="213" t="s">
        <v>490</v>
      </c>
      <c r="I5" s="213" t="s">
        <v>492</v>
      </c>
    </row>
    <row r="6" spans="1:16">
      <c r="A6" s="215">
        <v>1</v>
      </c>
      <c r="B6" s="215"/>
      <c r="C6" s="216" t="s">
        <v>493</v>
      </c>
      <c r="D6" s="217">
        <v>5600</v>
      </c>
      <c r="E6" s="218">
        <v>9.5</v>
      </c>
      <c r="F6" s="219">
        <f>D6*E6</f>
        <v>53200</v>
      </c>
      <c r="G6" s="219">
        <v>9</v>
      </c>
      <c r="H6" s="219">
        <f>D6*G6</f>
        <v>50400</v>
      </c>
      <c r="I6" s="220">
        <f>F6-H6</f>
        <v>2800</v>
      </c>
      <c r="J6" s="221"/>
      <c r="K6" s="221"/>
      <c r="L6" s="221"/>
    </row>
    <row r="7" spans="1:16">
      <c r="A7" s="215">
        <v>2</v>
      </c>
      <c r="B7" s="215"/>
      <c r="C7" s="216" t="s">
        <v>494</v>
      </c>
      <c r="D7" s="217">
        <v>650</v>
      </c>
      <c r="E7" s="218">
        <v>8.6999999999999993</v>
      </c>
      <c r="F7" s="219">
        <f>D7*E7</f>
        <v>5654.9999999999991</v>
      </c>
      <c r="G7" s="219">
        <v>8.1999999999999993</v>
      </c>
      <c r="H7" s="219">
        <f>D7*G7</f>
        <v>5329.9999999999991</v>
      </c>
      <c r="I7" s="220">
        <f>F7-H7</f>
        <v>325</v>
      </c>
      <c r="J7" s="221"/>
      <c r="K7" s="221"/>
      <c r="L7" s="221"/>
    </row>
    <row r="8" spans="1:16">
      <c r="A8" s="215">
        <v>3</v>
      </c>
      <c r="B8" s="215"/>
      <c r="C8" s="216" t="s">
        <v>495</v>
      </c>
      <c r="D8" s="217">
        <v>500</v>
      </c>
      <c r="E8" s="218">
        <v>8.6999999999999993</v>
      </c>
      <c r="F8" s="219">
        <f>D8*E8</f>
        <v>4350</v>
      </c>
      <c r="G8" s="219">
        <v>8.1999999999999993</v>
      </c>
      <c r="H8" s="219">
        <f>D8*G8</f>
        <v>4100</v>
      </c>
      <c r="I8" s="220">
        <f>F8-H8</f>
        <v>250</v>
      </c>
      <c r="J8" s="221"/>
      <c r="K8" s="221"/>
      <c r="L8" s="221"/>
    </row>
    <row r="9" spans="1:16" s="225" customFormat="1">
      <c r="A9" s="559" t="s">
        <v>3</v>
      </c>
      <c r="B9" s="559"/>
      <c r="C9" s="559"/>
      <c r="D9" s="559"/>
      <c r="E9" s="559"/>
      <c r="F9" s="222">
        <f>SUM(F6:F8)</f>
        <v>63205</v>
      </c>
      <c r="G9" s="223"/>
      <c r="H9" s="222">
        <f>SUM(H6:H8)</f>
        <v>59830</v>
      </c>
      <c r="I9" s="224">
        <f>SUM(I6:I8)</f>
        <v>3375</v>
      </c>
      <c r="J9" s="223"/>
      <c r="K9" s="223"/>
      <c r="L9" s="223"/>
    </row>
    <row r="10" spans="1:16" s="225" customFormat="1">
      <c r="A10" s="226"/>
      <c r="B10" s="270"/>
      <c r="C10" s="226"/>
      <c r="D10" s="226"/>
      <c r="E10" s="226"/>
      <c r="F10" s="222"/>
      <c r="G10" s="223"/>
      <c r="H10" s="223"/>
      <c r="J10" s="223"/>
      <c r="K10" s="223"/>
      <c r="L10" s="223"/>
    </row>
    <row r="11" spans="1:16">
      <c r="A11" s="227" t="s">
        <v>496</v>
      </c>
      <c r="B11" s="227"/>
      <c r="C11" s="228"/>
      <c r="D11" s="229">
        <v>41523</v>
      </c>
      <c r="G11" s="564"/>
      <c r="H11" s="564"/>
      <c r="I11" s="564"/>
    </row>
    <row r="12" spans="1:16" ht="23.25">
      <c r="A12" s="231" t="s">
        <v>497</v>
      </c>
      <c r="B12" s="231"/>
      <c r="C12" s="231"/>
      <c r="D12" s="231"/>
      <c r="E12" s="231"/>
      <c r="F12" s="231"/>
      <c r="G12" s="231"/>
      <c r="H12" s="231"/>
      <c r="I12" s="232"/>
    </row>
    <row r="13" spans="1:16" s="214" customFormat="1" ht="56.25">
      <c r="A13" s="211" t="s">
        <v>0</v>
      </c>
      <c r="B13" s="211"/>
      <c r="C13" s="211" t="s">
        <v>487</v>
      </c>
      <c r="D13" s="212" t="s">
        <v>488</v>
      </c>
      <c r="E13" s="213" t="s">
        <v>489</v>
      </c>
      <c r="F13" s="213" t="s">
        <v>490</v>
      </c>
      <c r="G13" s="213" t="s">
        <v>491</v>
      </c>
      <c r="H13" s="213" t="s">
        <v>490</v>
      </c>
      <c r="I13" s="220" t="s">
        <v>492</v>
      </c>
    </row>
    <row r="14" spans="1:16" ht="18.75" customHeight="1">
      <c r="A14" s="215">
        <v>1</v>
      </c>
      <c r="B14" s="215"/>
      <c r="C14" s="233" t="s">
        <v>498</v>
      </c>
      <c r="D14" s="217">
        <v>3000</v>
      </c>
      <c r="E14" s="218">
        <v>10.6</v>
      </c>
      <c r="F14" s="219">
        <f>D14*E14</f>
        <v>31800</v>
      </c>
      <c r="G14" s="219">
        <v>10.8</v>
      </c>
      <c r="H14" s="219">
        <f>D14*G14</f>
        <v>32400.000000000004</v>
      </c>
      <c r="I14" s="220">
        <f>F14-H14</f>
        <v>-600.00000000000364</v>
      </c>
      <c r="J14" s="234"/>
      <c r="K14" s="234"/>
      <c r="L14" s="234"/>
      <c r="M14" s="234"/>
      <c r="N14" s="234"/>
      <c r="O14" s="234"/>
      <c r="P14" s="234"/>
    </row>
    <row r="15" spans="1:16" ht="18.75" customHeight="1">
      <c r="A15" s="215">
        <v>2</v>
      </c>
      <c r="B15" s="215"/>
      <c r="C15" s="233" t="s">
        <v>499</v>
      </c>
      <c r="D15" s="217">
        <v>2000</v>
      </c>
      <c r="E15" s="218">
        <v>8.6999999999999993</v>
      </c>
      <c r="F15" s="219">
        <f>D15*E15</f>
        <v>17400</v>
      </c>
      <c r="G15" s="219">
        <v>8</v>
      </c>
      <c r="H15" s="219">
        <f>D15*G15</f>
        <v>16000</v>
      </c>
      <c r="I15" s="220">
        <f>F15-H15</f>
        <v>1400</v>
      </c>
      <c r="J15" s="234"/>
      <c r="K15" s="234"/>
      <c r="L15" s="234"/>
      <c r="M15" s="234"/>
      <c r="N15" s="234"/>
      <c r="O15" s="234"/>
      <c r="P15" s="234"/>
    </row>
    <row r="16" spans="1:16" ht="18.75" customHeight="1">
      <c r="A16" s="215">
        <v>3</v>
      </c>
      <c r="B16" s="215"/>
      <c r="C16" s="233" t="s">
        <v>494</v>
      </c>
      <c r="D16" s="217">
        <v>3000</v>
      </c>
      <c r="E16" s="218">
        <v>8.6999999999999993</v>
      </c>
      <c r="F16" s="219">
        <f>D16*E16</f>
        <v>26099.999999999996</v>
      </c>
      <c r="G16" s="219">
        <v>8.1999999999999993</v>
      </c>
      <c r="H16" s="219">
        <f>D16*G16</f>
        <v>24599.999999999996</v>
      </c>
      <c r="I16" s="220">
        <f>F16-H16</f>
        <v>1500</v>
      </c>
      <c r="J16" s="234"/>
      <c r="K16" s="234"/>
      <c r="L16" s="234"/>
      <c r="M16" s="234"/>
      <c r="N16" s="234"/>
      <c r="O16" s="234"/>
      <c r="P16" s="234"/>
    </row>
    <row r="17" spans="1:12">
      <c r="A17" s="559" t="s">
        <v>3</v>
      </c>
      <c r="B17" s="559"/>
      <c r="C17" s="559"/>
      <c r="D17" s="559"/>
      <c r="E17" s="559"/>
      <c r="F17" s="222">
        <f>SUM(F14:F16)</f>
        <v>75300</v>
      </c>
      <c r="G17" s="235"/>
      <c r="H17" s="222">
        <f>SUM(H14:H16)</f>
        <v>73000</v>
      </c>
      <c r="I17" s="224">
        <f>SUM(I14:I16)</f>
        <v>2299.9999999999964</v>
      </c>
    </row>
    <row r="18" spans="1:12" ht="25.5">
      <c r="A18" s="565" t="s">
        <v>500</v>
      </c>
      <c r="B18" s="565"/>
      <c r="C18" s="565"/>
      <c r="D18" s="565"/>
      <c r="E18" s="565"/>
      <c r="F18" s="565"/>
      <c r="G18" s="565"/>
      <c r="H18" s="565"/>
      <c r="I18" s="565"/>
    </row>
    <row r="20" spans="1:12">
      <c r="A20" s="566" t="s">
        <v>501</v>
      </c>
      <c r="B20" s="566"/>
      <c r="C20" s="566"/>
      <c r="D20" s="566"/>
      <c r="G20" s="564" t="s">
        <v>502</v>
      </c>
      <c r="H20" s="564"/>
      <c r="I20" s="564"/>
    </row>
    <row r="21" spans="1:12">
      <c r="A21" s="560" t="s">
        <v>503</v>
      </c>
      <c r="B21" s="560"/>
      <c r="C21" s="560"/>
      <c r="D21" s="560"/>
      <c r="G21" s="564"/>
      <c r="H21" s="564"/>
      <c r="I21" s="564"/>
    </row>
    <row r="22" spans="1:12">
      <c r="A22" s="560" t="s">
        <v>504</v>
      </c>
      <c r="B22" s="560"/>
      <c r="C22" s="560"/>
      <c r="D22" s="560"/>
    </row>
    <row r="23" spans="1:12">
      <c r="A23" s="228" t="s">
        <v>505</v>
      </c>
      <c r="B23" s="228"/>
      <c r="C23" s="228"/>
      <c r="D23" s="228"/>
    </row>
    <row r="24" spans="1:12">
      <c r="A24" s="227" t="s">
        <v>496</v>
      </c>
      <c r="B24" s="227"/>
      <c r="C24" s="228"/>
      <c r="D24" s="229">
        <v>41586</v>
      </c>
      <c r="G24" s="564"/>
      <c r="H24" s="564"/>
      <c r="I24" s="564"/>
    </row>
    <row r="25" spans="1:12">
      <c r="A25" s="560"/>
      <c r="B25" s="560"/>
      <c r="C25" s="560"/>
      <c r="D25" s="560"/>
    </row>
    <row r="26" spans="1:12" ht="22.5">
      <c r="A26" s="561" t="s">
        <v>484</v>
      </c>
      <c r="B26" s="561"/>
      <c r="C26" s="561"/>
      <c r="D26" s="561"/>
      <c r="E26" s="561"/>
      <c r="F26" s="561"/>
      <c r="G26" s="561"/>
      <c r="H26" s="561"/>
      <c r="I26" s="561"/>
    </row>
    <row r="27" spans="1:12">
      <c r="A27" s="562" t="s">
        <v>485</v>
      </c>
      <c r="B27" s="562"/>
      <c r="C27" s="562"/>
      <c r="D27" s="562"/>
      <c r="E27" s="562"/>
      <c r="F27" s="562"/>
      <c r="G27" s="562"/>
      <c r="H27" s="562"/>
      <c r="I27" s="562"/>
    </row>
    <row r="28" spans="1:12" ht="22.5">
      <c r="A28" s="563" t="s">
        <v>506</v>
      </c>
      <c r="B28" s="563"/>
      <c r="C28" s="563"/>
      <c r="D28" s="563"/>
      <c r="E28" s="563"/>
      <c r="F28" s="563"/>
      <c r="G28" s="563"/>
      <c r="H28" s="563"/>
      <c r="I28" s="563"/>
    </row>
    <row r="29" spans="1:12" s="214" customFormat="1" ht="56.25">
      <c r="A29" s="211" t="s">
        <v>0</v>
      </c>
      <c r="B29" s="211"/>
      <c r="C29" s="211" t="s">
        <v>487</v>
      </c>
      <c r="D29" s="212" t="s">
        <v>488</v>
      </c>
      <c r="E29" s="213" t="s">
        <v>489</v>
      </c>
      <c r="F29" s="213" t="s">
        <v>490</v>
      </c>
      <c r="G29" s="213" t="s">
        <v>491</v>
      </c>
      <c r="H29" s="213" t="s">
        <v>490</v>
      </c>
      <c r="I29" s="213" t="s">
        <v>492</v>
      </c>
    </row>
    <row r="30" spans="1:12">
      <c r="A30" s="215">
        <v>1</v>
      </c>
      <c r="B30" s="215"/>
      <c r="C30" s="216" t="s">
        <v>493</v>
      </c>
      <c r="D30" s="217">
        <v>10000</v>
      </c>
      <c r="E30" s="218">
        <v>9.5</v>
      </c>
      <c r="F30" s="219">
        <f>D30*E30</f>
        <v>95000</v>
      </c>
      <c r="G30" s="219">
        <v>9</v>
      </c>
      <c r="H30" s="219">
        <f>D30*G30</f>
        <v>90000</v>
      </c>
      <c r="I30" s="220">
        <f>F30-H30</f>
        <v>5000</v>
      </c>
      <c r="J30" s="221"/>
      <c r="K30" s="221"/>
      <c r="L30" s="221"/>
    </row>
    <row r="31" spans="1:12" s="225" customFormat="1">
      <c r="A31" s="559" t="s">
        <v>3</v>
      </c>
      <c r="B31" s="559"/>
      <c r="C31" s="559"/>
      <c r="D31" s="559"/>
      <c r="E31" s="559"/>
      <c r="F31" s="222">
        <f>SUM(F30:F30)</f>
        <v>95000</v>
      </c>
      <c r="G31" s="223"/>
      <c r="H31" s="222">
        <f>SUM(H30:H30)</f>
        <v>90000</v>
      </c>
      <c r="I31" s="224">
        <f>SUM(I30:I30)</f>
        <v>5000</v>
      </c>
      <c r="J31" s="223"/>
      <c r="K31" s="223"/>
      <c r="L31" s="223"/>
    </row>
    <row r="32" spans="1:12">
      <c r="A32" s="227" t="s">
        <v>496</v>
      </c>
      <c r="B32" s="227"/>
      <c r="C32" s="228"/>
      <c r="D32" s="229">
        <v>41635</v>
      </c>
      <c r="G32" s="564"/>
      <c r="H32" s="564"/>
      <c r="I32" s="564"/>
    </row>
    <row r="33" spans="1:16" ht="23.25">
      <c r="A33" s="231" t="s">
        <v>507</v>
      </c>
      <c r="B33" s="231"/>
      <c r="C33" s="231"/>
      <c r="D33" s="231"/>
      <c r="E33" s="231"/>
      <c r="F33" s="231"/>
      <c r="G33" s="231"/>
      <c r="H33" s="231"/>
      <c r="I33" s="232"/>
    </row>
    <row r="34" spans="1:16" s="214" customFormat="1" ht="56.25">
      <c r="A34" s="211" t="s">
        <v>0</v>
      </c>
      <c r="B34" s="211"/>
      <c r="C34" s="211" t="s">
        <v>487</v>
      </c>
      <c r="D34" s="212" t="s">
        <v>488</v>
      </c>
      <c r="E34" s="213" t="s">
        <v>489</v>
      </c>
      <c r="F34" s="213" t="s">
        <v>490</v>
      </c>
      <c r="G34" s="213" t="s">
        <v>491</v>
      </c>
      <c r="H34" s="213" t="s">
        <v>490</v>
      </c>
      <c r="I34" s="213" t="s">
        <v>492</v>
      </c>
    </row>
    <row r="35" spans="1:16" s="214" customFormat="1">
      <c r="A35" s="215">
        <v>1</v>
      </c>
      <c r="B35" s="215"/>
      <c r="C35" s="216" t="s">
        <v>508</v>
      </c>
      <c r="D35" s="217">
        <f>7400-1960</f>
        <v>5440</v>
      </c>
      <c r="E35" s="218">
        <v>9.5</v>
      </c>
      <c r="F35" s="219">
        <f>D35*E35</f>
        <v>51680</v>
      </c>
      <c r="G35" s="219">
        <v>9</v>
      </c>
      <c r="H35" s="219">
        <f>D35*G35</f>
        <v>48960</v>
      </c>
      <c r="I35" s="220">
        <f>F35-H35</f>
        <v>2720</v>
      </c>
    </row>
    <row r="36" spans="1:16" ht="18.75" customHeight="1">
      <c r="A36" s="215">
        <v>2</v>
      </c>
      <c r="B36" s="215"/>
      <c r="C36" s="233" t="s">
        <v>499</v>
      </c>
      <c r="D36" s="217">
        <v>1900</v>
      </c>
      <c r="E36" s="218">
        <v>8.6999999999999993</v>
      </c>
      <c r="F36" s="219">
        <f>D36*E36</f>
        <v>16530</v>
      </c>
      <c r="G36" s="219">
        <v>8.1999999999999993</v>
      </c>
      <c r="H36" s="219">
        <f>D36*G36</f>
        <v>15579.999999999998</v>
      </c>
      <c r="I36" s="220">
        <f>F36-H36</f>
        <v>950.00000000000182</v>
      </c>
      <c r="J36" s="234"/>
      <c r="K36" s="234"/>
      <c r="L36" s="234"/>
      <c r="M36" s="234"/>
      <c r="N36" s="234"/>
      <c r="O36" s="234"/>
      <c r="P36" s="234"/>
    </row>
    <row r="37" spans="1:16" ht="18.75" customHeight="1">
      <c r="A37" s="215">
        <v>3</v>
      </c>
      <c r="B37" s="215"/>
      <c r="C37" s="233" t="s">
        <v>498</v>
      </c>
      <c r="D37" s="217">
        <v>1000</v>
      </c>
      <c r="E37" s="218">
        <v>11</v>
      </c>
      <c r="F37" s="219">
        <f>D37*E37</f>
        <v>11000</v>
      </c>
      <c r="G37" s="219">
        <v>11</v>
      </c>
      <c r="H37" s="219">
        <f>D37*G37</f>
        <v>11000</v>
      </c>
      <c r="I37" s="220">
        <f>F37-H37</f>
        <v>0</v>
      </c>
      <c r="J37" s="234"/>
      <c r="K37" s="234"/>
      <c r="L37" s="234"/>
      <c r="M37" s="234"/>
      <c r="N37" s="234"/>
      <c r="O37" s="234"/>
      <c r="P37" s="234"/>
    </row>
    <row r="38" spans="1:16">
      <c r="A38" s="559" t="s">
        <v>3</v>
      </c>
      <c r="B38" s="559"/>
      <c r="C38" s="559"/>
      <c r="D38" s="559"/>
      <c r="E38" s="559"/>
      <c r="F38" s="222">
        <f>SUM(F35:F37)</f>
        <v>79210</v>
      </c>
      <c r="G38" s="235"/>
      <c r="H38" s="222">
        <f>SUM(H35:H37)</f>
        <v>75540</v>
      </c>
      <c r="I38" s="224">
        <f>SUM(I35:I37)</f>
        <v>3670.0000000000018</v>
      </c>
    </row>
    <row r="39" spans="1:16">
      <c r="A39" s="227" t="s">
        <v>496</v>
      </c>
      <c r="B39" s="227"/>
      <c r="C39" s="228"/>
      <c r="D39" s="229">
        <v>41750</v>
      </c>
      <c r="G39" s="236"/>
      <c r="H39" s="236"/>
      <c r="I39" s="236"/>
    </row>
    <row r="40" spans="1:16" ht="23.25">
      <c r="A40" s="231" t="s">
        <v>509</v>
      </c>
      <c r="B40" s="231"/>
      <c r="C40" s="231"/>
      <c r="D40" s="231"/>
      <c r="E40" s="231"/>
      <c r="F40" s="231"/>
      <c r="G40" s="231"/>
      <c r="H40" s="231"/>
      <c r="I40" s="232"/>
    </row>
    <row r="41" spans="1:16" s="214" customFormat="1" ht="56.25">
      <c r="A41" s="211" t="s">
        <v>0</v>
      </c>
      <c r="B41" s="211"/>
      <c r="C41" s="211" t="s">
        <v>487</v>
      </c>
      <c r="D41" s="212" t="s">
        <v>488</v>
      </c>
      <c r="E41" s="213" t="s">
        <v>489</v>
      </c>
      <c r="F41" s="213" t="s">
        <v>490</v>
      </c>
      <c r="G41" s="213" t="s">
        <v>491</v>
      </c>
      <c r="H41" s="213" t="s">
        <v>490</v>
      </c>
      <c r="I41" s="213" t="s">
        <v>492</v>
      </c>
    </row>
    <row r="42" spans="1:16" s="214" customFormat="1">
      <c r="A42" s="215">
        <v>1</v>
      </c>
      <c r="B42" s="215"/>
      <c r="C42" s="233" t="s">
        <v>498</v>
      </c>
      <c r="D42" s="217">
        <v>5500</v>
      </c>
      <c r="E42" s="218">
        <v>11.2</v>
      </c>
      <c r="F42" s="219">
        <f>D42*E42</f>
        <v>61599.999999999993</v>
      </c>
      <c r="G42" s="219">
        <v>11</v>
      </c>
      <c r="H42" s="219">
        <f>D42*G42</f>
        <v>60500</v>
      </c>
      <c r="I42" s="220">
        <f>F42-H42</f>
        <v>1099.9999999999927</v>
      </c>
    </row>
    <row r="43" spans="1:16">
      <c r="A43" s="215">
        <v>2</v>
      </c>
      <c r="B43" s="215"/>
      <c r="C43" s="216" t="s">
        <v>494</v>
      </c>
      <c r="D43" s="217">
        <v>1040</v>
      </c>
      <c r="E43" s="218">
        <v>8.6</v>
      </c>
      <c r="F43" s="219">
        <f>D43*E43</f>
        <v>8944</v>
      </c>
      <c r="G43" s="219">
        <v>8.1999999999999993</v>
      </c>
      <c r="H43" s="219">
        <f>D43*G43</f>
        <v>8528</v>
      </c>
      <c r="I43" s="220">
        <f>F43-H43</f>
        <v>416</v>
      </c>
      <c r="J43" s="221"/>
      <c r="K43" s="221"/>
      <c r="L43" s="221"/>
    </row>
    <row r="44" spans="1:16">
      <c r="A44" s="559" t="s">
        <v>3</v>
      </c>
      <c r="B44" s="559"/>
      <c r="C44" s="559"/>
      <c r="D44" s="559"/>
      <c r="E44" s="559"/>
      <c r="F44" s="222">
        <f>SUM(F42:F43)</f>
        <v>70544</v>
      </c>
      <c r="G44" s="235"/>
      <c r="H44" s="222">
        <f>SUM(H42:H43)</f>
        <v>69028</v>
      </c>
      <c r="I44" s="224">
        <f>SUM(I42:I43)</f>
        <v>1515.9999999999927</v>
      </c>
    </row>
    <row r="45" spans="1:16">
      <c r="A45" s="228"/>
      <c r="B45" s="228"/>
      <c r="C45" s="228"/>
      <c r="D45" s="228"/>
    </row>
    <row r="46" spans="1:16">
      <c r="A46" s="227" t="s">
        <v>496</v>
      </c>
      <c r="B46" s="227"/>
      <c r="C46" s="228"/>
      <c r="D46" s="229"/>
      <c r="G46" s="236"/>
      <c r="H46" s="236"/>
      <c r="I46" s="236"/>
    </row>
    <row r="48" spans="1:16" ht="22.5">
      <c r="A48" s="561" t="s">
        <v>484</v>
      </c>
      <c r="B48" s="561"/>
      <c r="C48" s="561"/>
      <c r="D48" s="561"/>
      <c r="E48" s="561"/>
      <c r="F48" s="561"/>
      <c r="G48" s="561"/>
      <c r="H48" s="561"/>
      <c r="I48" s="561"/>
    </row>
    <row r="49" spans="1:16">
      <c r="A49" s="562" t="s">
        <v>485</v>
      </c>
      <c r="B49" s="562"/>
      <c r="C49" s="562"/>
      <c r="D49" s="562"/>
      <c r="E49" s="562"/>
      <c r="F49" s="562"/>
      <c r="G49" s="562"/>
      <c r="H49" s="562"/>
      <c r="I49" s="562"/>
    </row>
    <row r="50" spans="1:16" ht="22.5">
      <c r="A50" s="563" t="s">
        <v>510</v>
      </c>
      <c r="B50" s="563"/>
      <c r="C50" s="563"/>
      <c r="D50" s="563"/>
      <c r="E50" s="563"/>
      <c r="F50" s="563"/>
      <c r="G50" s="563"/>
      <c r="H50" s="563"/>
      <c r="I50" s="563"/>
    </row>
    <row r="51" spans="1:16" s="214" customFormat="1" ht="56.25">
      <c r="A51" s="211" t="s">
        <v>0</v>
      </c>
      <c r="B51" s="211"/>
      <c r="C51" s="211" t="s">
        <v>487</v>
      </c>
      <c r="D51" s="212" t="s">
        <v>488</v>
      </c>
      <c r="E51" s="213" t="s">
        <v>489</v>
      </c>
      <c r="F51" s="213" t="s">
        <v>490</v>
      </c>
      <c r="G51" s="213" t="s">
        <v>491</v>
      </c>
      <c r="H51" s="213" t="s">
        <v>490</v>
      </c>
      <c r="I51" s="213" t="s">
        <v>492</v>
      </c>
    </row>
    <row r="52" spans="1:16" s="241" customFormat="1">
      <c r="A52" s="237"/>
      <c r="B52" s="237"/>
      <c r="C52" s="233" t="s">
        <v>499</v>
      </c>
      <c r="D52" s="238">
        <v>2000</v>
      </c>
      <c r="E52" s="239">
        <v>8.4</v>
      </c>
      <c r="F52" s="219">
        <f>D52*E52</f>
        <v>16800</v>
      </c>
      <c r="G52" s="239">
        <v>8.1999999999999993</v>
      </c>
      <c r="H52" s="219">
        <f>D52*G52</f>
        <v>16400</v>
      </c>
      <c r="I52" s="240">
        <f>F52-H52</f>
        <v>400</v>
      </c>
    </row>
    <row r="53" spans="1:16">
      <c r="A53" s="215">
        <v>1</v>
      </c>
      <c r="B53" s="215"/>
      <c r="C53" s="233" t="s">
        <v>498</v>
      </c>
      <c r="D53" s="217">
        <v>5500</v>
      </c>
      <c r="E53" s="218">
        <v>11</v>
      </c>
      <c r="F53" s="219">
        <f>D53*E53</f>
        <v>60500</v>
      </c>
      <c r="G53" s="219">
        <v>11</v>
      </c>
      <c r="H53" s="219">
        <f>D53*G53</f>
        <v>60500</v>
      </c>
      <c r="I53" s="240">
        <f>F53-H53</f>
        <v>0</v>
      </c>
      <c r="J53" s="221"/>
      <c r="K53" s="221"/>
      <c r="L53" s="221"/>
    </row>
    <row r="54" spans="1:16" s="225" customFormat="1">
      <c r="A54" s="559" t="s">
        <v>3</v>
      </c>
      <c r="B54" s="559"/>
      <c r="C54" s="559"/>
      <c r="D54" s="559"/>
      <c r="E54" s="559"/>
      <c r="F54" s="222">
        <f>SUM(F52:F53)</f>
        <v>77300</v>
      </c>
      <c r="G54" s="223"/>
      <c r="H54" s="222">
        <f>SUM(H52:H53)</f>
        <v>76900</v>
      </c>
      <c r="I54" s="224">
        <f>SUM(I52:I53)</f>
        <v>400</v>
      </c>
      <c r="J54" s="223"/>
      <c r="K54" s="223"/>
      <c r="L54" s="223"/>
    </row>
    <row r="56" spans="1:16" ht="23.25">
      <c r="A56" s="231" t="s">
        <v>511</v>
      </c>
      <c r="B56" s="231"/>
      <c r="C56" s="231"/>
      <c r="D56" s="231"/>
      <c r="E56" s="231"/>
      <c r="F56" s="231"/>
      <c r="G56" s="231"/>
      <c r="H56" s="231"/>
      <c r="I56" s="232"/>
    </row>
    <row r="57" spans="1:16" s="214" customFormat="1" ht="56.25">
      <c r="A57" s="211" t="s">
        <v>0</v>
      </c>
      <c r="B57" s="211"/>
      <c r="C57" s="211" t="s">
        <v>487</v>
      </c>
      <c r="D57" s="212" t="s">
        <v>488</v>
      </c>
      <c r="E57" s="213" t="s">
        <v>489</v>
      </c>
      <c r="F57" s="213" t="s">
        <v>490</v>
      </c>
      <c r="G57" s="213" t="s">
        <v>491</v>
      </c>
      <c r="H57" s="213" t="s">
        <v>490</v>
      </c>
      <c r="I57" s="213" t="s">
        <v>492</v>
      </c>
    </row>
    <row r="58" spans="1:16" s="214" customFormat="1">
      <c r="A58" s="215">
        <v>1</v>
      </c>
      <c r="B58" s="215"/>
      <c r="C58" s="216" t="s">
        <v>493</v>
      </c>
      <c r="D58" s="217">
        <v>1680</v>
      </c>
      <c r="E58" s="218">
        <v>9.4</v>
      </c>
      <c r="F58" s="219">
        <f>D58*E58</f>
        <v>15792</v>
      </c>
      <c r="G58" s="219">
        <v>9.1</v>
      </c>
      <c r="H58" s="219">
        <f>D58*G58</f>
        <v>15288</v>
      </c>
      <c r="I58" s="220">
        <f>F58-H58</f>
        <v>504</v>
      </c>
    </row>
    <row r="59" spans="1:16" ht="18.75" customHeight="1">
      <c r="A59" s="215">
        <v>2</v>
      </c>
      <c r="B59" s="215"/>
      <c r="C59" s="233" t="s">
        <v>512</v>
      </c>
      <c r="D59" s="217">
        <v>2000</v>
      </c>
      <c r="E59" s="218">
        <v>8.6</v>
      </c>
      <c r="F59" s="219">
        <f>D59*E59</f>
        <v>17200</v>
      </c>
      <c r="G59" s="219">
        <v>8.4</v>
      </c>
      <c r="H59" s="219">
        <f>D59*G59</f>
        <v>16800</v>
      </c>
      <c r="I59" s="220">
        <f>F59-H59</f>
        <v>400</v>
      </c>
      <c r="J59" s="234"/>
      <c r="K59" s="234"/>
      <c r="L59" s="234"/>
      <c r="M59" s="234"/>
      <c r="N59" s="234"/>
      <c r="O59" s="234"/>
      <c r="P59" s="234"/>
    </row>
    <row r="60" spans="1:16" ht="18.75" customHeight="1">
      <c r="A60" s="215">
        <v>3</v>
      </c>
      <c r="B60" s="215"/>
      <c r="C60" s="233" t="s">
        <v>498</v>
      </c>
      <c r="D60" s="217">
        <v>4000</v>
      </c>
      <c r="E60" s="218">
        <v>11.2</v>
      </c>
      <c r="F60" s="219">
        <f>D60*E60</f>
        <v>44800</v>
      </c>
      <c r="G60" s="219">
        <v>11.2</v>
      </c>
      <c r="H60" s="219">
        <f>D60*G60</f>
        <v>44800</v>
      </c>
      <c r="I60" s="220">
        <f>F60-H60</f>
        <v>0</v>
      </c>
      <c r="J60" s="234"/>
      <c r="K60" s="234"/>
      <c r="L60" s="234"/>
      <c r="M60" s="234"/>
      <c r="N60" s="234"/>
      <c r="O60" s="234"/>
      <c r="P60" s="234"/>
    </row>
    <row r="61" spans="1:16">
      <c r="A61" s="559" t="s">
        <v>3</v>
      </c>
      <c r="B61" s="559"/>
      <c r="C61" s="559"/>
      <c r="D61" s="559"/>
      <c r="E61" s="559"/>
      <c r="F61" s="222">
        <f>SUM(F58:F60)</f>
        <v>77792</v>
      </c>
      <c r="G61" s="235"/>
      <c r="H61" s="222">
        <f>SUM(H58:H60)</f>
        <v>76888</v>
      </c>
      <c r="I61" s="224">
        <f>SUM(I58:I60)</f>
        <v>904</v>
      </c>
    </row>
    <row r="62" spans="1:16">
      <c r="A62" s="226"/>
      <c r="B62" s="270"/>
      <c r="C62" s="226"/>
      <c r="D62" s="226"/>
      <c r="E62" s="226"/>
      <c r="F62" s="222"/>
      <c r="G62" s="235"/>
      <c r="H62" s="222"/>
      <c r="I62" s="224"/>
    </row>
    <row r="63" spans="1:16">
      <c r="A63" s="227" t="s">
        <v>496</v>
      </c>
      <c r="B63" s="227"/>
      <c r="C63" s="228"/>
      <c r="D63" s="229">
        <v>41894</v>
      </c>
      <c r="G63" s="564"/>
      <c r="H63" s="564"/>
      <c r="I63" s="564"/>
    </row>
    <row r="65" spans="1:16" ht="22.5">
      <c r="A65" s="561" t="s">
        <v>484</v>
      </c>
      <c r="B65" s="561"/>
      <c r="C65" s="561"/>
      <c r="D65" s="561"/>
      <c r="E65" s="561"/>
      <c r="F65" s="561"/>
      <c r="G65" s="561"/>
      <c r="H65" s="561"/>
      <c r="I65" s="561"/>
    </row>
    <row r="66" spans="1:16">
      <c r="A66" s="562" t="s">
        <v>485</v>
      </c>
      <c r="B66" s="562"/>
      <c r="C66" s="562"/>
      <c r="D66" s="562"/>
      <c r="E66" s="562"/>
      <c r="F66" s="562"/>
      <c r="G66" s="562"/>
      <c r="H66" s="562"/>
      <c r="I66" s="562"/>
    </row>
    <row r="67" spans="1:16" ht="22.5" hidden="1">
      <c r="A67" s="563" t="s">
        <v>510</v>
      </c>
      <c r="B67" s="563"/>
      <c r="C67" s="563"/>
      <c r="D67" s="563"/>
      <c r="E67" s="563"/>
      <c r="F67" s="563"/>
      <c r="G67" s="563"/>
      <c r="H67" s="563"/>
      <c r="I67" s="563"/>
    </row>
    <row r="68" spans="1:16" s="214" customFormat="1" ht="56.25" hidden="1">
      <c r="A68" s="211" t="s">
        <v>0</v>
      </c>
      <c r="B68" s="211"/>
      <c r="C68" s="211" t="s">
        <v>487</v>
      </c>
      <c r="D68" s="212" t="s">
        <v>488</v>
      </c>
      <c r="E68" s="213" t="s">
        <v>489</v>
      </c>
      <c r="F68" s="213" t="s">
        <v>490</v>
      </c>
      <c r="G68" s="213" t="s">
        <v>491</v>
      </c>
      <c r="H68" s="213" t="s">
        <v>490</v>
      </c>
      <c r="I68" s="213" t="s">
        <v>492</v>
      </c>
    </row>
    <row r="69" spans="1:16" s="241" customFormat="1" hidden="1">
      <c r="A69" s="237"/>
      <c r="B69" s="237"/>
      <c r="C69" s="233" t="s">
        <v>499</v>
      </c>
      <c r="D69" s="238">
        <v>2000</v>
      </c>
      <c r="E69" s="239">
        <v>8.4</v>
      </c>
      <c r="F69" s="219">
        <f>D69*E69</f>
        <v>16800</v>
      </c>
      <c r="G69" s="239">
        <v>8.1999999999999993</v>
      </c>
      <c r="H69" s="219">
        <f>D69*G69</f>
        <v>16400</v>
      </c>
      <c r="I69" s="240">
        <f>F69-H69</f>
        <v>400</v>
      </c>
    </row>
    <row r="70" spans="1:16" hidden="1">
      <c r="A70" s="215">
        <v>1</v>
      </c>
      <c r="B70" s="215"/>
      <c r="C70" s="233" t="s">
        <v>498</v>
      </c>
      <c r="D70" s="217">
        <v>5500</v>
      </c>
      <c r="E70" s="218">
        <v>11</v>
      </c>
      <c r="F70" s="219">
        <f>D70*E70</f>
        <v>60500</v>
      </c>
      <c r="G70" s="219">
        <v>11</v>
      </c>
      <c r="H70" s="219">
        <f>D70*G70</f>
        <v>60500</v>
      </c>
      <c r="I70" s="240">
        <f>F70-H70</f>
        <v>0</v>
      </c>
      <c r="J70" s="221"/>
      <c r="K70" s="221"/>
      <c r="L70" s="221"/>
    </row>
    <row r="71" spans="1:16" s="225" customFormat="1" hidden="1">
      <c r="A71" s="559" t="s">
        <v>3</v>
      </c>
      <c r="B71" s="559"/>
      <c r="C71" s="559"/>
      <c r="D71" s="559"/>
      <c r="E71" s="559"/>
      <c r="F71" s="222">
        <f>SUM(F69:F70)</f>
        <v>77300</v>
      </c>
      <c r="G71" s="223"/>
      <c r="H71" s="222">
        <f>SUM(H69:H70)</f>
        <v>76900</v>
      </c>
      <c r="I71" s="224">
        <f>SUM(I69:I70)</f>
        <v>400</v>
      </c>
      <c r="J71" s="223"/>
      <c r="K71" s="223"/>
      <c r="L71" s="223"/>
    </row>
    <row r="72" spans="1:16" hidden="1"/>
    <row r="73" spans="1:16" ht="23.25">
      <c r="A73" s="231" t="s">
        <v>513</v>
      </c>
      <c r="B73" s="231"/>
      <c r="C73" s="231"/>
      <c r="D73" s="231"/>
      <c r="E73" s="231"/>
      <c r="F73" s="231"/>
      <c r="G73" s="231"/>
      <c r="H73" s="231"/>
      <c r="I73" s="232"/>
    </row>
    <row r="74" spans="1:16" s="214" customFormat="1" ht="56.25">
      <c r="A74" s="211" t="s">
        <v>0</v>
      </c>
      <c r="B74" s="211"/>
      <c r="C74" s="211" t="s">
        <v>487</v>
      </c>
      <c r="D74" s="212" t="s">
        <v>488</v>
      </c>
      <c r="E74" s="213" t="s">
        <v>489</v>
      </c>
      <c r="F74" s="213" t="s">
        <v>490</v>
      </c>
      <c r="G74" s="213" t="s">
        <v>491</v>
      </c>
      <c r="H74" s="213" t="s">
        <v>490</v>
      </c>
      <c r="I74" s="213" t="s">
        <v>492</v>
      </c>
    </row>
    <row r="75" spans="1:16" s="214" customFormat="1">
      <c r="A75" s="215">
        <v>1</v>
      </c>
      <c r="B75" s="215"/>
      <c r="C75" s="233" t="s">
        <v>498</v>
      </c>
      <c r="D75" s="217">
        <v>4400</v>
      </c>
      <c r="E75" s="218">
        <v>11.2</v>
      </c>
      <c r="F75" s="219">
        <f>D75*E75</f>
        <v>49280</v>
      </c>
      <c r="G75" s="219">
        <v>11.2</v>
      </c>
      <c r="H75" s="219">
        <f>D75*G75</f>
        <v>49280</v>
      </c>
      <c r="I75" s="220">
        <f>F75-H75</f>
        <v>0</v>
      </c>
    </row>
    <row r="76" spans="1:16" ht="18.75" customHeight="1">
      <c r="A76" s="215">
        <v>2</v>
      </c>
      <c r="B76" s="215"/>
      <c r="C76" s="233" t="s">
        <v>493</v>
      </c>
      <c r="D76" s="217">
        <v>5000</v>
      </c>
      <c r="E76" s="218">
        <v>10</v>
      </c>
      <c r="F76" s="219">
        <f>D76*E76</f>
        <v>50000</v>
      </c>
      <c r="G76" s="219">
        <v>9.5</v>
      </c>
      <c r="H76" s="219">
        <f>D76*G76</f>
        <v>47500</v>
      </c>
      <c r="I76" s="220">
        <f>F76-H76</f>
        <v>2500</v>
      </c>
      <c r="J76" s="234"/>
      <c r="K76" s="234"/>
      <c r="L76" s="234"/>
      <c r="M76" s="234"/>
      <c r="N76" s="234"/>
      <c r="O76" s="234"/>
      <c r="P76" s="234"/>
    </row>
    <row r="77" spans="1:16" ht="18.75" customHeight="1">
      <c r="A77" s="215"/>
      <c r="B77" s="215"/>
      <c r="C77" s="233"/>
      <c r="D77" s="217"/>
      <c r="E77" s="218"/>
      <c r="F77" s="219"/>
      <c r="G77" s="219"/>
      <c r="H77" s="219"/>
      <c r="I77" s="220"/>
      <c r="J77" s="234"/>
      <c r="K77" s="234"/>
      <c r="L77" s="234"/>
      <c r="M77" s="234"/>
      <c r="N77" s="234"/>
      <c r="O77" s="234"/>
      <c r="P77" s="234"/>
    </row>
    <row r="78" spans="1:16">
      <c r="A78" s="559" t="s">
        <v>3</v>
      </c>
      <c r="B78" s="559"/>
      <c r="C78" s="559"/>
      <c r="D78" s="559"/>
      <c r="E78" s="559"/>
      <c r="F78" s="222">
        <f>SUM(F75:F77)</f>
        <v>99280</v>
      </c>
      <c r="G78" s="235"/>
      <c r="H78" s="222">
        <f>SUM(H75:H77)</f>
        <v>96780</v>
      </c>
      <c r="I78" s="224">
        <f>SUM(I75:I77)</f>
        <v>2500</v>
      </c>
    </row>
    <row r="79" spans="1:16">
      <c r="A79" s="226"/>
      <c r="B79" s="270"/>
      <c r="C79" s="226"/>
      <c r="D79" s="226"/>
      <c r="E79" s="226"/>
      <c r="F79" s="222"/>
      <c r="G79" s="235"/>
      <c r="H79" s="222"/>
      <c r="I79" s="224"/>
    </row>
    <row r="80" spans="1:16">
      <c r="A80" s="227" t="s">
        <v>496</v>
      </c>
      <c r="B80" s="227"/>
      <c r="C80" s="228"/>
      <c r="D80" s="229">
        <v>42108</v>
      </c>
      <c r="G80" s="564"/>
      <c r="H80" s="564"/>
      <c r="I80" s="564"/>
    </row>
    <row r="81" spans="1:16">
      <c r="A81" s="560"/>
      <c r="B81" s="560"/>
      <c r="C81" s="560"/>
      <c r="D81" s="560"/>
    </row>
    <row r="82" spans="1:16" ht="22.5">
      <c r="A82" s="561" t="s">
        <v>484</v>
      </c>
      <c r="B82" s="561"/>
      <c r="C82" s="561"/>
      <c r="D82" s="561"/>
      <c r="E82" s="561"/>
      <c r="F82" s="561"/>
      <c r="G82" s="561"/>
      <c r="H82" s="561"/>
      <c r="I82" s="561"/>
    </row>
    <row r="83" spans="1:16">
      <c r="A83" s="562" t="s">
        <v>485</v>
      </c>
      <c r="B83" s="562"/>
      <c r="C83" s="562"/>
      <c r="D83" s="562"/>
      <c r="E83" s="562"/>
      <c r="F83" s="562"/>
      <c r="G83" s="562"/>
      <c r="H83" s="562"/>
      <c r="I83" s="562"/>
    </row>
    <row r="84" spans="1:16" ht="23.25">
      <c r="A84" s="231"/>
      <c r="B84" s="231"/>
      <c r="C84" s="231"/>
      <c r="D84" s="231"/>
      <c r="E84" s="231"/>
      <c r="F84" s="231"/>
      <c r="G84" s="231"/>
      <c r="H84" s="231"/>
      <c r="I84" s="232"/>
    </row>
    <row r="85" spans="1:16" s="214" customFormat="1" ht="45.75" customHeight="1">
      <c r="A85" s="211" t="s">
        <v>0</v>
      </c>
      <c r="B85" s="211" t="s">
        <v>924</v>
      </c>
      <c r="C85" s="211" t="s">
        <v>487</v>
      </c>
      <c r="D85" s="212" t="s">
        <v>488</v>
      </c>
      <c r="E85" s="213" t="s">
        <v>926</v>
      </c>
      <c r="F85" s="213" t="s">
        <v>490</v>
      </c>
      <c r="G85" s="213" t="s">
        <v>925</v>
      </c>
      <c r="H85" s="213" t="s">
        <v>490</v>
      </c>
      <c r="I85" s="213" t="s">
        <v>492</v>
      </c>
    </row>
    <row r="86" spans="1:16" s="214" customFormat="1" ht="24" customHeight="1">
      <c r="A86" s="215">
        <v>1</v>
      </c>
      <c r="B86" s="272">
        <v>42081</v>
      </c>
      <c r="C86" s="233" t="s">
        <v>498</v>
      </c>
      <c r="D86" s="217">
        <v>5740</v>
      </c>
      <c r="E86" s="218">
        <v>11</v>
      </c>
      <c r="F86" s="219">
        <f>D86*E86</f>
        <v>63140</v>
      </c>
      <c r="G86" s="219">
        <v>11</v>
      </c>
      <c r="H86" s="219">
        <f>D86*G86</f>
        <v>63140</v>
      </c>
      <c r="I86" s="220">
        <f>F86-H86</f>
        <v>0</v>
      </c>
    </row>
    <row r="87" spans="1:16" s="214" customFormat="1" ht="24" customHeight="1">
      <c r="A87" s="215">
        <v>2</v>
      </c>
      <c r="B87" s="272">
        <v>42142</v>
      </c>
      <c r="C87" s="233" t="s">
        <v>923</v>
      </c>
      <c r="D87" s="217">
        <v>6440</v>
      </c>
      <c r="E87" s="218">
        <v>8.4</v>
      </c>
      <c r="F87" s="219">
        <f>D87*E87</f>
        <v>54096</v>
      </c>
      <c r="G87" s="219">
        <v>8.1999999999999993</v>
      </c>
      <c r="H87" s="219">
        <f>D87*G87</f>
        <v>52807.999999999993</v>
      </c>
      <c r="I87" s="220">
        <f>F87-H87</f>
        <v>1288.0000000000073</v>
      </c>
    </row>
    <row r="88" spans="1:16" s="214" customFormat="1" ht="24" customHeight="1">
      <c r="A88" s="215">
        <v>3</v>
      </c>
      <c r="B88" s="272">
        <v>42207</v>
      </c>
      <c r="C88" s="233" t="s">
        <v>498</v>
      </c>
      <c r="D88" s="217">
        <v>4500</v>
      </c>
      <c r="E88" s="218">
        <v>11.2</v>
      </c>
      <c r="F88" s="219">
        <f t="shared" ref="F88:F92" si="0">D88*E88</f>
        <v>50400</v>
      </c>
      <c r="G88" s="219">
        <v>11.2</v>
      </c>
      <c r="H88" s="219">
        <f t="shared" ref="H88:H92" si="1">D88*G88</f>
        <v>50400</v>
      </c>
      <c r="I88" s="220">
        <f t="shared" ref="I88:I92" si="2">F88-H88</f>
        <v>0</v>
      </c>
    </row>
    <row r="89" spans="1:16" s="214" customFormat="1" ht="24" customHeight="1">
      <c r="A89" s="215"/>
      <c r="B89" s="272"/>
      <c r="C89" s="233" t="s">
        <v>923</v>
      </c>
      <c r="D89" s="217">
        <v>2000</v>
      </c>
      <c r="E89" s="218">
        <v>8.4</v>
      </c>
      <c r="F89" s="219">
        <f t="shared" si="0"/>
        <v>16800</v>
      </c>
      <c r="G89" s="219">
        <v>8.1999999999999993</v>
      </c>
      <c r="H89" s="219">
        <f t="shared" si="1"/>
        <v>16400</v>
      </c>
      <c r="I89" s="220">
        <f t="shared" si="2"/>
        <v>400</v>
      </c>
    </row>
    <row r="90" spans="1:16" s="214" customFormat="1" ht="24" customHeight="1">
      <c r="A90" s="215">
        <v>4</v>
      </c>
      <c r="B90" s="272">
        <v>42240</v>
      </c>
      <c r="C90" s="233" t="s">
        <v>923</v>
      </c>
      <c r="D90" s="217">
        <v>2880</v>
      </c>
      <c r="E90" s="218">
        <v>8.4</v>
      </c>
      <c r="F90" s="219">
        <f t="shared" si="0"/>
        <v>24192</v>
      </c>
      <c r="G90" s="219">
        <v>8.1999999999999993</v>
      </c>
      <c r="H90" s="219">
        <f t="shared" si="1"/>
        <v>23615.999999999996</v>
      </c>
      <c r="I90" s="220">
        <f t="shared" si="2"/>
        <v>576.00000000000364</v>
      </c>
    </row>
    <row r="91" spans="1:16" s="214" customFormat="1" ht="24" customHeight="1">
      <c r="A91" s="215">
        <v>5</v>
      </c>
      <c r="B91" s="272">
        <v>42263</v>
      </c>
      <c r="C91" s="233" t="s">
        <v>498</v>
      </c>
      <c r="D91" s="217">
        <v>3900</v>
      </c>
      <c r="E91" s="218">
        <v>11.2</v>
      </c>
      <c r="F91" s="219">
        <f t="shared" si="0"/>
        <v>43680</v>
      </c>
      <c r="G91" s="219">
        <v>11.2</v>
      </c>
      <c r="H91" s="219">
        <f t="shared" si="1"/>
        <v>43680</v>
      </c>
      <c r="I91" s="220">
        <f t="shared" si="2"/>
        <v>0</v>
      </c>
    </row>
    <row r="92" spans="1:16" ht="24" customHeight="1">
      <c r="A92" s="215"/>
      <c r="B92" s="272"/>
      <c r="C92" s="233" t="s">
        <v>923</v>
      </c>
      <c r="D92" s="217">
        <v>2040</v>
      </c>
      <c r="E92" s="218">
        <v>8.4</v>
      </c>
      <c r="F92" s="219">
        <f t="shared" si="0"/>
        <v>17136</v>
      </c>
      <c r="G92" s="219">
        <v>8.1999999999999993</v>
      </c>
      <c r="H92" s="219">
        <f t="shared" si="1"/>
        <v>16728</v>
      </c>
      <c r="I92" s="220">
        <f t="shared" si="2"/>
        <v>408</v>
      </c>
      <c r="J92" s="234"/>
      <c r="K92" s="234"/>
      <c r="L92" s="234"/>
      <c r="M92" s="234"/>
      <c r="N92" s="234"/>
      <c r="O92" s="234"/>
      <c r="P92" s="234"/>
    </row>
    <row r="93" spans="1:16" ht="24" customHeight="1">
      <c r="A93" s="215"/>
      <c r="B93" s="272"/>
      <c r="C93" s="233"/>
      <c r="D93" s="217"/>
      <c r="E93" s="218"/>
      <c r="F93" s="219"/>
      <c r="G93" s="219"/>
      <c r="H93" s="219"/>
      <c r="I93" s="220"/>
      <c r="J93" s="234"/>
      <c r="K93" s="234"/>
      <c r="L93" s="234"/>
      <c r="M93" s="234"/>
      <c r="N93" s="234"/>
      <c r="O93" s="234"/>
      <c r="P93" s="234"/>
    </row>
    <row r="94" spans="1:16" ht="24" customHeight="1">
      <c r="A94" s="559" t="s">
        <v>3</v>
      </c>
      <c r="B94" s="559"/>
      <c r="C94" s="559"/>
      <c r="D94" s="559"/>
      <c r="E94" s="559"/>
      <c r="F94" s="222">
        <f>SUM(F86:F93)</f>
        <v>269444</v>
      </c>
      <c r="G94" s="235"/>
      <c r="H94" s="222">
        <f>SUM(H86:H93)</f>
        <v>266772</v>
      </c>
      <c r="I94" s="222">
        <f>SUM(I86:I93)</f>
        <v>2672.0000000000109</v>
      </c>
    </row>
    <row r="96" spans="1:16">
      <c r="A96" s="227" t="s">
        <v>496</v>
      </c>
      <c r="B96" s="227"/>
      <c r="C96" s="228"/>
      <c r="D96" s="229">
        <v>42304</v>
      </c>
      <c r="G96" s="564"/>
      <c r="H96" s="564"/>
      <c r="I96" s="564"/>
    </row>
    <row r="99" spans="1:16" ht="22.5">
      <c r="A99" s="561" t="s">
        <v>484</v>
      </c>
      <c r="B99" s="561"/>
      <c r="C99" s="561"/>
      <c r="D99" s="561"/>
      <c r="E99" s="561"/>
      <c r="F99" s="561"/>
      <c r="G99" s="561"/>
      <c r="H99" s="561"/>
      <c r="I99" s="561"/>
    </row>
    <row r="100" spans="1:16">
      <c r="A100" s="562" t="s">
        <v>485</v>
      </c>
      <c r="B100" s="562"/>
      <c r="C100" s="562"/>
      <c r="D100" s="562"/>
      <c r="E100" s="562"/>
      <c r="F100" s="562"/>
      <c r="G100" s="562"/>
      <c r="H100" s="562"/>
      <c r="I100" s="562"/>
    </row>
    <row r="101" spans="1:16" ht="23.25">
      <c r="A101" s="231"/>
      <c r="B101" s="231"/>
      <c r="C101" s="231"/>
      <c r="D101" s="231"/>
      <c r="E101" s="231"/>
      <c r="F101" s="231"/>
      <c r="G101" s="231"/>
      <c r="H101" s="231"/>
      <c r="I101" s="232"/>
    </row>
    <row r="102" spans="1:16" s="214" customFormat="1" ht="45.75" customHeight="1">
      <c r="A102" s="211" t="s">
        <v>0</v>
      </c>
      <c r="B102" s="211" t="s">
        <v>924</v>
      </c>
      <c r="C102" s="211" t="s">
        <v>487</v>
      </c>
      <c r="D102" s="212" t="s">
        <v>488</v>
      </c>
      <c r="E102" s="213" t="s">
        <v>926</v>
      </c>
      <c r="F102" s="213" t="s">
        <v>490</v>
      </c>
      <c r="G102" s="213" t="s">
        <v>925</v>
      </c>
      <c r="H102" s="213" t="s">
        <v>490</v>
      </c>
      <c r="I102" s="213" t="s">
        <v>492</v>
      </c>
    </row>
    <row r="103" spans="1:16" s="214" customFormat="1" ht="24" customHeight="1">
      <c r="A103" s="215">
        <v>1</v>
      </c>
      <c r="B103" s="272">
        <v>42298</v>
      </c>
      <c r="C103" s="233" t="s">
        <v>923</v>
      </c>
      <c r="D103" s="217">
        <v>2880</v>
      </c>
      <c r="E103" s="218">
        <v>8.4</v>
      </c>
      <c r="F103" s="219">
        <f>D103*E103</f>
        <v>24192</v>
      </c>
      <c r="G103" s="219">
        <v>8.1999999999999993</v>
      </c>
      <c r="H103" s="219">
        <f>D103*G103</f>
        <v>23615.999999999996</v>
      </c>
      <c r="I103" s="220">
        <f>F103-H103</f>
        <v>576.00000000000364</v>
      </c>
    </row>
    <row r="104" spans="1:16" s="214" customFormat="1" ht="24" customHeight="1">
      <c r="A104" s="215">
        <v>2</v>
      </c>
      <c r="B104" s="272">
        <v>42335</v>
      </c>
      <c r="C104" s="233" t="s">
        <v>498</v>
      </c>
      <c r="D104" s="217">
        <v>5770</v>
      </c>
      <c r="E104" s="218">
        <v>11.2</v>
      </c>
      <c r="F104" s="219">
        <f t="shared" ref="F104:F105" si="3">D104*E104</f>
        <v>64623.999999999993</v>
      </c>
      <c r="G104" s="219">
        <v>11.2</v>
      </c>
      <c r="H104" s="219">
        <f t="shared" ref="H104:H105" si="4">D104*G104</f>
        <v>64623.999999999993</v>
      </c>
      <c r="I104" s="220">
        <f>F104-H104</f>
        <v>0</v>
      </c>
    </row>
    <row r="105" spans="1:16" s="214" customFormat="1" ht="24" customHeight="1">
      <c r="A105" s="215"/>
      <c r="B105" s="272"/>
      <c r="C105" s="233" t="s">
        <v>923</v>
      </c>
      <c r="D105" s="217">
        <v>1360</v>
      </c>
      <c r="E105" s="218">
        <v>8.4</v>
      </c>
      <c r="F105" s="219">
        <f t="shared" si="3"/>
        <v>11424</v>
      </c>
      <c r="G105" s="219">
        <v>8.1999999999999993</v>
      </c>
      <c r="H105" s="219">
        <f t="shared" si="4"/>
        <v>11151.999999999998</v>
      </c>
      <c r="I105" s="220">
        <f t="shared" ref="I105:I106" si="5">F105-H105</f>
        <v>272.00000000000182</v>
      </c>
    </row>
    <row r="106" spans="1:16" s="214" customFormat="1" ht="24" customHeight="1">
      <c r="A106" s="215">
        <v>3</v>
      </c>
      <c r="B106" s="272">
        <v>42395</v>
      </c>
      <c r="C106" s="233" t="s">
        <v>498</v>
      </c>
      <c r="D106" s="217">
        <v>7100</v>
      </c>
      <c r="E106" s="218">
        <v>11.2</v>
      </c>
      <c r="F106" s="219">
        <f t="shared" ref="F106" si="6">D106*E106</f>
        <v>79520</v>
      </c>
      <c r="G106" s="219">
        <v>11.2</v>
      </c>
      <c r="H106" s="219">
        <f t="shared" ref="H106" si="7">D106*G106</f>
        <v>79520</v>
      </c>
      <c r="I106" s="220">
        <f t="shared" si="5"/>
        <v>0</v>
      </c>
    </row>
    <row r="107" spans="1:16" ht="24" customHeight="1">
      <c r="A107" s="215"/>
      <c r="B107" s="272"/>
      <c r="C107" s="233"/>
      <c r="D107" s="217"/>
      <c r="E107" s="218"/>
      <c r="F107" s="219"/>
      <c r="G107" s="219"/>
      <c r="H107" s="219"/>
      <c r="I107" s="220"/>
      <c r="J107" s="234"/>
      <c r="K107" s="234"/>
      <c r="L107" s="234"/>
      <c r="M107" s="234"/>
      <c r="N107" s="234"/>
      <c r="O107" s="234"/>
      <c r="P107" s="234"/>
    </row>
    <row r="108" spans="1:16" ht="24" customHeight="1">
      <c r="A108" s="559" t="s">
        <v>3</v>
      </c>
      <c r="B108" s="559"/>
      <c r="C108" s="559"/>
      <c r="D108" s="559"/>
      <c r="E108" s="559"/>
      <c r="F108" s="222">
        <f>SUM(F103:F107)</f>
        <v>179760</v>
      </c>
      <c r="G108" s="235"/>
      <c r="H108" s="222">
        <f>SUM(H103:H107)</f>
        <v>178912</v>
      </c>
      <c r="I108" s="222">
        <f>SUM(I103:I107)</f>
        <v>848.00000000000546</v>
      </c>
    </row>
    <row r="109" spans="1:16">
      <c r="I109" s="293">
        <v>22300</v>
      </c>
    </row>
    <row r="110" spans="1:16">
      <c r="I110" s="293">
        <f>I108*I109</f>
        <v>18910400.000000123</v>
      </c>
    </row>
    <row r="111" spans="1:16">
      <c r="A111" s="227" t="s">
        <v>496</v>
      </c>
      <c r="B111" s="227"/>
      <c r="C111" s="228"/>
      <c r="D111" s="229">
        <v>42453</v>
      </c>
      <c r="G111" s="564"/>
      <c r="H111" s="564"/>
      <c r="I111" s="564"/>
    </row>
  </sheetData>
  <mergeCells count="42">
    <mergeCell ref="A99:I99"/>
    <mergeCell ref="A100:I100"/>
    <mergeCell ref="A108:E108"/>
    <mergeCell ref="G111:I111"/>
    <mergeCell ref="G96:I96"/>
    <mergeCell ref="A38:E38"/>
    <mergeCell ref="A44:E44"/>
    <mergeCell ref="A48:I48"/>
    <mergeCell ref="A49:I49"/>
    <mergeCell ref="A83:I83"/>
    <mergeCell ref="A54:E54"/>
    <mergeCell ref="A61:E61"/>
    <mergeCell ref="G63:I63"/>
    <mergeCell ref="A65:I65"/>
    <mergeCell ref="A66:I66"/>
    <mergeCell ref="A67:I67"/>
    <mergeCell ref="A71:E71"/>
    <mergeCell ref="A78:E78"/>
    <mergeCell ref="G80:I80"/>
    <mergeCell ref="A81:D81"/>
    <mergeCell ref="A82:I82"/>
    <mergeCell ref="A26:I26"/>
    <mergeCell ref="A27:I27"/>
    <mergeCell ref="A28:I28"/>
    <mergeCell ref="A31:E31"/>
    <mergeCell ref="G32:I32"/>
    <mergeCell ref="A94:E94"/>
    <mergeCell ref="A22:D22"/>
    <mergeCell ref="A1:I1"/>
    <mergeCell ref="A2:I2"/>
    <mergeCell ref="A4:I4"/>
    <mergeCell ref="A9:E9"/>
    <mergeCell ref="G11:I11"/>
    <mergeCell ref="A17:E17"/>
    <mergeCell ref="A18:I18"/>
    <mergeCell ref="A20:D20"/>
    <mergeCell ref="G20:I20"/>
    <mergeCell ref="A21:D21"/>
    <mergeCell ref="G21:I21"/>
    <mergeCell ref="A50:I50"/>
    <mergeCell ref="G24:I24"/>
    <mergeCell ref="A25:D25"/>
  </mergeCells>
  <printOptions horizontalCentered="1"/>
  <pageMargins left="0.14000000000000001" right="0.14000000000000001" top="0.15" bottom="0.27" header="0.15" footer="0.3"/>
  <pageSetup paperSize="359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L165"/>
  <sheetViews>
    <sheetView topLeftCell="A5" zoomScale="95" workbookViewId="0">
      <pane ySplit="7" topLeftCell="A73" activePane="bottomLeft" state="frozen"/>
      <selection activeCell="G72" sqref="G72"/>
      <selection pane="bottomLeft" activeCell="G77" sqref="G77:G79"/>
    </sheetView>
  </sheetViews>
  <sheetFormatPr defaultRowHeight="15.75"/>
  <cols>
    <col min="1" max="1" width="11.85546875" style="247" customWidth="1"/>
    <col min="2" max="2" width="18.42578125" style="244" customWidth="1"/>
    <col min="3" max="3" width="12.28515625" style="244" customWidth="1"/>
    <col min="4" max="4" width="20.28515625" style="244" customWidth="1"/>
    <col min="5" max="5" width="6.85546875" style="248" customWidth="1"/>
    <col min="6" max="6" width="8" style="334" customWidth="1"/>
    <col min="7" max="7" width="9.5703125" style="334" customWidth="1"/>
    <col min="8" max="8" width="9" style="334" customWidth="1"/>
    <col min="9" max="9" width="15.85546875" style="334" customWidth="1"/>
    <col min="10" max="10" width="15.28515625" style="334" customWidth="1"/>
    <col min="11" max="11" width="14.85546875" style="334" customWidth="1"/>
    <col min="12" max="12" width="13" style="244" customWidth="1"/>
    <col min="13" max="16384" width="9.140625" style="244"/>
  </cols>
  <sheetData>
    <row r="1" spans="1:12" s="37" customFormat="1" ht="19.5" customHeight="1">
      <c r="A1" s="553" t="s">
        <v>9</v>
      </c>
      <c r="B1" s="553"/>
      <c r="C1" s="553"/>
      <c r="F1" s="39"/>
      <c r="G1" s="39"/>
      <c r="H1" s="39"/>
    </row>
    <row r="2" spans="1:12" s="37" customFormat="1" ht="19.5" customHeight="1">
      <c r="A2" s="40" t="s">
        <v>10</v>
      </c>
      <c r="B2" s="40"/>
      <c r="C2" s="40"/>
      <c r="D2" s="40"/>
      <c r="E2" s="40"/>
      <c r="F2" s="39"/>
      <c r="G2" s="39"/>
      <c r="H2" s="39"/>
    </row>
    <row r="3" spans="1:12" s="37" customFormat="1" ht="19.5" customHeight="1">
      <c r="A3" s="553" t="s">
        <v>11</v>
      </c>
      <c r="B3" s="553"/>
      <c r="C3" s="571" t="s">
        <v>514</v>
      </c>
      <c r="D3" s="571"/>
      <c r="E3" s="295"/>
      <c r="F3" s="39"/>
      <c r="G3" s="39"/>
      <c r="H3" s="39"/>
    </row>
    <row r="4" spans="1:12" s="41" customFormat="1" ht="9" customHeight="1">
      <c r="F4" s="43"/>
      <c r="G4" s="43"/>
      <c r="H4" s="43"/>
    </row>
    <row r="5" spans="1:12" s="243" customFormat="1" ht="30" customHeight="1">
      <c r="A5" s="572" t="s">
        <v>12</v>
      </c>
      <c r="B5" s="572"/>
      <c r="C5" s="572"/>
      <c r="D5" s="572"/>
      <c r="E5" s="572"/>
      <c r="F5" s="572"/>
      <c r="G5" s="572"/>
      <c r="H5" s="572"/>
      <c r="I5" s="572"/>
      <c r="J5" s="572"/>
      <c r="K5" s="572"/>
    </row>
    <row r="6" spans="1:12" ht="9" customHeight="1">
      <c r="A6" s="573"/>
      <c r="B6" s="573"/>
      <c r="C6" s="573"/>
      <c r="D6" s="573"/>
      <c r="E6" s="573"/>
      <c r="F6" s="573"/>
      <c r="G6" s="573"/>
      <c r="H6" s="573"/>
      <c r="I6" s="573"/>
      <c r="J6" s="244"/>
      <c r="K6" s="244"/>
    </row>
    <row r="7" spans="1:12" s="205" customFormat="1" ht="19.5" customHeight="1">
      <c r="A7" s="204" t="s">
        <v>928</v>
      </c>
      <c r="E7" s="245"/>
      <c r="F7" s="333"/>
      <c r="G7" s="333"/>
      <c r="H7" s="333"/>
      <c r="I7" s="333"/>
      <c r="J7" s="333"/>
      <c r="K7" s="333"/>
    </row>
    <row r="8" spans="1:12" s="205" customFormat="1" ht="19.5" customHeight="1">
      <c r="A8" s="204" t="s">
        <v>1321</v>
      </c>
      <c r="E8" s="245"/>
      <c r="F8" s="333"/>
      <c r="G8" s="333"/>
      <c r="H8" s="333"/>
      <c r="I8" s="333"/>
      <c r="J8" s="333"/>
      <c r="K8" s="333"/>
    </row>
    <row r="9" spans="1:12" s="205" customFormat="1" ht="19.5" customHeight="1">
      <c r="A9" s="204" t="s">
        <v>1322</v>
      </c>
      <c r="C9" s="205" t="s">
        <v>1323</v>
      </c>
      <c r="E9" s="245"/>
      <c r="F9" s="333"/>
      <c r="G9" s="333"/>
      <c r="H9" s="333"/>
      <c r="I9" s="333"/>
      <c r="J9" s="333"/>
      <c r="K9" s="333"/>
    </row>
    <row r="10" spans="1:12" ht="8.25" customHeight="1"/>
    <row r="11" spans="1:12" s="251" customFormat="1" ht="38.25" customHeight="1">
      <c r="A11" s="249" t="s">
        <v>13</v>
      </c>
      <c r="B11" s="250" t="s">
        <v>14</v>
      </c>
      <c r="C11" s="250" t="s">
        <v>1324</v>
      </c>
      <c r="D11" s="250" t="s">
        <v>1325</v>
      </c>
      <c r="E11" s="250" t="s">
        <v>515</v>
      </c>
      <c r="F11" s="335" t="s">
        <v>516</v>
      </c>
      <c r="G11" s="335" t="s">
        <v>517</v>
      </c>
      <c r="H11" s="336" t="s">
        <v>15</v>
      </c>
      <c r="I11" s="335" t="s">
        <v>16</v>
      </c>
      <c r="J11" s="335" t="s">
        <v>17</v>
      </c>
      <c r="K11" s="335" t="s">
        <v>18</v>
      </c>
      <c r="L11" s="335" t="s">
        <v>19</v>
      </c>
    </row>
    <row r="12" spans="1:12" s="208" customFormat="1" ht="20.25" customHeight="1">
      <c r="A12" s="574" t="s">
        <v>1326</v>
      </c>
      <c r="B12" s="575"/>
      <c r="C12" s="575"/>
      <c r="D12" s="575"/>
      <c r="E12" s="575"/>
      <c r="F12" s="575"/>
      <c r="G12" s="575"/>
      <c r="H12" s="575"/>
      <c r="I12" s="575"/>
      <c r="J12" s="576"/>
      <c r="K12" s="337">
        <v>44045875</v>
      </c>
      <c r="L12" s="206"/>
    </row>
    <row r="13" spans="1:12" s="343" customFormat="1" ht="20.25" customHeight="1">
      <c r="A13" s="338">
        <v>41331</v>
      </c>
      <c r="B13" s="339" t="s">
        <v>1327</v>
      </c>
      <c r="C13" s="339" t="s">
        <v>1328</v>
      </c>
      <c r="D13" s="339" t="s">
        <v>1329</v>
      </c>
      <c r="E13" s="339" t="s">
        <v>1330</v>
      </c>
      <c r="F13" s="340">
        <v>200</v>
      </c>
      <c r="G13" s="340">
        <v>38000</v>
      </c>
      <c r="H13" s="340">
        <f t="shared" ref="H13:H23" si="0">G13*10%</f>
        <v>3800</v>
      </c>
      <c r="I13" s="340">
        <f t="shared" ref="I13:I57" si="1">IF(B13&lt;&gt;"",F13*(G13+H13),0)</f>
        <v>8360000</v>
      </c>
      <c r="J13" s="340"/>
      <c r="K13" s="341">
        <f>IF(B13&lt;&gt;"",K12+I13-J13,0)</f>
        <v>52405875</v>
      </c>
      <c r="L13" s="342" t="s">
        <v>1331</v>
      </c>
    </row>
    <row r="14" spans="1:12" ht="20.25" customHeight="1">
      <c r="A14" s="344"/>
      <c r="B14" s="345" t="s">
        <v>1327</v>
      </c>
      <c r="C14" s="254" t="s">
        <v>1328</v>
      </c>
      <c r="D14" s="254" t="s">
        <v>1332</v>
      </c>
      <c r="E14" s="254" t="s">
        <v>1330</v>
      </c>
      <c r="F14" s="346">
        <v>101</v>
      </c>
      <c r="G14" s="346">
        <v>40000</v>
      </c>
      <c r="H14" s="347">
        <f t="shared" si="0"/>
        <v>4000</v>
      </c>
      <c r="I14" s="347">
        <f t="shared" si="1"/>
        <v>4444000</v>
      </c>
      <c r="J14" s="346"/>
      <c r="K14" s="348">
        <f t="shared" ref="K14:K57" si="2">IF(B14&lt;&gt;"",K13+I14-J14,0)</f>
        <v>56849875</v>
      </c>
      <c r="L14" s="349" t="s">
        <v>1333</v>
      </c>
    </row>
    <row r="15" spans="1:12" ht="20.25" customHeight="1">
      <c r="A15" s="344"/>
      <c r="B15" s="345" t="s">
        <v>1327</v>
      </c>
      <c r="C15" s="254" t="s">
        <v>1328</v>
      </c>
      <c r="D15" s="254" t="s">
        <v>1334</v>
      </c>
      <c r="E15" s="254" t="s">
        <v>1330</v>
      </c>
      <c r="F15" s="346">
        <v>202</v>
      </c>
      <c r="G15" s="346">
        <v>28000</v>
      </c>
      <c r="H15" s="347">
        <f t="shared" si="0"/>
        <v>2800</v>
      </c>
      <c r="I15" s="347">
        <f t="shared" si="1"/>
        <v>6221600</v>
      </c>
      <c r="J15" s="346"/>
      <c r="K15" s="348">
        <f t="shared" si="2"/>
        <v>63071475</v>
      </c>
      <c r="L15" s="349" t="s">
        <v>1335</v>
      </c>
    </row>
    <row r="16" spans="1:12" ht="20.25" customHeight="1">
      <c r="A16" s="344"/>
      <c r="B16" s="345" t="s">
        <v>1327</v>
      </c>
      <c r="C16" s="254" t="s">
        <v>1328</v>
      </c>
      <c r="D16" s="254" t="s">
        <v>1336</v>
      </c>
      <c r="E16" s="254" t="s">
        <v>1330</v>
      </c>
      <c r="F16" s="346">
        <v>100</v>
      </c>
      <c r="G16" s="346">
        <v>39000</v>
      </c>
      <c r="H16" s="347">
        <f t="shared" si="0"/>
        <v>3900</v>
      </c>
      <c r="I16" s="347">
        <f t="shared" si="1"/>
        <v>4290000</v>
      </c>
      <c r="J16" s="346"/>
      <c r="K16" s="348">
        <f t="shared" si="2"/>
        <v>67361475</v>
      </c>
      <c r="L16" s="349" t="s">
        <v>1337</v>
      </c>
    </row>
    <row r="17" spans="1:12" ht="20.25" customHeight="1">
      <c r="A17" s="344">
        <v>41365</v>
      </c>
      <c r="B17" s="345" t="s">
        <v>1327</v>
      </c>
      <c r="C17" s="254" t="s">
        <v>1328</v>
      </c>
      <c r="D17" s="254" t="s">
        <v>1338</v>
      </c>
      <c r="E17" s="254" t="s">
        <v>1330</v>
      </c>
      <c r="F17" s="346">
        <v>269</v>
      </c>
      <c r="G17" s="346">
        <v>34000</v>
      </c>
      <c r="H17" s="347">
        <f t="shared" si="0"/>
        <v>3400</v>
      </c>
      <c r="I17" s="347">
        <f t="shared" si="1"/>
        <v>10060600</v>
      </c>
      <c r="J17" s="346"/>
      <c r="K17" s="348">
        <f t="shared" si="2"/>
        <v>77422075</v>
      </c>
      <c r="L17" s="349" t="s">
        <v>1339</v>
      </c>
    </row>
    <row r="18" spans="1:12" ht="20.25" customHeight="1">
      <c r="A18" s="344"/>
      <c r="B18" s="345" t="s">
        <v>1327</v>
      </c>
      <c r="C18" s="254" t="s">
        <v>1328</v>
      </c>
      <c r="D18" s="254" t="s">
        <v>1340</v>
      </c>
      <c r="E18" s="254" t="s">
        <v>1330</v>
      </c>
      <c r="F18" s="346">
        <v>163</v>
      </c>
      <c r="G18" s="346">
        <v>34000</v>
      </c>
      <c r="H18" s="347">
        <f t="shared" si="0"/>
        <v>3400</v>
      </c>
      <c r="I18" s="347">
        <f t="shared" si="1"/>
        <v>6096200</v>
      </c>
      <c r="J18" s="346"/>
      <c r="K18" s="348">
        <f t="shared" si="2"/>
        <v>83518275</v>
      </c>
      <c r="L18" s="349" t="s">
        <v>1341</v>
      </c>
    </row>
    <row r="19" spans="1:12" ht="20.25" customHeight="1">
      <c r="A19" s="344">
        <v>41379</v>
      </c>
      <c r="B19" s="349" t="s">
        <v>17</v>
      </c>
      <c r="C19" s="344"/>
      <c r="D19" s="254"/>
      <c r="E19" s="254"/>
      <c r="F19" s="346"/>
      <c r="G19" s="346"/>
      <c r="H19" s="347"/>
      <c r="I19" s="347">
        <f t="shared" si="1"/>
        <v>0</v>
      </c>
      <c r="J19" s="346">
        <v>40000000</v>
      </c>
      <c r="K19" s="348">
        <f t="shared" si="2"/>
        <v>43518275</v>
      </c>
      <c r="L19" s="349"/>
    </row>
    <row r="20" spans="1:12" ht="20.25" customHeight="1">
      <c r="A20" s="344">
        <v>41460</v>
      </c>
      <c r="B20" s="345" t="s">
        <v>1327</v>
      </c>
      <c r="C20" s="254" t="s">
        <v>1328</v>
      </c>
      <c r="D20" s="254" t="s">
        <v>1332</v>
      </c>
      <c r="E20" s="254" t="s">
        <v>1330</v>
      </c>
      <c r="F20" s="346">
        <v>112</v>
      </c>
      <c r="G20" s="346">
        <v>34000</v>
      </c>
      <c r="H20" s="347">
        <f t="shared" si="0"/>
        <v>3400</v>
      </c>
      <c r="I20" s="347">
        <f t="shared" si="1"/>
        <v>4188800</v>
      </c>
      <c r="J20" s="346"/>
      <c r="K20" s="348">
        <f t="shared" si="2"/>
        <v>47707075</v>
      </c>
      <c r="L20" s="349" t="s">
        <v>1342</v>
      </c>
    </row>
    <row r="21" spans="1:12" ht="20.25" customHeight="1">
      <c r="A21" s="344"/>
      <c r="B21" s="345" t="s">
        <v>1327</v>
      </c>
      <c r="C21" s="254" t="s">
        <v>1328</v>
      </c>
      <c r="D21" s="254" t="s">
        <v>1336</v>
      </c>
      <c r="E21" s="254" t="s">
        <v>1330</v>
      </c>
      <c r="F21" s="346">
        <v>162</v>
      </c>
      <c r="G21" s="346">
        <v>39000</v>
      </c>
      <c r="H21" s="347">
        <f t="shared" si="0"/>
        <v>3900</v>
      </c>
      <c r="I21" s="347">
        <f t="shared" si="1"/>
        <v>6949800</v>
      </c>
      <c r="J21" s="346"/>
      <c r="K21" s="348">
        <f t="shared" si="2"/>
        <v>54656875</v>
      </c>
      <c r="L21" s="349" t="s">
        <v>1343</v>
      </c>
    </row>
    <row r="22" spans="1:12" ht="20.25" customHeight="1">
      <c r="A22" s="344"/>
      <c r="B22" s="345" t="s">
        <v>1327</v>
      </c>
      <c r="C22" s="254" t="s">
        <v>1328</v>
      </c>
      <c r="D22" s="254" t="s">
        <v>1329</v>
      </c>
      <c r="E22" s="254" t="s">
        <v>1330</v>
      </c>
      <c r="F22" s="346">
        <v>112</v>
      </c>
      <c r="G22" s="346">
        <v>38000</v>
      </c>
      <c r="H22" s="347">
        <f t="shared" si="0"/>
        <v>3800</v>
      </c>
      <c r="I22" s="347">
        <f t="shared" si="1"/>
        <v>4681600</v>
      </c>
      <c r="J22" s="346"/>
      <c r="K22" s="348">
        <f t="shared" si="2"/>
        <v>59338475</v>
      </c>
      <c r="L22" s="349" t="s">
        <v>1331</v>
      </c>
    </row>
    <row r="23" spans="1:12" ht="20.25" customHeight="1">
      <c r="A23" s="344"/>
      <c r="B23" s="345" t="s">
        <v>1327</v>
      </c>
      <c r="C23" s="254" t="s">
        <v>1328</v>
      </c>
      <c r="D23" s="254" t="s">
        <v>1344</v>
      </c>
      <c r="E23" s="254" t="s">
        <v>1330</v>
      </c>
      <c r="F23" s="346">
        <v>215</v>
      </c>
      <c r="G23" s="346">
        <v>28000</v>
      </c>
      <c r="H23" s="347">
        <f t="shared" si="0"/>
        <v>2800</v>
      </c>
      <c r="I23" s="347">
        <f t="shared" si="1"/>
        <v>6622000</v>
      </c>
      <c r="J23" s="346"/>
      <c r="K23" s="348">
        <f t="shared" si="2"/>
        <v>65960475</v>
      </c>
      <c r="L23" s="349" t="s">
        <v>1345</v>
      </c>
    </row>
    <row r="24" spans="1:12" ht="20.25" customHeight="1">
      <c r="A24" s="344">
        <v>41465</v>
      </c>
      <c r="B24" s="349" t="s">
        <v>17</v>
      </c>
      <c r="C24" s="344"/>
      <c r="D24" s="254"/>
      <c r="E24" s="254"/>
      <c r="F24" s="346"/>
      <c r="G24" s="346"/>
      <c r="H24" s="347"/>
      <c r="I24" s="347">
        <f t="shared" si="1"/>
        <v>0</v>
      </c>
      <c r="J24" s="346">
        <v>30000000</v>
      </c>
      <c r="K24" s="348">
        <f t="shared" si="2"/>
        <v>35960475</v>
      </c>
      <c r="L24" s="349"/>
    </row>
    <row r="25" spans="1:12" ht="20.25" customHeight="1">
      <c r="A25" s="344">
        <v>41514</v>
      </c>
      <c r="B25" s="349" t="s">
        <v>17</v>
      </c>
      <c r="C25" s="344"/>
      <c r="D25" s="254"/>
      <c r="E25" s="254"/>
      <c r="F25" s="346"/>
      <c r="G25" s="346"/>
      <c r="H25" s="347"/>
      <c r="I25" s="347">
        <f t="shared" si="1"/>
        <v>0</v>
      </c>
      <c r="J25" s="346">
        <f>K24</f>
        <v>35960475</v>
      </c>
      <c r="K25" s="348">
        <f t="shared" si="2"/>
        <v>0</v>
      </c>
      <c r="L25" s="349"/>
    </row>
    <row r="26" spans="1:12" ht="20.25" customHeight="1">
      <c r="A26" s="350">
        <v>41648</v>
      </c>
      <c r="B26" s="345" t="s">
        <v>1327</v>
      </c>
      <c r="C26" s="254" t="s">
        <v>1328</v>
      </c>
      <c r="D26" s="254" t="s">
        <v>1332</v>
      </c>
      <c r="E26" s="254" t="s">
        <v>1330</v>
      </c>
      <c r="F26" s="351">
        <v>339</v>
      </c>
      <c r="G26" s="351">
        <v>34000</v>
      </c>
      <c r="H26" s="347">
        <f>G26*10%</f>
        <v>3400</v>
      </c>
      <c r="I26" s="347">
        <f t="shared" si="1"/>
        <v>12678600</v>
      </c>
      <c r="J26" s="346"/>
      <c r="K26" s="348">
        <f t="shared" si="2"/>
        <v>12678600</v>
      </c>
      <c r="L26" s="349" t="s">
        <v>1342</v>
      </c>
    </row>
    <row r="27" spans="1:12" ht="20.25" customHeight="1">
      <c r="A27" s="350"/>
      <c r="B27" s="345" t="s">
        <v>1327</v>
      </c>
      <c r="C27" s="254" t="s">
        <v>1328</v>
      </c>
      <c r="D27" s="258" t="s">
        <v>1344</v>
      </c>
      <c r="E27" s="254" t="s">
        <v>1330</v>
      </c>
      <c r="F27" s="351">
        <v>75</v>
      </c>
      <c r="G27" s="351">
        <v>40000</v>
      </c>
      <c r="H27" s="347">
        <f>G27*10%</f>
        <v>4000</v>
      </c>
      <c r="I27" s="347">
        <f t="shared" si="1"/>
        <v>3300000</v>
      </c>
      <c r="J27" s="346"/>
      <c r="K27" s="348">
        <f t="shared" si="2"/>
        <v>15978600</v>
      </c>
      <c r="L27" s="349" t="s">
        <v>1346</v>
      </c>
    </row>
    <row r="28" spans="1:12" ht="20.25" customHeight="1">
      <c r="A28" s="350"/>
      <c r="B28" s="345" t="s">
        <v>1327</v>
      </c>
      <c r="C28" s="254" t="s">
        <v>1328</v>
      </c>
      <c r="D28" s="258" t="s">
        <v>1340</v>
      </c>
      <c r="E28" s="254" t="s">
        <v>1330</v>
      </c>
      <c r="F28" s="351">
        <v>116</v>
      </c>
      <c r="G28" s="351">
        <v>34000</v>
      </c>
      <c r="H28" s="347">
        <f>G28*10%</f>
        <v>3400</v>
      </c>
      <c r="I28" s="347">
        <f t="shared" si="1"/>
        <v>4338400</v>
      </c>
      <c r="J28" s="346"/>
      <c r="K28" s="348">
        <f t="shared" si="2"/>
        <v>20317000</v>
      </c>
      <c r="L28" s="349" t="s">
        <v>1341</v>
      </c>
    </row>
    <row r="29" spans="1:12" ht="20.25" customHeight="1">
      <c r="A29" s="344">
        <v>41795</v>
      </c>
      <c r="B29" s="349" t="s">
        <v>17</v>
      </c>
      <c r="C29" s="344"/>
      <c r="D29" s="254"/>
      <c r="E29" s="254"/>
      <c r="F29" s="346"/>
      <c r="G29" s="346"/>
      <c r="H29" s="347"/>
      <c r="I29" s="347">
        <f t="shared" si="1"/>
        <v>0</v>
      </c>
      <c r="J29" s="346">
        <f>K28</f>
        <v>20317000</v>
      </c>
      <c r="K29" s="348">
        <f t="shared" si="2"/>
        <v>0</v>
      </c>
      <c r="L29" s="349"/>
    </row>
    <row r="30" spans="1:12" ht="20.25" customHeight="1">
      <c r="A30" s="350">
        <v>41821</v>
      </c>
      <c r="B30" s="345" t="s">
        <v>1327</v>
      </c>
      <c r="C30" s="254" t="s">
        <v>1328</v>
      </c>
      <c r="D30" s="254" t="s">
        <v>1332</v>
      </c>
      <c r="E30" s="254" t="s">
        <v>1330</v>
      </c>
      <c r="F30" s="351">
        <v>120</v>
      </c>
      <c r="G30" s="351">
        <v>34000</v>
      </c>
      <c r="H30" s="347">
        <f>G30*10%</f>
        <v>3400</v>
      </c>
      <c r="I30" s="347">
        <f t="shared" si="1"/>
        <v>4488000</v>
      </c>
      <c r="J30" s="346"/>
      <c r="K30" s="348">
        <f t="shared" si="2"/>
        <v>4488000</v>
      </c>
      <c r="L30" s="349" t="s">
        <v>1342</v>
      </c>
    </row>
    <row r="31" spans="1:12" ht="20.25" customHeight="1">
      <c r="A31" s="350"/>
      <c r="B31" s="345" t="s">
        <v>1327</v>
      </c>
      <c r="C31" s="254" t="s">
        <v>1328</v>
      </c>
      <c r="D31" s="258" t="s">
        <v>1344</v>
      </c>
      <c r="E31" s="254" t="s">
        <v>1330</v>
      </c>
      <c r="F31" s="351">
        <v>80</v>
      </c>
      <c r="G31" s="351">
        <v>40000</v>
      </c>
      <c r="H31" s="347">
        <f t="shared" ref="H31:H84" si="3">G31*10%</f>
        <v>4000</v>
      </c>
      <c r="I31" s="347">
        <f t="shared" si="1"/>
        <v>3520000</v>
      </c>
      <c r="J31" s="346"/>
      <c r="K31" s="348">
        <f t="shared" si="2"/>
        <v>8008000</v>
      </c>
      <c r="L31" s="349" t="s">
        <v>1347</v>
      </c>
    </row>
    <row r="32" spans="1:12" ht="20.25" customHeight="1">
      <c r="A32" s="350"/>
      <c r="B32" s="345" t="s">
        <v>1327</v>
      </c>
      <c r="C32" s="254" t="s">
        <v>1328</v>
      </c>
      <c r="D32" s="258" t="s">
        <v>1336</v>
      </c>
      <c r="E32" s="254" t="s">
        <v>1330</v>
      </c>
      <c r="F32" s="351">
        <v>100</v>
      </c>
      <c r="G32" s="351">
        <v>32000</v>
      </c>
      <c r="H32" s="347">
        <f t="shared" si="3"/>
        <v>3200</v>
      </c>
      <c r="I32" s="347">
        <f t="shared" si="1"/>
        <v>3520000</v>
      </c>
      <c r="J32" s="346"/>
      <c r="K32" s="348">
        <f t="shared" si="2"/>
        <v>11528000</v>
      </c>
      <c r="L32" s="349" t="s">
        <v>1348</v>
      </c>
    </row>
    <row r="33" spans="1:12" ht="20.25" customHeight="1">
      <c r="A33" s="350">
        <v>41836</v>
      </c>
      <c r="B33" s="345" t="s">
        <v>1349</v>
      </c>
      <c r="C33" s="258" t="s">
        <v>1350</v>
      </c>
      <c r="D33" s="258" t="s">
        <v>1351</v>
      </c>
      <c r="E33" s="254" t="s">
        <v>1330</v>
      </c>
      <c r="F33" s="351">
        <v>230</v>
      </c>
      <c r="G33" s="351">
        <v>3500</v>
      </c>
      <c r="H33" s="347">
        <f t="shared" si="3"/>
        <v>350</v>
      </c>
      <c r="I33" s="347">
        <f t="shared" si="1"/>
        <v>885500</v>
      </c>
      <c r="J33" s="346"/>
      <c r="K33" s="348">
        <f t="shared" si="2"/>
        <v>12413500</v>
      </c>
      <c r="L33" s="349" t="s">
        <v>1352</v>
      </c>
    </row>
    <row r="34" spans="1:12" ht="20.25" customHeight="1">
      <c r="A34" s="350"/>
      <c r="B34" s="345" t="s">
        <v>1349</v>
      </c>
      <c r="C34" s="258" t="s">
        <v>1350</v>
      </c>
      <c r="D34" s="258" t="s">
        <v>1351</v>
      </c>
      <c r="E34" s="254" t="s">
        <v>1330</v>
      </c>
      <c r="F34" s="351">
        <v>210</v>
      </c>
      <c r="G34" s="351">
        <v>3500</v>
      </c>
      <c r="H34" s="347">
        <f t="shared" si="3"/>
        <v>350</v>
      </c>
      <c r="I34" s="347">
        <f t="shared" si="1"/>
        <v>808500</v>
      </c>
      <c r="J34" s="346"/>
      <c r="K34" s="348">
        <f t="shared" si="2"/>
        <v>13222000</v>
      </c>
      <c r="L34" s="349" t="s">
        <v>1353</v>
      </c>
    </row>
    <row r="35" spans="1:12" ht="20.25" customHeight="1">
      <c r="A35" s="350"/>
      <c r="B35" s="345" t="s">
        <v>1349</v>
      </c>
      <c r="C35" s="258" t="s">
        <v>1350</v>
      </c>
      <c r="D35" s="258" t="s">
        <v>1351</v>
      </c>
      <c r="E35" s="254" t="s">
        <v>1330</v>
      </c>
      <c r="F35" s="351">
        <v>210</v>
      </c>
      <c r="G35" s="351">
        <v>3500</v>
      </c>
      <c r="H35" s="347">
        <f t="shared" si="3"/>
        <v>350</v>
      </c>
      <c r="I35" s="347">
        <f t="shared" si="1"/>
        <v>808500</v>
      </c>
      <c r="J35" s="346"/>
      <c r="K35" s="348">
        <f t="shared" si="2"/>
        <v>14030500</v>
      </c>
      <c r="L35" s="349" t="s">
        <v>1354</v>
      </c>
    </row>
    <row r="36" spans="1:12" ht="20.25" customHeight="1">
      <c r="A36" s="350"/>
      <c r="B36" s="345" t="s">
        <v>1327</v>
      </c>
      <c r="C36" s="258" t="s">
        <v>1350</v>
      </c>
      <c r="D36" s="258" t="s">
        <v>1355</v>
      </c>
      <c r="E36" s="254" t="s">
        <v>1330</v>
      </c>
      <c r="F36" s="351">
        <v>20</v>
      </c>
      <c r="G36" s="351">
        <v>49500</v>
      </c>
      <c r="H36" s="347">
        <f t="shared" si="3"/>
        <v>4950</v>
      </c>
      <c r="I36" s="347">
        <f t="shared" si="1"/>
        <v>1089000</v>
      </c>
      <c r="J36" s="346"/>
      <c r="K36" s="348">
        <f t="shared" si="2"/>
        <v>15119500</v>
      </c>
      <c r="L36" s="349" t="s">
        <v>1356</v>
      </c>
    </row>
    <row r="37" spans="1:12" ht="20.25" customHeight="1">
      <c r="A37" s="350"/>
      <c r="B37" s="345" t="s">
        <v>1327</v>
      </c>
      <c r="C37" s="258" t="s">
        <v>1350</v>
      </c>
      <c r="D37" s="258" t="s">
        <v>1355</v>
      </c>
      <c r="E37" s="254" t="s">
        <v>1330</v>
      </c>
      <c r="F37" s="351">
        <v>20</v>
      </c>
      <c r="G37" s="351">
        <v>49500</v>
      </c>
      <c r="H37" s="347">
        <f t="shared" si="3"/>
        <v>4950</v>
      </c>
      <c r="I37" s="347">
        <f t="shared" si="1"/>
        <v>1089000</v>
      </c>
      <c r="J37" s="346"/>
      <c r="K37" s="348">
        <f t="shared" si="2"/>
        <v>16208500</v>
      </c>
      <c r="L37" s="349" t="s">
        <v>1357</v>
      </c>
    </row>
    <row r="38" spans="1:12" ht="20.25" customHeight="1">
      <c r="A38" s="350">
        <v>41839</v>
      </c>
      <c r="B38" s="345" t="s">
        <v>1327</v>
      </c>
      <c r="C38" s="258" t="s">
        <v>1350</v>
      </c>
      <c r="D38" s="258" t="s">
        <v>1351</v>
      </c>
      <c r="E38" s="254" t="s">
        <v>1330</v>
      </c>
      <c r="F38" s="351">
        <v>1345</v>
      </c>
      <c r="G38" s="351">
        <v>3500</v>
      </c>
      <c r="H38" s="347">
        <f t="shared" si="3"/>
        <v>350</v>
      </c>
      <c r="I38" s="347">
        <f t="shared" si="1"/>
        <v>5178250</v>
      </c>
      <c r="J38" s="346"/>
      <c r="K38" s="348">
        <f t="shared" si="2"/>
        <v>21386750</v>
      </c>
      <c r="L38" s="349" t="s">
        <v>1357</v>
      </c>
    </row>
    <row r="39" spans="1:12" ht="20.25" customHeight="1">
      <c r="A39" s="350"/>
      <c r="B39" s="345" t="s">
        <v>1327</v>
      </c>
      <c r="C39" s="258" t="s">
        <v>1350</v>
      </c>
      <c r="D39" s="258" t="s">
        <v>1355</v>
      </c>
      <c r="E39" s="254" t="s">
        <v>1330</v>
      </c>
      <c r="F39" s="351">
        <v>90</v>
      </c>
      <c r="G39" s="351">
        <v>49500</v>
      </c>
      <c r="H39" s="347">
        <f t="shared" si="3"/>
        <v>4950</v>
      </c>
      <c r="I39" s="347">
        <f t="shared" si="1"/>
        <v>4900500</v>
      </c>
      <c r="J39" s="346"/>
      <c r="K39" s="348">
        <f t="shared" si="2"/>
        <v>26287250</v>
      </c>
      <c r="L39" s="349" t="s">
        <v>1356</v>
      </c>
    </row>
    <row r="40" spans="1:12" ht="20.25" customHeight="1">
      <c r="A40" s="350"/>
      <c r="B40" s="345" t="s">
        <v>1327</v>
      </c>
      <c r="C40" s="258" t="s">
        <v>1350</v>
      </c>
      <c r="D40" s="258" t="s">
        <v>1355</v>
      </c>
      <c r="E40" s="254" t="s">
        <v>1330</v>
      </c>
      <c r="F40" s="351">
        <v>90</v>
      </c>
      <c r="G40" s="351">
        <v>49500</v>
      </c>
      <c r="H40" s="347">
        <f t="shared" si="3"/>
        <v>4950</v>
      </c>
      <c r="I40" s="347">
        <f t="shared" si="1"/>
        <v>4900500</v>
      </c>
      <c r="J40" s="346"/>
      <c r="K40" s="348">
        <f t="shared" si="2"/>
        <v>31187750</v>
      </c>
      <c r="L40" s="349" t="s">
        <v>1357</v>
      </c>
    </row>
    <row r="41" spans="1:12" ht="20.25" customHeight="1">
      <c r="A41" s="350">
        <v>41844</v>
      </c>
      <c r="B41" s="345" t="s">
        <v>1349</v>
      </c>
      <c r="C41" s="258" t="s">
        <v>1350</v>
      </c>
      <c r="D41" s="258" t="s">
        <v>1351</v>
      </c>
      <c r="E41" s="254" t="s">
        <v>1330</v>
      </c>
      <c r="F41" s="351">
        <v>2663</v>
      </c>
      <c r="G41" s="351">
        <v>3500</v>
      </c>
      <c r="H41" s="347">
        <f t="shared" si="3"/>
        <v>350</v>
      </c>
      <c r="I41" s="347">
        <f t="shared" si="1"/>
        <v>10252550</v>
      </c>
      <c r="J41" s="346"/>
      <c r="K41" s="348">
        <f t="shared" si="2"/>
        <v>41440300</v>
      </c>
      <c r="L41" s="349" t="s">
        <v>1352</v>
      </c>
    </row>
    <row r="42" spans="1:12" ht="20.25" customHeight="1">
      <c r="A42" s="350"/>
      <c r="B42" s="345" t="s">
        <v>1349</v>
      </c>
      <c r="C42" s="258" t="s">
        <v>1350</v>
      </c>
      <c r="D42" s="258" t="s">
        <v>1351</v>
      </c>
      <c r="E42" s="254" t="s">
        <v>1330</v>
      </c>
      <c r="F42" s="351">
        <v>1614</v>
      </c>
      <c r="G42" s="351">
        <v>3500</v>
      </c>
      <c r="H42" s="347">
        <f t="shared" si="3"/>
        <v>350</v>
      </c>
      <c r="I42" s="347">
        <f t="shared" si="1"/>
        <v>6213900</v>
      </c>
      <c r="J42" s="346"/>
      <c r="K42" s="348">
        <f t="shared" si="2"/>
        <v>47654200</v>
      </c>
      <c r="L42" s="349" t="s">
        <v>1353</v>
      </c>
    </row>
    <row r="43" spans="1:12" ht="20.25" customHeight="1">
      <c r="A43" s="344">
        <v>41938</v>
      </c>
      <c r="B43" s="349" t="s">
        <v>17</v>
      </c>
      <c r="C43" s="344"/>
      <c r="D43" s="254"/>
      <c r="E43" s="254"/>
      <c r="F43" s="346"/>
      <c r="G43" s="346"/>
      <c r="H43" s="347"/>
      <c r="I43" s="347">
        <f t="shared" si="1"/>
        <v>0</v>
      </c>
      <c r="J43" s="346">
        <f>K42</f>
        <v>47654200</v>
      </c>
      <c r="K43" s="348">
        <f t="shared" si="2"/>
        <v>0</v>
      </c>
      <c r="L43" s="349"/>
    </row>
    <row r="44" spans="1:12" ht="20.25" customHeight="1">
      <c r="A44" s="350">
        <v>41972</v>
      </c>
      <c r="B44" s="345" t="s">
        <v>1327</v>
      </c>
      <c r="C44" s="258" t="s">
        <v>1350</v>
      </c>
      <c r="D44" s="258" t="s">
        <v>1358</v>
      </c>
      <c r="E44" s="254" t="s">
        <v>1330</v>
      </c>
      <c r="F44" s="351">
        <v>2249</v>
      </c>
      <c r="G44" s="351">
        <v>20000</v>
      </c>
      <c r="H44" s="347">
        <f t="shared" si="3"/>
        <v>2000</v>
      </c>
      <c r="I44" s="347">
        <f t="shared" si="1"/>
        <v>49478000</v>
      </c>
      <c r="J44" s="346"/>
      <c r="K44" s="348">
        <f t="shared" si="2"/>
        <v>49478000</v>
      </c>
      <c r="L44" s="349" t="s">
        <v>1356</v>
      </c>
    </row>
    <row r="45" spans="1:12" ht="20.25" customHeight="1">
      <c r="A45" s="350"/>
      <c r="B45" s="345" t="s">
        <v>1349</v>
      </c>
      <c r="C45" s="258" t="s">
        <v>1350</v>
      </c>
      <c r="D45" s="258" t="s">
        <v>1351</v>
      </c>
      <c r="E45" s="254" t="s">
        <v>1330</v>
      </c>
      <c r="F45" s="351">
        <v>1207</v>
      </c>
      <c r="G45" s="351">
        <v>5700</v>
      </c>
      <c r="H45" s="347">
        <f t="shared" si="3"/>
        <v>570</v>
      </c>
      <c r="I45" s="347">
        <f t="shared" si="1"/>
        <v>7567890</v>
      </c>
      <c r="J45" s="346"/>
      <c r="K45" s="348">
        <f t="shared" si="2"/>
        <v>57045890</v>
      </c>
      <c r="L45" s="349" t="s">
        <v>1359</v>
      </c>
    </row>
    <row r="46" spans="1:12" ht="20.25" customHeight="1">
      <c r="A46" s="350">
        <v>41986</v>
      </c>
      <c r="B46" s="345" t="s">
        <v>1349</v>
      </c>
      <c r="C46" s="258" t="s">
        <v>1350</v>
      </c>
      <c r="D46" s="258" t="s">
        <v>1351</v>
      </c>
      <c r="E46" s="254" t="s">
        <v>1330</v>
      </c>
      <c r="F46" s="351">
        <v>6292</v>
      </c>
      <c r="G46" s="351">
        <v>5700</v>
      </c>
      <c r="H46" s="347">
        <f t="shared" si="3"/>
        <v>570</v>
      </c>
      <c r="I46" s="347">
        <f t="shared" si="1"/>
        <v>39450840</v>
      </c>
      <c r="J46" s="346"/>
      <c r="K46" s="348">
        <f t="shared" si="2"/>
        <v>96496730</v>
      </c>
      <c r="L46" s="349"/>
    </row>
    <row r="47" spans="1:12" ht="20.25" customHeight="1">
      <c r="A47" s="344">
        <v>41997</v>
      </c>
      <c r="B47" s="349" t="s">
        <v>17</v>
      </c>
      <c r="C47" s="344"/>
      <c r="D47" s="254"/>
      <c r="E47" s="254"/>
      <c r="F47" s="346"/>
      <c r="G47" s="346"/>
      <c r="H47" s="347"/>
      <c r="I47" s="347">
        <f t="shared" si="1"/>
        <v>0</v>
      </c>
      <c r="J47" s="346">
        <v>50000000</v>
      </c>
      <c r="K47" s="348">
        <f>IF(B47&lt;&gt;"",K46+I47-J47,0)</f>
        <v>46496730</v>
      </c>
      <c r="L47" s="349"/>
    </row>
    <row r="48" spans="1:12" ht="20.25" customHeight="1">
      <c r="A48" s="350">
        <v>42040</v>
      </c>
      <c r="B48" s="345" t="s">
        <v>1349</v>
      </c>
      <c r="C48" s="258" t="s">
        <v>1350</v>
      </c>
      <c r="D48" s="258" t="s">
        <v>1358</v>
      </c>
      <c r="E48" s="254" t="s">
        <v>1330</v>
      </c>
      <c r="F48" s="351">
        <v>650</v>
      </c>
      <c r="G48" s="351">
        <v>20000</v>
      </c>
      <c r="H48" s="347">
        <f t="shared" si="3"/>
        <v>2000</v>
      </c>
      <c r="I48" s="347">
        <f t="shared" si="1"/>
        <v>14300000</v>
      </c>
      <c r="J48" s="346"/>
      <c r="K48" s="348">
        <f t="shared" si="2"/>
        <v>60796730</v>
      </c>
      <c r="L48" s="349"/>
    </row>
    <row r="49" spans="1:12" ht="20.25" customHeight="1">
      <c r="A49" s="350"/>
      <c r="B49" s="345" t="s">
        <v>1349</v>
      </c>
      <c r="C49" s="258" t="s">
        <v>1350</v>
      </c>
      <c r="D49" s="258" t="s">
        <v>1360</v>
      </c>
      <c r="E49" s="254" t="s">
        <v>1330</v>
      </c>
      <c r="F49" s="351">
        <v>300</v>
      </c>
      <c r="G49" s="351">
        <v>3500</v>
      </c>
      <c r="H49" s="347">
        <f t="shared" si="3"/>
        <v>350</v>
      </c>
      <c r="I49" s="347">
        <f t="shared" si="1"/>
        <v>1155000</v>
      </c>
      <c r="J49" s="346"/>
      <c r="K49" s="348">
        <f t="shared" si="2"/>
        <v>61951730</v>
      </c>
      <c r="L49" s="349"/>
    </row>
    <row r="50" spans="1:12" ht="20.25" customHeight="1">
      <c r="A50" s="350"/>
      <c r="B50" s="345" t="s">
        <v>1349</v>
      </c>
      <c r="C50" s="258" t="s">
        <v>1350</v>
      </c>
      <c r="D50" s="258" t="s">
        <v>1358</v>
      </c>
      <c r="E50" s="254" t="s">
        <v>1330</v>
      </c>
      <c r="F50" s="351">
        <v>704</v>
      </c>
      <c r="G50" s="351">
        <v>20000</v>
      </c>
      <c r="H50" s="347">
        <f t="shared" si="3"/>
        <v>2000</v>
      </c>
      <c r="I50" s="347">
        <f t="shared" si="1"/>
        <v>15488000</v>
      </c>
      <c r="J50" s="346"/>
      <c r="K50" s="348">
        <f t="shared" si="2"/>
        <v>77439730</v>
      </c>
      <c r="L50" s="349"/>
    </row>
    <row r="51" spans="1:12" ht="20.25" customHeight="1">
      <c r="A51" s="350"/>
      <c r="B51" s="345" t="s">
        <v>1349</v>
      </c>
      <c r="C51" s="258" t="s">
        <v>1350</v>
      </c>
      <c r="D51" s="258" t="s">
        <v>1358</v>
      </c>
      <c r="E51" s="254" t="s">
        <v>1330</v>
      </c>
      <c r="F51" s="351">
        <v>700</v>
      </c>
      <c r="G51" s="351">
        <v>20000</v>
      </c>
      <c r="H51" s="347">
        <f t="shared" si="3"/>
        <v>2000</v>
      </c>
      <c r="I51" s="347">
        <f t="shared" si="1"/>
        <v>15400000</v>
      </c>
      <c r="J51" s="346"/>
      <c r="K51" s="348">
        <f t="shared" si="2"/>
        <v>92839730</v>
      </c>
      <c r="L51" s="349"/>
    </row>
    <row r="52" spans="1:12" ht="20.25" customHeight="1">
      <c r="A52" s="350">
        <v>42042</v>
      </c>
      <c r="B52" s="345" t="s">
        <v>1349</v>
      </c>
      <c r="C52" s="258" t="s">
        <v>1350</v>
      </c>
      <c r="D52" s="258" t="s">
        <v>1358</v>
      </c>
      <c r="E52" s="254" t="s">
        <v>1330</v>
      </c>
      <c r="F52" s="351">
        <v>230</v>
      </c>
      <c r="G52" s="351">
        <v>20000</v>
      </c>
      <c r="H52" s="347">
        <f t="shared" si="3"/>
        <v>2000</v>
      </c>
      <c r="I52" s="347">
        <f t="shared" si="1"/>
        <v>5060000</v>
      </c>
      <c r="J52" s="346"/>
      <c r="K52" s="348">
        <f t="shared" si="2"/>
        <v>97899730</v>
      </c>
      <c r="L52" s="349"/>
    </row>
    <row r="53" spans="1:12" ht="20.25" customHeight="1">
      <c r="A53" s="350"/>
      <c r="B53" s="345" t="s">
        <v>1349</v>
      </c>
      <c r="C53" s="258" t="s">
        <v>1350</v>
      </c>
      <c r="D53" s="258" t="s">
        <v>1360</v>
      </c>
      <c r="E53" s="254" t="s">
        <v>1330</v>
      </c>
      <c r="F53" s="351">
        <v>1629</v>
      </c>
      <c r="G53" s="351">
        <v>3500</v>
      </c>
      <c r="H53" s="347">
        <f t="shared" si="3"/>
        <v>350</v>
      </c>
      <c r="I53" s="347">
        <f t="shared" si="1"/>
        <v>6271650</v>
      </c>
      <c r="J53" s="346"/>
      <c r="K53" s="348">
        <f t="shared" si="2"/>
        <v>104171380</v>
      </c>
      <c r="L53" s="349"/>
    </row>
    <row r="54" spans="1:12" ht="20.25" customHeight="1">
      <c r="A54" s="350"/>
      <c r="B54" s="345" t="s">
        <v>1349</v>
      </c>
      <c r="C54" s="258" t="s">
        <v>1350</v>
      </c>
      <c r="D54" s="258" t="s">
        <v>1360</v>
      </c>
      <c r="E54" s="254" t="s">
        <v>1330</v>
      </c>
      <c r="F54" s="351">
        <v>1320</v>
      </c>
      <c r="G54" s="351">
        <v>3500</v>
      </c>
      <c r="H54" s="347">
        <f t="shared" si="3"/>
        <v>350</v>
      </c>
      <c r="I54" s="347">
        <f t="shared" si="1"/>
        <v>5082000</v>
      </c>
      <c r="J54" s="346"/>
      <c r="K54" s="348">
        <f t="shared" si="2"/>
        <v>109253380</v>
      </c>
      <c r="L54" s="349"/>
    </row>
    <row r="55" spans="1:12" ht="20.25" customHeight="1">
      <c r="A55" s="350">
        <v>42043</v>
      </c>
      <c r="B55" s="345" t="s">
        <v>1349</v>
      </c>
      <c r="C55" s="258" t="s">
        <v>1350</v>
      </c>
      <c r="D55" s="258" t="s">
        <v>1360</v>
      </c>
      <c r="E55" s="254" t="s">
        <v>1330</v>
      </c>
      <c r="F55" s="351">
        <v>1500</v>
      </c>
      <c r="G55" s="351">
        <v>3500</v>
      </c>
      <c r="H55" s="347">
        <f t="shared" si="3"/>
        <v>350</v>
      </c>
      <c r="I55" s="347">
        <f t="shared" si="1"/>
        <v>5775000</v>
      </c>
      <c r="J55" s="346"/>
      <c r="K55" s="348">
        <f t="shared" si="2"/>
        <v>115028380</v>
      </c>
      <c r="L55" s="349"/>
    </row>
    <row r="56" spans="1:12" ht="20.25" customHeight="1">
      <c r="A56" s="350"/>
      <c r="B56" s="345" t="s">
        <v>1349</v>
      </c>
      <c r="C56" s="258" t="s">
        <v>1350</v>
      </c>
      <c r="D56" s="258" t="s">
        <v>1360</v>
      </c>
      <c r="E56" s="254" t="s">
        <v>1330</v>
      </c>
      <c r="F56" s="351">
        <v>1040</v>
      </c>
      <c r="G56" s="351">
        <v>3500</v>
      </c>
      <c r="H56" s="347">
        <f t="shared" si="3"/>
        <v>350</v>
      </c>
      <c r="I56" s="347">
        <f t="shared" si="1"/>
        <v>4004000</v>
      </c>
      <c r="J56" s="346"/>
      <c r="K56" s="348">
        <f t="shared" si="2"/>
        <v>119032380</v>
      </c>
      <c r="L56" s="349"/>
    </row>
    <row r="57" spans="1:12" ht="20.25" customHeight="1">
      <c r="A57" s="350">
        <v>42045</v>
      </c>
      <c r="B57" s="345" t="s">
        <v>1349</v>
      </c>
      <c r="C57" s="258" t="s">
        <v>1350</v>
      </c>
      <c r="D57" s="258" t="s">
        <v>1360</v>
      </c>
      <c r="E57" s="254" t="s">
        <v>1330</v>
      </c>
      <c r="F57" s="351">
        <v>1946</v>
      </c>
      <c r="G57" s="351">
        <v>3500</v>
      </c>
      <c r="H57" s="347">
        <f t="shared" si="3"/>
        <v>350</v>
      </c>
      <c r="I57" s="347">
        <f t="shared" si="1"/>
        <v>7492100</v>
      </c>
      <c r="J57" s="346"/>
      <c r="K57" s="348">
        <f t="shared" si="2"/>
        <v>126524480</v>
      </c>
      <c r="L57" s="349"/>
    </row>
    <row r="58" spans="1:12" ht="20.25" customHeight="1">
      <c r="A58" s="344">
        <v>42049</v>
      </c>
      <c r="B58" s="349" t="s">
        <v>17</v>
      </c>
      <c r="C58" s="344"/>
      <c r="D58" s="254"/>
      <c r="E58" s="254"/>
      <c r="F58" s="346"/>
      <c r="G58" s="346"/>
      <c r="H58" s="347"/>
      <c r="I58" s="347">
        <f>IF(B58&lt;&gt;"",F58*(G58+H58),0)</f>
        <v>0</v>
      </c>
      <c r="J58" s="346">
        <v>50000000</v>
      </c>
      <c r="K58" s="348">
        <f>IF(B58&lt;&gt;"",K57+I58-J58,0)</f>
        <v>76524480</v>
      </c>
      <c r="L58" s="349"/>
    </row>
    <row r="59" spans="1:12" ht="20.25" customHeight="1">
      <c r="A59" s="350">
        <v>42083</v>
      </c>
      <c r="B59" s="345" t="s">
        <v>1349</v>
      </c>
      <c r="C59" s="258" t="s">
        <v>1350</v>
      </c>
      <c r="D59" s="258" t="s">
        <v>1360</v>
      </c>
      <c r="E59" s="254" t="s">
        <v>1330</v>
      </c>
      <c r="F59" s="351">
        <v>4423</v>
      </c>
      <c r="G59" s="351">
        <v>5700</v>
      </c>
      <c r="H59" s="347">
        <f t="shared" si="3"/>
        <v>570</v>
      </c>
      <c r="I59" s="347">
        <f t="shared" ref="I59:I84" si="4">IF(B59&lt;&gt;"",F59*(G59+H59),0)</f>
        <v>27732210</v>
      </c>
      <c r="J59" s="346"/>
      <c r="K59" s="348">
        <f t="shared" ref="K59:K84" si="5">IF(B59&lt;&gt;"",K58+I59-J59,0)</f>
        <v>104256690</v>
      </c>
      <c r="L59" s="349"/>
    </row>
    <row r="60" spans="1:12" ht="20.25" customHeight="1">
      <c r="A60" s="350"/>
      <c r="B60" s="345" t="s">
        <v>1349</v>
      </c>
      <c r="C60" s="258" t="s">
        <v>1350</v>
      </c>
      <c r="D60" s="258" t="s">
        <v>1358</v>
      </c>
      <c r="E60" s="254" t="s">
        <v>1330</v>
      </c>
      <c r="F60" s="351">
        <v>917</v>
      </c>
      <c r="G60" s="351">
        <v>20000</v>
      </c>
      <c r="H60" s="347">
        <f t="shared" si="3"/>
        <v>2000</v>
      </c>
      <c r="I60" s="347">
        <f t="shared" si="4"/>
        <v>20174000</v>
      </c>
      <c r="J60" s="346"/>
      <c r="K60" s="348">
        <f t="shared" si="5"/>
        <v>124430690</v>
      </c>
      <c r="L60" s="349"/>
    </row>
    <row r="61" spans="1:12" ht="20.25" customHeight="1">
      <c r="A61" s="344">
        <v>42098</v>
      </c>
      <c r="B61" s="349" t="s">
        <v>17</v>
      </c>
      <c r="C61" s="344"/>
      <c r="D61" s="254"/>
      <c r="E61" s="254"/>
      <c r="F61" s="346"/>
      <c r="G61" s="346"/>
      <c r="H61" s="347"/>
      <c r="I61" s="347">
        <f>IF(B61&lt;&gt;"",F61*(G61+H61),0)</f>
        <v>0</v>
      </c>
      <c r="J61" s="346">
        <v>50000000</v>
      </c>
      <c r="K61" s="348">
        <f>IF(B61&lt;&gt;"",K60+I61-J61,0)</f>
        <v>74430690</v>
      </c>
      <c r="L61" s="349"/>
    </row>
    <row r="62" spans="1:12" ht="20.25" customHeight="1">
      <c r="A62" s="344">
        <v>42159</v>
      </c>
      <c r="B62" s="349" t="s">
        <v>17</v>
      </c>
      <c r="C62" s="344"/>
      <c r="D62" s="254"/>
      <c r="E62" s="254"/>
      <c r="F62" s="346"/>
      <c r="G62" s="346"/>
      <c r="H62" s="347"/>
      <c r="I62" s="347">
        <f>IF(B62&lt;&gt;"",F62*(G62+H62),0)</f>
        <v>0</v>
      </c>
      <c r="J62" s="346">
        <f>K61</f>
        <v>74430690</v>
      </c>
      <c r="K62" s="348">
        <f>IF(B62&lt;&gt;"",K61+I62-J62,0)</f>
        <v>0</v>
      </c>
      <c r="L62" s="349"/>
    </row>
    <row r="63" spans="1:12" ht="20.25" customHeight="1">
      <c r="A63" s="350"/>
      <c r="B63" s="345" t="s">
        <v>1349</v>
      </c>
      <c r="C63" s="258" t="s">
        <v>1350</v>
      </c>
      <c r="D63" s="258" t="s">
        <v>1360</v>
      </c>
      <c r="E63" s="254" t="s">
        <v>1330</v>
      </c>
      <c r="F63" s="351">
        <v>1025</v>
      </c>
      <c r="G63" s="351">
        <v>6000</v>
      </c>
      <c r="H63" s="347">
        <f t="shared" si="3"/>
        <v>600</v>
      </c>
      <c r="I63" s="347">
        <f t="shared" si="4"/>
        <v>6765000</v>
      </c>
      <c r="J63" s="346"/>
      <c r="K63" s="348">
        <f t="shared" si="5"/>
        <v>6765000</v>
      </c>
      <c r="L63" s="349" t="s">
        <v>1361</v>
      </c>
    </row>
    <row r="64" spans="1:12" ht="20.25" customHeight="1">
      <c r="A64" s="350"/>
      <c r="B64" s="345" t="s">
        <v>1349</v>
      </c>
      <c r="C64" s="258" t="s">
        <v>1350</v>
      </c>
      <c r="D64" s="258" t="s">
        <v>1360</v>
      </c>
      <c r="E64" s="254" t="s">
        <v>1330</v>
      </c>
      <c r="F64" s="351">
        <v>400</v>
      </c>
      <c r="G64" s="351">
        <v>5600</v>
      </c>
      <c r="H64" s="347">
        <f t="shared" si="3"/>
        <v>560</v>
      </c>
      <c r="I64" s="347">
        <f t="shared" si="4"/>
        <v>2464000</v>
      </c>
      <c r="J64" s="346"/>
      <c r="K64" s="348">
        <f t="shared" si="5"/>
        <v>9229000</v>
      </c>
      <c r="L64" s="349" t="s">
        <v>1362</v>
      </c>
    </row>
    <row r="65" spans="1:12" ht="20.25" customHeight="1">
      <c r="A65" s="350"/>
      <c r="B65" s="345" t="s">
        <v>1349</v>
      </c>
      <c r="C65" s="258" t="s">
        <v>1350</v>
      </c>
      <c r="D65" s="258" t="s">
        <v>1360</v>
      </c>
      <c r="E65" s="254" t="s">
        <v>1330</v>
      </c>
      <c r="F65" s="351">
        <v>485</v>
      </c>
      <c r="G65" s="351">
        <v>6000</v>
      </c>
      <c r="H65" s="347">
        <f t="shared" si="3"/>
        <v>600</v>
      </c>
      <c r="I65" s="347">
        <f t="shared" si="4"/>
        <v>3201000</v>
      </c>
      <c r="J65" s="346"/>
      <c r="K65" s="348">
        <f t="shared" si="5"/>
        <v>12430000</v>
      </c>
      <c r="L65" s="349" t="s">
        <v>1361</v>
      </c>
    </row>
    <row r="66" spans="1:12" ht="20.25" customHeight="1">
      <c r="A66" s="350"/>
      <c r="B66" s="345" t="s">
        <v>1349</v>
      </c>
      <c r="C66" s="258" t="s">
        <v>1350</v>
      </c>
      <c r="D66" s="258" t="s">
        <v>1360</v>
      </c>
      <c r="E66" s="254" t="s">
        <v>1330</v>
      </c>
      <c r="F66" s="351">
        <v>320</v>
      </c>
      <c r="G66" s="351">
        <v>5600</v>
      </c>
      <c r="H66" s="347">
        <f t="shared" si="3"/>
        <v>560</v>
      </c>
      <c r="I66" s="347">
        <f t="shared" si="4"/>
        <v>1971200</v>
      </c>
      <c r="J66" s="346"/>
      <c r="K66" s="348">
        <f t="shared" si="5"/>
        <v>14401200</v>
      </c>
      <c r="L66" s="349" t="s">
        <v>1362</v>
      </c>
    </row>
    <row r="67" spans="1:12" ht="20.25" customHeight="1">
      <c r="A67" s="350"/>
      <c r="B67" s="345" t="s">
        <v>1349</v>
      </c>
      <c r="C67" s="258" t="s">
        <v>1350</v>
      </c>
      <c r="D67" s="258" t="s">
        <v>1360</v>
      </c>
      <c r="E67" s="254" t="s">
        <v>1330</v>
      </c>
      <c r="F67" s="351">
        <v>1406</v>
      </c>
      <c r="G67" s="351">
        <v>6000</v>
      </c>
      <c r="H67" s="347">
        <f t="shared" si="3"/>
        <v>600</v>
      </c>
      <c r="I67" s="347">
        <f t="shared" si="4"/>
        <v>9279600</v>
      </c>
      <c r="J67" s="346"/>
      <c r="K67" s="348">
        <f t="shared" si="5"/>
        <v>23680800</v>
      </c>
      <c r="L67" s="349" t="s">
        <v>1352</v>
      </c>
    </row>
    <row r="68" spans="1:12" ht="20.25" customHeight="1">
      <c r="A68" s="350"/>
      <c r="B68" s="345" t="s">
        <v>1349</v>
      </c>
      <c r="C68" s="258" t="s">
        <v>1350</v>
      </c>
      <c r="D68" s="258" t="s">
        <v>1360</v>
      </c>
      <c r="E68" s="254" t="s">
        <v>1330</v>
      </c>
      <c r="F68" s="351">
        <v>1780</v>
      </c>
      <c r="G68" s="351">
        <v>5600</v>
      </c>
      <c r="H68" s="347">
        <f t="shared" si="3"/>
        <v>560</v>
      </c>
      <c r="I68" s="347">
        <f t="shared" si="4"/>
        <v>10964800</v>
      </c>
      <c r="J68" s="346"/>
      <c r="K68" s="348">
        <f t="shared" si="5"/>
        <v>34645600</v>
      </c>
      <c r="L68" s="349"/>
    </row>
    <row r="69" spans="1:12" ht="20.25" customHeight="1">
      <c r="A69" s="344">
        <v>42363</v>
      </c>
      <c r="B69" s="349" t="s">
        <v>17</v>
      </c>
      <c r="C69" s="344"/>
      <c r="D69" s="254"/>
      <c r="E69" s="254"/>
      <c r="F69" s="346"/>
      <c r="G69" s="346"/>
      <c r="H69" s="347"/>
      <c r="I69" s="347">
        <f>IF(B69&lt;&gt;"",F69*(G69+H69),0)</f>
        <v>0</v>
      </c>
      <c r="J69" s="346">
        <f>K68</f>
        <v>34645600</v>
      </c>
      <c r="K69" s="348">
        <f>IF(B69&lt;&gt;"",K68+I69-J69,0)</f>
        <v>0</v>
      </c>
      <c r="L69" s="349"/>
    </row>
    <row r="70" spans="1:12" ht="20.25" customHeight="1">
      <c r="A70" s="350">
        <v>42431</v>
      </c>
      <c r="B70" s="345" t="s">
        <v>1327</v>
      </c>
      <c r="C70" s="350" t="s">
        <v>1363</v>
      </c>
      <c r="D70" s="258" t="s">
        <v>1332</v>
      </c>
      <c r="E70" s="254" t="s">
        <v>1330</v>
      </c>
      <c r="F70" s="351">
        <v>1015</v>
      </c>
      <c r="G70" s="351">
        <v>12000</v>
      </c>
      <c r="H70" s="347">
        <f t="shared" si="3"/>
        <v>1200</v>
      </c>
      <c r="I70" s="347">
        <f t="shared" si="4"/>
        <v>13398000</v>
      </c>
      <c r="J70" s="346"/>
      <c r="K70" s="348">
        <f t="shared" si="5"/>
        <v>13398000</v>
      </c>
      <c r="L70" s="349"/>
    </row>
    <row r="71" spans="1:12" ht="20.25" customHeight="1">
      <c r="A71" s="350"/>
      <c r="B71" s="345" t="s">
        <v>1327</v>
      </c>
      <c r="C71" s="350" t="s">
        <v>1363</v>
      </c>
      <c r="D71" s="258" t="s">
        <v>1364</v>
      </c>
      <c r="E71" s="254" t="s">
        <v>1330</v>
      </c>
      <c r="F71" s="351">
        <v>375</v>
      </c>
      <c r="G71" s="351">
        <v>9500</v>
      </c>
      <c r="H71" s="347">
        <f t="shared" si="3"/>
        <v>950</v>
      </c>
      <c r="I71" s="347">
        <f t="shared" si="4"/>
        <v>3918750</v>
      </c>
      <c r="J71" s="346"/>
      <c r="K71" s="348">
        <f t="shared" si="5"/>
        <v>17316750</v>
      </c>
      <c r="L71" s="349"/>
    </row>
    <row r="72" spans="1:12" ht="20.25" customHeight="1">
      <c r="A72" s="350"/>
      <c r="B72" s="345" t="s">
        <v>1327</v>
      </c>
      <c r="C72" s="350"/>
      <c r="D72" s="258" t="s">
        <v>1504</v>
      </c>
      <c r="E72" s="524" t="s">
        <v>1330</v>
      </c>
      <c r="F72" s="351">
        <v>1250</v>
      </c>
      <c r="G72" s="351">
        <v>18000</v>
      </c>
      <c r="H72" s="347">
        <f t="shared" si="3"/>
        <v>1800</v>
      </c>
      <c r="I72" s="347">
        <f t="shared" si="4"/>
        <v>24750000</v>
      </c>
      <c r="J72" s="346"/>
      <c r="K72" s="348">
        <f t="shared" si="5"/>
        <v>42066750</v>
      </c>
      <c r="L72" s="349"/>
    </row>
    <row r="73" spans="1:12" ht="20.25" customHeight="1">
      <c r="A73" s="350">
        <v>42484</v>
      </c>
      <c r="B73" s="345" t="s">
        <v>1327</v>
      </c>
      <c r="C73" s="350"/>
      <c r="D73" s="258" t="s">
        <v>1504</v>
      </c>
      <c r="E73" s="526" t="s">
        <v>1330</v>
      </c>
      <c r="F73" s="351">
        <v>578</v>
      </c>
      <c r="G73" s="351">
        <v>18000</v>
      </c>
      <c r="H73" s="347">
        <f t="shared" si="3"/>
        <v>1800</v>
      </c>
      <c r="I73" s="347">
        <f t="shared" si="4"/>
        <v>11444400</v>
      </c>
      <c r="J73" s="346"/>
      <c r="K73" s="348">
        <f t="shared" si="5"/>
        <v>53511150</v>
      </c>
      <c r="L73" s="349"/>
    </row>
    <row r="74" spans="1:12" ht="20.25" customHeight="1">
      <c r="A74" s="350">
        <v>42499</v>
      </c>
      <c r="B74" s="345" t="s">
        <v>1327</v>
      </c>
      <c r="C74" s="350"/>
      <c r="D74" s="258" t="s">
        <v>1871</v>
      </c>
      <c r="E74" s="527" t="s">
        <v>1330</v>
      </c>
      <c r="F74" s="351">
        <v>123</v>
      </c>
      <c r="G74" s="351">
        <v>13000</v>
      </c>
      <c r="H74" s="347">
        <f t="shared" si="3"/>
        <v>1300</v>
      </c>
      <c r="I74" s="347">
        <f t="shared" si="4"/>
        <v>1758900</v>
      </c>
      <c r="J74" s="346"/>
      <c r="K74" s="348">
        <f t="shared" si="5"/>
        <v>55270050</v>
      </c>
      <c r="L74" s="349"/>
    </row>
    <row r="75" spans="1:12" ht="20.25" customHeight="1">
      <c r="A75" s="350"/>
      <c r="B75" s="345" t="s">
        <v>1327</v>
      </c>
      <c r="C75" s="350"/>
      <c r="D75" s="258" t="s">
        <v>1872</v>
      </c>
      <c r="E75" s="527" t="s">
        <v>1330</v>
      </c>
      <c r="F75" s="351">
        <v>62</v>
      </c>
      <c r="G75" s="351">
        <v>13000</v>
      </c>
      <c r="H75" s="347">
        <f t="shared" ref="H75:H83" si="6">G75*10%</f>
        <v>1300</v>
      </c>
      <c r="I75" s="347">
        <f t="shared" ref="I75:I83" si="7">IF(B75&lt;&gt;"",F75*(G75+H75),0)</f>
        <v>886600</v>
      </c>
      <c r="J75" s="346"/>
      <c r="K75" s="348">
        <f t="shared" ref="K75:K83" si="8">IF(B75&lt;&gt;"",K74+I75-J75,0)</f>
        <v>56156650</v>
      </c>
      <c r="L75" s="349"/>
    </row>
    <row r="76" spans="1:12" ht="20.25" customHeight="1">
      <c r="A76" s="350"/>
      <c r="B76" s="345" t="s">
        <v>1327</v>
      </c>
      <c r="C76" s="350"/>
      <c r="D76" s="258" t="s">
        <v>1332</v>
      </c>
      <c r="E76" s="527" t="s">
        <v>1330</v>
      </c>
      <c r="F76" s="351">
        <v>321</v>
      </c>
      <c r="G76" s="351">
        <v>13500</v>
      </c>
      <c r="H76" s="347">
        <f t="shared" si="6"/>
        <v>1350</v>
      </c>
      <c r="I76" s="347">
        <f t="shared" si="7"/>
        <v>4766850</v>
      </c>
      <c r="J76" s="346"/>
      <c r="K76" s="348">
        <f t="shared" si="8"/>
        <v>60923500</v>
      </c>
      <c r="L76" s="349"/>
    </row>
    <row r="77" spans="1:12" ht="20.25" customHeight="1">
      <c r="A77" s="350"/>
      <c r="B77" s="345" t="s">
        <v>1327</v>
      </c>
      <c r="C77" s="350"/>
      <c r="D77" s="258" t="s">
        <v>1873</v>
      </c>
      <c r="E77" s="527" t="s">
        <v>1330</v>
      </c>
      <c r="F77" s="351">
        <v>904</v>
      </c>
      <c r="G77" s="351">
        <v>21347</v>
      </c>
      <c r="H77" s="347">
        <f t="shared" si="6"/>
        <v>2134.7000000000003</v>
      </c>
      <c r="I77" s="347">
        <f t="shared" si="7"/>
        <v>21227456.800000001</v>
      </c>
      <c r="J77" s="346"/>
      <c r="K77" s="348">
        <f t="shared" si="8"/>
        <v>82150956.799999997</v>
      </c>
      <c r="L77" s="349"/>
    </row>
    <row r="78" spans="1:12" ht="20.25" customHeight="1">
      <c r="A78" s="350"/>
      <c r="B78" s="345" t="s">
        <v>1327</v>
      </c>
      <c r="C78" s="350"/>
      <c r="D78" s="258" t="s">
        <v>1874</v>
      </c>
      <c r="E78" s="527" t="s">
        <v>1330</v>
      </c>
      <c r="F78" s="351">
        <v>72</v>
      </c>
      <c r="G78" s="351">
        <v>21347</v>
      </c>
      <c r="H78" s="347">
        <f t="shared" si="6"/>
        <v>2134.7000000000003</v>
      </c>
      <c r="I78" s="347">
        <f t="shared" si="7"/>
        <v>1690682.4000000001</v>
      </c>
      <c r="J78" s="346"/>
      <c r="K78" s="348">
        <f t="shared" si="8"/>
        <v>83841639.200000003</v>
      </c>
      <c r="L78" s="349"/>
    </row>
    <row r="79" spans="1:12" ht="20.25" customHeight="1">
      <c r="A79" s="350"/>
      <c r="B79" s="345" t="s">
        <v>1327</v>
      </c>
      <c r="C79" s="350"/>
      <c r="D79" s="258" t="s">
        <v>1875</v>
      </c>
      <c r="E79" s="527" t="s">
        <v>1330</v>
      </c>
      <c r="F79" s="351">
        <v>132</v>
      </c>
      <c r="G79" s="351">
        <v>21347</v>
      </c>
      <c r="H79" s="347">
        <f t="shared" si="6"/>
        <v>2134.7000000000003</v>
      </c>
      <c r="I79" s="347">
        <f t="shared" si="7"/>
        <v>3099584.4</v>
      </c>
      <c r="J79" s="346"/>
      <c r="K79" s="348">
        <f t="shared" si="8"/>
        <v>86941223.600000009</v>
      </c>
      <c r="L79" s="349"/>
    </row>
    <row r="80" spans="1:12" ht="20.25" customHeight="1">
      <c r="A80" s="350"/>
      <c r="B80" s="345"/>
      <c r="C80" s="350"/>
      <c r="D80" s="258"/>
      <c r="E80" s="258"/>
      <c r="F80" s="351"/>
      <c r="G80" s="351"/>
      <c r="H80" s="347">
        <f t="shared" si="6"/>
        <v>0</v>
      </c>
      <c r="I80" s="347">
        <f t="shared" si="7"/>
        <v>0</v>
      </c>
      <c r="J80" s="346"/>
      <c r="K80" s="348">
        <f t="shared" si="8"/>
        <v>0</v>
      </c>
      <c r="L80" s="349"/>
    </row>
    <row r="81" spans="1:12" ht="20.25" customHeight="1">
      <c r="A81" s="350"/>
      <c r="B81" s="345"/>
      <c r="C81" s="350"/>
      <c r="D81" s="258"/>
      <c r="E81" s="258"/>
      <c r="F81" s="351"/>
      <c r="G81" s="351"/>
      <c r="H81" s="347">
        <f t="shared" si="6"/>
        <v>0</v>
      </c>
      <c r="I81" s="347">
        <f t="shared" si="7"/>
        <v>0</v>
      </c>
      <c r="J81" s="346"/>
      <c r="K81" s="348">
        <f t="shared" si="8"/>
        <v>0</v>
      </c>
      <c r="L81" s="349"/>
    </row>
    <row r="82" spans="1:12" ht="20.25" customHeight="1">
      <c r="A82" s="350"/>
      <c r="B82" s="345"/>
      <c r="C82" s="350"/>
      <c r="D82" s="258"/>
      <c r="E82" s="258"/>
      <c r="F82" s="351"/>
      <c r="G82" s="351"/>
      <c r="H82" s="347">
        <f t="shared" si="6"/>
        <v>0</v>
      </c>
      <c r="I82" s="347">
        <f t="shared" si="7"/>
        <v>0</v>
      </c>
      <c r="J82" s="346"/>
      <c r="K82" s="348">
        <f t="shared" si="8"/>
        <v>0</v>
      </c>
      <c r="L82" s="349"/>
    </row>
    <row r="83" spans="1:12" ht="20.25" customHeight="1">
      <c r="A83" s="350"/>
      <c r="B83" s="345"/>
      <c r="C83" s="350"/>
      <c r="D83" s="258"/>
      <c r="E83" s="258"/>
      <c r="F83" s="351"/>
      <c r="G83" s="351"/>
      <c r="H83" s="347">
        <f t="shared" si="6"/>
        <v>0</v>
      </c>
      <c r="I83" s="347">
        <f t="shared" si="7"/>
        <v>0</v>
      </c>
      <c r="J83" s="346"/>
      <c r="K83" s="348">
        <f t="shared" si="8"/>
        <v>0</v>
      </c>
      <c r="L83" s="349"/>
    </row>
    <row r="84" spans="1:12" ht="20.25" customHeight="1">
      <c r="A84" s="350"/>
      <c r="B84" s="352"/>
      <c r="C84" s="350"/>
      <c r="D84" s="258"/>
      <c r="E84" s="258"/>
      <c r="F84" s="351"/>
      <c r="G84" s="351"/>
      <c r="H84" s="347">
        <f t="shared" si="3"/>
        <v>0</v>
      </c>
      <c r="I84" s="347">
        <f t="shared" si="4"/>
        <v>0</v>
      </c>
      <c r="J84" s="346"/>
      <c r="K84" s="348">
        <f t="shared" si="5"/>
        <v>0</v>
      </c>
      <c r="L84" s="349"/>
    </row>
    <row r="85" spans="1:12" s="260" customFormat="1" ht="20.25" customHeight="1">
      <c r="A85" s="567" t="s">
        <v>3</v>
      </c>
      <c r="B85" s="568"/>
      <c r="C85" s="568"/>
      <c r="D85" s="568"/>
      <c r="E85" s="568"/>
      <c r="F85" s="568"/>
      <c r="G85" s="568"/>
      <c r="H85" s="569"/>
      <c r="I85" s="353">
        <f>SUM(I13:I84)</f>
        <v>475903313.59999996</v>
      </c>
      <c r="J85" s="353">
        <f>SUM(J13:J84)</f>
        <v>433007965</v>
      </c>
      <c r="K85" s="353">
        <f>K12+I85-J85</f>
        <v>86941223.599999964</v>
      </c>
      <c r="L85" s="354"/>
    </row>
    <row r="86" spans="1:12" ht="21" customHeight="1">
      <c r="A86" s="355"/>
      <c r="B86" s="248"/>
      <c r="C86" s="248"/>
      <c r="D86" s="248"/>
      <c r="F86" s="356"/>
      <c r="G86" s="356"/>
      <c r="H86" s="356"/>
      <c r="I86" s="356"/>
      <c r="J86" s="356"/>
      <c r="K86" s="356"/>
    </row>
    <row r="87" spans="1:12" ht="21" customHeight="1">
      <c r="B87" s="261" t="s">
        <v>518</v>
      </c>
      <c r="C87" s="248"/>
      <c r="D87" s="334"/>
      <c r="E87" s="570">
        <f>K85</f>
        <v>86941223.599999964</v>
      </c>
      <c r="F87" s="570"/>
      <c r="G87" s="357" t="s">
        <v>20</v>
      </c>
      <c r="J87" s="244"/>
      <c r="K87" s="244"/>
    </row>
    <row r="88" spans="1:12" ht="21" customHeight="1">
      <c r="B88" s="261" t="s">
        <v>519</v>
      </c>
      <c r="C88" s="262"/>
      <c r="D88" s="358" t="e">
        <f ca="1">[3]!VND(E87, TRUE)</f>
        <v>#NAME?</v>
      </c>
      <c r="E88" s="334"/>
      <c r="F88" s="359"/>
      <c r="J88" s="244"/>
      <c r="K88" s="244"/>
    </row>
    <row r="89" spans="1:12" ht="21" customHeight="1">
      <c r="C89" s="248"/>
      <c r="D89" s="334"/>
      <c r="E89" s="334"/>
      <c r="F89" s="359"/>
      <c r="J89" s="244"/>
      <c r="K89" s="244"/>
    </row>
    <row r="90" spans="1:12" ht="21" customHeight="1">
      <c r="A90" s="334" t="s">
        <v>1365</v>
      </c>
      <c r="C90" s="248"/>
      <c r="D90" s="334"/>
      <c r="E90" s="334"/>
      <c r="F90" s="359"/>
      <c r="G90" s="334" t="s">
        <v>23</v>
      </c>
      <c r="J90" s="244"/>
      <c r="K90" s="244"/>
    </row>
    <row r="91" spans="1:12">
      <c r="A91" s="355"/>
      <c r="B91" s="248"/>
      <c r="C91" s="248"/>
      <c r="D91" s="248"/>
      <c r="F91" s="356"/>
      <c r="G91" s="356"/>
      <c r="H91" s="356"/>
      <c r="I91" s="356"/>
      <c r="J91" s="356"/>
      <c r="K91" s="356"/>
    </row>
    <row r="92" spans="1:12">
      <c r="A92" s="355"/>
      <c r="B92" s="248"/>
      <c r="C92" s="248"/>
      <c r="D92" s="248"/>
      <c r="F92" s="356"/>
      <c r="G92" s="356"/>
      <c r="H92" s="356"/>
      <c r="I92" s="356"/>
      <c r="J92" s="356"/>
      <c r="K92" s="356"/>
    </row>
    <row r="93" spans="1:12">
      <c r="A93" s="355"/>
      <c r="B93" s="248"/>
      <c r="C93" s="248"/>
      <c r="D93" s="248"/>
      <c r="F93" s="356"/>
      <c r="G93" s="356"/>
      <c r="H93" s="356"/>
      <c r="I93" s="356"/>
      <c r="J93" s="356"/>
      <c r="K93" s="356"/>
    </row>
    <row r="94" spans="1:12">
      <c r="A94" s="355"/>
      <c r="B94" s="248"/>
      <c r="C94" s="248"/>
      <c r="D94" s="248"/>
      <c r="F94" s="356"/>
      <c r="G94" s="356"/>
      <c r="H94" s="356"/>
      <c r="I94" s="356"/>
      <c r="J94" s="356"/>
      <c r="K94" s="356"/>
    </row>
    <row r="95" spans="1:12">
      <c r="A95" s="355"/>
      <c r="B95" s="248"/>
      <c r="C95" s="248"/>
      <c r="D95" s="248"/>
      <c r="F95" s="356"/>
      <c r="G95" s="356"/>
      <c r="H95" s="356"/>
      <c r="I95" s="356"/>
      <c r="J95" s="356"/>
      <c r="K95" s="356"/>
    </row>
    <row r="96" spans="1:12">
      <c r="A96" s="355"/>
      <c r="B96" s="248"/>
      <c r="C96" s="248"/>
      <c r="D96" s="248"/>
      <c r="F96" s="356"/>
      <c r="G96" s="356"/>
      <c r="H96" s="356"/>
      <c r="I96" s="356"/>
      <c r="J96" s="356"/>
      <c r="K96" s="356"/>
    </row>
    <row r="97" spans="1:11">
      <c r="A97" s="355"/>
      <c r="B97" s="248"/>
      <c r="C97" s="248"/>
      <c r="D97" s="248"/>
      <c r="F97" s="356"/>
      <c r="G97" s="356"/>
      <c r="H97" s="356"/>
      <c r="I97" s="356"/>
      <c r="J97" s="356"/>
      <c r="K97" s="356"/>
    </row>
    <row r="98" spans="1:11">
      <c r="A98" s="355"/>
      <c r="B98" s="248"/>
      <c r="C98" s="248"/>
      <c r="D98" s="248"/>
      <c r="F98" s="356"/>
      <c r="G98" s="356"/>
      <c r="H98" s="356"/>
      <c r="I98" s="356"/>
      <c r="J98" s="356"/>
      <c r="K98" s="356"/>
    </row>
    <row r="99" spans="1:11">
      <c r="A99" s="355"/>
      <c r="B99" s="248"/>
      <c r="C99" s="248"/>
      <c r="D99" s="248"/>
      <c r="F99" s="356"/>
      <c r="G99" s="356"/>
      <c r="H99" s="356"/>
      <c r="I99" s="356"/>
      <c r="J99" s="356"/>
      <c r="K99" s="356"/>
    </row>
    <row r="100" spans="1:11">
      <c r="A100" s="355"/>
      <c r="B100" s="248"/>
      <c r="C100" s="248"/>
      <c r="D100" s="248"/>
      <c r="F100" s="356"/>
      <c r="G100" s="356"/>
      <c r="H100" s="356"/>
      <c r="I100" s="356"/>
      <c r="J100" s="356"/>
      <c r="K100" s="356"/>
    </row>
    <row r="101" spans="1:11">
      <c r="A101" s="355"/>
      <c r="B101" s="248"/>
      <c r="C101" s="248"/>
      <c r="D101" s="248"/>
      <c r="F101" s="356"/>
      <c r="G101" s="356"/>
      <c r="H101" s="356"/>
      <c r="I101" s="356"/>
      <c r="J101" s="356"/>
      <c r="K101" s="356"/>
    </row>
    <row r="102" spans="1:11">
      <c r="A102" s="355"/>
      <c r="B102" s="248"/>
      <c r="C102" s="248"/>
      <c r="D102" s="248"/>
      <c r="F102" s="356"/>
      <c r="G102" s="356"/>
      <c r="H102" s="356"/>
      <c r="I102" s="356"/>
      <c r="J102" s="356"/>
      <c r="K102" s="356"/>
    </row>
    <row r="103" spans="1:11">
      <c r="A103" s="355"/>
      <c r="B103" s="248"/>
      <c r="C103" s="248"/>
      <c r="D103" s="248"/>
      <c r="F103" s="356"/>
      <c r="G103" s="356"/>
      <c r="H103" s="356"/>
      <c r="I103" s="356"/>
      <c r="J103" s="356"/>
      <c r="K103" s="356"/>
    </row>
    <row r="104" spans="1:11">
      <c r="A104" s="355"/>
      <c r="B104" s="248"/>
      <c r="C104" s="248"/>
      <c r="D104" s="248"/>
      <c r="F104" s="356"/>
      <c r="G104" s="356"/>
      <c r="H104" s="356"/>
      <c r="I104" s="356"/>
      <c r="J104" s="356"/>
      <c r="K104" s="356"/>
    </row>
    <row r="105" spans="1:11">
      <c r="A105" s="355"/>
      <c r="B105" s="248"/>
      <c r="C105" s="248"/>
      <c r="D105" s="248"/>
      <c r="F105" s="356"/>
      <c r="G105" s="356"/>
      <c r="H105" s="356"/>
      <c r="I105" s="356"/>
      <c r="J105" s="356"/>
      <c r="K105" s="356"/>
    </row>
    <row r="106" spans="1:11">
      <c r="A106" s="355"/>
      <c r="B106" s="248"/>
      <c r="C106" s="248"/>
      <c r="D106" s="248"/>
      <c r="F106" s="356"/>
      <c r="G106" s="356"/>
      <c r="H106" s="356"/>
      <c r="I106" s="356"/>
      <c r="J106" s="356"/>
      <c r="K106" s="356"/>
    </row>
    <row r="107" spans="1:11">
      <c r="A107" s="355"/>
      <c r="B107" s="248"/>
      <c r="C107" s="248"/>
      <c r="D107" s="248"/>
      <c r="F107" s="356"/>
      <c r="G107" s="356"/>
      <c r="H107" s="356"/>
      <c r="I107" s="356"/>
      <c r="J107" s="356"/>
      <c r="K107" s="356"/>
    </row>
    <row r="108" spans="1:11">
      <c r="A108" s="355"/>
      <c r="B108" s="248"/>
      <c r="C108" s="248"/>
      <c r="D108" s="248"/>
      <c r="F108" s="356"/>
      <c r="G108" s="356"/>
      <c r="H108" s="356"/>
      <c r="I108" s="356"/>
      <c r="J108" s="356"/>
      <c r="K108" s="356"/>
    </row>
    <row r="109" spans="1:11">
      <c r="A109" s="355"/>
      <c r="B109" s="248"/>
      <c r="C109" s="248"/>
      <c r="D109" s="248"/>
      <c r="F109" s="356"/>
      <c r="G109" s="356"/>
      <c r="H109" s="356"/>
      <c r="I109" s="356"/>
      <c r="J109" s="356"/>
      <c r="K109" s="356"/>
    </row>
    <row r="110" spans="1:11">
      <c r="A110" s="355"/>
      <c r="B110" s="248"/>
      <c r="C110" s="248"/>
      <c r="D110" s="248"/>
      <c r="F110" s="356"/>
      <c r="G110" s="356"/>
      <c r="H110" s="356"/>
      <c r="I110" s="356"/>
      <c r="J110" s="356"/>
      <c r="K110" s="356"/>
    </row>
    <row r="111" spans="1:11">
      <c r="A111" s="355"/>
      <c r="B111" s="248"/>
      <c r="C111" s="248"/>
      <c r="D111" s="248"/>
      <c r="F111" s="356"/>
      <c r="G111" s="356"/>
      <c r="H111" s="356"/>
      <c r="I111" s="356"/>
      <c r="J111" s="356"/>
      <c r="K111" s="356"/>
    </row>
    <row r="112" spans="1:11">
      <c r="A112" s="355"/>
      <c r="B112" s="248"/>
      <c r="C112" s="248"/>
      <c r="D112" s="248"/>
      <c r="F112" s="356"/>
      <c r="G112" s="356"/>
      <c r="H112" s="356"/>
      <c r="I112" s="356"/>
      <c r="J112" s="356"/>
      <c r="K112" s="356"/>
    </row>
    <row r="113" spans="1:11">
      <c r="A113" s="355"/>
      <c r="B113" s="248"/>
      <c r="C113" s="248"/>
      <c r="D113" s="248"/>
      <c r="F113" s="356"/>
      <c r="G113" s="356"/>
      <c r="H113" s="356"/>
      <c r="I113" s="356"/>
      <c r="J113" s="356"/>
      <c r="K113" s="356"/>
    </row>
    <row r="114" spans="1:11">
      <c r="A114" s="355"/>
      <c r="B114" s="248"/>
      <c r="C114" s="248"/>
      <c r="D114" s="248"/>
      <c r="F114" s="356"/>
      <c r="G114" s="356"/>
      <c r="H114" s="356"/>
      <c r="I114" s="356"/>
      <c r="J114" s="356"/>
      <c r="K114" s="356"/>
    </row>
    <row r="115" spans="1:11">
      <c r="A115" s="355"/>
      <c r="B115" s="248"/>
      <c r="C115" s="248"/>
      <c r="D115" s="248"/>
      <c r="F115" s="356"/>
      <c r="G115" s="356"/>
      <c r="H115" s="356"/>
      <c r="I115" s="356"/>
      <c r="J115" s="356"/>
      <c r="K115" s="356"/>
    </row>
    <row r="116" spans="1:11">
      <c r="A116" s="355"/>
      <c r="B116" s="248"/>
      <c r="C116" s="248"/>
      <c r="D116" s="248"/>
      <c r="F116" s="356"/>
      <c r="G116" s="356"/>
      <c r="H116" s="356"/>
      <c r="I116" s="356"/>
      <c r="J116" s="356"/>
      <c r="K116" s="356"/>
    </row>
    <row r="117" spans="1:11">
      <c r="A117" s="355"/>
      <c r="B117" s="248"/>
      <c r="C117" s="248"/>
      <c r="D117" s="248"/>
      <c r="F117" s="356"/>
      <c r="G117" s="356"/>
      <c r="H117" s="356"/>
      <c r="I117" s="356"/>
      <c r="J117" s="356"/>
      <c r="K117" s="356"/>
    </row>
    <row r="118" spans="1:11">
      <c r="A118" s="355"/>
      <c r="B118" s="248"/>
      <c r="C118" s="248"/>
      <c r="D118" s="248"/>
      <c r="F118" s="356"/>
      <c r="G118" s="356"/>
      <c r="H118" s="356"/>
      <c r="I118" s="356"/>
      <c r="J118" s="356"/>
      <c r="K118" s="356"/>
    </row>
    <row r="119" spans="1:11">
      <c r="A119" s="355"/>
      <c r="B119" s="248"/>
      <c r="C119" s="248"/>
      <c r="D119" s="248"/>
      <c r="F119" s="356"/>
      <c r="G119" s="356"/>
      <c r="H119" s="356"/>
      <c r="I119" s="356"/>
      <c r="J119" s="356"/>
      <c r="K119" s="356"/>
    </row>
    <row r="120" spans="1:11">
      <c r="A120" s="355"/>
      <c r="B120" s="248"/>
      <c r="C120" s="248"/>
      <c r="D120" s="248"/>
      <c r="F120" s="356"/>
      <c r="G120" s="356"/>
      <c r="H120" s="356"/>
      <c r="I120" s="356"/>
      <c r="J120" s="356"/>
      <c r="K120" s="356"/>
    </row>
    <row r="121" spans="1:11">
      <c r="A121" s="355"/>
      <c r="B121" s="248"/>
      <c r="C121" s="248"/>
      <c r="D121" s="248"/>
      <c r="F121" s="356"/>
      <c r="G121" s="356"/>
      <c r="H121" s="356"/>
      <c r="I121" s="356"/>
      <c r="J121" s="356"/>
      <c r="K121" s="356"/>
    </row>
    <row r="122" spans="1:11">
      <c r="A122" s="355"/>
      <c r="B122" s="248"/>
      <c r="C122" s="248"/>
      <c r="D122" s="248"/>
      <c r="F122" s="356"/>
      <c r="G122" s="356"/>
      <c r="H122" s="356"/>
      <c r="I122" s="356"/>
      <c r="J122" s="356"/>
      <c r="K122" s="356"/>
    </row>
    <row r="123" spans="1:11">
      <c r="A123" s="355"/>
      <c r="B123" s="248"/>
      <c r="C123" s="248"/>
      <c r="D123" s="248"/>
      <c r="F123" s="356"/>
      <c r="G123" s="356"/>
      <c r="H123" s="356"/>
      <c r="I123" s="356"/>
      <c r="J123" s="356"/>
      <c r="K123" s="356"/>
    </row>
    <row r="124" spans="1:11">
      <c r="A124" s="355"/>
      <c r="B124" s="248"/>
      <c r="C124" s="248"/>
      <c r="D124" s="248"/>
      <c r="F124" s="356"/>
      <c r="G124" s="356"/>
      <c r="H124" s="356"/>
      <c r="I124" s="356"/>
      <c r="J124" s="356"/>
      <c r="K124" s="356"/>
    </row>
    <row r="125" spans="1:11">
      <c r="A125" s="355"/>
      <c r="B125" s="248"/>
      <c r="C125" s="248"/>
      <c r="D125" s="248"/>
      <c r="F125" s="356"/>
      <c r="G125" s="356"/>
      <c r="H125" s="356"/>
      <c r="I125" s="356"/>
      <c r="J125" s="356"/>
      <c r="K125" s="356"/>
    </row>
    <row r="126" spans="1:11">
      <c r="A126" s="355"/>
      <c r="B126" s="248"/>
      <c r="C126" s="248"/>
      <c r="D126" s="248"/>
      <c r="F126" s="356"/>
      <c r="G126" s="356"/>
      <c r="H126" s="356"/>
      <c r="I126" s="356"/>
      <c r="J126" s="356"/>
      <c r="K126" s="356"/>
    </row>
    <row r="127" spans="1:11">
      <c r="A127" s="355"/>
      <c r="B127" s="248"/>
      <c r="C127" s="248"/>
      <c r="D127" s="248"/>
      <c r="F127" s="356"/>
      <c r="G127" s="356"/>
      <c r="H127" s="356"/>
      <c r="I127" s="356"/>
      <c r="J127" s="356"/>
      <c r="K127" s="356"/>
    </row>
    <row r="128" spans="1:11">
      <c r="A128" s="355"/>
      <c r="B128" s="248"/>
      <c r="C128" s="248"/>
      <c r="D128" s="248"/>
      <c r="F128" s="356"/>
      <c r="G128" s="356"/>
      <c r="H128" s="356"/>
      <c r="I128" s="356"/>
      <c r="J128" s="356"/>
      <c r="K128" s="356"/>
    </row>
    <row r="129" spans="1:11">
      <c r="A129" s="355"/>
      <c r="B129" s="248"/>
      <c r="C129" s="248"/>
      <c r="D129" s="248"/>
      <c r="F129" s="356"/>
      <c r="G129" s="356"/>
      <c r="H129" s="356"/>
      <c r="I129" s="356"/>
      <c r="J129" s="356"/>
      <c r="K129" s="356"/>
    </row>
    <row r="130" spans="1:11">
      <c r="A130" s="355"/>
      <c r="B130" s="248"/>
      <c r="C130" s="248"/>
      <c r="D130" s="248"/>
      <c r="F130" s="356"/>
      <c r="G130" s="356"/>
      <c r="H130" s="356"/>
      <c r="I130" s="356"/>
      <c r="J130" s="356"/>
      <c r="K130" s="356"/>
    </row>
    <row r="131" spans="1:11">
      <c r="A131" s="355"/>
      <c r="B131" s="248"/>
      <c r="C131" s="248"/>
      <c r="D131" s="248"/>
      <c r="F131" s="356"/>
      <c r="G131" s="356"/>
      <c r="H131" s="356"/>
      <c r="I131" s="356"/>
      <c r="J131" s="356"/>
      <c r="K131" s="356"/>
    </row>
    <row r="132" spans="1:11">
      <c r="A132" s="355"/>
      <c r="B132" s="248"/>
      <c r="C132" s="248"/>
      <c r="D132" s="248"/>
      <c r="F132" s="356"/>
      <c r="G132" s="356"/>
      <c r="H132" s="356"/>
      <c r="I132" s="356"/>
      <c r="J132" s="356"/>
      <c r="K132" s="356"/>
    </row>
    <row r="133" spans="1:11">
      <c r="A133" s="355"/>
      <c r="B133" s="248"/>
      <c r="C133" s="248"/>
      <c r="D133" s="248"/>
      <c r="F133" s="356"/>
      <c r="G133" s="356"/>
      <c r="H133" s="356"/>
      <c r="I133" s="356"/>
      <c r="J133" s="356"/>
      <c r="K133" s="356"/>
    </row>
    <row r="134" spans="1:11">
      <c r="A134" s="355"/>
      <c r="B134" s="248"/>
      <c r="C134" s="248"/>
      <c r="D134" s="248"/>
      <c r="F134" s="356"/>
      <c r="G134" s="356"/>
      <c r="H134" s="356"/>
      <c r="I134" s="356"/>
      <c r="J134" s="356"/>
      <c r="K134" s="356"/>
    </row>
    <row r="135" spans="1:11">
      <c r="A135" s="355"/>
      <c r="B135" s="248"/>
      <c r="C135" s="248"/>
      <c r="D135" s="248"/>
      <c r="F135" s="356"/>
      <c r="G135" s="356"/>
      <c r="H135" s="356"/>
      <c r="I135" s="356"/>
      <c r="J135" s="356"/>
      <c r="K135" s="356"/>
    </row>
    <row r="136" spans="1:11">
      <c r="A136" s="355"/>
      <c r="B136" s="248"/>
      <c r="C136" s="248"/>
      <c r="D136" s="248"/>
      <c r="F136" s="356"/>
      <c r="G136" s="356"/>
      <c r="H136" s="356"/>
      <c r="I136" s="356"/>
      <c r="J136" s="356"/>
      <c r="K136" s="356"/>
    </row>
    <row r="137" spans="1:11">
      <c r="A137" s="355"/>
      <c r="B137" s="248"/>
      <c r="C137" s="248"/>
      <c r="D137" s="248"/>
      <c r="F137" s="356"/>
      <c r="G137" s="356"/>
      <c r="H137" s="356"/>
      <c r="I137" s="356"/>
      <c r="J137" s="356"/>
      <c r="K137" s="356"/>
    </row>
    <row r="138" spans="1:11">
      <c r="A138" s="355"/>
      <c r="B138" s="248"/>
      <c r="C138" s="248"/>
      <c r="D138" s="248"/>
      <c r="F138" s="356"/>
      <c r="G138" s="356"/>
      <c r="H138" s="356"/>
      <c r="I138" s="356"/>
      <c r="J138" s="356"/>
      <c r="K138" s="356"/>
    </row>
    <row r="139" spans="1:11">
      <c r="A139" s="355"/>
      <c r="B139" s="248"/>
      <c r="C139" s="248"/>
      <c r="D139" s="248"/>
      <c r="F139" s="356"/>
      <c r="G139" s="356"/>
      <c r="H139" s="356"/>
      <c r="I139" s="356"/>
      <c r="J139" s="356"/>
      <c r="K139" s="356"/>
    </row>
    <row r="140" spans="1:11">
      <c r="A140" s="355"/>
      <c r="B140" s="248"/>
      <c r="C140" s="248"/>
      <c r="D140" s="248"/>
      <c r="F140" s="356"/>
      <c r="G140" s="356"/>
      <c r="H140" s="356"/>
      <c r="I140" s="356"/>
      <c r="J140" s="356"/>
      <c r="K140" s="356"/>
    </row>
    <row r="141" spans="1:11">
      <c r="A141" s="355"/>
      <c r="B141" s="248"/>
      <c r="C141" s="248"/>
      <c r="D141" s="248"/>
      <c r="F141" s="356"/>
      <c r="G141" s="356"/>
      <c r="H141" s="356"/>
      <c r="I141" s="356"/>
      <c r="J141" s="356"/>
      <c r="K141" s="356"/>
    </row>
    <row r="142" spans="1:11">
      <c r="A142" s="355"/>
      <c r="B142" s="248"/>
      <c r="C142" s="248"/>
      <c r="D142" s="248"/>
      <c r="F142" s="356"/>
      <c r="G142" s="356"/>
      <c r="H142" s="356"/>
      <c r="I142" s="356"/>
      <c r="J142" s="356"/>
      <c r="K142" s="356"/>
    </row>
    <row r="143" spans="1:11">
      <c r="A143" s="355"/>
      <c r="B143" s="248"/>
      <c r="C143" s="248"/>
      <c r="D143" s="248"/>
      <c r="F143" s="356"/>
      <c r="G143" s="356"/>
      <c r="H143" s="356"/>
      <c r="I143" s="356"/>
      <c r="J143" s="356"/>
      <c r="K143" s="356"/>
    </row>
    <row r="144" spans="1:11">
      <c r="A144" s="355"/>
      <c r="B144" s="248"/>
      <c r="C144" s="248"/>
      <c r="D144" s="248"/>
      <c r="F144" s="356"/>
      <c r="G144" s="356"/>
      <c r="H144" s="356"/>
      <c r="I144" s="356"/>
      <c r="J144" s="356"/>
      <c r="K144" s="356"/>
    </row>
    <row r="145" spans="1:11">
      <c r="A145" s="355"/>
      <c r="B145" s="248"/>
      <c r="C145" s="248"/>
      <c r="D145" s="248"/>
      <c r="F145" s="356"/>
      <c r="G145" s="356"/>
      <c r="H145" s="356"/>
      <c r="I145" s="356"/>
      <c r="J145" s="356"/>
      <c r="K145" s="356"/>
    </row>
    <row r="146" spans="1:11">
      <c r="A146" s="355"/>
      <c r="B146" s="248"/>
      <c r="C146" s="248"/>
      <c r="D146" s="248"/>
      <c r="F146" s="356"/>
      <c r="G146" s="356"/>
      <c r="H146" s="356"/>
      <c r="I146" s="356"/>
      <c r="J146" s="356"/>
      <c r="K146" s="356"/>
    </row>
    <row r="147" spans="1:11">
      <c r="A147" s="355"/>
      <c r="B147" s="248"/>
      <c r="C147" s="248"/>
      <c r="D147" s="248"/>
      <c r="F147" s="356"/>
      <c r="G147" s="356"/>
      <c r="H147" s="356"/>
      <c r="I147" s="356"/>
      <c r="J147" s="356"/>
      <c r="K147" s="356"/>
    </row>
    <row r="148" spans="1:11">
      <c r="A148" s="355"/>
      <c r="B148" s="248"/>
      <c r="C148" s="248"/>
      <c r="D148" s="248"/>
      <c r="F148" s="356"/>
      <c r="G148" s="356"/>
      <c r="H148" s="356"/>
      <c r="I148" s="356"/>
      <c r="J148" s="356"/>
      <c r="K148" s="356"/>
    </row>
    <row r="149" spans="1:11">
      <c r="A149" s="355"/>
      <c r="B149" s="248"/>
      <c r="C149" s="248"/>
      <c r="D149" s="248"/>
      <c r="F149" s="356"/>
      <c r="G149" s="356"/>
      <c r="H149" s="356"/>
      <c r="I149" s="356"/>
      <c r="J149" s="356"/>
      <c r="K149" s="356"/>
    </row>
    <row r="150" spans="1:11">
      <c r="A150" s="355"/>
      <c r="B150" s="248"/>
      <c r="C150" s="248"/>
      <c r="D150" s="248"/>
      <c r="F150" s="356"/>
      <c r="G150" s="356"/>
      <c r="H150" s="356"/>
      <c r="I150" s="356"/>
      <c r="J150" s="356"/>
      <c r="K150" s="356"/>
    </row>
    <row r="151" spans="1:11">
      <c r="A151" s="355"/>
      <c r="B151" s="248"/>
      <c r="C151" s="248"/>
      <c r="D151" s="248"/>
      <c r="F151" s="356"/>
      <c r="G151" s="356"/>
      <c r="H151" s="356"/>
      <c r="I151" s="356"/>
      <c r="J151" s="356"/>
      <c r="K151" s="356"/>
    </row>
    <row r="152" spans="1:11">
      <c r="A152" s="355"/>
      <c r="B152" s="248"/>
      <c r="C152" s="248"/>
      <c r="D152" s="248"/>
      <c r="F152" s="356"/>
      <c r="G152" s="356"/>
      <c r="H152" s="356"/>
      <c r="I152" s="356"/>
      <c r="J152" s="356"/>
      <c r="K152" s="356"/>
    </row>
    <row r="153" spans="1:11">
      <c r="A153" s="355"/>
      <c r="B153" s="248"/>
      <c r="C153" s="248"/>
      <c r="D153" s="248"/>
      <c r="F153" s="356"/>
      <c r="G153" s="356"/>
      <c r="H153" s="356"/>
      <c r="I153" s="356"/>
      <c r="J153" s="356"/>
      <c r="K153" s="356"/>
    </row>
    <row r="154" spans="1:11">
      <c r="A154" s="355"/>
      <c r="B154" s="248"/>
      <c r="C154" s="248"/>
      <c r="D154" s="248"/>
      <c r="F154" s="356"/>
      <c r="G154" s="356"/>
      <c r="H154" s="356"/>
      <c r="I154" s="356"/>
      <c r="J154" s="356"/>
      <c r="K154" s="356"/>
    </row>
    <row r="155" spans="1:11">
      <c r="A155" s="355"/>
      <c r="B155" s="248"/>
      <c r="C155" s="248"/>
      <c r="D155" s="248"/>
      <c r="F155" s="356"/>
      <c r="G155" s="356"/>
      <c r="H155" s="356"/>
      <c r="I155" s="356"/>
      <c r="J155" s="356"/>
      <c r="K155" s="356"/>
    </row>
    <row r="156" spans="1:11">
      <c r="A156" s="355"/>
      <c r="B156" s="248"/>
      <c r="C156" s="248"/>
      <c r="D156" s="248"/>
      <c r="F156" s="356"/>
      <c r="G156" s="356"/>
      <c r="H156" s="356"/>
      <c r="I156" s="356"/>
      <c r="J156" s="356"/>
      <c r="K156" s="356"/>
    </row>
    <row r="157" spans="1:11">
      <c r="A157" s="355"/>
      <c r="B157" s="248"/>
      <c r="C157" s="248"/>
      <c r="D157" s="248"/>
      <c r="F157" s="356"/>
      <c r="G157" s="356"/>
      <c r="H157" s="356"/>
      <c r="I157" s="356"/>
      <c r="J157" s="356"/>
      <c r="K157" s="356"/>
    </row>
    <row r="158" spans="1:11">
      <c r="A158" s="355"/>
      <c r="B158" s="248"/>
      <c r="C158" s="248"/>
      <c r="D158" s="248"/>
      <c r="F158" s="356"/>
      <c r="G158" s="356"/>
      <c r="H158" s="356"/>
      <c r="I158" s="356"/>
      <c r="J158" s="356"/>
      <c r="K158" s="356"/>
    </row>
    <row r="159" spans="1:11">
      <c r="A159" s="355"/>
      <c r="B159" s="248"/>
      <c r="C159" s="248"/>
      <c r="D159" s="248"/>
      <c r="F159" s="356"/>
      <c r="G159" s="356"/>
      <c r="H159" s="356"/>
      <c r="I159" s="356"/>
      <c r="J159" s="356"/>
      <c r="K159" s="356"/>
    </row>
    <row r="160" spans="1:11">
      <c r="A160" s="355"/>
      <c r="B160" s="248"/>
      <c r="C160" s="248"/>
      <c r="D160" s="248"/>
      <c r="F160" s="356"/>
      <c r="G160" s="356"/>
      <c r="H160" s="356"/>
      <c r="I160" s="356"/>
      <c r="J160" s="356"/>
      <c r="K160" s="356"/>
    </row>
    <row r="161" spans="1:11">
      <c r="A161" s="355"/>
      <c r="B161" s="248"/>
      <c r="C161" s="248"/>
      <c r="D161" s="248"/>
      <c r="F161" s="356"/>
      <c r="G161" s="356"/>
      <c r="H161" s="356"/>
      <c r="I161" s="356"/>
      <c r="J161" s="356"/>
      <c r="K161" s="356"/>
    </row>
    <row r="162" spans="1:11">
      <c r="A162" s="355"/>
      <c r="B162" s="248"/>
      <c r="C162" s="248"/>
      <c r="D162" s="248"/>
      <c r="F162" s="356"/>
      <c r="G162" s="356"/>
      <c r="H162" s="356"/>
      <c r="I162" s="356"/>
      <c r="J162" s="356"/>
      <c r="K162" s="356"/>
    </row>
    <row r="163" spans="1:11">
      <c r="A163" s="355"/>
      <c r="B163" s="248"/>
      <c r="C163" s="248"/>
      <c r="D163" s="248"/>
      <c r="F163" s="356"/>
      <c r="G163" s="356"/>
      <c r="H163" s="356"/>
      <c r="I163" s="356"/>
      <c r="J163" s="356"/>
      <c r="K163" s="356"/>
    </row>
    <row r="164" spans="1:11">
      <c r="A164" s="355"/>
      <c r="B164" s="248"/>
      <c r="C164" s="248"/>
      <c r="D164" s="248"/>
      <c r="F164" s="356"/>
      <c r="G164" s="356"/>
      <c r="H164" s="356"/>
      <c r="I164" s="356"/>
      <c r="J164" s="356"/>
      <c r="K164" s="356"/>
    </row>
    <row r="165" spans="1:11">
      <c r="A165" s="355"/>
      <c r="B165" s="248"/>
      <c r="C165" s="248"/>
      <c r="D165" s="248"/>
      <c r="F165" s="356"/>
      <c r="G165" s="356"/>
      <c r="H165" s="356"/>
      <c r="I165" s="356"/>
      <c r="J165" s="356"/>
      <c r="K165" s="356"/>
    </row>
  </sheetData>
  <autoFilter ref="A11:L85"/>
  <mergeCells count="8">
    <mergeCell ref="A85:H85"/>
    <mergeCell ref="E87:F87"/>
    <mergeCell ref="A1:C1"/>
    <mergeCell ref="A3:B3"/>
    <mergeCell ref="C3:D3"/>
    <mergeCell ref="A5:K5"/>
    <mergeCell ref="A6:I6"/>
    <mergeCell ref="A12:J12"/>
  </mergeCells>
  <pageMargins left="0.36" right="0.15" top="0.51" bottom="0.49" header="0.5" footer="0.5"/>
  <pageSetup scale="90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J50"/>
  <sheetViews>
    <sheetView topLeftCell="A5" zoomScale="95" workbookViewId="0">
      <pane ySplit="7" topLeftCell="A21" activePane="bottomLeft" state="frozen"/>
      <selection activeCell="G72" sqref="G72"/>
      <selection pane="bottomLeft" activeCell="G72" sqref="G72"/>
    </sheetView>
  </sheetViews>
  <sheetFormatPr defaultRowHeight="15.75"/>
  <cols>
    <col min="1" max="1" width="11.85546875" style="247" customWidth="1"/>
    <col min="2" max="2" width="18.140625" style="244" customWidth="1"/>
    <col min="3" max="3" width="8.140625" style="248" customWidth="1"/>
    <col min="4" max="4" width="11.28515625" style="334" bestFit="1" customWidth="1"/>
    <col min="5" max="5" width="9.5703125" style="359" customWidth="1"/>
    <col min="6" max="6" width="8.28515625" style="366" customWidth="1"/>
    <col min="7" max="7" width="14.85546875" style="334" customWidth="1"/>
    <col min="8" max="8" width="14.42578125" style="334" customWidth="1"/>
    <col min="9" max="9" width="14.5703125" style="334" customWidth="1"/>
    <col min="10" max="10" width="16.140625" style="244" customWidth="1"/>
    <col min="11" max="16384" width="9.140625" style="244"/>
  </cols>
  <sheetData>
    <row r="1" spans="1:10" s="37" customFormat="1" ht="18" customHeight="1">
      <c r="A1" s="553" t="s">
        <v>9</v>
      </c>
      <c r="B1" s="553"/>
      <c r="C1" s="553"/>
      <c r="E1" s="360"/>
      <c r="F1" s="38"/>
      <c r="G1" s="39"/>
      <c r="H1" s="39"/>
    </row>
    <row r="2" spans="1:10" s="37" customFormat="1" ht="18" customHeight="1">
      <c r="A2" s="553" t="s">
        <v>10</v>
      </c>
      <c r="B2" s="553"/>
      <c r="C2" s="553"/>
      <c r="D2" s="553"/>
      <c r="E2" s="553"/>
      <c r="F2" s="38"/>
      <c r="G2" s="39"/>
      <c r="H2" s="39"/>
    </row>
    <row r="3" spans="1:10" s="37" customFormat="1" ht="18" customHeight="1">
      <c r="A3" s="553" t="s">
        <v>11</v>
      </c>
      <c r="B3" s="553"/>
      <c r="C3" s="571" t="s">
        <v>514</v>
      </c>
      <c r="D3" s="571"/>
      <c r="E3" s="361"/>
      <c r="F3" s="38"/>
      <c r="G3" s="39"/>
      <c r="H3" s="39"/>
    </row>
    <row r="4" spans="1:10" s="41" customFormat="1" ht="9" customHeight="1">
      <c r="E4" s="362"/>
      <c r="F4" s="42"/>
      <c r="G4" s="43"/>
      <c r="H4" s="43"/>
    </row>
    <row r="5" spans="1:10" s="243" customFormat="1" ht="29.25" customHeight="1">
      <c r="A5" s="572" t="s">
        <v>12</v>
      </c>
      <c r="B5" s="572"/>
      <c r="C5" s="572"/>
      <c r="D5" s="572"/>
      <c r="E5" s="572"/>
      <c r="F5" s="572"/>
      <c r="G5" s="572"/>
      <c r="H5" s="572"/>
      <c r="I5" s="572"/>
    </row>
    <row r="6" spans="1:10" ht="9" customHeight="1">
      <c r="A6" s="573"/>
      <c r="B6" s="573"/>
      <c r="C6" s="573"/>
      <c r="D6" s="573"/>
      <c r="E6" s="573"/>
      <c r="F6" s="573"/>
      <c r="G6" s="573"/>
      <c r="H6" s="573"/>
      <c r="I6" s="573"/>
    </row>
    <row r="7" spans="1:10" s="205" customFormat="1" ht="18" customHeight="1">
      <c r="A7" s="363" t="s">
        <v>929</v>
      </c>
      <c r="C7" s="245"/>
      <c r="D7" s="333"/>
      <c r="E7" s="364"/>
      <c r="F7" s="365"/>
      <c r="G7" s="333"/>
      <c r="H7" s="333"/>
      <c r="I7" s="333"/>
    </row>
    <row r="8" spans="1:10" s="205" customFormat="1" ht="18" customHeight="1">
      <c r="A8" s="363" t="s">
        <v>1366</v>
      </c>
      <c r="C8" s="245"/>
      <c r="D8" s="333"/>
      <c r="E8" s="364"/>
      <c r="F8" s="365"/>
      <c r="G8" s="333"/>
      <c r="H8" s="333"/>
      <c r="I8" s="333"/>
    </row>
    <row r="9" spans="1:10" s="205" customFormat="1" ht="18" customHeight="1">
      <c r="A9" s="204"/>
      <c r="C9" s="246"/>
      <c r="D9" s="333"/>
      <c r="E9" s="364"/>
      <c r="F9" s="365"/>
      <c r="G9" s="333"/>
      <c r="H9" s="333"/>
      <c r="I9" s="333"/>
    </row>
    <row r="10" spans="1:10" ht="8.25" customHeight="1"/>
    <row r="11" spans="1:10" s="251" customFormat="1" ht="32.25" customHeight="1">
      <c r="A11" s="249" t="s">
        <v>13</v>
      </c>
      <c r="B11" s="250" t="s">
        <v>14</v>
      </c>
      <c r="C11" s="250" t="s">
        <v>515</v>
      </c>
      <c r="D11" s="335" t="s">
        <v>516</v>
      </c>
      <c r="E11" s="336" t="s">
        <v>517</v>
      </c>
      <c r="F11" s="367" t="s">
        <v>15</v>
      </c>
      <c r="G11" s="335" t="s">
        <v>16</v>
      </c>
      <c r="H11" s="335" t="s">
        <v>17</v>
      </c>
      <c r="I11" s="335" t="s">
        <v>18</v>
      </c>
      <c r="J11" s="335" t="s">
        <v>19</v>
      </c>
    </row>
    <row r="12" spans="1:10" s="208" customFormat="1" ht="21" customHeight="1">
      <c r="A12" s="574" t="s">
        <v>1326</v>
      </c>
      <c r="B12" s="575"/>
      <c r="C12" s="575"/>
      <c r="D12" s="575"/>
      <c r="E12" s="575"/>
      <c r="F12" s="575"/>
      <c r="G12" s="575"/>
      <c r="H12" s="576"/>
      <c r="I12" s="337">
        <v>32075000</v>
      </c>
      <c r="J12" s="337"/>
    </row>
    <row r="13" spans="1:10" ht="21" customHeight="1">
      <c r="A13" s="252">
        <v>41360</v>
      </c>
      <c r="B13" s="253" t="s">
        <v>1367</v>
      </c>
      <c r="C13" s="253"/>
      <c r="D13" s="368">
        <v>400</v>
      </c>
      <c r="E13" s="369">
        <v>47000</v>
      </c>
      <c r="F13" s="370"/>
      <c r="G13" s="346">
        <f t="shared" ref="G13:G21" si="0">IF(B13&lt;&gt;"",D13*(E13+F13),0)</f>
        <v>18800000</v>
      </c>
      <c r="H13" s="368"/>
      <c r="I13" s="346">
        <f t="shared" ref="I13:I24" si="1">IF(B13&lt;&gt;"",I12+G13-H13,0)</f>
        <v>50875000</v>
      </c>
      <c r="J13" s="368"/>
    </row>
    <row r="14" spans="1:10" ht="21" customHeight="1">
      <c r="A14" s="371">
        <v>41405</v>
      </c>
      <c r="B14" s="255" t="s">
        <v>17</v>
      </c>
      <c r="C14" s="372"/>
      <c r="D14" s="373"/>
      <c r="E14" s="374"/>
      <c r="F14" s="375"/>
      <c r="G14" s="346">
        <f t="shared" si="0"/>
        <v>0</v>
      </c>
      <c r="H14" s="376">
        <v>30000000</v>
      </c>
      <c r="I14" s="346">
        <f t="shared" si="1"/>
        <v>20875000</v>
      </c>
      <c r="J14" s="376"/>
    </row>
    <row r="15" spans="1:10" ht="21" customHeight="1">
      <c r="A15" s="254">
        <v>41464</v>
      </c>
      <c r="B15" s="255" t="s">
        <v>1367</v>
      </c>
      <c r="C15" s="254"/>
      <c r="D15" s="377">
        <v>200</v>
      </c>
      <c r="E15" s="378">
        <v>47000</v>
      </c>
      <c r="F15" s="379"/>
      <c r="G15" s="346">
        <f t="shared" si="0"/>
        <v>9400000</v>
      </c>
      <c r="H15" s="346"/>
      <c r="I15" s="346">
        <f t="shared" si="1"/>
        <v>30275000</v>
      </c>
      <c r="J15" s="346"/>
    </row>
    <row r="16" spans="1:10" ht="21" customHeight="1">
      <c r="A16" s="254">
        <v>41550</v>
      </c>
      <c r="B16" s="255" t="s">
        <v>1367</v>
      </c>
      <c r="C16" s="255"/>
      <c r="D16" s="377">
        <v>200</v>
      </c>
      <c r="E16" s="378">
        <v>47000</v>
      </c>
      <c r="F16" s="379"/>
      <c r="G16" s="346">
        <f t="shared" si="0"/>
        <v>9400000</v>
      </c>
      <c r="H16" s="346"/>
      <c r="I16" s="346">
        <f t="shared" si="1"/>
        <v>39675000</v>
      </c>
      <c r="J16" s="346"/>
    </row>
    <row r="17" spans="1:10" ht="21" customHeight="1">
      <c r="A17" s="371">
        <v>41592</v>
      </c>
      <c r="B17" s="255" t="s">
        <v>17</v>
      </c>
      <c r="C17" s="372"/>
      <c r="D17" s="373"/>
      <c r="E17" s="374"/>
      <c r="F17" s="375"/>
      <c r="G17" s="346">
        <f t="shared" si="0"/>
        <v>0</v>
      </c>
      <c r="H17" s="376">
        <v>20000000</v>
      </c>
      <c r="I17" s="346">
        <f t="shared" si="1"/>
        <v>19675000</v>
      </c>
      <c r="J17" s="376"/>
    </row>
    <row r="18" spans="1:10" ht="21" customHeight="1">
      <c r="A18" s="254">
        <v>41596</v>
      </c>
      <c r="B18" s="255" t="s">
        <v>1367</v>
      </c>
      <c r="C18" s="255"/>
      <c r="D18" s="377">
        <v>200</v>
      </c>
      <c r="E18" s="378">
        <v>47000</v>
      </c>
      <c r="F18" s="379"/>
      <c r="G18" s="346">
        <f t="shared" si="0"/>
        <v>9400000</v>
      </c>
      <c r="H18" s="346"/>
      <c r="I18" s="346">
        <f t="shared" si="1"/>
        <v>29075000</v>
      </c>
      <c r="J18" s="346"/>
    </row>
    <row r="19" spans="1:10" ht="21" customHeight="1">
      <c r="A19" s="254">
        <v>41709</v>
      </c>
      <c r="B19" s="255" t="s">
        <v>1368</v>
      </c>
      <c r="C19" s="255"/>
      <c r="D19" s="380">
        <f>10*35</f>
        <v>350</v>
      </c>
      <c r="E19" s="378">
        <v>14000</v>
      </c>
      <c r="F19" s="379"/>
      <c r="G19" s="346">
        <f t="shared" si="0"/>
        <v>4900000</v>
      </c>
      <c r="H19" s="346"/>
      <c r="I19" s="346">
        <f t="shared" si="1"/>
        <v>33975000</v>
      </c>
      <c r="J19" s="346"/>
    </row>
    <row r="20" spans="1:10" ht="21" customHeight="1">
      <c r="A20" s="371">
        <v>41748</v>
      </c>
      <c r="B20" s="255" t="s">
        <v>17</v>
      </c>
      <c r="C20" s="372"/>
      <c r="D20" s="373"/>
      <c r="E20" s="374"/>
      <c r="F20" s="375"/>
      <c r="G20" s="346">
        <f t="shared" si="0"/>
        <v>0</v>
      </c>
      <c r="H20" s="376">
        <v>20000000</v>
      </c>
      <c r="I20" s="346">
        <f>IF(B20&lt;&gt;"",I19+G20-H20,0)</f>
        <v>13975000</v>
      </c>
      <c r="J20" s="376"/>
    </row>
    <row r="21" spans="1:10" ht="21" customHeight="1">
      <c r="A21" s="254">
        <v>41792</v>
      </c>
      <c r="B21" s="255" t="s">
        <v>1369</v>
      </c>
      <c r="C21" s="255"/>
      <c r="D21" s="377">
        <v>200</v>
      </c>
      <c r="E21" s="378">
        <v>47000</v>
      </c>
      <c r="F21" s="379"/>
      <c r="G21" s="346">
        <f t="shared" si="0"/>
        <v>9400000</v>
      </c>
      <c r="H21" s="346"/>
      <c r="I21" s="346">
        <f t="shared" si="1"/>
        <v>23375000</v>
      </c>
      <c r="J21" s="346"/>
    </row>
    <row r="22" spans="1:10" ht="21" customHeight="1">
      <c r="A22" s="371">
        <v>41748</v>
      </c>
      <c r="B22" s="255" t="s">
        <v>17</v>
      </c>
      <c r="C22" s="372"/>
      <c r="D22" s="373"/>
      <c r="E22" s="374"/>
      <c r="F22" s="375"/>
      <c r="G22" s="346">
        <f>IF(B22&lt;&gt;"",D22*(E22+F22),0)</f>
        <v>0</v>
      </c>
      <c r="H22" s="376">
        <f>I21</f>
        <v>23375000</v>
      </c>
      <c r="I22" s="346">
        <f>IF(B22&lt;&gt;"",I21+G22-H22,0)</f>
        <v>0</v>
      </c>
      <c r="J22" s="376"/>
    </row>
    <row r="23" spans="1:10" ht="21" customHeight="1">
      <c r="A23" s="254">
        <v>41885</v>
      </c>
      <c r="B23" s="255" t="s">
        <v>1369</v>
      </c>
      <c r="C23" s="255"/>
      <c r="D23" s="377">
        <v>200</v>
      </c>
      <c r="E23" s="378">
        <v>47000</v>
      </c>
      <c r="F23" s="379"/>
      <c r="G23" s="346">
        <f t="shared" ref="G23:G24" si="2">IF(B23&lt;&gt;"",D23*(E23+F23),0)</f>
        <v>9400000</v>
      </c>
      <c r="H23" s="346"/>
      <c r="I23" s="346">
        <f t="shared" si="1"/>
        <v>9400000</v>
      </c>
      <c r="J23" s="346"/>
    </row>
    <row r="24" spans="1:10" ht="21" customHeight="1">
      <c r="A24" s="254">
        <v>42327</v>
      </c>
      <c r="B24" s="255" t="s">
        <v>1369</v>
      </c>
      <c r="C24" s="255"/>
      <c r="D24" s="380">
        <v>125</v>
      </c>
      <c r="E24" s="378">
        <v>47000</v>
      </c>
      <c r="F24" s="379"/>
      <c r="G24" s="346">
        <f t="shared" si="2"/>
        <v>5875000</v>
      </c>
      <c r="H24" s="346"/>
      <c r="I24" s="346">
        <f t="shared" si="1"/>
        <v>15275000</v>
      </c>
      <c r="J24" s="346"/>
    </row>
    <row r="25" spans="1:10" ht="21" customHeight="1">
      <c r="A25" s="371">
        <v>42332</v>
      </c>
      <c r="B25" s="255" t="s">
        <v>17</v>
      </c>
      <c r="C25" s="372"/>
      <c r="D25" s="373"/>
      <c r="E25" s="374"/>
      <c r="F25" s="375"/>
      <c r="G25" s="346">
        <f>IF(B25&lt;&gt;"",D25*(E25+F25),0)</f>
        <v>0</v>
      </c>
      <c r="H25" s="376">
        <f>I24</f>
        <v>15275000</v>
      </c>
      <c r="I25" s="346">
        <f>IF(B25&lt;&gt;"",I24+G25-H25,0)</f>
        <v>0</v>
      </c>
      <c r="J25" s="376"/>
    </row>
    <row r="26" spans="1:10" ht="21" customHeight="1">
      <c r="A26" s="254">
        <v>42342</v>
      </c>
      <c r="B26" s="255" t="s">
        <v>1369</v>
      </c>
      <c r="C26" s="255"/>
      <c r="D26" s="377">
        <v>200</v>
      </c>
      <c r="E26" s="378">
        <v>47000</v>
      </c>
      <c r="F26" s="379"/>
      <c r="G26" s="346">
        <f t="shared" ref="G26:G29" si="3">IF(B26&lt;&gt;"",D26*(E26+F26),0)</f>
        <v>9400000</v>
      </c>
      <c r="H26" s="346"/>
      <c r="I26" s="346">
        <f t="shared" ref="I26:I29" si="4">IF(B26&lt;&gt;"",I25+G26-H26,0)</f>
        <v>9400000</v>
      </c>
      <c r="J26" s="346"/>
    </row>
    <row r="27" spans="1:10" ht="21" customHeight="1">
      <c r="A27" s="254"/>
      <c r="B27" s="255"/>
      <c r="C27" s="255"/>
      <c r="D27" s="377"/>
      <c r="E27" s="378"/>
      <c r="F27" s="379"/>
      <c r="G27" s="346">
        <f t="shared" si="3"/>
        <v>0</v>
      </c>
      <c r="H27" s="346"/>
      <c r="I27" s="346">
        <f t="shared" si="4"/>
        <v>0</v>
      </c>
      <c r="J27" s="346"/>
    </row>
    <row r="28" spans="1:10" ht="21" customHeight="1">
      <c r="A28" s="254"/>
      <c r="B28" s="255"/>
      <c r="C28" s="255"/>
      <c r="D28" s="377"/>
      <c r="E28" s="378"/>
      <c r="F28" s="379"/>
      <c r="G28" s="346">
        <f t="shared" si="3"/>
        <v>0</v>
      </c>
      <c r="H28" s="346"/>
      <c r="I28" s="346">
        <f t="shared" si="4"/>
        <v>0</v>
      </c>
      <c r="J28" s="346"/>
    </row>
    <row r="29" spans="1:10" ht="21" customHeight="1">
      <c r="A29" s="254"/>
      <c r="B29" s="255"/>
      <c r="C29" s="255"/>
      <c r="D29" s="377"/>
      <c r="E29" s="378"/>
      <c r="F29" s="379"/>
      <c r="G29" s="346">
        <f t="shared" si="3"/>
        <v>0</v>
      </c>
      <c r="H29" s="346"/>
      <c r="I29" s="346">
        <f t="shared" si="4"/>
        <v>0</v>
      </c>
      <c r="J29" s="346"/>
    </row>
    <row r="30" spans="1:10" s="260" customFormat="1" ht="21" customHeight="1">
      <c r="A30" s="577" t="s">
        <v>3</v>
      </c>
      <c r="B30" s="577"/>
      <c r="C30" s="577"/>
      <c r="D30" s="577"/>
      <c r="E30" s="577"/>
      <c r="F30" s="577"/>
      <c r="G30" s="381">
        <f>I12+SUM(G13:G29)</f>
        <v>118050000</v>
      </c>
      <c r="H30" s="381">
        <f>SUM(H13:H29)</f>
        <v>108650000</v>
      </c>
      <c r="I30" s="353">
        <f>G30-H30</f>
        <v>9400000</v>
      </c>
      <c r="J30" s="353"/>
    </row>
    <row r="31" spans="1:10" ht="21" customHeight="1"/>
    <row r="32" spans="1:10" ht="21" customHeight="1">
      <c r="B32" s="261" t="s">
        <v>518</v>
      </c>
      <c r="E32" s="570">
        <f>I30</f>
        <v>9400000</v>
      </c>
      <c r="F32" s="570"/>
      <c r="G32" s="357" t="s">
        <v>20</v>
      </c>
    </row>
    <row r="33" spans="1:8" ht="21" customHeight="1">
      <c r="B33" s="261" t="s">
        <v>519</v>
      </c>
      <c r="C33" s="262"/>
    </row>
    <row r="34" spans="1:8" ht="21" customHeight="1"/>
    <row r="35" spans="1:8" ht="14.25" customHeight="1">
      <c r="H35" s="356" t="s">
        <v>21</v>
      </c>
    </row>
    <row r="36" spans="1:8" ht="21" customHeight="1">
      <c r="A36" s="334" t="s">
        <v>22</v>
      </c>
      <c r="G36" s="334" t="s">
        <v>23</v>
      </c>
    </row>
    <row r="37" spans="1:8" ht="21" customHeight="1"/>
    <row r="38" spans="1:8" ht="21" customHeight="1"/>
    <row r="39" spans="1:8" ht="21" customHeight="1"/>
    <row r="40" spans="1:8" ht="21" customHeight="1"/>
    <row r="41" spans="1:8" ht="21" customHeight="1"/>
    <row r="42" spans="1:8" ht="21" customHeight="1"/>
    <row r="43" spans="1:8" ht="21" customHeight="1"/>
    <row r="44" spans="1:8" ht="21" customHeight="1"/>
    <row r="45" spans="1:8" ht="21" customHeight="1"/>
    <row r="46" spans="1:8" ht="21" customHeight="1"/>
    <row r="47" spans="1:8" ht="21" customHeight="1"/>
    <row r="48" spans="1:8" ht="21" customHeight="1"/>
    <row r="49" ht="21" customHeight="1"/>
    <row r="50" ht="21" customHeight="1"/>
  </sheetData>
  <mergeCells count="9">
    <mergeCell ref="A12:H12"/>
    <mergeCell ref="A30:F30"/>
    <mergeCell ref="E32:F32"/>
    <mergeCell ref="A1:C1"/>
    <mergeCell ref="A2:E2"/>
    <mergeCell ref="A3:B3"/>
    <mergeCell ref="C3:D3"/>
    <mergeCell ref="A5:I5"/>
    <mergeCell ref="A6:I6"/>
  </mergeCells>
  <pageMargins left="0.43" right="0.15" top="0.51" bottom="0.54" header="0.5" footer="0.5"/>
  <pageSetup scale="95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J311"/>
  <sheetViews>
    <sheetView topLeftCell="A5" zoomScale="95" workbookViewId="0">
      <pane ySplit="7" topLeftCell="A270" activePane="bottomLeft" state="frozen"/>
      <selection activeCell="G72" sqref="G72"/>
      <selection pane="bottomLeft" activeCell="I278" sqref="I278"/>
    </sheetView>
  </sheetViews>
  <sheetFormatPr defaultRowHeight="15.75"/>
  <cols>
    <col min="1" max="1" width="11.85546875" style="247" customWidth="1"/>
    <col min="2" max="2" width="24.28515625" style="244" customWidth="1"/>
    <col min="3" max="3" width="8.140625" style="248" customWidth="1"/>
    <col min="4" max="4" width="9.140625" style="334"/>
    <col min="5" max="5" width="12.5703125" style="359" customWidth="1"/>
    <col min="6" max="6" width="8.28515625" style="366" customWidth="1"/>
    <col min="7" max="7" width="16.28515625" style="334" customWidth="1"/>
    <col min="8" max="8" width="16.42578125" style="334" customWidth="1"/>
    <col min="9" max="9" width="14.5703125" style="334" customWidth="1"/>
    <col min="10" max="10" width="16.140625" style="244" customWidth="1"/>
    <col min="11" max="16384" width="9.140625" style="244"/>
  </cols>
  <sheetData>
    <row r="1" spans="1:10" s="37" customFormat="1" ht="18" customHeight="1">
      <c r="A1" s="553" t="s">
        <v>9</v>
      </c>
      <c r="B1" s="553"/>
      <c r="C1" s="553"/>
      <c r="E1" s="360"/>
      <c r="F1" s="38"/>
      <c r="G1" s="39"/>
      <c r="H1" s="39"/>
    </row>
    <row r="2" spans="1:10" s="37" customFormat="1" ht="18" customHeight="1">
      <c r="A2" s="553" t="s">
        <v>10</v>
      </c>
      <c r="B2" s="553"/>
      <c r="C2" s="553"/>
      <c r="D2" s="553"/>
      <c r="E2" s="553"/>
      <c r="F2" s="38"/>
      <c r="G2" s="39"/>
      <c r="H2" s="39"/>
    </row>
    <row r="3" spans="1:10" s="37" customFormat="1" ht="18" customHeight="1">
      <c r="A3" s="553" t="s">
        <v>11</v>
      </c>
      <c r="B3" s="553"/>
      <c r="C3" s="571" t="s">
        <v>514</v>
      </c>
      <c r="D3" s="571"/>
      <c r="E3" s="361"/>
      <c r="F3" s="38"/>
      <c r="G3" s="39"/>
      <c r="H3" s="39"/>
    </row>
    <row r="4" spans="1:10" s="41" customFormat="1" ht="9" customHeight="1">
      <c r="E4" s="362"/>
      <c r="F4" s="42"/>
      <c r="G4" s="43"/>
      <c r="H4" s="43"/>
    </row>
    <row r="5" spans="1:10" s="243" customFormat="1" ht="29.25" customHeight="1">
      <c r="A5" s="572" t="s">
        <v>12</v>
      </c>
      <c r="B5" s="572"/>
      <c r="C5" s="572"/>
      <c r="D5" s="572"/>
      <c r="E5" s="572"/>
      <c r="F5" s="572"/>
      <c r="G5" s="572"/>
      <c r="H5" s="572"/>
      <c r="I5" s="572"/>
    </row>
    <row r="6" spans="1:10" ht="9" customHeight="1">
      <c r="A6" s="573"/>
      <c r="B6" s="573"/>
      <c r="C6" s="573"/>
      <c r="D6" s="573"/>
      <c r="E6" s="573"/>
      <c r="F6" s="573"/>
      <c r="G6" s="573"/>
      <c r="H6" s="573"/>
      <c r="I6" s="573"/>
    </row>
    <row r="7" spans="1:10" s="205" customFormat="1" ht="18" customHeight="1">
      <c r="A7" s="363" t="s">
        <v>1370</v>
      </c>
      <c r="B7" s="363" t="s">
        <v>1371</v>
      </c>
      <c r="C7" s="245"/>
      <c r="D7" s="333"/>
      <c r="E7" s="364"/>
      <c r="F7" s="365"/>
      <c r="G7" s="333"/>
      <c r="H7" s="333"/>
      <c r="I7" s="333"/>
    </row>
    <row r="8" spans="1:10" s="205" customFormat="1" ht="18" hidden="1" customHeight="1">
      <c r="A8" s="363"/>
      <c r="C8" s="245"/>
      <c r="D8" s="333"/>
      <c r="E8" s="364"/>
      <c r="F8" s="365"/>
      <c r="G8" s="333"/>
      <c r="H8" s="333"/>
      <c r="I8" s="333"/>
    </row>
    <row r="9" spans="1:10" s="205" customFormat="1" ht="18" hidden="1" customHeight="1">
      <c r="A9" s="204"/>
      <c r="C9" s="246"/>
      <c r="D9" s="333"/>
      <c r="E9" s="364"/>
      <c r="F9" s="365"/>
      <c r="G9" s="333"/>
      <c r="H9" s="333"/>
      <c r="I9" s="333"/>
    </row>
    <row r="10" spans="1:10" ht="8.25" customHeight="1"/>
    <row r="11" spans="1:10" s="251" customFormat="1" ht="32.25" customHeight="1">
      <c r="A11" s="249" t="s">
        <v>13</v>
      </c>
      <c r="B11" s="250" t="s">
        <v>14</v>
      </c>
      <c r="C11" s="250" t="s">
        <v>515</v>
      </c>
      <c r="D11" s="335" t="s">
        <v>516</v>
      </c>
      <c r="E11" s="336" t="s">
        <v>517</v>
      </c>
      <c r="F11" s="367" t="s">
        <v>15</v>
      </c>
      <c r="G11" s="335" t="s">
        <v>16</v>
      </c>
      <c r="H11" s="335" t="s">
        <v>17</v>
      </c>
      <c r="I11" s="335" t="s">
        <v>18</v>
      </c>
      <c r="J11" s="335" t="s">
        <v>19</v>
      </c>
    </row>
    <row r="12" spans="1:10" s="208" customFormat="1" ht="21" customHeight="1">
      <c r="A12" s="574" t="s">
        <v>1326</v>
      </c>
      <c r="B12" s="575"/>
      <c r="C12" s="575"/>
      <c r="D12" s="575"/>
      <c r="E12" s="575"/>
      <c r="F12" s="575"/>
      <c r="G12" s="575"/>
      <c r="H12" s="576"/>
      <c r="I12" s="337">
        <v>89700000</v>
      </c>
      <c r="J12" s="337"/>
    </row>
    <row r="13" spans="1:10" ht="21" customHeight="1">
      <c r="A13" s="252">
        <v>41289</v>
      </c>
      <c r="B13" s="253" t="s">
        <v>1372</v>
      </c>
      <c r="C13" s="253"/>
      <c r="D13" s="368">
        <v>125</v>
      </c>
      <c r="E13" s="368">
        <v>38400</v>
      </c>
      <c r="F13" s="370"/>
      <c r="G13" s="346">
        <f>IF(B13&lt;&gt;"",D13*(E13+F13),0)</f>
        <v>4800000</v>
      </c>
      <c r="H13" s="368"/>
      <c r="I13" s="346">
        <f>IF(B13&lt;&gt;"",I12+G13-H13,0)</f>
        <v>94500000</v>
      </c>
      <c r="J13" s="368"/>
    </row>
    <row r="14" spans="1:10" ht="21" customHeight="1">
      <c r="A14" s="371">
        <v>41299</v>
      </c>
      <c r="B14" s="372" t="s">
        <v>1373</v>
      </c>
      <c r="C14" s="372"/>
      <c r="D14" s="346">
        <v>150</v>
      </c>
      <c r="E14" s="376">
        <v>68000</v>
      </c>
      <c r="F14" s="375"/>
      <c r="G14" s="346">
        <f>IF(B14&lt;&gt;"",D14*(E14+F14),0)</f>
        <v>10200000</v>
      </c>
      <c r="H14" s="376"/>
      <c r="I14" s="346">
        <f>IF(B14&lt;&gt;"",I13+G14-H14,0)</f>
        <v>104700000</v>
      </c>
      <c r="J14" s="376"/>
    </row>
    <row r="15" spans="1:10" ht="21" customHeight="1">
      <c r="A15" s="254">
        <v>41302</v>
      </c>
      <c r="B15" s="372" t="s">
        <v>1373</v>
      </c>
      <c r="C15" s="254"/>
      <c r="D15" s="346">
        <v>150</v>
      </c>
      <c r="E15" s="346">
        <v>68000</v>
      </c>
      <c r="F15" s="379"/>
      <c r="G15" s="346">
        <f>IF(B15&lt;&gt;"",D15*(E15+F15),0)</f>
        <v>10200000</v>
      </c>
      <c r="H15" s="346"/>
      <c r="I15" s="346">
        <f>IF(B15&lt;&gt;"",I14+G15-H15,0)</f>
        <v>114900000</v>
      </c>
      <c r="J15" s="346"/>
    </row>
    <row r="16" spans="1:10" ht="21" customHeight="1">
      <c r="A16" s="254">
        <v>41306</v>
      </c>
      <c r="B16" s="255" t="s">
        <v>1373</v>
      </c>
      <c r="C16" s="255"/>
      <c r="D16" s="346">
        <v>300</v>
      </c>
      <c r="E16" s="346">
        <v>68000</v>
      </c>
      <c r="F16" s="379"/>
      <c r="G16" s="346">
        <f>IF(B16&lt;&gt;"",D16*(E16+F16),0)</f>
        <v>20400000</v>
      </c>
      <c r="H16" s="346"/>
      <c r="I16" s="346">
        <f>IF(B16&lt;&gt;"",I15+G16-H16,0)</f>
        <v>135300000</v>
      </c>
      <c r="J16" s="346"/>
    </row>
    <row r="17" spans="1:10" ht="21" customHeight="1">
      <c r="A17" s="254">
        <v>41306</v>
      </c>
      <c r="B17" s="255" t="s">
        <v>1374</v>
      </c>
      <c r="C17" s="255"/>
      <c r="D17" s="346">
        <v>500</v>
      </c>
      <c r="E17" s="346">
        <v>15800</v>
      </c>
      <c r="F17" s="379"/>
      <c r="G17" s="346">
        <f t="shared" ref="G17:G78" si="0">IF(B17&lt;&gt;"",D17*(E17+F17),0)</f>
        <v>7900000</v>
      </c>
      <c r="H17" s="346"/>
      <c r="I17" s="346">
        <f t="shared" ref="I17:I80" si="1">IF(B17&lt;&gt;"",I16+G17-H17,0)</f>
        <v>143200000</v>
      </c>
      <c r="J17" s="346"/>
    </row>
    <row r="18" spans="1:10" ht="21" customHeight="1">
      <c r="A18" s="254">
        <v>41306</v>
      </c>
      <c r="B18" s="255" t="s">
        <v>1372</v>
      </c>
      <c r="C18" s="255"/>
      <c r="D18" s="346">
        <v>125</v>
      </c>
      <c r="E18" s="346">
        <v>38400</v>
      </c>
      <c r="F18" s="379"/>
      <c r="G18" s="346">
        <f t="shared" si="0"/>
        <v>4800000</v>
      </c>
      <c r="H18" s="346"/>
      <c r="I18" s="346">
        <f t="shared" si="1"/>
        <v>148000000</v>
      </c>
      <c r="J18" s="346"/>
    </row>
    <row r="19" spans="1:10" ht="21" customHeight="1">
      <c r="A19" s="254">
        <v>41302</v>
      </c>
      <c r="B19" s="255" t="s">
        <v>17</v>
      </c>
      <c r="C19" s="255"/>
      <c r="D19" s="346"/>
      <c r="E19" s="346"/>
      <c r="F19" s="379"/>
      <c r="G19" s="346">
        <f t="shared" si="0"/>
        <v>0</v>
      </c>
      <c r="H19" s="346">
        <v>50000000</v>
      </c>
      <c r="I19" s="346">
        <f t="shared" si="1"/>
        <v>98000000</v>
      </c>
      <c r="J19" s="346"/>
    </row>
    <row r="20" spans="1:10" ht="21" customHeight="1">
      <c r="A20" s="254">
        <v>41312</v>
      </c>
      <c r="B20" s="255" t="s">
        <v>17</v>
      </c>
      <c r="C20" s="255"/>
      <c r="D20" s="346"/>
      <c r="E20" s="346"/>
      <c r="F20" s="379"/>
      <c r="G20" s="346">
        <f t="shared" si="0"/>
        <v>0</v>
      </c>
      <c r="H20" s="346">
        <v>40000000</v>
      </c>
      <c r="I20" s="346">
        <f t="shared" si="1"/>
        <v>58000000</v>
      </c>
      <c r="J20" s="346"/>
    </row>
    <row r="21" spans="1:10" ht="21" customHeight="1">
      <c r="A21" s="254">
        <v>41330</v>
      </c>
      <c r="B21" s="255" t="s">
        <v>17</v>
      </c>
      <c r="C21" s="255"/>
      <c r="D21" s="346"/>
      <c r="E21" s="346"/>
      <c r="F21" s="379"/>
      <c r="G21" s="346">
        <f t="shared" si="0"/>
        <v>0</v>
      </c>
      <c r="H21" s="346">
        <v>30000000</v>
      </c>
      <c r="I21" s="346">
        <f t="shared" si="1"/>
        <v>28000000</v>
      </c>
      <c r="J21" s="346"/>
    </row>
    <row r="22" spans="1:10" ht="21" customHeight="1">
      <c r="A22" s="254">
        <v>41330</v>
      </c>
      <c r="B22" s="255" t="s">
        <v>1373</v>
      </c>
      <c r="C22" s="255"/>
      <c r="D22" s="346">
        <v>300</v>
      </c>
      <c r="E22" s="346">
        <v>68000</v>
      </c>
      <c r="F22" s="379"/>
      <c r="G22" s="346">
        <f t="shared" si="0"/>
        <v>20400000</v>
      </c>
      <c r="H22" s="346"/>
      <c r="I22" s="346">
        <f t="shared" si="1"/>
        <v>48400000</v>
      </c>
      <c r="J22" s="346"/>
    </row>
    <row r="23" spans="1:10" ht="21" customHeight="1">
      <c r="A23" s="254">
        <v>41333</v>
      </c>
      <c r="B23" s="255" t="s">
        <v>1373</v>
      </c>
      <c r="C23" s="255"/>
      <c r="D23" s="346">
        <v>300</v>
      </c>
      <c r="E23" s="346">
        <v>68000</v>
      </c>
      <c r="F23" s="379"/>
      <c r="G23" s="346">
        <f t="shared" si="0"/>
        <v>20400000</v>
      </c>
      <c r="H23" s="346"/>
      <c r="I23" s="346">
        <f t="shared" si="1"/>
        <v>68800000</v>
      </c>
      <c r="J23" s="346"/>
    </row>
    <row r="24" spans="1:10" ht="21" customHeight="1">
      <c r="A24" s="254">
        <v>41333</v>
      </c>
      <c r="B24" s="255" t="s">
        <v>1374</v>
      </c>
      <c r="C24" s="255"/>
      <c r="D24" s="346">
        <v>500</v>
      </c>
      <c r="E24" s="346">
        <v>15800</v>
      </c>
      <c r="F24" s="379"/>
      <c r="G24" s="346">
        <f t="shared" si="0"/>
        <v>7900000</v>
      </c>
      <c r="H24" s="346"/>
      <c r="I24" s="346">
        <f t="shared" si="1"/>
        <v>76700000</v>
      </c>
      <c r="J24" s="346"/>
    </row>
    <row r="25" spans="1:10" ht="21" customHeight="1">
      <c r="A25" s="254">
        <v>41340</v>
      </c>
      <c r="B25" s="255" t="s">
        <v>1372</v>
      </c>
      <c r="C25" s="255"/>
      <c r="D25" s="346">
        <v>125</v>
      </c>
      <c r="E25" s="346">
        <v>38400</v>
      </c>
      <c r="F25" s="379"/>
      <c r="G25" s="346">
        <f t="shared" si="0"/>
        <v>4800000</v>
      </c>
      <c r="H25" s="346"/>
      <c r="I25" s="346">
        <f t="shared" si="1"/>
        <v>81500000</v>
      </c>
      <c r="J25" s="346"/>
    </row>
    <row r="26" spans="1:10" ht="21" customHeight="1">
      <c r="A26" s="254">
        <v>41345</v>
      </c>
      <c r="B26" s="255" t="s">
        <v>1373</v>
      </c>
      <c r="C26" s="255"/>
      <c r="D26" s="346">
        <v>200</v>
      </c>
      <c r="E26" s="346">
        <v>68000</v>
      </c>
      <c r="F26" s="379"/>
      <c r="G26" s="346">
        <f t="shared" si="0"/>
        <v>13600000</v>
      </c>
      <c r="H26" s="346"/>
      <c r="I26" s="346">
        <f t="shared" si="1"/>
        <v>95100000</v>
      </c>
      <c r="J26" s="346"/>
    </row>
    <row r="27" spans="1:10" ht="21" customHeight="1">
      <c r="A27" s="254">
        <v>41345</v>
      </c>
      <c r="B27" s="255" t="s">
        <v>1374</v>
      </c>
      <c r="C27" s="255"/>
      <c r="D27" s="346">
        <v>500</v>
      </c>
      <c r="E27" s="346">
        <v>15800</v>
      </c>
      <c r="F27" s="379"/>
      <c r="G27" s="346">
        <f t="shared" si="0"/>
        <v>7900000</v>
      </c>
      <c r="H27" s="346"/>
      <c r="I27" s="346">
        <f t="shared" si="1"/>
        <v>103000000</v>
      </c>
      <c r="J27" s="346"/>
    </row>
    <row r="28" spans="1:10" ht="21" customHeight="1">
      <c r="A28" s="254">
        <v>41358</v>
      </c>
      <c r="B28" s="255" t="s">
        <v>1372</v>
      </c>
      <c r="C28" s="255"/>
      <c r="D28" s="346">
        <v>125</v>
      </c>
      <c r="E28" s="346">
        <v>38400</v>
      </c>
      <c r="F28" s="379"/>
      <c r="G28" s="346">
        <f t="shared" si="0"/>
        <v>4800000</v>
      </c>
      <c r="H28" s="346"/>
      <c r="I28" s="346">
        <f t="shared" si="1"/>
        <v>107800000</v>
      </c>
      <c r="J28" s="346"/>
    </row>
    <row r="29" spans="1:10" ht="21" customHeight="1">
      <c r="A29" s="254">
        <v>41347</v>
      </c>
      <c r="B29" s="255" t="s">
        <v>17</v>
      </c>
      <c r="C29" s="255"/>
      <c r="D29" s="346"/>
      <c r="E29" s="346"/>
      <c r="F29" s="379"/>
      <c r="G29" s="346">
        <f t="shared" si="0"/>
        <v>0</v>
      </c>
      <c r="H29" s="346">
        <v>30000000</v>
      </c>
      <c r="I29" s="346">
        <f t="shared" si="1"/>
        <v>77800000</v>
      </c>
      <c r="J29" s="346"/>
    </row>
    <row r="30" spans="1:10" ht="21" customHeight="1">
      <c r="A30" s="254">
        <v>41389</v>
      </c>
      <c r="B30" s="255" t="s">
        <v>1374</v>
      </c>
      <c r="C30" s="255"/>
      <c r="D30" s="346">
        <v>500</v>
      </c>
      <c r="E30" s="346">
        <v>15800</v>
      </c>
      <c r="F30" s="379"/>
      <c r="G30" s="346">
        <f t="shared" si="0"/>
        <v>7900000</v>
      </c>
      <c r="H30" s="346"/>
      <c r="I30" s="346">
        <f t="shared" si="1"/>
        <v>85700000</v>
      </c>
      <c r="J30" s="346"/>
    </row>
    <row r="31" spans="1:10" ht="21" customHeight="1">
      <c r="A31" s="254">
        <v>41389</v>
      </c>
      <c r="B31" s="255" t="s">
        <v>1372</v>
      </c>
      <c r="C31" s="255"/>
      <c r="D31" s="346">
        <v>250</v>
      </c>
      <c r="E31" s="346">
        <v>38400</v>
      </c>
      <c r="F31" s="379"/>
      <c r="G31" s="346">
        <f t="shared" si="0"/>
        <v>9600000</v>
      </c>
      <c r="H31" s="346"/>
      <c r="I31" s="346">
        <f t="shared" si="1"/>
        <v>95300000</v>
      </c>
      <c r="J31" s="346"/>
    </row>
    <row r="32" spans="1:10" ht="21" customHeight="1">
      <c r="A32" s="254">
        <v>41375</v>
      </c>
      <c r="B32" s="255" t="s">
        <v>17</v>
      </c>
      <c r="C32" s="255"/>
      <c r="D32" s="346"/>
      <c r="E32" s="346"/>
      <c r="F32" s="379"/>
      <c r="G32" s="346">
        <f t="shared" si="0"/>
        <v>0</v>
      </c>
      <c r="H32" s="346">
        <v>40000000</v>
      </c>
      <c r="I32" s="346">
        <f t="shared" si="1"/>
        <v>55300000</v>
      </c>
      <c r="J32" s="346"/>
    </row>
    <row r="33" spans="1:10" ht="21" customHeight="1">
      <c r="A33" s="254">
        <v>41418</v>
      </c>
      <c r="B33" s="255" t="s">
        <v>1373</v>
      </c>
      <c r="C33" s="255"/>
      <c r="D33" s="346">
        <v>300</v>
      </c>
      <c r="E33" s="346">
        <v>72000</v>
      </c>
      <c r="F33" s="379"/>
      <c r="G33" s="346">
        <f t="shared" si="0"/>
        <v>21600000</v>
      </c>
      <c r="H33" s="346"/>
      <c r="I33" s="346">
        <f t="shared" si="1"/>
        <v>76900000</v>
      </c>
      <c r="J33" s="346"/>
    </row>
    <row r="34" spans="1:10" ht="21" customHeight="1">
      <c r="A34" s="254">
        <v>41422</v>
      </c>
      <c r="B34" s="255" t="s">
        <v>1373</v>
      </c>
      <c r="C34" s="255"/>
      <c r="D34" s="346">
        <v>200</v>
      </c>
      <c r="E34" s="346">
        <v>72000</v>
      </c>
      <c r="F34" s="379"/>
      <c r="G34" s="346">
        <f t="shared" si="0"/>
        <v>14400000</v>
      </c>
      <c r="H34" s="346"/>
      <c r="I34" s="346">
        <f t="shared" si="1"/>
        <v>91300000</v>
      </c>
      <c r="J34" s="346"/>
    </row>
    <row r="35" spans="1:10" ht="21" customHeight="1">
      <c r="A35" s="254">
        <v>41422</v>
      </c>
      <c r="B35" s="255" t="s">
        <v>1374</v>
      </c>
      <c r="C35" s="255"/>
      <c r="D35" s="346">
        <v>500</v>
      </c>
      <c r="E35" s="346">
        <v>15600</v>
      </c>
      <c r="F35" s="379"/>
      <c r="G35" s="346">
        <f t="shared" si="0"/>
        <v>7800000</v>
      </c>
      <c r="H35" s="346"/>
      <c r="I35" s="346">
        <f t="shared" si="1"/>
        <v>99100000</v>
      </c>
      <c r="J35" s="346"/>
    </row>
    <row r="36" spans="1:10" ht="21" customHeight="1">
      <c r="A36" s="254">
        <v>41422</v>
      </c>
      <c r="B36" s="255" t="s">
        <v>1372</v>
      </c>
      <c r="C36" s="255"/>
      <c r="D36" s="346">
        <v>250</v>
      </c>
      <c r="E36" s="346">
        <v>38400</v>
      </c>
      <c r="F36" s="379"/>
      <c r="G36" s="346">
        <f t="shared" si="0"/>
        <v>9600000</v>
      </c>
      <c r="H36" s="346"/>
      <c r="I36" s="346">
        <f t="shared" si="1"/>
        <v>108700000</v>
      </c>
      <c r="J36" s="346"/>
    </row>
    <row r="37" spans="1:10" ht="21" customHeight="1">
      <c r="A37" s="254">
        <v>41426</v>
      </c>
      <c r="B37" s="255" t="s">
        <v>1373</v>
      </c>
      <c r="C37" s="255"/>
      <c r="D37" s="346">
        <v>300</v>
      </c>
      <c r="E37" s="346">
        <v>73000</v>
      </c>
      <c r="F37" s="379"/>
      <c r="G37" s="346">
        <f t="shared" si="0"/>
        <v>21900000</v>
      </c>
      <c r="H37" s="346"/>
      <c r="I37" s="346">
        <f t="shared" si="1"/>
        <v>130600000</v>
      </c>
      <c r="J37" s="346"/>
    </row>
    <row r="38" spans="1:10" ht="21" customHeight="1">
      <c r="A38" s="254">
        <v>41426</v>
      </c>
      <c r="B38" s="255" t="s">
        <v>1374</v>
      </c>
      <c r="C38" s="255"/>
      <c r="D38" s="346">
        <v>250</v>
      </c>
      <c r="E38" s="346">
        <v>15600</v>
      </c>
      <c r="F38" s="379"/>
      <c r="G38" s="346">
        <f t="shared" si="0"/>
        <v>3900000</v>
      </c>
      <c r="H38" s="346"/>
      <c r="I38" s="346">
        <f t="shared" si="1"/>
        <v>134500000</v>
      </c>
      <c r="J38" s="346"/>
    </row>
    <row r="39" spans="1:10" ht="21" customHeight="1">
      <c r="A39" s="254">
        <v>41426</v>
      </c>
      <c r="B39" s="255" t="s">
        <v>17</v>
      </c>
      <c r="C39" s="255"/>
      <c r="D39" s="346"/>
      <c r="E39" s="346"/>
      <c r="F39" s="379"/>
      <c r="G39" s="346">
        <f t="shared" si="0"/>
        <v>0</v>
      </c>
      <c r="H39" s="346">
        <v>40000000</v>
      </c>
      <c r="I39" s="346">
        <f t="shared" si="1"/>
        <v>94500000</v>
      </c>
      <c r="J39" s="346"/>
    </row>
    <row r="40" spans="1:10" ht="21" customHeight="1">
      <c r="A40" s="254">
        <v>41430</v>
      </c>
      <c r="B40" s="255" t="s">
        <v>1373</v>
      </c>
      <c r="C40" s="255"/>
      <c r="D40" s="346">
        <v>300</v>
      </c>
      <c r="E40" s="346">
        <v>72000</v>
      </c>
      <c r="F40" s="379"/>
      <c r="G40" s="346">
        <f t="shared" si="0"/>
        <v>21600000</v>
      </c>
      <c r="H40" s="346"/>
      <c r="I40" s="346">
        <f t="shared" si="1"/>
        <v>116100000</v>
      </c>
      <c r="J40" s="346"/>
    </row>
    <row r="41" spans="1:10" ht="21" customHeight="1">
      <c r="A41" s="254">
        <v>41430</v>
      </c>
      <c r="B41" s="255" t="s">
        <v>1374</v>
      </c>
      <c r="C41" s="255"/>
      <c r="D41" s="346">
        <v>250</v>
      </c>
      <c r="E41" s="346">
        <v>15600</v>
      </c>
      <c r="F41" s="379"/>
      <c r="G41" s="346">
        <f t="shared" si="0"/>
        <v>3900000</v>
      </c>
      <c r="H41" s="346"/>
      <c r="I41" s="346">
        <f t="shared" si="1"/>
        <v>120000000</v>
      </c>
      <c r="J41" s="346"/>
    </row>
    <row r="42" spans="1:10" ht="21" customHeight="1">
      <c r="A42" s="254">
        <v>41436</v>
      </c>
      <c r="B42" s="255" t="s">
        <v>1373</v>
      </c>
      <c r="C42" s="255"/>
      <c r="D42" s="346">
        <v>50</v>
      </c>
      <c r="E42" s="346">
        <v>72000</v>
      </c>
      <c r="F42" s="379"/>
      <c r="G42" s="346">
        <f t="shared" si="0"/>
        <v>3600000</v>
      </c>
      <c r="H42" s="346"/>
      <c r="I42" s="346">
        <f t="shared" si="1"/>
        <v>123600000</v>
      </c>
      <c r="J42" s="346"/>
    </row>
    <row r="43" spans="1:10" ht="21" customHeight="1">
      <c r="A43" s="254">
        <v>41436</v>
      </c>
      <c r="B43" s="255" t="s">
        <v>1373</v>
      </c>
      <c r="C43" s="255"/>
      <c r="D43" s="346">
        <v>300</v>
      </c>
      <c r="E43" s="346">
        <v>72000</v>
      </c>
      <c r="F43" s="379"/>
      <c r="G43" s="346">
        <f t="shared" si="0"/>
        <v>21600000</v>
      </c>
      <c r="H43" s="346"/>
      <c r="I43" s="346">
        <f t="shared" si="1"/>
        <v>145200000</v>
      </c>
      <c r="J43" s="346"/>
    </row>
    <row r="44" spans="1:10" ht="21" customHeight="1">
      <c r="A44" s="254">
        <v>41436</v>
      </c>
      <c r="B44" s="255" t="s">
        <v>1374</v>
      </c>
      <c r="C44" s="255"/>
      <c r="D44" s="346">
        <v>500</v>
      </c>
      <c r="E44" s="346">
        <v>15600</v>
      </c>
      <c r="F44" s="379"/>
      <c r="G44" s="346">
        <f t="shared" si="0"/>
        <v>7800000</v>
      </c>
      <c r="H44" s="346"/>
      <c r="I44" s="346">
        <f t="shared" si="1"/>
        <v>153000000</v>
      </c>
      <c r="J44" s="346"/>
    </row>
    <row r="45" spans="1:10" ht="21" customHeight="1">
      <c r="A45" s="254">
        <v>41436</v>
      </c>
      <c r="B45" s="255" t="s">
        <v>1372</v>
      </c>
      <c r="C45" s="255"/>
      <c r="D45" s="346">
        <v>125</v>
      </c>
      <c r="E45" s="346">
        <v>38400</v>
      </c>
      <c r="F45" s="379"/>
      <c r="G45" s="346">
        <f t="shared" si="0"/>
        <v>4800000</v>
      </c>
      <c r="H45" s="346"/>
      <c r="I45" s="346">
        <f t="shared" si="1"/>
        <v>157800000</v>
      </c>
      <c r="J45" s="346"/>
    </row>
    <row r="46" spans="1:10" ht="21" customHeight="1">
      <c r="A46" s="254">
        <v>41436</v>
      </c>
      <c r="B46" s="255" t="s">
        <v>17</v>
      </c>
      <c r="C46" s="255"/>
      <c r="D46" s="346"/>
      <c r="E46" s="346"/>
      <c r="F46" s="379"/>
      <c r="G46" s="346">
        <f t="shared" si="0"/>
        <v>0</v>
      </c>
      <c r="H46" s="346">
        <v>50000000</v>
      </c>
      <c r="I46" s="346">
        <f t="shared" si="1"/>
        <v>107800000</v>
      </c>
      <c r="J46" s="346"/>
    </row>
    <row r="47" spans="1:10" ht="21" customHeight="1">
      <c r="A47" s="254">
        <v>41447</v>
      </c>
      <c r="B47" s="255" t="s">
        <v>1373</v>
      </c>
      <c r="C47" s="255"/>
      <c r="D47" s="255">
        <v>300</v>
      </c>
      <c r="E47" s="346">
        <v>71000</v>
      </c>
      <c r="F47" s="379"/>
      <c r="G47" s="346">
        <f t="shared" si="0"/>
        <v>21300000</v>
      </c>
      <c r="H47" s="346"/>
      <c r="I47" s="346">
        <f t="shared" si="1"/>
        <v>129100000</v>
      </c>
      <c r="J47" s="346"/>
    </row>
    <row r="48" spans="1:10" ht="21" customHeight="1">
      <c r="A48" s="254">
        <v>41447</v>
      </c>
      <c r="B48" s="255" t="s">
        <v>1375</v>
      </c>
      <c r="C48" s="255"/>
      <c r="D48" s="255">
        <v>125</v>
      </c>
      <c r="E48" s="346">
        <v>38000</v>
      </c>
      <c r="F48" s="379"/>
      <c r="G48" s="346">
        <f t="shared" si="0"/>
        <v>4750000</v>
      </c>
      <c r="H48" s="346"/>
      <c r="I48" s="346">
        <f t="shared" si="1"/>
        <v>133850000</v>
      </c>
      <c r="J48" s="346"/>
    </row>
    <row r="49" spans="1:10" ht="21" customHeight="1">
      <c r="A49" s="254">
        <v>41451</v>
      </c>
      <c r="B49" s="255" t="s">
        <v>1373</v>
      </c>
      <c r="C49" s="255"/>
      <c r="D49" s="255">
        <v>300</v>
      </c>
      <c r="E49" s="346">
        <v>70000</v>
      </c>
      <c r="F49" s="379"/>
      <c r="G49" s="346">
        <f t="shared" si="0"/>
        <v>21000000</v>
      </c>
      <c r="H49" s="346"/>
      <c r="I49" s="346">
        <f t="shared" si="1"/>
        <v>154850000</v>
      </c>
      <c r="J49" s="346"/>
    </row>
    <row r="50" spans="1:10" ht="21" customHeight="1">
      <c r="A50" s="254">
        <v>41451</v>
      </c>
      <c r="B50" s="255" t="s">
        <v>1374</v>
      </c>
      <c r="C50" s="255"/>
      <c r="D50" s="255">
        <v>250</v>
      </c>
      <c r="E50" s="346">
        <v>16000</v>
      </c>
      <c r="F50" s="379"/>
      <c r="G50" s="346">
        <f t="shared" si="0"/>
        <v>4000000</v>
      </c>
      <c r="H50" s="346"/>
      <c r="I50" s="346">
        <f t="shared" si="1"/>
        <v>158850000</v>
      </c>
      <c r="J50" s="346"/>
    </row>
    <row r="51" spans="1:10" ht="21" customHeight="1">
      <c r="A51" s="254">
        <v>41451</v>
      </c>
      <c r="B51" s="255" t="s">
        <v>1376</v>
      </c>
      <c r="C51" s="255"/>
      <c r="D51" s="255">
        <v>125</v>
      </c>
      <c r="E51" s="346">
        <v>24800</v>
      </c>
      <c r="F51" s="379"/>
      <c r="G51" s="346">
        <f t="shared" si="0"/>
        <v>3100000</v>
      </c>
      <c r="H51" s="346"/>
      <c r="I51" s="346">
        <f t="shared" si="1"/>
        <v>161950000</v>
      </c>
      <c r="J51" s="346"/>
    </row>
    <row r="52" spans="1:10" ht="21" customHeight="1">
      <c r="A52" s="254">
        <v>41456</v>
      </c>
      <c r="B52" s="255" t="s">
        <v>1373</v>
      </c>
      <c r="C52" s="255"/>
      <c r="D52" s="255">
        <v>300</v>
      </c>
      <c r="E52" s="346">
        <v>70000</v>
      </c>
      <c r="F52" s="379"/>
      <c r="G52" s="346">
        <f t="shared" si="0"/>
        <v>21000000</v>
      </c>
      <c r="H52" s="346"/>
      <c r="I52" s="346">
        <f t="shared" si="1"/>
        <v>182950000</v>
      </c>
      <c r="J52" s="346"/>
    </row>
    <row r="53" spans="1:10" ht="21" customHeight="1">
      <c r="A53" s="254">
        <v>41456</v>
      </c>
      <c r="B53" s="255" t="s">
        <v>1374</v>
      </c>
      <c r="C53" s="255"/>
      <c r="D53" s="255">
        <v>500</v>
      </c>
      <c r="E53" s="346">
        <v>16000</v>
      </c>
      <c r="F53" s="379"/>
      <c r="G53" s="346">
        <f t="shared" si="0"/>
        <v>8000000</v>
      </c>
      <c r="H53" s="346"/>
      <c r="I53" s="346">
        <f t="shared" si="1"/>
        <v>190950000</v>
      </c>
      <c r="J53" s="346"/>
    </row>
    <row r="54" spans="1:10" ht="21" customHeight="1">
      <c r="A54" s="254">
        <v>41458</v>
      </c>
      <c r="B54" s="255" t="s">
        <v>1373</v>
      </c>
      <c r="C54" s="255"/>
      <c r="D54" s="255">
        <v>300</v>
      </c>
      <c r="E54" s="346">
        <v>70000</v>
      </c>
      <c r="F54" s="379"/>
      <c r="G54" s="346">
        <f t="shared" si="0"/>
        <v>21000000</v>
      </c>
      <c r="H54" s="346"/>
      <c r="I54" s="346">
        <f t="shared" si="1"/>
        <v>211950000</v>
      </c>
      <c r="J54" s="346"/>
    </row>
    <row r="55" spans="1:10" ht="21" customHeight="1">
      <c r="A55" s="254">
        <v>41458</v>
      </c>
      <c r="B55" s="255" t="s">
        <v>1374</v>
      </c>
      <c r="C55" s="255"/>
      <c r="D55" s="255">
        <v>250</v>
      </c>
      <c r="E55" s="346">
        <v>16000</v>
      </c>
      <c r="F55" s="379"/>
      <c r="G55" s="346">
        <f t="shared" si="0"/>
        <v>4000000</v>
      </c>
      <c r="H55" s="346"/>
      <c r="I55" s="346">
        <f t="shared" si="1"/>
        <v>215950000</v>
      </c>
      <c r="J55" s="346"/>
    </row>
    <row r="56" spans="1:10" ht="21" customHeight="1">
      <c r="A56" s="254">
        <v>41458</v>
      </c>
      <c r="B56" s="255" t="s">
        <v>1375</v>
      </c>
      <c r="C56" s="255"/>
      <c r="D56" s="255">
        <v>125</v>
      </c>
      <c r="E56" s="346">
        <v>38000</v>
      </c>
      <c r="F56" s="379"/>
      <c r="G56" s="346">
        <f t="shared" si="0"/>
        <v>4750000</v>
      </c>
      <c r="H56" s="346"/>
      <c r="I56" s="346">
        <f t="shared" si="1"/>
        <v>220700000</v>
      </c>
      <c r="J56" s="346"/>
    </row>
    <row r="57" spans="1:10" ht="21" customHeight="1">
      <c r="A57" s="254">
        <v>41461</v>
      </c>
      <c r="B57" s="255" t="s">
        <v>17</v>
      </c>
      <c r="C57" s="255"/>
      <c r="D57" s="346"/>
      <c r="E57" s="346"/>
      <c r="F57" s="379"/>
      <c r="G57" s="346">
        <f t="shared" si="0"/>
        <v>0</v>
      </c>
      <c r="H57" s="346">
        <v>100000000</v>
      </c>
      <c r="I57" s="346">
        <f t="shared" si="1"/>
        <v>120700000</v>
      </c>
      <c r="J57" s="346"/>
    </row>
    <row r="58" spans="1:10" ht="21" customHeight="1">
      <c r="A58" s="254">
        <v>41474</v>
      </c>
      <c r="B58" s="255" t="s">
        <v>1374</v>
      </c>
      <c r="C58" s="255" t="s">
        <v>520</v>
      </c>
      <c r="D58" s="346">
        <v>500</v>
      </c>
      <c r="E58" s="346">
        <v>16000</v>
      </c>
      <c r="F58" s="379"/>
      <c r="G58" s="346">
        <f t="shared" si="0"/>
        <v>8000000</v>
      </c>
      <c r="H58" s="346"/>
      <c r="I58" s="346">
        <f t="shared" si="1"/>
        <v>128700000</v>
      </c>
      <c r="J58" s="346"/>
    </row>
    <row r="59" spans="1:10" ht="21" customHeight="1">
      <c r="A59" s="254"/>
      <c r="B59" s="255" t="s">
        <v>1375</v>
      </c>
      <c r="C59" s="255" t="s">
        <v>1377</v>
      </c>
      <c r="D59" s="346">
        <v>5</v>
      </c>
      <c r="E59" s="346">
        <v>950000</v>
      </c>
      <c r="F59" s="379"/>
      <c r="G59" s="346">
        <f t="shared" si="0"/>
        <v>4750000</v>
      </c>
      <c r="H59" s="346"/>
      <c r="I59" s="346">
        <f t="shared" si="1"/>
        <v>133450000</v>
      </c>
      <c r="J59" s="346"/>
    </row>
    <row r="60" spans="1:10" ht="21" customHeight="1">
      <c r="A60" s="254">
        <v>41478</v>
      </c>
      <c r="B60" s="255" t="s">
        <v>1373</v>
      </c>
      <c r="C60" s="255" t="s">
        <v>520</v>
      </c>
      <c r="D60" s="346">
        <v>400</v>
      </c>
      <c r="E60" s="346">
        <v>71000</v>
      </c>
      <c r="F60" s="379"/>
      <c r="G60" s="346">
        <f t="shared" si="0"/>
        <v>28400000</v>
      </c>
      <c r="H60" s="346"/>
      <c r="I60" s="346">
        <f t="shared" si="1"/>
        <v>161850000</v>
      </c>
      <c r="J60" s="346"/>
    </row>
    <row r="61" spans="1:10" ht="21" customHeight="1">
      <c r="A61" s="254"/>
      <c r="B61" s="255" t="s">
        <v>1374</v>
      </c>
      <c r="C61" s="255" t="s">
        <v>520</v>
      </c>
      <c r="D61" s="346">
        <v>750</v>
      </c>
      <c r="E61" s="346">
        <v>16000</v>
      </c>
      <c r="F61" s="379"/>
      <c r="G61" s="346">
        <f t="shared" si="0"/>
        <v>12000000</v>
      </c>
      <c r="H61" s="346"/>
      <c r="I61" s="346">
        <f t="shared" si="1"/>
        <v>173850000</v>
      </c>
      <c r="J61" s="346"/>
    </row>
    <row r="62" spans="1:10" ht="21" customHeight="1">
      <c r="A62" s="254"/>
      <c r="B62" s="255" t="s">
        <v>1375</v>
      </c>
      <c r="C62" s="255" t="s">
        <v>1377</v>
      </c>
      <c r="D62" s="346">
        <v>5</v>
      </c>
      <c r="E62" s="346">
        <v>950000</v>
      </c>
      <c r="F62" s="379"/>
      <c r="G62" s="346">
        <f t="shared" si="0"/>
        <v>4750000</v>
      </c>
      <c r="H62" s="346"/>
      <c r="I62" s="346">
        <f t="shared" si="1"/>
        <v>178600000</v>
      </c>
      <c r="J62" s="346"/>
    </row>
    <row r="63" spans="1:10" ht="21" customHeight="1">
      <c r="A63" s="254">
        <v>41478</v>
      </c>
      <c r="B63" s="255" t="s">
        <v>17</v>
      </c>
      <c r="C63" s="255"/>
      <c r="D63" s="346"/>
      <c r="E63" s="346"/>
      <c r="F63" s="379"/>
      <c r="G63" s="346">
        <f>IF(B63&lt;&gt;"",D63*(E63+F63),0)</f>
        <v>0</v>
      </c>
      <c r="H63" s="346">
        <v>50000000</v>
      </c>
      <c r="I63" s="346">
        <f>IF(B63&lt;&gt;"",I62+G63-H63,0)</f>
        <v>128600000</v>
      </c>
      <c r="J63" s="346"/>
    </row>
    <row r="64" spans="1:10" ht="21" customHeight="1">
      <c r="A64" s="254">
        <v>41499</v>
      </c>
      <c r="B64" s="255" t="s">
        <v>17</v>
      </c>
      <c r="C64" s="255"/>
      <c r="D64" s="346"/>
      <c r="E64" s="346"/>
      <c r="F64" s="379"/>
      <c r="G64" s="346">
        <f t="shared" si="0"/>
        <v>0</v>
      </c>
      <c r="H64" s="346">
        <f>I63</f>
        <v>128600000</v>
      </c>
      <c r="I64" s="346">
        <f t="shared" si="1"/>
        <v>0</v>
      </c>
      <c r="J64" s="346"/>
    </row>
    <row r="65" spans="1:10" ht="21" customHeight="1">
      <c r="A65" s="254">
        <v>41482</v>
      </c>
      <c r="B65" s="255" t="s">
        <v>1373</v>
      </c>
      <c r="C65" s="255" t="s">
        <v>520</v>
      </c>
      <c r="D65" s="346">
        <v>200</v>
      </c>
      <c r="E65" s="346">
        <v>71000</v>
      </c>
      <c r="F65" s="379"/>
      <c r="G65" s="346">
        <f t="shared" si="0"/>
        <v>14200000</v>
      </c>
      <c r="H65" s="346"/>
      <c r="I65" s="346">
        <f t="shared" si="1"/>
        <v>14200000</v>
      </c>
      <c r="J65" s="346"/>
    </row>
    <row r="66" spans="1:10" ht="21" customHeight="1">
      <c r="A66" s="254"/>
      <c r="B66" s="255" t="s">
        <v>1374</v>
      </c>
      <c r="C66" s="255" t="s">
        <v>520</v>
      </c>
      <c r="D66" s="346">
        <v>750</v>
      </c>
      <c r="E66" s="346">
        <v>16200</v>
      </c>
      <c r="F66" s="379"/>
      <c r="G66" s="346">
        <f t="shared" si="0"/>
        <v>12150000</v>
      </c>
      <c r="H66" s="346"/>
      <c r="I66" s="346">
        <f t="shared" si="1"/>
        <v>26350000</v>
      </c>
      <c r="J66" s="346"/>
    </row>
    <row r="67" spans="1:10" ht="21" customHeight="1">
      <c r="A67" s="254">
        <v>41489</v>
      </c>
      <c r="B67" s="255" t="s">
        <v>1373</v>
      </c>
      <c r="C67" s="255" t="s">
        <v>520</v>
      </c>
      <c r="D67" s="346">
        <v>200</v>
      </c>
      <c r="E67" s="346">
        <v>71000</v>
      </c>
      <c r="F67" s="379"/>
      <c r="G67" s="346">
        <f t="shared" si="0"/>
        <v>14200000</v>
      </c>
      <c r="H67" s="346"/>
      <c r="I67" s="346">
        <f t="shared" si="1"/>
        <v>40550000</v>
      </c>
      <c r="J67" s="346"/>
    </row>
    <row r="68" spans="1:10" ht="21" customHeight="1">
      <c r="A68" s="254"/>
      <c r="B68" s="255" t="s">
        <v>1374</v>
      </c>
      <c r="C68" s="255" t="s">
        <v>520</v>
      </c>
      <c r="D68" s="346">
        <v>850</v>
      </c>
      <c r="E68" s="346">
        <v>16200</v>
      </c>
      <c r="F68" s="379"/>
      <c r="G68" s="346">
        <f t="shared" si="0"/>
        <v>13770000</v>
      </c>
      <c r="H68" s="346"/>
      <c r="I68" s="346">
        <f t="shared" si="1"/>
        <v>54320000</v>
      </c>
      <c r="J68" s="346"/>
    </row>
    <row r="69" spans="1:10" ht="21" customHeight="1">
      <c r="A69" s="254">
        <v>41494</v>
      </c>
      <c r="B69" s="255" t="s">
        <v>1373</v>
      </c>
      <c r="C69" s="255" t="s">
        <v>520</v>
      </c>
      <c r="D69" s="346">
        <v>300</v>
      </c>
      <c r="E69" s="346">
        <v>71000</v>
      </c>
      <c r="F69" s="379"/>
      <c r="G69" s="346">
        <f t="shared" si="0"/>
        <v>21300000</v>
      </c>
      <c r="H69" s="346"/>
      <c r="I69" s="346">
        <f t="shared" si="1"/>
        <v>75620000</v>
      </c>
      <c r="J69" s="346"/>
    </row>
    <row r="70" spans="1:10" ht="21" customHeight="1">
      <c r="A70" s="254"/>
      <c r="B70" s="255" t="s">
        <v>1374</v>
      </c>
      <c r="C70" s="255" t="s">
        <v>520</v>
      </c>
      <c r="D70" s="346">
        <v>500</v>
      </c>
      <c r="E70" s="346">
        <v>16400</v>
      </c>
      <c r="F70" s="379"/>
      <c r="G70" s="346">
        <f t="shared" si="0"/>
        <v>8200000</v>
      </c>
      <c r="H70" s="346"/>
      <c r="I70" s="346">
        <f t="shared" si="1"/>
        <v>83820000</v>
      </c>
      <c r="J70" s="346"/>
    </row>
    <row r="71" spans="1:10" ht="21" customHeight="1">
      <c r="A71" s="254"/>
      <c r="B71" s="255" t="s">
        <v>1375</v>
      </c>
      <c r="C71" s="255" t="s">
        <v>1377</v>
      </c>
      <c r="D71" s="346">
        <v>5</v>
      </c>
      <c r="E71" s="346">
        <v>950000</v>
      </c>
      <c r="F71" s="379"/>
      <c r="G71" s="346">
        <f t="shared" si="0"/>
        <v>4750000</v>
      </c>
      <c r="H71" s="346"/>
      <c r="I71" s="346">
        <f t="shared" si="1"/>
        <v>88570000</v>
      </c>
      <c r="J71" s="346"/>
    </row>
    <row r="72" spans="1:10" ht="21" customHeight="1">
      <c r="A72" s="254">
        <v>41498</v>
      </c>
      <c r="B72" s="255" t="s">
        <v>1373</v>
      </c>
      <c r="C72" s="255" t="s">
        <v>520</v>
      </c>
      <c r="D72" s="346">
        <v>400</v>
      </c>
      <c r="E72" s="346">
        <v>71000</v>
      </c>
      <c r="F72" s="379"/>
      <c r="G72" s="346">
        <f t="shared" si="0"/>
        <v>28400000</v>
      </c>
      <c r="H72" s="346"/>
      <c r="I72" s="346">
        <f t="shared" si="1"/>
        <v>116970000</v>
      </c>
      <c r="J72" s="346"/>
    </row>
    <row r="73" spans="1:10" ht="21" customHeight="1">
      <c r="A73" s="254"/>
      <c r="B73" s="255" t="s">
        <v>1374</v>
      </c>
      <c r="C73" s="255" t="s">
        <v>520</v>
      </c>
      <c r="D73" s="346">
        <v>600</v>
      </c>
      <c r="E73" s="346">
        <v>16600</v>
      </c>
      <c r="F73" s="379"/>
      <c r="G73" s="346">
        <f t="shared" si="0"/>
        <v>9960000</v>
      </c>
      <c r="H73" s="346"/>
      <c r="I73" s="346">
        <f t="shared" si="1"/>
        <v>126930000</v>
      </c>
      <c r="J73" s="346"/>
    </row>
    <row r="74" spans="1:10" ht="21" customHeight="1">
      <c r="A74" s="254">
        <v>41501</v>
      </c>
      <c r="B74" s="255" t="s">
        <v>1373</v>
      </c>
      <c r="C74" s="255" t="s">
        <v>520</v>
      </c>
      <c r="D74" s="346">
        <v>300</v>
      </c>
      <c r="E74" s="346">
        <v>71000</v>
      </c>
      <c r="F74" s="379"/>
      <c r="G74" s="346">
        <f t="shared" si="0"/>
        <v>21300000</v>
      </c>
      <c r="H74" s="346"/>
      <c r="I74" s="346">
        <f t="shared" si="1"/>
        <v>148230000</v>
      </c>
      <c r="J74" s="346"/>
    </row>
    <row r="75" spans="1:10" ht="21" customHeight="1">
      <c r="A75" s="254"/>
      <c r="B75" s="255" t="s">
        <v>1374</v>
      </c>
      <c r="C75" s="255" t="s">
        <v>520</v>
      </c>
      <c r="D75" s="346">
        <v>800</v>
      </c>
      <c r="E75" s="346">
        <v>16400</v>
      </c>
      <c r="F75" s="379"/>
      <c r="G75" s="346">
        <f t="shared" si="0"/>
        <v>13120000</v>
      </c>
      <c r="H75" s="346"/>
      <c r="I75" s="346">
        <f t="shared" si="1"/>
        <v>161350000</v>
      </c>
      <c r="J75" s="346"/>
    </row>
    <row r="76" spans="1:10" ht="21" customHeight="1">
      <c r="A76" s="254"/>
      <c r="B76" s="255" t="s">
        <v>1375</v>
      </c>
      <c r="C76" s="255" t="s">
        <v>1377</v>
      </c>
      <c r="D76" s="346">
        <v>5</v>
      </c>
      <c r="E76" s="346">
        <v>950000</v>
      </c>
      <c r="F76" s="379"/>
      <c r="G76" s="346">
        <f t="shared" si="0"/>
        <v>4750000</v>
      </c>
      <c r="H76" s="346"/>
      <c r="I76" s="346">
        <f t="shared" si="1"/>
        <v>166100000</v>
      </c>
      <c r="J76" s="346"/>
    </row>
    <row r="77" spans="1:10" ht="21" customHeight="1">
      <c r="A77" s="254">
        <v>41503</v>
      </c>
      <c r="B77" s="255" t="s">
        <v>1374</v>
      </c>
      <c r="C77" s="255" t="s">
        <v>520</v>
      </c>
      <c r="D77" s="346">
        <v>750</v>
      </c>
      <c r="E77" s="346">
        <v>16400</v>
      </c>
      <c r="F77" s="379"/>
      <c r="G77" s="346">
        <f t="shared" si="0"/>
        <v>12300000</v>
      </c>
      <c r="H77" s="346"/>
      <c r="I77" s="346">
        <f t="shared" si="1"/>
        <v>178400000</v>
      </c>
      <c r="J77" s="346"/>
    </row>
    <row r="78" spans="1:10" ht="21" customHeight="1">
      <c r="A78" s="254">
        <v>41510</v>
      </c>
      <c r="B78" s="255" t="s">
        <v>1374</v>
      </c>
      <c r="C78" s="255" t="s">
        <v>520</v>
      </c>
      <c r="D78" s="346">
        <v>750</v>
      </c>
      <c r="E78" s="346">
        <v>16400</v>
      </c>
      <c r="F78" s="379"/>
      <c r="G78" s="346">
        <f t="shared" si="0"/>
        <v>12300000</v>
      </c>
      <c r="H78" s="346"/>
      <c r="I78" s="346">
        <f t="shared" si="1"/>
        <v>190700000</v>
      </c>
      <c r="J78" s="346"/>
    </row>
    <row r="79" spans="1:10" ht="21" customHeight="1">
      <c r="A79" s="254"/>
      <c r="B79" s="255" t="s">
        <v>1375</v>
      </c>
      <c r="C79" s="255" t="s">
        <v>1377</v>
      </c>
      <c r="D79" s="346">
        <v>5</v>
      </c>
      <c r="E79" s="346">
        <v>950000</v>
      </c>
      <c r="F79" s="379"/>
      <c r="G79" s="346">
        <f>IF(B79&lt;&gt;"",D79*(E79+F79),0)</f>
        <v>4750000</v>
      </c>
      <c r="H79" s="346"/>
      <c r="I79" s="346">
        <f t="shared" si="1"/>
        <v>195450000</v>
      </c>
      <c r="J79" s="346"/>
    </row>
    <row r="80" spans="1:10" ht="21" customHeight="1">
      <c r="A80" s="254"/>
      <c r="B80" s="255" t="s">
        <v>1378</v>
      </c>
      <c r="C80" s="255"/>
      <c r="D80" s="346"/>
      <c r="E80" s="346"/>
      <c r="F80" s="379"/>
      <c r="G80" s="346">
        <f>1636400*2</f>
        <v>3272800</v>
      </c>
      <c r="H80" s="346"/>
      <c r="I80" s="346">
        <f t="shared" si="1"/>
        <v>198722800</v>
      </c>
      <c r="J80" s="346"/>
    </row>
    <row r="81" spans="1:10" ht="21" customHeight="1">
      <c r="A81" s="254">
        <v>41515</v>
      </c>
      <c r="B81" s="255" t="s">
        <v>1374</v>
      </c>
      <c r="C81" s="255" t="s">
        <v>520</v>
      </c>
      <c r="D81" s="346">
        <v>750</v>
      </c>
      <c r="E81" s="346">
        <v>16400</v>
      </c>
      <c r="F81" s="379"/>
      <c r="G81" s="346">
        <f>IF(B81&lt;&gt;"",D81*(E81+F81),0)</f>
        <v>12300000</v>
      </c>
      <c r="H81" s="346"/>
      <c r="I81" s="346">
        <f t="shared" ref="I81:I127" si="2">IF(B81&lt;&gt;"",I80+G81-H81,0)</f>
        <v>211022800</v>
      </c>
      <c r="J81" s="346"/>
    </row>
    <row r="82" spans="1:10" ht="21" customHeight="1">
      <c r="A82" s="254"/>
      <c r="B82" s="255" t="s">
        <v>1375</v>
      </c>
      <c r="C82" s="255" t="s">
        <v>1377</v>
      </c>
      <c r="D82" s="346">
        <v>5</v>
      </c>
      <c r="E82" s="346">
        <v>950000</v>
      </c>
      <c r="F82" s="379"/>
      <c r="G82" s="346">
        <f>IF(B82&lt;&gt;"",D82*(E82+F82),0)</f>
        <v>4750000</v>
      </c>
      <c r="H82" s="346"/>
      <c r="I82" s="346">
        <f t="shared" si="2"/>
        <v>215772800</v>
      </c>
      <c r="J82" s="346"/>
    </row>
    <row r="83" spans="1:10" ht="21" customHeight="1">
      <c r="A83" s="254"/>
      <c r="B83" s="255" t="s">
        <v>1378</v>
      </c>
      <c r="C83" s="255"/>
      <c r="D83" s="346"/>
      <c r="E83" s="346"/>
      <c r="F83" s="379"/>
      <c r="G83" s="346">
        <f>1636400*2</f>
        <v>3272800</v>
      </c>
      <c r="H83" s="346"/>
      <c r="I83" s="346">
        <f t="shared" si="2"/>
        <v>219045600</v>
      </c>
      <c r="J83" s="346"/>
    </row>
    <row r="84" spans="1:10" ht="21" customHeight="1">
      <c r="A84" s="254">
        <v>41515</v>
      </c>
      <c r="B84" s="255" t="s">
        <v>17</v>
      </c>
      <c r="C84" s="255"/>
      <c r="D84" s="346"/>
      <c r="E84" s="346"/>
      <c r="F84" s="379"/>
      <c r="G84" s="346">
        <f>IF(B84&lt;&gt;"",D84*(E84+F84),0)</f>
        <v>0</v>
      </c>
      <c r="H84" s="346">
        <v>100000000</v>
      </c>
      <c r="I84" s="346">
        <f t="shared" si="2"/>
        <v>119045600</v>
      </c>
      <c r="J84" s="346"/>
    </row>
    <row r="85" spans="1:10" ht="21" customHeight="1">
      <c r="A85" s="254"/>
      <c r="B85" s="255" t="s">
        <v>1379</v>
      </c>
      <c r="C85" s="255"/>
      <c r="D85" s="346"/>
      <c r="E85" s="346"/>
      <c r="F85" s="379"/>
      <c r="G85" s="346">
        <v>700000</v>
      </c>
      <c r="H85" s="346"/>
      <c r="I85" s="346">
        <f t="shared" si="2"/>
        <v>119745600</v>
      </c>
      <c r="J85" s="346"/>
    </row>
    <row r="86" spans="1:10" ht="21" customHeight="1">
      <c r="A86" s="254">
        <v>41522</v>
      </c>
      <c r="B86" s="255" t="s">
        <v>1374</v>
      </c>
      <c r="C86" s="255" t="s">
        <v>520</v>
      </c>
      <c r="D86" s="346">
        <v>900</v>
      </c>
      <c r="E86" s="346">
        <v>16400</v>
      </c>
      <c r="F86" s="379"/>
      <c r="G86" s="346">
        <f t="shared" ref="G86:G133" si="3">IF(B86&lt;&gt;"",D86*(E86+F86),0)</f>
        <v>14760000</v>
      </c>
      <c r="H86" s="346"/>
      <c r="I86" s="346">
        <f t="shared" si="2"/>
        <v>134505600</v>
      </c>
      <c r="J86" s="346"/>
    </row>
    <row r="87" spans="1:10" ht="21" customHeight="1">
      <c r="A87" s="254"/>
      <c r="B87" s="255" t="s">
        <v>1375</v>
      </c>
      <c r="C87" s="255" t="s">
        <v>1377</v>
      </c>
      <c r="D87" s="346">
        <v>5</v>
      </c>
      <c r="E87" s="346">
        <v>950000</v>
      </c>
      <c r="F87" s="379"/>
      <c r="G87" s="346">
        <f t="shared" si="3"/>
        <v>4750000</v>
      </c>
      <c r="H87" s="346"/>
      <c r="I87" s="346">
        <f t="shared" si="2"/>
        <v>139255600</v>
      </c>
      <c r="J87" s="346"/>
    </row>
    <row r="88" spans="1:10" ht="21" customHeight="1">
      <c r="A88" s="254">
        <v>41527</v>
      </c>
      <c r="B88" s="255" t="s">
        <v>1374</v>
      </c>
      <c r="C88" s="255" t="s">
        <v>520</v>
      </c>
      <c r="D88" s="346">
        <v>750</v>
      </c>
      <c r="E88" s="346">
        <v>16400</v>
      </c>
      <c r="F88" s="379"/>
      <c r="G88" s="346">
        <f t="shared" si="3"/>
        <v>12300000</v>
      </c>
      <c r="H88" s="346"/>
      <c r="I88" s="346">
        <f t="shared" si="2"/>
        <v>151555600</v>
      </c>
      <c r="J88" s="346"/>
    </row>
    <row r="89" spans="1:10" ht="21" customHeight="1">
      <c r="A89" s="254">
        <v>41530</v>
      </c>
      <c r="B89" s="255" t="s">
        <v>1374</v>
      </c>
      <c r="C89" s="255" t="s">
        <v>520</v>
      </c>
      <c r="D89" s="346">
        <v>1000</v>
      </c>
      <c r="E89" s="346">
        <v>16400</v>
      </c>
      <c r="F89" s="379"/>
      <c r="G89" s="346">
        <f t="shared" si="3"/>
        <v>16400000</v>
      </c>
      <c r="H89" s="346"/>
      <c r="I89" s="346">
        <f t="shared" si="2"/>
        <v>167955600</v>
      </c>
      <c r="J89" s="346"/>
    </row>
    <row r="90" spans="1:10" ht="21" customHeight="1">
      <c r="A90" s="254"/>
      <c r="B90" s="255" t="s">
        <v>1375</v>
      </c>
      <c r="C90" s="255" t="s">
        <v>1377</v>
      </c>
      <c r="D90" s="346">
        <v>5</v>
      </c>
      <c r="E90" s="346">
        <v>950000</v>
      </c>
      <c r="F90" s="379"/>
      <c r="G90" s="346">
        <f t="shared" si="3"/>
        <v>4750000</v>
      </c>
      <c r="H90" s="346"/>
      <c r="I90" s="346">
        <f t="shared" si="2"/>
        <v>172705600</v>
      </c>
      <c r="J90" s="346"/>
    </row>
    <row r="91" spans="1:10" ht="21" customHeight="1">
      <c r="A91" s="254">
        <v>41534</v>
      </c>
      <c r="B91" s="255" t="s">
        <v>1374</v>
      </c>
      <c r="C91" s="255" t="s">
        <v>520</v>
      </c>
      <c r="D91" s="346">
        <v>1000</v>
      </c>
      <c r="E91" s="346">
        <v>16400</v>
      </c>
      <c r="F91" s="379"/>
      <c r="G91" s="346">
        <f t="shared" si="3"/>
        <v>16400000</v>
      </c>
      <c r="H91" s="346"/>
      <c r="I91" s="346">
        <f t="shared" si="2"/>
        <v>189105600</v>
      </c>
      <c r="J91" s="346"/>
    </row>
    <row r="92" spans="1:10" ht="21" customHeight="1">
      <c r="A92" s="254"/>
      <c r="B92" s="255" t="s">
        <v>1375</v>
      </c>
      <c r="C92" s="255" t="s">
        <v>1377</v>
      </c>
      <c r="D92" s="346">
        <v>10</v>
      </c>
      <c r="E92" s="346">
        <v>950000</v>
      </c>
      <c r="F92" s="379"/>
      <c r="G92" s="346">
        <f t="shared" si="3"/>
        <v>9500000</v>
      </c>
      <c r="H92" s="346"/>
      <c r="I92" s="346">
        <f t="shared" si="2"/>
        <v>198605600</v>
      </c>
      <c r="J92" s="346"/>
    </row>
    <row r="93" spans="1:10" ht="21" customHeight="1">
      <c r="A93" s="254">
        <v>41536</v>
      </c>
      <c r="B93" s="255" t="s">
        <v>1374</v>
      </c>
      <c r="C93" s="255" t="s">
        <v>520</v>
      </c>
      <c r="D93" s="346">
        <v>1000</v>
      </c>
      <c r="E93" s="346">
        <v>16400</v>
      </c>
      <c r="F93" s="379"/>
      <c r="G93" s="346">
        <f t="shared" si="3"/>
        <v>16400000</v>
      </c>
      <c r="H93" s="346"/>
      <c r="I93" s="346">
        <f t="shared" si="2"/>
        <v>215005600</v>
      </c>
      <c r="J93" s="346"/>
    </row>
    <row r="94" spans="1:10" ht="21" customHeight="1">
      <c r="A94" s="254">
        <v>41542</v>
      </c>
      <c r="B94" s="255" t="s">
        <v>1374</v>
      </c>
      <c r="C94" s="255" t="s">
        <v>520</v>
      </c>
      <c r="D94" s="346">
        <v>1000</v>
      </c>
      <c r="E94" s="346">
        <v>16400</v>
      </c>
      <c r="F94" s="379"/>
      <c r="G94" s="346">
        <f t="shared" si="3"/>
        <v>16400000</v>
      </c>
      <c r="H94" s="346"/>
      <c r="I94" s="346">
        <f t="shared" si="2"/>
        <v>231405600</v>
      </c>
      <c r="J94" s="346"/>
    </row>
    <row r="95" spans="1:10" ht="21" customHeight="1">
      <c r="A95" s="254"/>
      <c r="B95" s="255" t="s">
        <v>1375</v>
      </c>
      <c r="C95" s="255" t="s">
        <v>1377</v>
      </c>
      <c r="D95" s="346">
        <v>10</v>
      </c>
      <c r="E95" s="346">
        <v>950000</v>
      </c>
      <c r="F95" s="379"/>
      <c r="G95" s="346">
        <f t="shared" si="3"/>
        <v>9500000</v>
      </c>
      <c r="H95" s="346"/>
      <c r="I95" s="346">
        <f t="shared" si="2"/>
        <v>240905600</v>
      </c>
      <c r="J95" s="346"/>
    </row>
    <row r="96" spans="1:10" ht="21" customHeight="1">
      <c r="A96" s="254">
        <v>41549</v>
      </c>
      <c r="B96" s="255" t="s">
        <v>17</v>
      </c>
      <c r="C96" s="255"/>
      <c r="D96" s="346"/>
      <c r="E96" s="346"/>
      <c r="F96" s="379"/>
      <c r="G96" s="346">
        <f t="shared" si="3"/>
        <v>0</v>
      </c>
      <c r="H96" s="346">
        <v>100000000</v>
      </c>
      <c r="I96" s="346">
        <f t="shared" si="2"/>
        <v>140905600</v>
      </c>
      <c r="J96" s="346"/>
    </row>
    <row r="97" spans="1:10" ht="21" customHeight="1">
      <c r="A97" s="254">
        <v>41547</v>
      </c>
      <c r="B97" s="255" t="s">
        <v>1373</v>
      </c>
      <c r="C97" s="255" t="s">
        <v>520</v>
      </c>
      <c r="D97" s="346">
        <v>300</v>
      </c>
      <c r="E97" s="346">
        <v>77000</v>
      </c>
      <c r="F97" s="379"/>
      <c r="G97" s="346">
        <f t="shared" si="3"/>
        <v>23100000</v>
      </c>
      <c r="H97" s="346"/>
      <c r="I97" s="346">
        <f t="shared" si="2"/>
        <v>164005600</v>
      </c>
      <c r="J97" s="346"/>
    </row>
    <row r="98" spans="1:10" ht="21" customHeight="1">
      <c r="A98" s="254"/>
      <c r="B98" s="255" t="s">
        <v>1380</v>
      </c>
      <c r="C98" s="255" t="s">
        <v>520</v>
      </c>
      <c r="D98" s="346">
        <v>2</v>
      </c>
      <c r="E98" s="346">
        <v>95000</v>
      </c>
      <c r="F98" s="379"/>
      <c r="G98" s="346">
        <f t="shared" si="3"/>
        <v>190000</v>
      </c>
      <c r="H98" s="346"/>
      <c r="I98" s="346">
        <f t="shared" si="2"/>
        <v>164195600</v>
      </c>
      <c r="J98" s="346"/>
    </row>
    <row r="99" spans="1:10" ht="21" customHeight="1">
      <c r="A99" s="254"/>
      <c r="B99" s="255" t="s">
        <v>1381</v>
      </c>
      <c r="C99" s="255" t="s">
        <v>520</v>
      </c>
      <c r="D99" s="346">
        <v>2</v>
      </c>
      <c r="E99" s="346">
        <v>215000</v>
      </c>
      <c r="F99" s="379"/>
      <c r="G99" s="346">
        <f t="shared" si="3"/>
        <v>430000</v>
      </c>
      <c r="H99" s="346"/>
      <c r="I99" s="346">
        <f t="shared" si="2"/>
        <v>164625600</v>
      </c>
      <c r="J99" s="346"/>
    </row>
    <row r="100" spans="1:10" ht="21" customHeight="1">
      <c r="A100" s="254">
        <v>41551</v>
      </c>
      <c r="B100" s="255" t="s">
        <v>1374</v>
      </c>
      <c r="C100" s="255" t="s">
        <v>520</v>
      </c>
      <c r="D100" s="346">
        <v>1000</v>
      </c>
      <c r="E100" s="346">
        <v>16400</v>
      </c>
      <c r="F100" s="379"/>
      <c r="G100" s="346">
        <f t="shared" si="3"/>
        <v>16400000</v>
      </c>
      <c r="H100" s="346"/>
      <c r="I100" s="346">
        <f t="shared" si="2"/>
        <v>181025600</v>
      </c>
      <c r="J100" s="346"/>
    </row>
    <row r="101" spans="1:10" ht="21" customHeight="1">
      <c r="A101" s="254"/>
      <c r="B101" s="255" t="s">
        <v>1376</v>
      </c>
      <c r="C101" s="255" t="s">
        <v>1382</v>
      </c>
      <c r="D101" s="346">
        <v>5</v>
      </c>
      <c r="E101" s="346">
        <v>610000</v>
      </c>
      <c r="F101" s="379"/>
      <c r="G101" s="346">
        <f t="shared" si="3"/>
        <v>3050000</v>
      </c>
      <c r="H101" s="346"/>
      <c r="I101" s="346">
        <f t="shared" si="2"/>
        <v>184075600</v>
      </c>
      <c r="J101" s="346"/>
    </row>
    <row r="102" spans="1:10" ht="21" customHeight="1">
      <c r="A102" s="254">
        <v>41554</v>
      </c>
      <c r="B102" s="255" t="s">
        <v>1373</v>
      </c>
      <c r="C102" s="255" t="s">
        <v>520</v>
      </c>
      <c r="D102" s="346">
        <v>400</v>
      </c>
      <c r="E102" s="346">
        <v>77000</v>
      </c>
      <c r="F102" s="379"/>
      <c r="G102" s="346">
        <f t="shared" si="3"/>
        <v>30800000</v>
      </c>
      <c r="H102" s="346"/>
      <c r="I102" s="346">
        <f t="shared" si="2"/>
        <v>214875600</v>
      </c>
      <c r="J102" s="346"/>
    </row>
    <row r="103" spans="1:10" ht="21" customHeight="1">
      <c r="A103" s="254"/>
      <c r="B103" s="255" t="s">
        <v>1380</v>
      </c>
      <c r="C103" s="255" t="s">
        <v>520</v>
      </c>
      <c r="D103" s="346">
        <v>2</v>
      </c>
      <c r="E103" s="346">
        <v>95000</v>
      </c>
      <c r="F103" s="379"/>
      <c r="G103" s="346">
        <f t="shared" si="3"/>
        <v>190000</v>
      </c>
      <c r="H103" s="346"/>
      <c r="I103" s="346">
        <f t="shared" si="2"/>
        <v>215065600</v>
      </c>
      <c r="J103" s="346"/>
    </row>
    <row r="104" spans="1:10" ht="21" customHeight="1">
      <c r="A104" s="254"/>
      <c r="B104" s="255" t="s">
        <v>1381</v>
      </c>
      <c r="C104" s="255" t="s">
        <v>520</v>
      </c>
      <c r="D104" s="346">
        <v>2</v>
      </c>
      <c r="E104" s="346">
        <v>215000</v>
      </c>
      <c r="F104" s="379"/>
      <c r="G104" s="346">
        <f t="shared" si="3"/>
        <v>430000</v>
      </c>
      <c r="H104" s="346"/>
      <c r="I104" s="346">
        <f t="shared" si="2"/>
        <v>215495600</v>
      </c>
      <c r="J104" s="346"/>
    </row>
    <row r="105" spans="1:10" ht="21" customHeight="1">
      <c r="A105" s="254">
        <v>41557</v>
      </c>
      <c r="B105" s="255" t="s">
        <v>1374</v>
      </c>
      <c r="C105" s="255" t="s">
        <v>520</v>
      </c>
      <c r="D105" s="346">
        <v>1000</v>
      </c>
      <c r="E105" s="346">
        <v>16400</v>
      </c>
      <c r="F105" s="379"/>
      <c r="G105" s="346">
        <f t="shared" si="3"/>
        <v>16400000</v>
      </c>
      <c r="H105" s="346"/>
      <c r="I105" s="346">
        <f t="shared" si="2"/>
        <v>231895600</v>
      </c>
      <c r="J105" s="346"/>
    </row>
    <row r="106" spans="1:10" ht="21" customHeight="1">
      <c r="A106" s="254"/>
      <c r="B106" s="255" t="s">
        <v>1373</v>
      </c>
      <c r="C106" s="255" t="s">
        <v>520</v>
      </c>
      <c r="D106" s="346">
        <v>300</v>
      </c>
      <c r="E106" s="346">
        <v>77000</v>
      </c>
      <c r="F106" s="379"/>
      <c r="G106" s="346">
        <f t="shared" si="3"/>
        <v>23100000</v>
      </c>
      <c r="H106" s="346"/>
      <c r="I106" s="346">
        <f t="shared" si="2"/>
        <v>254995600</v>
      </c>
      <c r="J106" s="346"/>
    </row>
    <row r="107" spans="1:10" ht="21" customHeight="1">
      <c r="A107" s="254">
        <v>41559</v>
      </c>
      <c r="B107" s="255" t="s">
        <v>1374</v>
      </c>
      <c r="C107" s="255" t="s">
        <v>520</v>
      </c>
      <c r="D107" s="346">
        <v>1000</v>
      </c>
      <c r="E107" s="346">
        <v>16400</v>
      </c>
      <c r="F107" s="379"/>
      <c r="G107" s="346">
        <f t="shared" si="3"/>
        <v>16400000</v>
      </c>
      <c r="H107" s="346"/>
      <c r="I107" s="346">
        <f t="shared" si="2"/>
        <v>271395600</v>
      </c>
      <c r="J107" s="346"/>
    </row>
    <row r="108" spans="1:10" ht="21" customHeight="1">
      <c r="A108" s="254"/>
      <c r="B108" s="255" t="s">
        <v>1375</v>
      </c>
      <c r="C108" s="255" t="s">
        <v>1377</v>
      </c>
      <c r="D108" s="346">
        <v>10</v>
      </c>
      <c r="E108" s="346">
        <v>950000</v>
      </c>
      <c r="F108" s="379"/>
      <c r="G108" s="346">
        <f t="shared" si="3"/>
        <v>9500000</v>
      </c>
      <c r="H108" s="346"/>
      <c r="I108" s="346">
        <f t="shared" si="2"/>
        <v>280895600</v>
      </c>
      <c r="J108" s="346"/>
    </row>
    <row r="109" spans="1:10" ht="21" customHeight="1">
      <c r="A109" s="254">
        <v>41559</v>
      </c>
      <c r="B109" s="255" t="s">
        <v>17</v>
      </c>
      <c r="C109" s="255"/>
      <c r="D109" s="346"/>
      <c r="E109" s="346"/>
      <c r="F109" s="379"/>
      <c r="G109" s="346">
        <f t="shared" si="3"/>
        <v>0</v>
      </c>
      <c r="H109" s="346">
        <v>50000000</v>
      </c>
      <c r="I109" s="346">
        <f t="shared" si="2"/>
        <v>230895600</v>
      </c>
      <c r="J109" s="346"/>
    </row>
    <row r="110" spans="1:10" ht="21" customHeight="1">
      <c r="A110" s="254">
        <v>41563</v>
      </c>
      <c r="B110" s="255" t="s">
        <v>1374</v>
      </c>
      <c r="C110" s="255" t="s">
        <v>520</v>
      </c>
      <c r="D110" s="346">
        <v>1000</v>
      </c>
      <c r="E110" s="346">
        <v>16400</v>
      </c>
      <c r="F110" s="379"/>
      <c r="G110" s="346">
        <f t="shared" si="3"/>
        <v>16400000</v>
      </c>
      <c r="H110" s="346"/>
      <c r="I110" s="346">
        <f t="shared" si="2"/>
        <v>247295600</v>
      </c>
      <c r="J110" s="346"/>
    </row>
    <row r="111" spans="1:10" ht="21" customHeight="1">
      <c r="A111" s="254">
        <v>41564</v>
      </c>
      <c r="B111" s="255" t="s">
        <v>1373</v>
      </c>
      <c r="C111" s="255" t="s">
        <v>520</v>
      </c>
      <c r="D111" s="346">
        <v>400</v>
      </c>
      <c r="E111" s="346">
        <v>77000</v>
      </c>
      <c r="F111" s="379"/>
      <c r="G111" s="346">
        <f t="shared" si="3"/>
        <v>30800000</v>
      </c>
      <c r="H111" s="346"/>
      <c r="I111" s="346">
        <f t="shared" si="2"/>
        <v>278095600</v>
      </c>
      <c r="J111" s="346"/>
    </row>
    <row r="112" spans="1:10" ht="21" customHeight="1">
      <c r="A112" s="254"/>
      <c r="B112" s="255" t="s">
        <v>1380</v>
      </c>
      <c r="C112" s="255" t="s">
        <v>520</v>
      </c>
      <c r="D112" s="346">
        <v>4</v>
      </c>
      <c r="E112" s="346">
        <v>95000</v>
      </c>
      <c r="F112" s="379"/>
      <c r="G112" s="346">
        <f t="shared" si="3"/>
        <v>380000</v>
      </c>
      <c r="H112" s="346"/>
      <c r="I112" s="346">
        <f t="shared" si="2"/>
        <v>278475600</v>
      </c>
      <c r="J112" s="346"/>
    </row>
    <row r="113" spans="1:10" ht="21" customHeight="1">
      <c r="A113" s="254"/>
      <c r="B113" s="255" t="s">
        <v>1381</v>
      </c>
      <c r="C113" s="255" t="s">
        <v>520</v>
      </c>
      <c r="D113" s="346">
        <v>1</v>
      </c>
      <c r="E113" s="346">
        <v>215000</v>
      </c>
      <c r="F113" s="379"/>
      <c r="G113" s="346">
        <f t="shared" si="3"/>
        <v>215000</v>
      </c>
      <c r="H113" s="346"/>
      <c r="I113" s="346">
        <f t="shared" si="2"/>
        <v>278690600</v>
      </c>
      <c r="J113" s="346"/>
    </row>
    <row r="114" spans="1:10" ht="21" customHeight="1">
      <c r="A114" s="254"/>
      <c r="B114" s="255" t="s">
        <v>1379</v>
      </c>
      <c r="C114" s="255"/>
      <c r="D114" s="346"/>
      <c r="E114" s="346"/>
      <c r="F114" s="379"/>
      <c r="G114" s="346">
        <v>700000</v>
      </c>
      <c r="H114" s="346"/>
      <c r="I114" s="346">
        <f t="shared" si="2"/>
        <v>279390600</v>
      </c>
      <c r="J114" s="346"/>
    </row>
    <row r="115" spans="1:10" ht="21" customHeight="1">
      <c r="A115" s="254">
        <v>41565</v>
      </c>
      <c r="B115" s="255" t="s">
        <v>17</v>
      </c>
      <c r="C115" s="255"/>
      <c r="D115" s="346"/>
      <c r="E115" s="346"/>
      <c r="F115" s="379"/>
      <c r="G115" s="346">
        <f>IF(B115&lt;&gt;"",D115*(E115+F115),0)</f>
        <v>0</v>
      </c>
      <c r="H115" s="346">
        <v>50000000</v>
      </c>
      <c r="I115" s="346">
        <f t="shared" si="2"/>
        <v>229390600</v>
      </c>
      <c r="J115" s="346"/>
    </row>
    <row r="116" spans="1:10" ht="21" customHeight="1">
      <c r="A116" s="254">
        <v>41565</v>
      </c>
      <c r="B116" s="255" t="s">
        <v>17</v>
      </c>
      <c r="C116" s="255"/>
      <c r="D116" s="346"/>
      <c r="E116" s="346"/>
      <c r="F116" s="379"/>
      <c r="G116" s="346">
        <f>IF(B116&lt;&gt;"",D116*(E116+F116),0)</f>
        <v>0</v>
      </c>
      <c r="H116" s="346">
        <v>100000000</v>
      </c>
      <c r="I116" s="346">
        <f>IF(B116&lt;&gt;"",I115+G116-H116,0)</f>
        <v>129390600</v>
      </c>
      <c r="J116" s="346"/>
    </row>
    <row r="117" spans="1:10" ht="21" customHeight="1">
      <c r="A117" s="254">
        <v>41566</v>
      </c>
      <c r="B117" s="255" t="s">
        <v>1374</v>
      </c>
      <c r="C117" s="255" t="s">
        <v>520</v>
      </c>
      <c r="D117" s="346">
        <v>1000</v>
      </c>
      <c r="E117" s="346">
        <v>16400</v>
      </c>
      <c r="F117" s="379"/>
      <c r="G117" s="346">
        <f t="shared" si="3"/>
        <v>16400000</v>
      </c>
      <c r="H117" s="346"/>
      <c r="I117" s="346">
        <f t="shared" si="2"/>
        <v>145790600</v>
      </c>
      <c r="J117" s="346"/>
    </row>
    <row r="118" spans="1:10" ht="21" customHeight="1">
      <c r="A118" s="254"/>
      <c r="B118" s="255" t="s">
        <v>1373</v>
      </c>
      <c r="C118" s="255" t="s">
        <v>520</v>
      </c>
      <c r="D118" s="346">
        <v>400</v>
      </c>
      <c r="E118" s="346">
        <v>77000</v>
      </c>
      <c r="F118" s="379"/>
      <c r="G118" s="346">
        <f t="shared" si="3"/>
        <v>30800000</v>
      </c>
      <c r="H118" s="346"/>
      <c r="I118" s="346">
        <f t="shared" si="2"/>
        <v>176590600</v>
      </c>
      <c r="J118" s="346"/>
    </row>
    <row r="119" spans="1:10" ht="21" customHeight="1">
      <c r="A119" s="254">
        <v>41569</v>
      </c>
      <c r="B119" s="255" t="s">
        <v>1373</v>
      </c>
      <c r="C119" s="255" t="s">
        <v>520</v>
      </c>
      <c r="D119" s="346">
        <v>400</v>
      </c>
      <c r="E119" s="346">
        <v>77000</v>
      </c>
      <c r="F119" s="379"/>
      <c r="G119" s="346">
        <f t="shared" si="3"/>
        <v>30800000</v>
      </c>
      <c r="H119" s="346"/>
      <c r="I119" s="346">
        <f t="shared" si="2"/>
        <v>207390600</v>
      </c>
      <c r="J119" s="346"/>
    </row>
    <row r="120" spans="1:10" ht="21" customHeight="1">
      <c r="A120" s="254">
        <v>41570</v>
      </c>
      <c r="B120" s="255" t="s">
        <v>1374</v>
      </c>
      <c r="C120" s="255" t="s">
        <v>520</v>
      </c>
      <c r="D120" s="346">
        <v>750</v>
      </c>
      <c r="E120" s="346">
        <v>16400</v>
      </c>
      <c r="F120" s="379"/>
      <c r="G120" s="346">
        <f t="shared" si="3"/>
        <v>12300000</v>
      </c>
      <c r="H120" s="346"/>
      <c r="I120" s="346">
        <f t="shared" si="2"/>
        <v>219690600</v>
      </c>
      <c r="J120" s="346"/>
    </row>
    <row r="121" spans="1:10" ht="21" customHeight="1">
      <c r="A121" s="254"/>
      <c r="B121" s="255" t="s">
        <v>1375</v>
      </c>
      <c r="C121" s="255" t="s">
        <v>1377</v>
      </c>
      <c r="D121" s="346">
        <v>10</v>
      </c>
      <c r="E121" s="346">
        <v>950000</v>
      </c>
      <c r="F121" s="379"/>
      <c r="G121" s="346">
        <f t="shared" si="3"/>
        <v>9500000</v>
      </c>
      <c r="H121" s="346"/>
      <c r="I121" s="346">
        <f t="shared" si="2"/>
        <v>229190600</v>
      </c>
      <c r="J121" s="346"/>
    </row>
    <row r="122" spans="1:10" ht="21" customHeight="1">
      <c r="A122" s="254">
        <v>41572</v>
      </c>
      <c r="B122" s="255" t="s">
        <v>1373</v>
      </c>
      <c r="C122" s="255" t="s">
        <v>520</v>
      </c>
      <c r="D122" s="346">
        <v>400</v>
      </c>
      <c r="E122" s="346">
        <v>77000</v>
      </c>
      <c r="F122" s="379"/>
      <c r="G122" s="346">
        <f t="shared" si="3"/>
        <v>30800000</v>
      </c>
      <c r="H122" s="346"/>
      <c r="I122" s="346">
        <f t="shared" si="2"/>
        <v>259990600</v>
      </c>
      <c r="J122" s="346"/>
    </row>
    <row r="123" spans="1:10" ht="21" customHeight="1">
      <c r="A123" s="254">
        <v>41573</v>
      </c>
      <c r="B123" s="255" t="s">
        <v>1373</v>
      </c>
      <c r="C123" s="255" t="s">
        <v>520</v>
      </c>
      <c r="D123" s="346">
        <v>200</v>
      </c>
      <c r="E123" s="346">
        <v>77000</v>
      </c>
      <c r="F123" s="379"/>
      <c r="G123" s="346">
        <f t="shared" si="3"/>
        <v>15400000</v>
      </c>
      <c r="H123" s="346"/>
      <c r="I123" s="346">
        <f t="shared" si="2"/>
        <v>275390600</v>
      </c>
      <c r="J123" s="346"/>
    </row>
    <row r="124" spans="1:10" ht="21" customHeight="1">
      <c r="A124" s="254"/>
      <c r="B124" s="255" t="s">
        <v>1374</v>
      </c>
      <c r="C124" s="255" t="s">
        <v>520</v>
      </c>
      <c r="D124" s="346">
        <v>750</v>
      </c>
      <c r="E124" s="346">
        <v>16400</v>
      </c>
      <c r="F124" s="379"/>
      <c r="G124" s="346">
        <f t="shared" si="3"/>
        <v>12300000</v>
      </c>
      <c r="H124" s="346"/>
      <c r="I124" s="346">
        <f t="shared" si="2"/>
        <v>287690600</v>
      </c>
      <c r="J124" s="346"/>
    </row>
    <row r="125" spans="1:10" ht="21" customHeight="1">
      <c r="A125" s="254">
        <v>41575</v>
      </c>
      <c r="B125" s="255" t="s">
        <v>1373</v>
      </c>
      <c r="C125" s="255" t="s">
        <v>520</v>
      </c>
      <c r="D125" s="346">
        <v>600</v>
      </c>
      <c r="E125" s="346">
        <v>77000</v>
      </c>
      <c r="F125" s="379"/>
      <c r="G125" s="346">
        <f t="shared" si="3"/>
        <v>46200000</v>
      </c>
      <c r="H125" s="346"/>
      <c r="I125" s="346">
        <f t="shared" si="2"/>
        <v>333890600</v>
      </c>
      <c r="J125" s="346"/>
    </row>
    <row r="126" spans="1:10" ht="21" customHeight="1">
      <c r="A126" s="254"/>
      <c r="B126" s="255" t="s">
        <v>1375</v>
      </c>
      <c r="C126" s="255" t="s">
        <v>1377</v>
      </c>
      <c r="D126" s="346">
        <v>5</v>
      </c>
      <c r="E126" s="346">
        <v>950000</v>
      </c>
      <c r="F126" s="379"/>
      <c r="G126" s="346">
        <f t="shared" si="3"/>
        <v>4750000</v>
      </c>
      <c r="H126" s="346"/>
      <c r="I126" s="346">
        <f t="shared" si="2"/>
        <v>338640600</v>
      </c>
      <c r="J126" s="346"/>
    </row>
    <row r="127" spans="1:10" ht="21" customHeight="1">
      <c r="A127" s="254"/>
      <c r="B127" s="255" t="s">
        <v>1383</v>
      </c>
      <c r="C127" s="255" t="s">
        <v>520</v>
      </c>
      <c r="D127" s="346">
        <v>10</v>
      </c>
      <c r="E127" s="346">
        <v>50000</v>
      </c>
      <c r="F127" s="379"/>
      <c r="G127" s="346">
        <f t="shared" si="3"/>
        <v>500000</v>
      </c>
      <c r="H127" s="346"/>
      <c r="I127" s="346">
        <f t="shared" si="2"/>
        <v>339140600</v>
      </c>
      <c r="J127" s="346"/>
    </row>
    <row r="128" spans="1:10" ht="21" customHeight="1">
      <c r="A128" s="254">
        <v>41577</v>
      </c>
      <c r="B128" s="255" t="s">
        <v>17</v>
      </c>
      <c r="C128" s="255"/>
      <c r="D128" s="346"/>
      <c r="E128" s="346"/>
      <c r="F128" s="379"/>
      <c r="G128" s="346">
        <f t="shared" si="3"/>
        <v>0</v>
      </c>
      <c r="H128" s="346">
        <v>50000000</v>
      </c>
      <c r="I128" s="346">
        <f>IF(B128&lt;&gt;"",I127+G128-H128,0)</f>
        <v>289140600</v>
      </c>
      <c r="J128" s="346"/>
    </row>
    <row r="129" spans="1:10" ht="21" customHeight="1">
      <c r="A129" s="254">
        <v>41586</v>
      </c>
      <c r="B129" s="255" t="s">
        <v>17</v>
      </c>
      <c r="C129" s="255"/>
      <c r="D129" s="346"/>
      <c r="E129" s="346"/>
      <c r="F129" s="379"/>
      <c r="G129" s="346">
        <f t="shared" si="3"/>
        <v>0</v>
      </c>
      <c r="H129" s="346">
        <v>100000000</v>
      </c>
      <c r="I129" s="346">
        <f>IF(B129&lt;&gt;"",I128+G129-H129,0)</f>
        <v>189140600</v>
      </c>
      <c r="J129" s="346"/>
    </row>
    <row r="130" spans="1:10" ht="21" customHeight="1">
      <c r="A130" s="254">
        <v>41576</v>
      </c>
      <c r="B130" s="255" t="s">
        <v>1374</v>
      </c>
      <c r="C130" s="255" t="s">
        <v>520</v>
      </c>
      <c r="D130" s="346">
        <v>1000</v>
      </c>
      <c r="E130" s="346">
        <v>16400</v>
      </c>
      <c r="F130" s="379"/>
      <c r="G130" s="346">
        <f t="shared" si="3"/>
        <v>16400000</v>
      </c>
      <c r="H130" s="346"/>
      <c r="I130" s="346">
        <f t="shared" ref="I130:I173" si="4">IF(B130&lt;&gt;"",I129+G130-H130,0)</f>
        <v>205540600</v>
      </c>
      <c r="J130" s="346"/>
    </row>
    <row r="131" spans="1:10" ht="21" customHeight="1">
      <c r="A131" s="254">
        <v>41587</v>
      </c>
      <c r="B131" s="255" t="s">
        <v>1375</v>
      </c>
      <c r="C131" s="255" t="s">
        <v>520</v>
      </c>
      <c r="D131" s="346">
        <v>250</v>
      </c>
      <c r="E131" s="346">
        <v>38000</v>
      </c>
      <c r="F131" s="379"/>
      <c r="G131" s="346">
        <f t="shared" si="3"/>
        <v>9500000</v>
      </c>
      <c r="H131" s="346"/>
      <c r="I131" s="346">
        <f t="shared" si="4"/>
        <v>215040600</v>
      </c>
      <c r="J131" s="346">
        <f>E131/25</f>
        <v>1520</v>
      </c>
    </row>
    <row r="132" spans="1:10" ht="21" customHeight="1">
      <c r="A132" s="254"/>
      <c r="B132" s="255" t="s">
        <v>1374</v>
      </c>
      <c r="C132" s="255" t="s">
        <v>520</v>
      </c>
      <c r="D132" s="346">
        <v>750</v>
      </c>
      <c r="E132" s="346">
        <v>16400</v>
      </c>
      <c r="F132" s="379"/>
      <c r="G132" s="346">
        <f t="shared" si="3"/>
        <v>12300000</v>
      </c>
      <c r="H132" s="346"/>
      <c r="I132" s="346">
        <f t="shared" si="4"/>
        <v>227340600</v>
      </c>
      <c r="J132" s="346"/>
    </row>
    <row r="133" spans="1:10" ht="21" customHeight="1">
      <c r="A133" s="254">
        <v>41592</v>
      </c>
      <c r="B133" s="255" t="s">
        <v>1374</v>
      </c>
      <c r="C133" s="255" t="s">
        <v>520</v>
      </c>
      <c r="D133" s="346">
        <v>1000</v>
      </c>
      <c r="E133" s="346">
        <v>16400</v>
      </c>
      <c r="F133" s="379"/>
      <c r="G133" s="346">
        <f t="shared" si="3"/>
        <v>16400000</v>
      </c>
      <c r="H133" s="346"/>
      <c r="I133" s="346">
        <f t="shared" si="4"/>
        <v>243740600</v>
      </c>
      <c r="J133" s="346"/>
    </row>
    <row r="134" spans="1:10" ht="21" customHeight="1">
      <c r="A134" s="254"/>
      <c r="B134" s="255" t="s">
        <v>1384</v>
      </c>
      <c r="C134" s="255" t="s">
        <v>520</v>
      </c>
      <c r="D134" s="346">
        <v>280</v>
      </c>
      <c r="E134" s="346">
        <v>77000</v>
      </c>
      <c r="F134" s="379"/>
      <c r="G134" s="346"/>
      <c r="H134" s="346">
        <f>D134*E134</f>
        <v>21560000</v>
      </c>
      <c r="I134" s="346">
        <f t="shared" si="4"/>
        <v>222180600</v>
      </c>
      <c r="J134" s="346"/>
    </row>
    <row r="135" spans="1:10" ht="21" customHeight="1">
      <c r="A135" s="254"/>
      <c r="B135" s="255" t="s">
        <v>1378</v>
      </c>
      <c r="C135" s="255"/>
      <c r="D135" s="346"/>
      <c r="E135" s="346"/>
      <c r="F135" s="379"/>
      <c r="G135" s="346">
        <f>1636400*4</f>
        <v>6545600</v>
      </c>
      <c r="H135" s="346"/>
      <c r="I135" s="346">
        <f t="shared" si="4"/>
        <v>228726200</v>
      </c>
      <c r="J135" s="346"/>
    </row>
    <row r="136" spans="1:10" ht="21" customHeight="1">
      <c r="A136" s="254">
        <v>41605</v>
      </c>
      <c r="B136" s="255" t="s">
        <v>1374</v>
      </c>
      <c r="C136" s="255" t="s">
        <v>520</v>
      </c>
      <c r="D136" s="346">
        <v>750</v>
      </c>
      <c r="E136" s="346">
        <v>16400</v>
      </c>
      <c r="F136" s="379"/>
      <c r="G136" s="346">
        <f t="shared" ref="G136:G199" si="5">IF(B136&lt;&gt;"",D136*(E136+F136),0)</f>
        <v>12300000</v>
      </c>
      <c r="H136" s="346"/>
      <c r="I136" s="346">
        <f t="shared" si="4"/>
        <v>241026200</v>
      </c>
      <c r="J136" s="346"/>
    </row>
    <row r="137" spans="1:10" ht="21" customHeight="1">
      <c r="A137" s="254"/>
      <c r="B137" s="255" t="s">
        <v>1375</v>
      </c>
      <c r="C137" s="255" t="s">
        <v>520</v>
      </c>
      <c r="D137" s="346">
        <v>250</v>
      </c>
      <c r="E137" s="346">
        <v>38000</v>
      </c>
      <c r="F137" s="379"/>
      <c r="G137" s="346">
        <f t="shared" si="5"/>
        <v>9500000</v>
      </c>
      <c r="H137" s="346"/>
      <c r="I137" s="346">
        <f t="shared" si="4"/>
        <v>250526200</v>
      </c>
      <c r="J137" s="346"/>
    </row>
    <row r="138" spans="1:10" ht="21" customHeight="1">
      <c r="A138" s="254"/>
      <c r="B138" s="255" t="s">
        <v>1385</v>
      </c>
      <c r="C138" s="255" t="s">
        <v>520</v>
      </c>
      <c r="D138" s="346">
        <v>10</v>
      </c>
      <c r="E138" s="346">
        <v>260000</v>
      </c>
      <c r="F138" s="379"/>
      <c r="G138" s="346">
        <f t="shared" si="5"/>
        <v>2600000</v>
      </c>
      <c r="H138" s="346"/>
      <c r="I138" s="346">
        <f t="shared" si="4"/>
        <v>253126200</v>
      </c>
      <c r="J138" s="346"/>
    </row>
    <row r="139" spans="1:10" ht="21" customHeight="1">
      <c r="A139" s="254">
        <v>41606</v>
      </c>
      <c r="B139" s="255" t="s">
        <v>17</v>
      </c>
      <c r="C139" s="255"/>
      <c r="D139" s="346"/>
      <c r="E139" s="346"/>
      <c r="F139" s="379"/>
      <c r="G139" s="346">
        <f t="shared" si="5"/>
        <v>0</v>
      </c>
      <c r="H139" s="346">
        <v>100000000</v>
      </c>
      <c r="I139" s="346">
        <f>IF(B139&lt;&gt;"",I138+G139-H139,0)</f>
        <v>153126200</v>
      </c>
      <c r="J139" s="346"/>
    </row>
    <row r="140" spans="1:10" ht="21" customHeight="1">
      <c r="A140" s="254">
        <v>41624</v>
      </c>
      <c r="B140" s="255" t="s">
        <v>1374</v>
      </c>
      <c r="C140" s="255" t="s">
        <v>520</v>
      </c>
      <c r="D140" s="346">
        <v>1000</v>
      </c>
      <c r="E140" s="346">
        <v>16000</v>
      </c>
      <c r="F140" s="379"/>
      <c r="G140" s="346">
        <f t="shared" si="5"/>
        <v>16000000</v>
      </c>
      <c r="H140" s="346"/>
      <c r="I140" s="346">
        <f t="shared" si="4"/>
        <v>169126200</v>
      </c>
      <c r="J140" s="346"/>
    </row>
    <row r="141" spans="1:10" ht="21" customHeight="1">
      <c r="A141" s="254"/>
      <c r="B141" s="255" t="s">
        <v>1373</v>
      </c>
      <c r="C141" s="255" t="s">
        <v>520</v>
      </c>
      <c r="D141" s="346">
        <v>50</v>
      </c>
      <c r="E141" s="346">
        <v>77000</v>
      </c>
      <c r="F141" s="379"/>
      <c r="G141" s="346">
        <f t="shared" si="5"/>
        <v>3850000</v>
      </c>
      <c r="H141" s="346"/>
      <c r="I141" s="346">
        <f t="shared" si="4"/>
        <v>172976200</v>
      </c>
      <c r="J141" s="346"/>
    </row>
    <row r="142" spans="1:10" ht="21" customHeight="1">
      <c r="A142" s="254"/>
      <c r="B142" s="255" t="s">
        <v>1375</v>
      </c>
      <c r="C142" s="255" t="s">
        <v>1377</v>
      </c>
      <c r="D142" s="346">
        <v>5</v>
      </c>
      <c r="E142" s="346">
        <v>950000</v>
      </c>
      <c r="F142" s="379"/>
      <c r="G142" s="346">
        <f t="shared" si="5"/>
        <v>4750000</v>
      </c>
      <c r="H142" s="346"/>
      <c r="I142" s="346">
        <f t="shared" si="4"/>
        <v>177726200</v>
      </c>
      <c r="J142" s="346"/>
    </row>
    <row r="143" spans="1:10" ht="21" customHeight="1">
      <c r="A143" s="254">
        <v>41632</v>
      </c>
      <c r="B143" s="255" t="s">
        <v>1386</v>
      </c>
      <c r="C143" s="255" t="s">
        <v>520</v>
      </c>
      <c r="D143" s="346">
        <v>10</v>
      </c>
      <c r="E143" s="346">
        <v>260000</v>
      </c>
      <c r="F143" s="379"/>
      <c r="G143" s="346">
        <f t="shared" si="5"/>
        <v>2600000</v>
      </c>
      <c r="H143" s="346"/>
      <c r="I143" s="346">
        <f t="shared" si="4"/>
        <v>180326200</v>
      </c>
      <c r="J143" s="346"/>
    </row>
    <row r="144" spans="1:10" ht="21" customHeight="1">
      <c r="A144" s="254"/>
      <c r="B144" s="255" t="s">
        <v>1381</v>
      </c>
      <c r="C144" s="255" t="s">
        <v>520</v>
      </c>
      <c r="D144" s="346">
        <v>5</v>
      </c>
      <c r="E144" s="346">
        <v>220000</v>
      </c>
      <c r="F144" s="379"/>
      <c r="G144" s="346">
        <f t="shared" si="5"/>
        <v>1100000</v>
      </c>
      <c r="H144" s="346"/>
      <c r="I144" s="346">
        <f t="shared" si="4"/>
        <v>181426200</v>
      </c>
      <c r="J144" s="346"/>
    </row>
    <row r="145" spans="1:10" ht="21" customHeight="1">
      <c r="A145" s="254"/>
      <c r="B145" s="255" t="s">
        <v>1387</v>
      </c>
      <c r="C145" s="255" t="s">
        <v>520</v>
      </c>
      <c r="D145" s="346">
        <v>6</v>
      </c>
      <c r="E145" s="346">
        <v>55000</v>
      </c>
      <c r="F145" s="379"/>
      <c r="G145" s="346">
        <f t="shared" si="5"/>
        <v>330000</v>
      </c>
      <c r="H145" s="346"/>
      <c r="I145" s="346">
        <f t="shared" si="4"/>
        <v>181756200</v>
      </c>
      <c r="J145" s="346"/>
    </row>
    <row r="146" spans="1:10" ht="21" customHeight="1">
      <c r="A146" s="254"/>
      <c r="B146" s="255" t="s">
        <v>1388</v>
      </c>
      <c r="C146" s="255" t="s">
        <v>520</v>
      </c>
      <c r="D146" s="346">
        <v>200</v>
      </c>
      <c r="E146" s="346">
        <v>77000</v>
      </c>
      <c r="F146" s="379"/>
      <c r="G146" s="346">
        <f t="shared" si="5"/>
        <v>15400000</v>
      </c>
      <c r="H146" s="346"/>
      <c r="I146" s="346">
        <f t="shared" si="4"/>
        <v>197156200</v>
      </c>
      <c r="J146" s="346"/>
    </row>
    <row r="147" spans="1:10" ht="21" customHeight="1">
      <c r="A147" s="254">
        <v>41634</v>
      </c>
      <c r="B147" s="255" t="s">
        <v>1374</v>
      </c>
      <c r="C147" s="255" t="s">
        <v>520</v>
      </c>
      <c r="D147" s="346">
        <v>1000</v>
      </c>
      <c r="E147" s="346">
        <v>16000</v>
      </c>
      <c r="F147" s="379"/>
      <c r="G147" s="346">
        <f t="shared" si="5"/>
        <v>16000000</v>
      </c>
      <c r="H147" s="346"/>
      <c r="I147" s="346">
        <f t="shared" si="4"/>
        <v>213156200</v>
      </c>
      <c r="J147" s="346"/>
    </row>
    <row r="148" spans="1:10" ht="21" customHeight="1">
      <c r="A148" s="254"/>
      <c r="B148" s="255" t="s">
        <v>1389</v>
      </c>
      <c r="C148" s="255" t="s">
        <v>1377</v>
      </c>
      <c r="D148" s="346">
        <v>10</v>
      </c>
      <c r="E148" s="346">
        <v>950000</v>
      </c>
      <c r="F148" s="379"/>
      <c r="G148" s="346">
        <f t="shared" si="5"/>
        <v>9500000</v>
      </c>
      <c r="H148" s="346"/>
      <c r="I148" s="346">
        <f t="shared" si="4"/>
        <v>222656200</v>
      </c>
      <c r="J148" s="346"/>
    </row>
    <row r="149" spans="1:10" ht="21" customHeight="1">
      <c r="A149" s="254"/>
      <c r="B149" s="255" t="s">
        <v>1390</v>
      </c>
      <c r="C149" s="255" t="s">
        <v>520</v>
      </c>
      <c r="D149" s="346">
        <v>10</v>
      </c>
      <c r="E149" s="346">
        <v>270000</v>
      </c>
      <c r="F149" s="379"/>
      <c r="G149" s="346">
        <f t="shared" si="5"/>
        <v>2700000</v>
      </c>
      <c r="H149" s="346"/>
      <c r="I149" s="346">
        <f t="shared" si="4"/>
        <v>225356200</v>
      </c>
      <c r="J149" s="346"/>
    </row>
    <row r="150" spans="1:10" ht="21" customHeight="1">
      <c r="A150" s="254"/>
      <c r="B150" s="255" t="s">
        <v>1380</v>
      </c>
      <c r="C150" s="255" t="s">
        <v>520</v>
      </c>
      <c r="D150" s="346">
        <v>2</v>
      </c>
      <c r="E150" s="346">
        <v>95000</v>
      </c>
      <c r="F150" s="379"/>
      <c r="G150" s="346">
        <f t="shared" si="5"/>
        <v>190000</v>
      </c>
      <c r="H150" s="346"/>
      <c r="I150" s="346">
        <f t="shared" si="4"/>
        <v>225546200</v>
      </c>
      <c r="J150" s="346"/>
    </row>
    <row r="151" spans="1:10" ht="21" customHeight="1">
      <c r="A151" s="254"/>
      <c r="B151" s="255" t="s">
        <v>1391</v>
      </c>
      <c r="C151" s="255" t="s">
        <v>520</v>
      </c>
      <c r="D151" s="346">
        <v>10</v>
      </c>
      <c r="E151" s="346">
        <v>60000</v>
      </c>
      <c r="F151" s="379"/>
      <c r="G151" s="346">
        <f t="shared" si="5"/>
        <v>600000</v>
      </c>
      <c r="H151" s="346"/>
      <c r="I151" s="346">
        <f t="shared" si="4"/>
        <v>226146200</v>
      </c>
      <c r="J151" s="346"/>
    </row>
    <row r="152" spans="1:10" ht="21" customHeight="1">
      <c r="A152" s="254"/>
      <c r="B152" s="255" t="s">
        <v>1373</v>
      </c>
      <c r="C152" s="255" t="s">
        <v>520</v>
      </c>
      <c r="D152" s="346">
        <v>50</v>
      </c>
      <c r="E152" s="346">
        <v>77000</v>
      </c>
      <c r="F152" s="379"/>
      <c r="G152" s="346">
        <f t="shared" si="5"/>
        <v>3850000</v>
      </c>
      <c r="H152" s="346"/>
      <c r="I152" s="346">
        <f t="shared" si="4"/>
        <v>229996200</v>
      </c>
      <c r="J152" s="346"/>
    </row>
    <row r="153" spans="1:10" ht="21" customHeight="1">
      <c r="A153" s="254">
        <v>41652</v>
      </c>
      <c r="B153" s="255" t="s">
        <v>17</v>
      </c>
      <c r="C153" s="255"/>
      <c r="D153" s="346"/>
      <c r="E153" s="346"/>
      <c r="F153" s="379"/>
      <c r="G153" s="346">
        <f t="shared" si="5"/>
        <v>0</v>
      </c>
      <c r="H153" s="346">
        <v>40000000</v>
      </c>
      <c r="I153" s="346">
        <f t="shared" si="4"/>
        <v>189996200</v>
      </c>
      <c r="J153" s="346"/>
    </row>
    <row r="154" spans="1:10" ht="21" customHeight="1">
      <c r="A154" s="254">
        <v>41652</v>
      </c>
      <c r="B154" s="255" t="s">
        <v>17</v>
      </c>
      <c r="C154" s="255"/>
      <c r="D154" s="346"/>
      <c r="E154" s="346"/>
      <c r="F154" s="379"/>
      <c r="G154" s="346">
        <f t="shared" si="5"/>
        <v>0</v>
      </c>
      <c r="H154" s="346">
        <v>100000000</v>
      </c>
      <c r="I154" s="346">
        <f t="shared" si="4"/>
        <v>89996200</v>
      </c>
      <c r="J154" s="346"/>
    </row>
    <row r="155" spans="1:10" ht="21" customHeight="1">
      <c r="A155" s="254">
        <v>41708</v>
      </c>
      <c r="B155" s="255" t="s">
        <v>1374</v>
      </c>
      <c r="C155" s="255" t="s">
        <v>520</v>
      </c>
      <c r="D155" s="346">
        <v>1000</v>
      </c>
      <c r="E155" s="346">
        <v>14600</v>
      </c>
      <c r="F155" s="379"/>
      <c r="G155" s="346">
        <f t="shared" si="5"/>
        <v>14600000</v>
      </c>
      <c r="H155" s="346"/>
      <c r="I155" s="346">
        <f t="shared" si="4"/>
        <v>104596200</v>
      </c>
      <c r="J155" s="346"/>
    </row>
    <row r="156" spans="1:10" ht="21" customHeight="1">
      <c r="A156" s="254">
        <v>41734</v>
      </c>
      <c r="B156" s="255" t="s">
        <v>17</v>
      </c>
      <c r="C156" s="255"/>
      <c r="D156" s="346"/>
      <c r="E156" s="346"/>
      <c r="F156" s="379"/>
      <c r="G156" s="346">
        <f t="shared" si="5"/>
        <v>0</v>
      </c>
      <c r="H156" s="346">
        <v>50000000</v>
      </c>
      <c r="I156" s="346">
        <f t="shared" si="4"/>
        <v>54596200</v>
      </c>
      <c r="J156" s="346"/>
    </row>
    <row r="157" spans="1:10" ht="21" customHeight="1">
      <c r="A157" s="254"/>
      <c r="B157" s="255" t="s">
        <v>1392</v>
      </c>
      <c r="C157" s="255"/>
      <c r="D157" s="346"/>
      <c r="E157" s="346"/>
      <c r="F157" s="379"/>
      <c r="G157" s="346">
        <f t="shared" si="5"/>
        <v>0</v>
      </c>
      <c r="H157" s="346">
        <f>775000*2</f>
        <v>1550000</v>
      </c>
      <c r="I157" s="346">
        <f t="shared" si="4"/>
        <v>53046200</v>
      </c>
      <c r="J157" s="346"/>
    </row>
    <row r="158" spans="1:10" ht="21" customHeight="1">
      <c r="A158" s="254">
        <v>41745</v>
      </c>
      <c r="B158" s="255" t="s">
        <v>1389</v>
      </c>
      <c r="C158" s="255" t="s">
        <v>1377</v>
      </c>
      <c r="D158" s="346">
        <v>10</v>
      </c>
      <c r="E158" s="346">
        <v>950000</v>
      </c>
      <c r="F158" s="379"/>
      <c r="G158" s="346">
        <f t="shared" si="5"/>
        <v>9500000</v>
      </c>
      <c r="H158" s="346"/>
      <c r="I158" s="346">
        <f t="shared" si="4"/>
        <v>62546200</v>
      </c>
      <c r="J158" s="346"/>
    </row>
    <row r="159" spans="1:10" ht="21" customHeight="1">
      <c r="A159" s="254"/>
      <c r="B159" s="255" t="s">
        <v>1373</v>
      </c>
      <c r="C159" s="255" t="s">
        <v>520</v>
      </c>
      <c r="D159" s="346">
        <v>150</v>
      </c>
      <c r="E159" s="346">
        <v>78000</v>
      </c>
      <c r="F159" s="379"/>
      <c r="G159" s="346">
        <f t="shared" si="5"/>
        <v>11700000</v>
      </c>
      <c r="H159" s="346"/>
      <c r="I159" s="346">
        <f t="shared" si="4"/>
        <v>74246200</v>
      </c>
      <c r="J159" s="346"/>
    </row>
    <row r="160" spans="1:10" ht="21" customHeight="1">
      <c r="A160" s="254">
        <v>41750</v>
      </c>
      <c r="B160" s="255" t="s">
        <v>1373</v>
      </c>
      <c r="C160" s="255" t="s">
        <v>520</v>
      </c>
      <c r="D160" s="346">
        <v>300</v>
      </c>
      <c r="E160" s="346">
        <v>80000</v>
      </c>
      <c r="F160" s="379"/>
      <c r="G160" s="346">
        <f t="shared" si="5"/>
        <v>24000000</v>
      </c>
      <c r="H160" s="346"/>
      <c r="I160" s="346">
        <f t="shared" si="4"/>
        <v>98246200</v>
      </c>
      <c r="J160" s="346"/>
    </row>
    <row r="161" spans="1:10" ht="21" customHeight="1">
      <c r="A161" s="254">
        <v>41771</v>
      </c>
      <c r="B161" s="255" t="s">
        <v>1373</v>
      </c>
      <c r="C161" s="255" t="s">
        <v>520</v>
      </c>
      <c r="D161" s="346">
        <v>150</v>
      </c>
      <c r="E161" s="346">
        <v>80000</v>
      </c>
      <c r="F161" s="379"/>
      <c r="G161" s="346">
        <f t="shared" si="5"/>
        <v>12000000</v>
      </c>
      <c r="H161" s="346"/>
      <c r="I161" s="346">
        <f t="shared" si="4"/>
        <v>110246200</v>
      </c>
      <c r="J161" s="346"/>
    </row>
    <row r="162" spans="1:10" ht="21" customHeight="1">
      <c r="A162" s="254"/>
      <c r="B162" s="255" t="s">
        <v>1374</v>
      </c>
      <c r="C162" s="255" t="s">
        <v>520</v>
      </c>
      <c r="D162" s="346">
        <v>750</v>
      </c>
      <c r="E162" s="346">
        <v>15800</v>
      </c>
      <c r="F162" s="379"/>
      <c r="G162" s="346">
        <f t="shared" si="5"/>
        <v>11850000</v>
      </c>
      <c r="H162" s="346"/>
      <c r="I162" s="346">
        <f t="shared" si="4"/>
        <v>122096200</v>
      </c>
      <c r="J162" s="346"/>
    </row>
    <row r="163" spans="1:10" ht="21" customHeight="1">
      <c r="A163" s="254">
        <v>41776</v>
      </c>
      <c r="B163" s="255" t="s">
        <v>1373</v>
      </c>
      <c r="C163" s="255" t="s">
        <v>520</v>
      </c>
      <c r="D163" s="346">
        <v>150</v>
      </c>
      <c r="E163" s="346">
        <v>80000</v>
      </c>
      <c r="F163" s="379"/>
      <c r="G163" s="346">
        <f t="shared" si="5"/>
        <v>12000000</v>
      </c>
      <c r="H163" s="346"/>
      <c r="I163" s="346">
        <f t="shared" si="4"/>
        <v>134096200</v>
      </c>
      <c r="J163" s="346"/>
    </row>
    <row r="164" spans="1:10" ht="21" customHeight="1">
      <c r="A164" s="254">
        <v>41783</v>
      </c>
      <c r="B164" s="255" t="s">
        <v>1374</v>
      </c>
      <c r="C164" s="255" t="s">
        <v>520</v>
      </c>
      <c r="D164" s="346">
        <v>750</v>
      </c>
      <c r="E164" s="346">
        <v>15800</v>
      </c>
      <c r="F164" s="379"/>
      <c r="G164" s="346">
        <f t="shared" si="5"/>
        <v>11850000</v>
      </c>
      <c r="H164" s="346"/>
      <c r="I164" s="346">
        <f t="shared" si="4"/>
        <v>145946200</v>
      </c>
      <c r="J164" s="346"/>
    </row>
    <row r="165" spans="1:10" ht="21" customHeight="1">
      <c r="A165" s="254"/>
      <c r="B165" s="255" t="s">
        <v>1389</v>
      </c>
      <c r="C165" s="255" t="s">
        <v>1377</v>
      </c>
      <c r="D165" s="346">
        <v>10</v>
      </c>
      <c r="E165" s="346">
        <v>950000</v>
      </c>
      <c r="F165" s="379"/>
      <c r="G165" s="346">
        <f t="shared" si="5"/>
        <v>9500000</v>
      </c>
      <c r="H165" s="346"/>
      <c r="I165" s="346">
        <f t="shared" si="4"/>
        <v>155446200</v>
      </c>
      <c r="J165" s="346"/>
    </row>
    <row r="166" spans="1:10" ht="21" customHeight="1">
      <c r="A166" s="254">
        <v>41803</v>
      </c>
      <c r="B166" s="255" t="s">
        <v>17</v>
      </c>
      <c r="C166" s="255"/>
      <c r="D166" s="346"/>
      <c r="E166" s="346"/>
      <c r="F166" s="379"/>
      <c r="G166" s="346">
        <f>IF(B166&lt;&gt;"",D166*(E166+F166),0)</f>
        <v>0</v>
      </c>
      <c r="H166" s="346">
        <v>80000000</v>
      </c>
      <c r="I166" s="346">
        <f>IF(B166&lt;&gt;"",I165+G166-H166,0)</f>
        <v>75446200</v>
      </c>
      <c r="J166" s="346"/>
    </row>
    <row r="167" spans="1:10" ht="21" customHeight="1">
      <c r="A167" s="254">
        <v>41800</v>
      </c>
      <c r="B167" s="255" t="s">
        <v>1389</v>
      </c>
      <c r="C167" s="255" t="s">
        <v>1377</v>
      </c>
      <c r="D167" s="346">
        <v>10</v>
      </c>
      <c r="E167" s="346">
        <v>950000</v>
      </c>
      <c r="F167" s="379"/>
      <c r="G167" s="346">
        <f t="shared" si="5"/>
        <v>9500000</v>
      </c>
      <c r="H167" s="346"/>
      <c r="I167" s="346">
        <f t="shared" si="4"/>
        <v>84946200</v>
      </c>
      <c r="J167" s="346"/>
    </row>
    <row r="168" spans="1:10" ht="21" customHeight="1">
      <c r="A168" s="254">
        <v>41808</v>
      </c>
      <c r="B168" s="255" t="s">
        <v>1374</v>
      </c>
      <c r="C168" s="255" t="s">
        <v>520</v>
      </c>
      <c r="D168" s="346">
        <v>1000</v>
      </c>
      <c r="E168" s="346">
        <v>15800</v>
      </c>
      <c r="F168" s="379"/>
      <c r="G168" s="346">
        <f t="shared" si="5"/>
        <v>15800000</v>
      </c>
      <c r="H168" s="346"/>
      <c r="I168" s="346">
        <f t="shared" si="4"/>
        <v>100746200</v>
      </c>
      <c r="J168" s="346"/>
    </row>
    <row r="169" spans="1:10" ht="21" customHeight="1">
      <c r="A169" s="254">
        <v>41816</v>
      </c>
      <c r="B169" s="255" t="s">
        <v>1389</v>
      </c>
      <c r="C169" s="255" t="s">
        <v>1377</v>
      </c>
      <c r="D169" s="346">
        <v>10</v>
      </c>
      <c r="E169" s="346">
        <v>950000</v>
      </c>
      <c r="F169" s="379"/>
      <c r="G169" s="346">
        <f t="shared" si="5"/>
        <v>9500000</v>
      </c>
      <c r="H169" s="346"/>
      <c r="I169" s="346">
        <f t="shared" si="4"/>
        <v>110246200</v>
      </c>
      <c r="J169" s="346"/>
    </row>
    <row r="170" spans="1:10" ht="21" customHeight="1">
      <c r="A170" s="254">
        <v>41832</v>
      </c>
      <c r="B170" s="255" t="s">
        <v>1389</v>
      </c>
      <c r="C170" s="255" t="s">
        <v>1377</v>
      </c>
      <c r="D170" s="346">
        <v>10</v>
      </c>
      <c r="E170" s="346">
        <v>950000</v>
      </c>
      <c r="F170" s="379"/>
      <c r="G170" s="346">
        <f t="shared" si="5"/>
        <v>9500000</v>
      </c>
      <c r="H170" s="346"/>
      <c r="I170" s="346">
        <f t="shared" si="4"/>
        <v>119746200</v>
      </c>
      <c r="J170" s="346"/>
    </row>
    <row r="171" spans="1:10" ht="21" customHeight="1">
      <c r="A171" s="254"/>
      <c r="B171" s="255" t="s">
        <v>1374</v>
      </c>
      <c r="C171" s="255" t="s">
        <v>520</v>
      </c>
      <c r="D171" s="346">
        <v>750</v>
      </c>
      <c r="E171" s="346">
        <v>15800</v>
      </c>
      <c r="F171" s="379"/>
      <c r="G171" s="346">
        <f t="shared" si="5"/>
        <v>11850000</v>
      </c>
      <c r="H171" s="346"/>
      <c r="I171" s="346">
        <f t="shared" si="4"/>
        <v>131596200</v>
      </c>
      <c r="J171" s="346"/>
    </row>
    <row r="172" spans="1:10" ht="21" customHeight="1">
      <c r="A172" s="254">
        <v>41842</v>
      </c>
      <c r="B172" s="255" t="s">
        <v>1373</v>
      </c>
      <c r="C172" s="255" t="s">
        <v>520</v>
      </c>
      <c r="D172" s="346">
        <v>300</v>
      </c>
      <c r="E172" s="346">
        <v>80000</v>
      </c>
      <c r="F172" s="379"/>
      <c r="G172" s="346">
        <f t="shared" si="5"/>
        <v>24000000</v>
      </c>
      <c r="H172" s="346"/>
      <c r="I172" s="346">
        <f t="shared" si="4"/>
        <v>155596200</v>
      </c>
      <c r="J172" s="346"/>
    </row>
    <row r="173" spans="1:10" ht="21" customHeight="1">
      <c r="A173" s="254">
        <v>41849</v>
      </c>
      <c r="B173" s="255" t="s">
        <v>1373</v>
      </c>
      <c r="C173" s="255" t="s">
        <v>520</v>
      </c>
      <c r="D173" s="346">
        <v>500</v>
      </c>
      <c r="E173" s="346">
        <v>80000</v>
      </c>
      <c r="F173" s="379"/>
      <c r="G173" s="346">
        <f t="shared" si="5"/>
        <v>40000000</v>
      </c>
      <c r="H173" s="346"/>
      <c r="I173" s="346">
        <f t="shared" si="4"/>
        <v>195596200</v>
      </c>
      <c r="J173" s="346"/>
    </row>
    <row r="174" spans="1:10" ht="21" customHeight="1">
      <c r="A174" s="254">
        <v>41849</v>
      </c>
      <c r="B174" s="255" t="s">
        <v>17</v>
      </c>
      <c r="C174" s="255"/>
      <c r="D174" s="346"/>
      <c r="E174" s="346"/>
      <c r="F174" s="379"/>
      <c r="G174" s="346">
        <f>IF(B174&lt;&gt;"",D174*(E174+F174),0)</f>
        <v>0</v>
      </c>
      <c r="H174" s="346">
        <v>50000000</v>
      </c>
      <c r="I174" s="346">
        <f>IF(B174&lt;&gt;"",I173+G174-H174,0)</f>
        <v>145596200</v>
      </c>
      <c r="J174" s="346"/>
    </row>
    <row r="175" spans="1:10" ht="21" customHeight="1">
      <c r="A175" s="254">
        <v>41853</v>
      </c>
      <c r="B175" s="255" t="s">
        <v>1389</v>
      </c>
      <c r="C175" s="255" t="s">
        <v>1377</v>
      </c>
      <c r="D175" s="346">
        <v>10</v>
      </c>
      <c r="E175" s="346">
        <v>950000</v>
      </c>
      <c r="F175" s="379"/>
      <c r="G175" s="346">
        <f t="shared" si="5"/>
        <v>9500000</v>
      </c>
      <c r="H175" s="346"/>
      <c r="I175" s="346">
        <f t="shared" ref="I175:I238" si="6">IF(B175&lt;&gt;"",I174+G175-H175,0)</f>
        <v>155096200</v>
      </c>
      <c r="J175" s="346"/>
    </row>
    <row r="176" spans="1:10" ht="21" customHeight="1">
      <c r="A176" s="254"/>
      <c r="B176" s="255" t="s">
        <v>1374</v>
      </c>
      <c r="C176" s="255" t="s">
        <v>520</v>
      </c>
      <c r="D176" s="346">
        <v>500</v>
      </c>
      <c r="E176" s="346">
        <v>15800</v>
      </c>
      <c r="F176" s="379"/>
      <c r="G176" s="346">
        <f t="shared" si="5"/>
        <v>7900000</v>
      </c>
      <c r="H176" s="346"/>
      <c r="I176" s="346">
        <f t="shared" si="6"/>
        <v>162996200</v>
      </c>
      <c r="J176" s="346"/>
    </row>
    <row r="177" spans="1:10" ht="21" customHeight="1">
      <c r="A177" s="254">
        <v>41862</v>
      </c>
      <c r="B177" s="255" t="s">
        <v>1373</v>
      </c>
      <c r="C177" s="255" t="s">
        <v>520</v>
      </c>
      <c r="D177" s="346">
        <v>300</v>
      </c>
      <c r="E177" s="346">
        <v>80000</v>
      </c>
      <c r="F177" s="379"/>
      <c r="G177" s="346">
        <f t="shared" si="5"/>
        <v>24000000</v>
      </c>
      <c r="H177" s="346"/>
      <c r="I177" s="346">
        <f t="shared" si="6"/>
        <v>186996200</v>
      </c>
      <c r="J177" s="346"/>
    </row>
    <row r="178" spans="1:10" ht="21" customHeight="1">
      <c r="A178" s="254"/>
      <c r="B178" s="255" t="s">
        <v>1391</v>
      </c>
      <c r="C178" s="255" t="s">
        <v>520</v>
      </c>
      <c r="D178" s="346">
        <v>20</v>
      </c>
      <c r="E178" s="346">
        <v>50000</v>
      </c>
      <c r="F178" s="379"/>
      <c r="G178" s="346">
        <f t="shared" si="5"/>
        <v>1000000</v>
      </c>
      <c r="H178" s="346"/>
      <c r="I178" s="346">
        <f t="shared" si="6"/>
        <v>187996200</v>
      </c>
      <c r="J178" s="346"/>
    </row>
    <row r="179" spans="1:10" ht="21" customHeight="1">
      <c r="A179" s="254">
        <v>41863</v>
      </c>
      <c r="B179" s="255" t="s">
        <v>1373</v>
      </c>
      <c r="C179" s="255" t="s">
        <v>520</v>
      </c>
      <c r="D179" s="346">
        <v>200</v>
      </c>
      <c r="E179" s="346">
        <v>80000</v>
      </c>
      <c r="F179" s="379"/>
      <c r="G179" s="346">
        <f t="shared" si="5"/>
        <v>16000000</v>
      </c>
      <c r="H179" s="346"/>
      <c r="I179" s="346">
        <f t="shared" si="6"/>
        <v>203996200</v>
      </c>
      <c r="J179" s="346"/>
    </row>
    <row r="180" spans="1:10" ht="21" customHeight="1">
      <c r="A180" s="254"/>
      <c r="B180" s="255" t="s">
        <v>1374</v>
      </c>
      <c r="C180" s="255" t="s">
        <v>520</v>
      </c>
      <c r="D180" s="346">
        <v>750</v>
      </c>
      <c r="E180" s="346">
        <v>15800</v>
      </c>
      <c r="F180" s="379"/>
      <c r="G180" s="346">
        <f t="shared" si="5"/>
        <v>11850000</v>
      </c>
      <c r="H180" s="346"/>
      <c r="I180" s="346">
        <f t="shared" si="6"/>
        <v>215846200</v>
      </c>
      <c r="J180" s="346"/>
    </row>
    <row r="181" spans="1:10" ht="21" customHeight="1">
      <c r="A181" s="254">
        <v>41872</v>
      </c>
      <c r="B181" s="255" t="s">
        <v>17</v>
      </c>
      <c r="C181" s="255"/>
      <c r="D181" s="346"/>
      <c r="E181" s="346"/>
      <c r="F181" s="379"/>
      <c r="G181" s="346">
        <f>IF(B181&lt;&gt;"",D181*(E181+F181),0)</f>
        <v>0</v>
      </c>
      <c r="H181" s="346">
        <v>70000000</v>
      </c>
      <c r="I181" s="346">
        <f>IF(B181&lt;&gt;"",I180+G181-H181,0)</f>
        <v>145846200</v>
      </c>
      <c r="J181" s="346"/>
    </row>
    <row r="182" spans="1:10" ht="21" customHeight="1">
      <c r="A182" s="254">
        <v>41876</v>
      </c>
      <c r="B182" s="255" t="s">
        <v>1374</v>
      </c>
      <c r="C182" s="255" t="s">
        <v>520</v>
      </c>
      <c r="D182" s="346">
        <v>750</v>
      </c>
      <c r="E182" s="346">
        <v>15800</v>
      </c>
      <c r="F182" s="379"/>
      <c r="G182" s="346">
        <f t="shared" si="5"/>
        <v>11850000</v>
      </c>
      <c r="H182" s="346"/>
      <c r="I182" s="346">
        <f t="shared" si="6"/>
        <v>157696200</v>
      </c>
      <c r="J182" s="346"/>
    </row>
    <row r="183" spans="1:10" ht="21" customHeight="1">
      <c r="A183" s="254"/>
      <c r="B183" s="255" t="s">
        <v>1389</v>
      </c>
      <c r="C183" s="255" t="s">
        <v>1377</v>
      </c>
      <c r="D183" s="346">
        <v>10</v>
      </c>
      <c r="E183" s="346">
        <v>950000</v>
      </c>
      <c r="F183" s="379"/>
      <c r="G183" s="346">
        <f t="shared" si="5"/>
        <v>9500000</v>
      </c>
      <c r="H183" s="346"/>
      <c r="I183" s="346">
        <f t="shared" si="6"/>
        <v>167196200</v>
      </c>
      <c r="J183" s="346"/>
    </row>
    <row r="184" spans="1:10" ht="21" customHeight="1">
      <c r="A184" s="254">
        <v>41888</v>
      </c>
      <c r="B184" s="255" t="s">
        <v>1374</v>
      </c>
      <c r="C184" s="255" t="s">
        <v>520</v>
      </c>
      <c r="D184" s="346">
        <v>750</v>
      </c>
      <c r="E184" s="346">
        <v>15800</v>
      </c>
      <c r="F184" s="379"/>
      <c r="G184" s="346">
        <f t="shared" si="5"/>
        <v>11850000</v>
      </c>
      <c r="H184" s="346"/>
      <c r="I184" s="346">
        <f t="shared" si="6"/>
        <v>179046200</v>
      </c>
      <c r="J184" s="346"/>
    </row>
    <row r="185" spans="1:10" ht="21" customHeight="1">
      <c r="A185" s="254"/>
      <c r="B185" s="255" t="s">
        <v>1389</v>
      </c>
      <c r="C185" s="255" t="s">
        <v>1377</v>
      </c>
      <c r="D185" s="346">
        <v>5</v>
      </c>
      <c r="E185" s="346">
        <v>950000</v>
      </c>
      <c r="F185" s="379"/>
      <c r="G185" s="346">
        <f t="shared" si="5"/>
        <v>4750000</v>
      </c>
      <c r="H185" s="346"/>
      <c r="I185" s="346">
        <f t="shared" si="6"/>
        <v>183796200</v>
      </c>
      <c r="J185" s="346"/>
    </row>
    <row r="186" spans="1:10" ht="21" customHeight="1">
      <c r="A186" s="254">
        <v>41899</v>
      </c>
      <c r="B186" s="255" t="s">
        <v>17</v>
      </c>
      <c r="C186" s="255"/>
      <c r="D186" s="346"/>
      <c r="E186" s="346"/>
      <c r="F186" s="379"/>
      <c r="G186" s="346">
        <f>IF(B186&lt;&gt;"",D186*(E186+F186),0)</f>
        <v>0</v>
      </c>
      <c r="H186" s="346">
        <v>70000000</v>
      </c>
      <c r="I186" s="346">
        <f>IF(B186&lt;&gt;"",I185+G186-H186,0)</f>
        <v>113796200</v>
      </c>
      <c r="J186" s="346"/>
    </row>
    <row r="187" spans="1:10" ht="21" customHeight="1">
      <c r="A187" s="254">
        <v>41900</v>
      </c>
      <c r="B187" s="255" t="s">
        <v>1373</v>
      </c>
      <c r="C187" s="255" t="s">
        <v>520</v>
      </c>
      <c r="D187" s="346">
        <v>300</v>
      </c>
      <c r="E187" s="346">
        <v>75000</v>
      </c>
      <c r="F187" s="379"/>
      <c r="G187" s="346">
        <f t="shared" si="5"/>
        <v>22500000</v>
      </c>
      <c r="H187" s="346"/>
      <c r="I187" s="346">
        <f t="shared" si="6"/>
        <v>136296200</v>
      </c>
      <c r="J187" s="346"/>
    </row>
    <row r="188" spans="1:10" ht="21" customHeight="1">
      <c r="A188" s="254">
        <v>41904</v>
      </c>
      <c r="B188" s="255" t="s">
        <v>1373</v>
      </c>
      <c r="C188" s="255" t="s">
        <v>520</v>
      </c>
      <c r="D188" s="346">
        <v>300</v>
      </c>
      <c r="E188" s="346">
        <v>75000</v>
      </c>
      <c r="F188" s="379"/>
      <c r="G188" s="346">
        <f t="shared" si="5"/>
        <v>22500000</v>
      </c>
      <c r="H188" s="346"/>
      <c r="I188" s="346">
        <f t="shared" si="6"/>
        <v>158796200</v>
      </c>
      <c r="J188" s="346"/>
    </row>
    <row r="189" spans="1:10" ht="21" customHeight="1">
      <c r="A189" s="254"/>
      <c r="B189" s="255" t="s">
        <v>1374</v>
      </c>
      <c r="C189" s="255" t="s">
        <v>520</v>
      </c>
      <c r="D189" s="346">
        <v>750</v>
      </c>
      <c r="E189" s="346">
        <v>15200</v>
      </c>
      <c r="F189" s="379"/>
      <c r="G189" s="346">
        <f t="shared" si="5"/>
        <v>11400000</v>
      </c>
      <c r="H189" s="346"/>
      <c r="I189" s="346">
        <f t="shared" si="6"/>
        <v>170196200</v>
      </c>
      <c r="J189" s="346"/>
    </row>
    <row r="190" spans="1:10" ht="21" customHeight="1">
      <c r="A190" s="254"/>
      <c r="B190" s="255" t="s">
        <v>1389</v>
      </c>
      <c r="C190" s="255" t="s">
        <v>1377</v>
      </c>
      <c r="D190" s="346">
        <v>5</v>
      </c>
      <c r="E190" s="346">
        <v>950000</v>
      </c>
      <c r="F190" s="379"/>
      <c r="G190" s="346">
        <f t="shared" si="5"/>
        <v>4750000</v>
      </c>
      <c r="H190" s="346"/>
      <c r="I190" s="346">
        <f t="shared" si="6"/>
        <v>174946200</v>
      </c>
      <c r="J190" s="346"/>
    </row>
    <row r="191" spans="1:10" ht="21" customHeight="1">
      <c r="A191" s="254">
        <v>41909</v>
      </c>
      <c r="B191" s="255" t="s">
        <v>1373</v>
      </c>
      <c r="C191" s="255" t="s">
        <v>520</v>
      </c>
      <c r="D191" s="346">
        <v>300</v>
      </c>
      <c r="E191" s="346">
        <v>75000</v>
      </c>
      <c r="F191" s="379"/>
      <c r="G191" s="346">
        <f t="shared" si="5"/>
        <v>22500000</v>
      </c>
      <c r="H191" s="346"/>
      <c r="I191" s="346">
        <f t="shared" si="6"/>
        <v>197446200</v>
      </c>
      <c r="J191" s="346"/>
    </row>
    <row r="192" spans="1:10" ht="21" customHeight="1">
      <c r="A192" s="254"/>
      <c r="B192" s="255" t="s">
        <v>1374</v>
      </c>
      <c r="C192" s="255" t="s">
        <v>520</v>
      </c>
      <c r="D192" s="346">
        <v>750</v>
      </c>
      <c r="E192" s="346">
        <v>15200</v>
      </c>
      <c r="F192" s="379"/>
      <c r="G192" s="346">
        <f t="shared" si="5"/>
        <v>11400000</v>
      </c>
      <c r="H192" s="346"/>
      <c r="I192" s="346">
        <f t="shared" si="6"/>
        <v>208846200</v>
      </c>
      <c r="J192" s="346"/>
    </row>
    <row r="193" spans="1:10" ht="21" customHeight="1">
      <c r="A193" s="254"/>
      <c r="B193" s="255" t="s">
        <v>1393</v>
      </c>
      <c r="C193" s="255" t="s">
        <v>520</v>
      </c>
      <c r="D193" s="346">
        <v>20</v>
      </c>
      <c r="E193" s="346">
        <v>50000</v>
      </c>
      <c r="F193" s="379"/>
      <c r="G193" s="346">
        <f t="shared" si="5"/>
        <v>1000000</v>
      </c>
      <c r="H193" s="346"/>
      <c r="I193" s="346">
        <f t="shared" si="6"/>
        <v>209846200</v>
      </c>
      <c r="J193" s="346"/>
    </row>
    <row r="194" spans="1:10" ht="21" customHeight="1">
      <c r="A194" s="254">
        <v>41912</v>
      </c>
      <c r="B194" s="255" t="s">
        <v>1373</v>
      </c>
      <c r="C194" s="255" t="s">
        <v>520</v>
      </c>
      <c r="D194" s="346">
        <v>300</v>
      </c>
      <c r="E194" s="346">
        <v>75000</v>
      </c>
      <c r="F194" s="379"/>
      <c r="G194" s="346">
        <f t="shared" si="5"/>
        <v>22500000</v>
      </c>
      <c r="H194" s="346"/>
      <c r="I194" s="346">
        <f t="shared" si="6"/>
        <v>232346200</v>
      </c>
      <c r="J194" s="346"/>
    </row>
    <row r="195" spans="1:10" ht="21" customHeight="1">
      <c r="A195" s="254"/>
      <c r="B195" s="255" t="s">
        <v>1374</v>
      </c>
      <c r="C195" s="255" t="s">
        <v>520</v>
      </c>
      <c r="D195" s="346">
        <v>500</v>
      </c>
      <c r="E195" s="346">
        <v>15200</v>
      </c>
      <c r="F195" s="379"/>
      <c r="G195" s="346">
        <f t="shared" si="5"/>
        <v>7600000</v>
      </c>
      <c r="H195" s="346"/>
      <c r="I195" s="346">
        <f t="shared" si="6"/>
        <v>239946200</v>
      </c>
      <c r="J195" s="346"/>
    </row>
    <row r="196" spans="1:10" ht="21" customHeight="1">
      <c r="A196" s="254"/>
      <c r="B196" s="255" t="s">
        <v>1389</v>
      </c>
      <c r="C196" s="255" t="s">
        <v>1377</v>
      </c>
      <c r="D196" s="346">
        <v>10</v>
      </c>
      <c r="E196" s="346">
        <v>950000</v>
      </c>
      <c r="F196" s="379"/>
      <c r="G196" s="346">
        <f t="shared" si="5"/>
        <v>9500000</v>
      </c>
      <c r="H196" s="346"/>
      <c r="I196" s="346">
        <f t="shared" si="6"/>
        <v>249446200</v>
      </c>
      <c r="J196" s="346"/>
    </row>
    <row r="197" spans="1:10" ht="21" customHeight="1">
      <c r="A197" s="254">
        <v>41920</v>
      </c>
      <c r="B197" s="255" t="s">
        <v>1374</v>
      </c>
      <c r="C197" s="255" t="s">
        <v>520</v>
      </c>
      <c r="D197" s="346">
        <v>1000</v>
      </c>
      <c r="E197" s="346">
        <v>15200</v>
      </c>
      <c r="F197" s="379"/>
      <c r="G197" s="346">
        <f t="shared" si="5"/>
        <v>15200000</v>
      </c>
      <c r="H197" s="346"/>
      <c r="I197" s="346">
        <f t="shared" si="6"/>
        <v>264646200</v>
      </c>
      <c r="J197" s="346"/>
    </row>
    <row r="198" spans="1:10" ht="21" customHeight="1">
      <c r="A198" s="254">
        <v>41927</v>
      </c>
      <c r="B198" s="255" t="s">
        <v>1373</v>
      </c>
      <c r="C198" s="255" t="s">
        <v>520</v>
      </c>
      <c r="D198" s="346">
        <v>700</v>
      </c>
      <c r="E198" s="346">
        <v>85000</v>
      </c>
      <c r="F198" s="379"/>
      <c r="G198" s="346">
        <f t="shared" si="5"/>
        <v>59500000</v>
      </c>
      <c r="H198" s="346"/>
      <c r="I198" s="346">
        <f t="shared" si="6"/>
        <v>324146200</v>
      </c>
      <c r="J198" s="346" t="s">
        <v>1394</v>
      </c>
    </row>
    <row r="199" spans="1:10" ht="21" customHeight="1">
      <c r="A199" s="254"/>
      <c r="B199" s="255" t="s">
        <v>1381</v>
      </c>
      <c r="C199" s="255" t="s">
        <v>520</v>
      </c>
      <c r="D199" s="346">
        <v>5</v>
      </c>
      <c r="E199" s="346">
        <v>210000</v>
      </c>
      <c r="F199" s="379"/>
      <c r="G199" s="346">
        <f t="shared" si="5"/>
        <v>1050000</v>
      </c>
      <c r="H199" s="346"/>
      <c r="I199" s="346">
        <f t="shared" si="6"/>
        <v>325196200</v>
      </c>
      <c r="J199" s="346" t="s">
        <v>1394</v>
      </c>
    </row>
    <row r="200" spans="1:10" ht="21" customHeight="1">
      <c r="A200" s="254"/>
      <c r="B200" s="255" t="s">
        <v>1389</v>
      </c>
      <c r="C200" s="255" t="s">
        <v>1377</v>
      </c>
      <c r="D200" s="346">
        <v>2</v>
      </c>
      <c r="E200" s="346">
        <v>1040000</v>
      </c>
      <c r="F200" s="379"/>
      <c r="G200" s="346">
        <f t="shared" ref="G200:G263" si="7">IF(B200&lt;&gt;"",D200*(E200+F200),0)</f>
        <v>2080000</v>
      </c>
      <c r="H200" s="346"/>
      <c r="I200" s="346">
        <f t="shared" si="6"/>
        <v>327276200</v>
      </c>
      <c r="J200" s="346" t="s">
        <v>1394</v>
      </c>
    </row>
    <row r="201" spans="1:10" ht="21" customHeight="1">
      <c r="A201" s="254">
        <v>41928</v>
      </c>
      <c r="B201" s="255" t="s">
        <v>17</v>
      </c>
      <c r="C201" s="255"/>
      <c r="D201" s="346"/>
      <c r="E201" s="346"/>
      <c r="F201" s="379"/>
      <c r="G201" s="346">
        <f t="shared" si="7"/>
        <v>0</v>
      </c>
      <c r="H201" s="346">
        <v>150000000</v>
      </c>
      <c r="I201" s="346">
        <f t="shared" si="6"/>
        <v>177276200</v>
      </c>
      <c r="J201" s="346"/>
    </row>
    <row r="202" spans="1:10" ht="21" customHeight="1">
      <c r="A202" s="254">
        <v>41933</v>
      </c>
      <c r="B202" s="255" t="s">
        <v>1373</v>
      </c>
      <c r="C202" s="255" t="s">
        <v>520</v>
      </c>
      <c r="D202" s="346">
        <v>500</v>
      </c>
      <c r="E202" s="346">
        <v>85000</v>
      </c>
      <c r="F202" s="379"/>
      <c r="G202" s="346">
        <f t="shared" si="7"/>
        <v>42500000</v>
      </c>
      <c r="H202" s="346"/>
      <c r="I202" s="346">
        <f t="shared" si="6"/>
        <v>219776200</v>
      </c>
      <c r="J202" s="346"/>
    </row>
    <row r="203" spans="1:10" ht="21" customHeight="1">
      <c r="A203" s="254"/>
      <c r="B203" s="255" t="s">
        <v>1374</v>
      </c>
      <c r="C203" s="255" t="s">
        <v>520</v>
      </c>
      <c r="D203" s="346">
        <v>500</v>
      </c>
      <c r="E203" s="346">
        <v>15200</v>
      </c>
      <c r="F203" s="379"/>
      <c r="G203" s="346">
        <f t="shared" si="7"/>
        <v>7600000</v>
      </c>
      <c r="H203" s="346"/>
      <c r="I203" s="346">
        <f t="shared" si="6"/>
        <v>227376200</v>
      </c>
      <c r="J203" s="346"/>
    </row>
    <row r="204" spans="1:10" ht="21" customHeight="1">
      <c r="A204" s="254"/>
      <c r="B204" s="255" t="s">
        <v>1389</v>
      </c>
      <c r="C204" s="255" t="s">
        <v>1377</v>
      </c>
      <c r="D204" s="346">
        <v>2</v>
      </c>
      <c r="E204" s="346">
        <v>1040000</v>
      </c>
      <c r="F204" s="379"/>
      <c r="G204" s="346">
        <f t="shared" si="7"/>
        <v>2080000</v>
      </c>
      <c r="H204" s="346"/>
      <c r="I204" s="346">
        <f t="shared" si="6"/>
        <v>229456200</v>
      </c>
      <c r="J204" s="346"/>
    </row>
    <row r="205" spans="1:10" ht="21" customHeight="1">
      <c r="A205" s="254"/>
      <c r="B205" s="255" t="s">
        <v>1389</v>
      </c>
      <c r="C205" s="255" t="s">
        <v>1377</v>
      </c>
      <c r="D205" s="346">
        <v>5</v>
      </c>
      <c r="E205" s="346">
        <v>950000</v>
      </c>
      <c r="F205" s="379"/>
      <c r="G205" s="346">
        <f t="shared" si="7"/>
        <v>4750000</v>
      </c>
      <c r="H205" s="346"/>
      <c r="I205" s="346">
        <f t="shared" si="6"/>
        <v>234206200</v>
      </c>
      <c r="J205" s="346"/>
    </row>
    <row r="206" spans="1:10" ht="21" customHeight="1">
      <c r="A206" s="254">
        <v>41936</v>
      </c>
      <c r="B206" s="255" t="s">
        <v>1373</v>
      </c>
      <c r="C206" s="255" t="s">
        <v>520</v>
      </c>
      <c r="D206" s="346">
        <v>600</v>
      </c>
      <c r="E206" s="346">
        <v>85000</v>
      </c>
      <c r="F206" s="379"/>
      <c r="G206" s="346">
        <f t="shared" si="7"/>
        <v>51000000</v>
      </c>
      <c r="H206" s="346"/>
      <c r="I206" s="346">
        <f t="shared" si="6"/>
        <v>285206200</v>
      </c>
      <c r="J206" s="346"/>
    </row>
    <row r="207" spans="1:10" ht="21" customHeight="1">
      <c r="A207" s="254"/>
      <c r="B207" s="255" t="s">
        <v>1374</v>
      </c>
      <c r="C207" s="255" t="s">
        <v>520</v>
      </c>
      <c r="D207" s="346">
        <v>750</v>
      </c>
      <c r="E207" s="346">
        <v>15200</v>
      </c>
      <c r="F207" s="379"/>
      <c r="G207" s="346">
        <f t="shared" si="7"/>
        <v>11400000</v>
      </c>
      <c r="H207" s="346"/>
      <c r="I207" s="346">
        <f t="shared" si="6"/>
        <v>296606200</v>
      </c>
      <c r="J207" s="346"/>
    </row>
    <row r="208" spans="1:10" ht="21" customHeight="1">
      <c r="A208" s="254">
        <v>41953</v>
      </c>
      <c r="B208" s="255" t="s">
        <v>1373</v>
      </c>
      <c r="C208" s="255" t="s">
        <v>520</v>
      </c>
      <c r="D208" s="346">
        <v>500</v>
      </c>
      <c r="E208" s="346">
        <v>75000</v>
      </c>
      <c r="F208" s="379"/>
      <c r="G208" s="346">
        <f t="shared" si="7"/>
        <v>37500000</v>
      </c>
      <c r="H208" s="346"/>
      <c r="I208" s="346">
        <f t="shared" si="6"/>
        <v>334106200</v>
      </c>
      <c r="J208" s="346"/>
    </row>
    <row r="209" spans="1:10" ht="21" customHeight="1">
      <c r="A209" s="254"/>
      <c r="B209" s="255" t="s">
        <v>1374</v>
      </c>
      <c r="C209" s="255" t="s">
        <v>520</v>
      </c>
      <c r="D209" s="346">
        <v>750</v>
      </c>
      <c r="E209" s="346">
        <v>15200</v>
      </c>
      <c r="F209" s="379"/>
      <c r="G209" s="346">
        <f t="shared" si="7"/>
        <v>11400000</v>
      </c>
      <c r="H209" s="346"/>
      <c r="I209" s="346">
        <f t="shared" si="6"/>
        <v>345506200</v>
      </c>
      <c r="J209" s="346"/>
    </row>
    <row r="210" spans="1:10" ht="21" customHeight="1">
      <c r="A210" s="254"/>
      <c r="B210" s="255" t="s">
        <v>1389</v>
      </c>
      <c r="C210" s="255" t="s">
        <v>1377</v>
      </c>
      <c r="D210" s="346">
        <v>10</v>
      </c>
      <c r="E210" s="346">
        <v>950000</v>
      </c>
      <c r="F210" s="379"/>
      <c r="G210" s="346">
        <f t="shared" si="7"/>
        <v>9500000</v>
      </c>
      <c r="H210" s="346"/>
      <c r="I210" s="346">
        <f t="shared" si="6"/>
        <v>355006200</v>
      </c>
      <c r="J210" s="346"/>
    </row>
    <row r="211" spans="1:10" ht="21" customHeight="1">
      <c r="A211" s="254"/>
      <c r="B211" s="255" t="s">
        <v>1391</v>
      </c>
      <c r="C211" s="255" t="s">
        <v>520</v>
      </c>
      <c r="D211" s="346">
        <v>10</v>
      </c>
      <c r="E211" s="346">
        <v>50000</v>
      </c>
      <c r="F211" s="379"/>
      <c r="G211" s="346">
        <f t="shared" si="7"/>
        <v>500000</v>
      </c>
      <c r="H211" s="346"/>
      <c r="I211" s="346">
        <f t="shared" si="6"/>
        <v>355506200</v>
      </c>
      <c r="J211" s="346"/>
    </row>
    <row r="212" spans="1:10" ht="21" customHeight="1">
      <c r="A212" s="254">
        <v>41956</v>
      </c>
      <c r="B212" s="255" t="s">
        <v>1373</v>
      </c>
      <c r="C212" s="255" t="s">
        <v>520</v>
      </c>
      <c r="D212" s="346">
        <v>500</v>
      </c>
      <c r="E212" s="346">
        <v>75000</v>
      </c>
      <c r="F212" s="379"/>
      <c r="G212" s="346">
        <f t="shared" si="7"/>
        <v>37500000</v>
      </c>
      <c r="H212" s="346"/>
      <c r="I212" s="346">
        <f t="shared" si="6"/>
        <v>393006200</v>
      </c>
      <c r="J212" s="346"/>
    </row>
    <row r="213" spans="1:10" ht="21" customHeight="1">
      <c r="A213" s="254"/>
      <c r="B213" s="255" t="s">
        <v>1374</v>
      </c>
      <c r="C213" s="255" t="s">
        <v>520</v>
      </c>
      <c r="D213" s="346">
        <v>500</v>
      </c>
      <c r="E213" s="346">
        <v>15200</v>
      </c>
      <c r="F213" s="379"/>
      <c r="G213" s="346">
        <f t="shared" si="7"/>
        <v>7600000</v>
      </c>
      <c r="H213" s="346"/>
      <c r="I213" s="346">
        <f t="shared" si="6"/>
        <v>400606200</v>
      </c>
      <c r="J213" s="346"/>
    </row>
    <row r="214" spans="1:10" ht="21" customHeight="1">
      <c r="A214" s="254"/>
      <c r="B214" s="255" t="s">
        <v>1391</v>
      </c>
      <c r="C214" s="255" t="s">
        <v>520</v>
      </c>
      <c r="D214" s="346">
        <v>10</v>
      </c>
      <c r="E214" s="346">
        <v>50000</v>
      </c>
      <c r="F214" s="379"/>
      <c r="G214" s="346">
        <f t="shared" si="7"/>
        <v>500000</v>
      </c>
      <c r="H214" s="346"/>
      <c r="I214" s="346">
        <f t="shared" si="6"/>
        <v>401106200</v>
      </c>
      <c r="J214" s="346"/>
    </row>
    <row r="215" spans="1:10" ht="21" customHeight="1">
      <c r="A215" s="254">
        <v>41962</v>
      </c>
      <c r="B215" s="255" t="s">
        <v>17</v>
      </c>
      <c r="C215" s="255"/>
      <c r="D215" s="346"/>
      <c r="E215" s="346"/>
      <c r="F215" s="379"/>
      <c r="G215" s="346">
        <f t="shared" si="7"/>
        <v>0</v>
      </c>
      <c r="H215" s="346">
        <v>200000000</v>
      </c>
      <c r="I215" s="346">
        <f t="shared" si="6"/>
        <v>201106200</v>
      </c>
      <c r="J215" s="346"/>
    </row>
    <row r="216" spans="1:10" ht="21" customHeight="1">
      <c r="A216" s="254">
        <v>41963</v>
      </c>
      <c r="B216" s="255" t="s">
        <v>1374</v>
      </c>
      <c r="C216" s="255" t="s">
        <v>520</v>
      </c>
      <c r="D216" s="346">
        <v>1000</v>
      </c>
      <c r="E216" s="346">
        <v>15200</v>
      </c>
      <c r="F216" s="379"/>
      <c r="G216" s="346">
        <f t="shared" si="7"/>
        <v>15200000</v>
      </c>
      <c r="H216" s="346"/>
      <c r="I216" s="346">
        <f t="shared" si="6"/>
        <v>216306200</v>
      </c>
      <c r="J216" s="346"/>
    </row>
    <row r="217" spans="1:10" ht="21" customHeight="1">
      <c r="A217" s="254"/>
      <c r="B217" s="255" t="s">
        <v>1389</v>
      </c>
      <c r="C217" s="255" t="s">
        <v>1377</v>
      </c>
      <c r="D217" s="346">
        <v>10</v>
      </c>
      <c r="E217" s="346">
        <v>950000</v>
      </c>
      <c r="F217" s="379"/>
      <c r="G217" s="346">
        <f t="shared" si="7"/>
        <v>9500000</v>
      </c>
      <c r="H217" s="346"/>
      <c r="I217" s="346">
        <f t="shared" si="6"/>
        <v>225806200</v>
      </c>
      <c r="J217" s="346"/>
    </row>
    <row r="218" spans="1:10" ht="21" customHeight="1">
      <c r="A218" s="254">
        <v>41965</v>
      </c>
      <c r="B218" s="255" t="s">
        <v>1373</v>
      </c>
      <c r="C218" s="255" t="s">
        <v>520</v>
      </c>
      <c r="D218" s="346">
        <v>600</v>
      </c>
      <c r="E218" s="346">
        <v>85000</v>
      </c>
      <c r="F218" s="379"/>
      <c r="G218" s="346">
        <f t="shared" si="7"/>
        <v>51000000</v>
      </c>
      <c r="H218" s="346"/>
      <c r="I218" s="346">
        <f t="shared" si="6"/>
        <v>276806200</v>
      </c>
      <c r="J218" s="346"/>
    </row>
    <row r="219" spans="1:10" ht="21" customHeight="1">
      <c r="A219" s="254"/>
      <c r="B219" s="255" t="s">
        <v>1389</v>
      </c>
      <c r="C219" s="255" t="s">
        <v>1377</v>
      </c>
      <c r="D219" s="346">
        <v>4</v>
      </c>
      <c r="E219" s="346">
        <v>1040000</v>
      </c>
      <c r="F219" s="379"/>
      <c r="G219" s="346">
        <f t="shared" si="7"/>
        <v>4160000</v>
      </c>
      <c r="H219" s="346"/>
      <c r="I219" s="346">
        <f t="shared" si="6"/>
        <v>280966200</v>
      </c>
      <c r="J219" s="346"/>
    </row>
    <row r="220" spans="1:10" ht="21" customHeight="1">
      <c r="A220" s="254"/>
      <c r="B220" s="255" t="s">
        <v>1381</v>
      </c>
      <c r="C220" s="255" t="s">
        <v>520</v>
      </c>
      <c r="D220" s="346">
        <v>5</v>
      </c>
      <c r="E220" s="346">
        <v>220000</v>
      </c>
      <c r="F220" s="379"/>
      <c r="G220" s="346">
        <f t="shared" si="7"/>
        <v>1100000</v>
      </c>
      <c r="H220" s="346"/>
      <c r="I220" s="346">
        <f t="shared" si="6"/>
        <v>282066200</v>
      </c>
      <c r="J220" s="346"/>
    </row>
    <row r="221" spans="1:10" ht="21" customHeight="1">
      <c r="A221" s="254">
        <v>41969</v>
      </c>
      <c r="B221" s="255" t="s">
        <v>1373</v>
      </c>
      <c r="C221" s="255" t="s">
        <v>520</v>
      </c>
      <c r="D221" s="346">
        <v>550</v>
      </c>
      <c r="E221" s="346">
        <v>85000</v>
      </c>
      <c r="F221" s="379"/>
      <c r="G221" s="346">
        <f t="shared" si="7"/>
        <v>46750000</v>
      </c>
      <c r="H221" s="346"/>
      <c r="I221" s="346">
        <f t="shared" si="6"/>
        <v>328816200</v>
      </c>
      <c r="J221" s="346"/>
    </row>
    <row r="222" spans="1:10" ht="21" customHeight="1">
      <c r="A222" s="254"/>
      <c r="B222" s="255" t="s">
        <v>1381</v>
      </c>
      <c r="C222" s="255" t="s">
        <v>520</v>
      </c>
      <c r="D222" s="346">
        <v>5</v>
      </c>
      <c r="E222" s="346">
        <v>220000</v>
      </c>
      <c r="F222" s="379"/>
      <c r="G222" s="346">
        <f t="shared" si="7"/>
        <v>1100000</v>
      </c>
      <c r="H222" s="346"/>
      <c r="I222" s="346">
        <f t="shared" si="6"/>
        <v>329916200</v>
      </c>
      <c r="J222" s="346"/>
    </row>
    <row r="223" spans="1:10" ht="21" customHeight="1">
      <c r="A223" s="254">
        <v>41975</v>
      </c>
      <c r="B223" s="255" t="s">
        <v>1373</v>
      </c>
      <c r="C223" s="255" t="s">
        <v>520</v>
      </c>
      <c r="D223" s="346">
        <v>300</v>
      </c>
      <c r="E223" s="346">
        <v>85000</v>
      </c>
      <c r="F223" s="379"/>
      <c r="G223" s="346">
        <f t="shared" si="7"/>
        <v>25500000</v>
      </c>
      <c r="H223" s="346"/>
      <c r="I223" s="346">
        <f t="shared" si="6"/>
        <v>355416200</v>
      </c>
      <c r="J223" s="346"/>
    </row>
    <row r="224" spans="1:10" ht="21" customHeight="1">
      <c r="A224" s="254"/>
      <c r="B224" s="255" t="s">
        <v>1374</v>
      </c>
      <c r="C224" s="255" t="s">
        <v>520</v>
      </c>
      <c r="D224" s="346">
        <v>750</v>
      </c>
      <c r="E224" s="346">
        <v>15200</v>
      </c>
      <c r="F224" s="379"/>
      <c r="G224" s="346">
        <f t="shared" si="7"/>
        <v>11400000</v>
      </c>
      <c r="H224" s="346"/>
      <c r="I224" s="346">
        <f t="shared" si="6"/>
        <v>366816200</v>
      </c>
      <c r="J224" s="346"/>
    </row>
    <row r="225" spans="1:10" ht="21" customHeight="1">
      <c r="A225" s="254">
        <v>41992</v>
      </c>
      <c r="B225" s="255" t="s">
        <v>17</v>
      </c>
      <c r="C225" s="255"/>
      <c r="D225" s="346"/>
      <c r="E225" s="346"/>
      <c r="F225" s="379"/>
      <c r="G225" s="346">
        <f t="shared" si="7"/>
        <v>0</v>
      </c>
      <c r="H225" s="346">
        <v>150000000</v>
      </c>
      <c r="I225" s="346">
        <f t="shared" si="6"/>
        <v>216816200</v>
      </c>
      <c r="J225" s="346"/>
    </row>
    <row r="226" spans="1:10" ht="21" customHeight="1">
      <c r="A226" s="254">
        <v>42018</v>
      </c>
      <c r="B226" s="255" t="s">
        <v>1374</v>
      </c>
      <c r="C226" s="255" t="s">
        <v>520</v>
      </c>
      <c r="D226" s="346">
        <v>750</v>
      </c>
      <c r="E226" s="346">
        <v>15200</v>
      </c>
      <c r="F226" s="379"/>
      <c r="G226" s="346">
        <f t="shared" si="7"/>
        <v>11400000</v>
      </c>
      <c r="H226" s="346"/>
      <c r="I226" s="346">
        <f t="shared" si="6"/>
        <v>228216200</v>
      </c>
      <c r="J226" s="346"/>
    </row>
    <row r="227" spans="1:10" ht="21" customHeight="1">
      <c r="A227" s="254"/>
      <c r="B227" s="255" t="s">
        <v>1389</v>
      </c>
      <c r="C227" s="255" t="s">
        <v>1377</v>
      </c>
      <c r="D227" s="346">
        <v>5</v>
      </c>
      <c r="E227" s="346">
        <v>1050000</v>
      </c>
      <c r="F227" s="379"/>
      <c r="G227" s="346">
        <f t="shared" si="7"/>
        <v>5250000</v>
      </c>
      <c r="H227" s="346"/>
      <c r="I227" s="346">
        <f t="shared" si="6"/>
        <v>233466200</v>
      </c>
      <c r="J227" s="346"/>
    </row>
    <row r="228" spans="1:10" ht="21" customHeight="1">
      <c r="A228" s="254"/>
      <c r="B228" s="255" t="s">
        <v>1395</v>
      </c>
      <c r="C228" s="255"/>
      <c r="D228" s="346"/>
      <c r="E228" s="346"/>
      <c r="F228" s="379"/>
      <c r="G228" s="346">
        <f>(1600000*4+583333*2)/2</f>
        <v>3783333</v>
      </c>
      <c r="H228" s="346"/>
      <c r="I228" s="346">
        <f t="shared" si="6"/>
        <v>237249533</v>
      </c>
      <c r="J228" s="346"/>
    </row>
    <row r="229" spans="1:10" ht="21" customHeight="1">
      <c r="A229" s="254"/>
      <c r="B229" s="255" t="s">
        <v>1396</v>
      </c>
      <c r="C229" s="255"/>
      <c r="D229" s="346">
        <v>10</v>
      </c>
      <c r="E229" s="346">
        <v>59000</v>
      </c>
      <c r="F229" s="379"/>
      <c r="G229" s="346">
        <f>IF(B229&lt;&gt;"",D229*(E229+F229),0)</f>
        <v>590000</v>
      </c>
      <c r="H229" s="346"/>
      <c r="I229" s="346">
        <f t="shared" si="6"/>
        <v>237839533</v>
      </c>
      <c r="J229" s="346"/>
    </row>
    <row r="230" spans="1:10" ht="21" customHeight="1">
      <c r="A230" s="254">
        <v>42041</v>
      </c>
      <c r="B230" s="255" t="s">
        <v>17</v>
      </c>
      <c r="C230" s="255"/>
      <c r="D230" s="346"/>
      <c r="E230" s="346"/>
      <c r="F230" s="379"/>
      <c r="G230" s="346">
        <f>IF(B230&lt;&gt;"",D230*(E230+F230),0)</f>
        <v>0</v>
      </c>
      <c r="H230" s="346">
        <v>100000000</v>
      </c>
      <c r="I230" s="346">
        <f>IF(B230&lt;&gt;"",I229+G230-H230,0)</f>
        <v>137839533</v>
      </c>
      <c r="J230" s="346"/>
    </row>
    <row r="231" spans="1:10" ht="21" customHeight="1">
      <c r="A231" s="254">
        <v>42049</v>
      </c>
      <c r="B231" s="255" t="s">
        <v>17</v>
      </c>
      <c r="C231" s="255"/>
      <c r="D231" s="346"/>
      <c r="E231" s="346"/>
      <c r="F231" s="379"/>
      <c r="G231" s="346">
        <f t="shared" si="7"/>
        <v>0</v>
      </c>
      <c r="H231" s="346">
        <v>100000000</v>
      </c>
      <c r="I231" s="346">
        <f t="shared" si="6"/>
        <v>37839533</v>
      </c>
      <c r="J231" s="346"/>
    </row>
    <row r="232" spans="1:10" ht="21" customHeight="1">
      <c r="A232" s="254">
        <v>42136</v>
      </c>
      <c r="B232" s="255" t="s">
        <v>1374</v>
      </c>
      <c r="C232" s="255" t="s">
        <v>520</v>
      </c>
      <c r="D232" s="346">
        <v>1000</v>
      </c>
      <c r="E232" s="346">
        <v>16800</v>
      </c>
      <c r="F232" s="379"/>
      <c r="G232" s="346">
        <f t="shared" si="7"/>
        <v>16800000</v>
      </c>
      <c r="H232" s="346"/>
      <c r="I232" s="346">
        <f t="shared" si="6"/>
        <v>54639533</v>
      </c>
      <c r="J232" s="346"/>
    </row>
    <row r="233" spans="1:10" ht="21" customHeight="1">
      <c r="A233" s="254"/>
      <c r="B233" s="255" t="s">
        <v>1396</v>
      </c>
      <c r="C233" s="255"/>
      <c r="D233" s="346">
        <v>1</v>
      </c>
      <c r="E233" s="346">
        <v>600000</v>
      </c>
      <c r="F233" s="379"/>
      <c r="G233" s="346">
        <f t="shared" si="7"/>
        <v>600000</v>
      </c>
      <c r="H233" s="346"/>
      <c r="I233" s="346">
        <f t="shared" si="6"/>
        <v>55239533</v>
      </c>
      <c r="J233" s="346"/>
    </row>
    <row r="234" spans="1:10" ht="21" customHeight="1">
      <c r="A234" s="254">
        <v>42188</v>
      </c>
      <c r="B234" s="255" t="s">
        <v>1396</v>
      </c>
      <c r="C234" s="255"/>
      <c r="D234" s="346">
        <v>3</v>
      </c>
      <c r="E234" s="346">
        <v>600000</v>
      </c>
      <c r="F234" s="379"/>
      <c r="G234" s="346">
        <f t="shared" si="7"/>
        <v>1800000</v>
      </c>
      <c r="H234" s="346"/>
      <c r="I234" s="346">
        <f t="shared" si="6"/>
        <v>57039533</v>
      </c>
      <c r="J234" s="346"/>
    </row>
    <row r="235" spans="1:10" ht="21" customHeight="1">
      <c r="A235" s="254"/>
      <c r="B235" s="255" t="s">
        <v>1374</v>
      </c>
      <c r="C235" s="255"/>
      <c r="D235" s="346">
        <v>750</v>
      </c>
      <c r="E235" s="346">
        <v>16800</v>
      </c>
      <c r="F235" s="379"/>
      <c r="G235" s="346">
        <f t="shared" si="7"/>
        <v>12600000</v>
      </c>
      <c r="H235" s="346"/>
      <c r="I235" s="346">
        <f t="shared" si="6"/>
        <v>69639533</v>
      </c>
      <c r="J235" s="346"/>
    </row>
    <row r="236" spans="1:10" ht="21" customHeight="1">
      <c r="A236" s="254"/>
      <c r="B236" s="255" t="s">
        <v>1389</v>
      </c>
      <c r="C236" s="255"/>
      <c r="D236" s="346">
        <v>5</v>
      </c>
      <c r="E236" s="346">
        <v>1050000</v>
      </c>
      <c r="F236" s="379"/>
      <c r="G236" s="346">
        <f t="shared" si="7"/>
        <v>5250000</v>
      </c>
      <c r="H236" s="346"/>
      <c r="I236" s="346">
        <f t="shared" si="6"/>
        <v>74889533</v>
      </c>
      <c r="J236" s="346"/>
    </row>
    <row r="237" spans="1:10" ht="21" customHeight="1">
      <c r="A237" s="254">
        <v>42284</v>
      </c>
      <c r="B237" s="255" t="s">
        <v>1374</v>
      </c>
      <c r="C237" s="255"/>
      <c r="D237" s="346">
        <v>1000</v>
      </c>
      <c r="E237" s="346">
        <v>16800</v>
      </c>
      <c r="F237" s="379"/>
      <c r="G237" s="346">
        <f t="shared" si="7"/>
        <v>16800000</v>
      </c>
      <c r="H237" s="346"/>
      <c r="I237" s="346">
        <f t="shared" si="6"/>
        <v>91689533</v>
      </c>
      <c r="J237" s="346"/>
    </row>
    <row r="238" spans="1:10" ht="21" customHeight="1">
      <c r="A238" s="254">
        <v>42291</v>
      </c>
      <c r="B238" s="255" t="s">
        <v>1374</v>
      </c>
      <c r="C238" s="255"/>
      <c r="D238" s="346">
        <v>1000</v>
      </c>
      <c r="E238" s="346">
        <v>16800</v>
      </c>
      <c r="F238" s="379"/>
      <c r="G238" s="346">
        <f t="shared" si="7"/>
        <v>16800000</v>
      </c>
      <c r="H238" s="346"/>
      <c r="I238" s="346">
        <f t="shared" si="6"/>
        <v>108489533</v>
      </c>
      <c r="J238" s="346"/>
    </row>
    <row r="239" spans="1:10" ht="21" customHeight="1">
      <c r="A239" s="254"/>
      <c r="B239" s="255" t="s">
        <v>1389</v>
      </c>
      <c r="C239" s="255"/>
      <c r="D239" s="346">
        <v>10</v>
      </c>
      <c r="E239" s="346">
        <v>1050000</v>
      </c>
      <c r="F239" s="379"/>
      <c r="G239" s="346">
        <f t="shared" si="7"/>
        <v>10500000</v>
      </c>
      <c r="H239" s="346"/>
      <c r="I239" s="346">
        <f t="shared" ref="I239:I290" si="8">IF(B239&lt;&gt;"",I238+G239-H239,0)</f>
        <v>118989533</v>
      </c>
      <c r="J239" s="346"/>
    </row>
    <row r="240" spans="1:10" ht="21" customHeight="1">
      <c r="A240" s="254">
        <v>42291</v>
      </c>
      <c r="B240" s="255" t="s">
        <v>17</v>
      </c>
      <c r="C240" s="255"/>
      <c r="D240" s="346"/>
      <c r="E240" s="346"/>
      <c r="F240" s="379"/>
      <c r="G240" s="346">
        <f t="shared" si="7"/>
        <v>0</v>
      </c>
      <c r="H240" s="346">
        <v>40000000</v>
      </c>
      <c r="I240" s="346">
        <f t="shared" si="8"/>
        <v>78989533</v>
      </c>
      <c r="J240" s="346"/>
    </row>
    <row r="241" spans="1:10" ht="21" customHeight="1">
      <c r="A241" s="254">
        <v>42304</v>
      </c>
      <c r="B241" s="255" t="s">
        <v>1374</v>
      </c>
      <c r="C241" s="255"/>
      <c r="D241" s="346">
        <v>1000</v>
      </c>
      <c r="E241" s="346">
        <v>16800</v>
      </c>
      <c r="F241" s="379"/>
      <c r="G241" s="346">
        <f t="shared" si="7"/>
        <v>16800000</v>
      </c>
      <c r="H241" s="346"/>
      <c r="I241" s="346">
        <f t="shared" si="8"/>
        <v>95789533</v>
      </c>
      <c r="J241" s="346"/>
    </row>
    <row r="242" spans="1:10" ht="21" customHeight="1">
      <c r="A242" s="254"/>
      <c r="B242" s="255" t="s">
        <v>1396</v>
      </c>
      <c r="C242" s="255"/>
      <c r="D242" s="346">
        <v>2</v>
      </c>
      <c r="E242" s="346">
        <v>480000</v>
      </c>
      <c r="F242" s="379"/>
      <c r="G242" s="346">
        <f t="shared" si="7"/>
        <v>960000</v>
      </c>
      <c r="H242" s="346"/>
      <c r="I242" s="346">
        <f t="shared" si="8"/>
        <v>96749533</v>
      </c>
      <c r="J242" s="346"/>
    </row>
    <row r="243" spans="1:10" ht="21" customHeight="1">
      <c r="A243" s="254">
        <v>42322</v>
      </c>
      <c r="B243" s="255" t="s">
        <v>1374</v>
      </c>
      <c r="C243" s="255"/>
      <c r="D243" s="346">
        <v>1000</v>
      </c>
      <c r="E243" s="346">
        <v>16800</v>
      </c>
      <c r="F243" s="379"/>
      <c r="G243" s="346">
        <f t="shared" si="7"/>
        <v>16800000</v>
      </c>
      <c r="H243" s="346"/>
      <c r="I243" s="346">
        <f t="shared" si="8"/>
        <v>113549533</v>
      </c>
      <c r="J243" s="346"/>
    </row>
    <row r="244" spans="1:10" ht="21" customHeight="1">
      <c r="A244" s="254"/>
      <c r="B244" s="255" t="s">
        <v>1389</v>
      </c>
      <c r="C244" s="255"/>
      <c r="D244" s="346">
        <v>10</v>
      </c>
      <c r="E244" s="346">
        <v>1050000</v>
      </c>
      <c r="F244" s="379"/>
      <c r="G244" s="346">
        <f t="shared" si="7"/>
        <v>10500000</v>
      </c>
      <c r="H244" s="346"/>
      <c r="I244" s="346">
        <f t="shared" si="8"/>
        <v>124049533</v>
      </c>
      <c r="J244" s="346"/>
    </row>
    <row r="245" spans="1:10" ht="21" customHeight="1">
      <c r="A245" s="254">
        <v>42331</v>
      </c>
      <c r="B245" s="255" t="s">
        <v>1374</v>
      </c>
      <c r="C245" s="255"/>
      <c r="D245" s="346">
        <v>1000</v>
      </c>
      <c r="E245" s="346">
        <v>16800</v>
      </c>
      <c r="F245" s="379"/>
      <c r="G245" s="346">
        <f t="shared" si="7"/>
        <v>16800000</v>
      </c>
      <c r="H245" s="346"/>
      <c r="I245" s="346">
        <f t="shared" si="8"/>
        <v>140849533</v>
      </c>
      <c r="J245" s="346"/>
    </row>
    <row r="246" spans="1:10" ht="21" customHeight="1">
      <c r="A246" s="254">
        <v>42354</v>
      </c>
      <c r="B246" s="255" t="s">
        <v>1374</v>
      </c>
      <c r="C246" s="255"/>
      <c r="D246" s="346">
        <v>1000</v>
      </c>
      <c r="E246" s="346">
        <v>16800</v>
      </c>
      <c r="F246" s="379"/>
      <c r="G246" s="346">
        <f t="shared" si="7"/>
        <v>16800000</v>
      </c>
      <c r="H246" s="346"/>
      <c r="I246" s="346">
        <f t="shared" si="8"/>
        <v>157649533</v>
      </c>
      <c r="J246" s="346"/>
    </row>
    <row r="247" spans="1:10" ht="21" customHeight="1">
      <c r="A247" s="254"/>
      <c r="B247" s="255" t="s">
        <v>1389</v>
      </c>
      <c r="C247" s="255"/>
      <c r="D247" s="346">
        <v>10</v>
      </c>
      <c r="E247" s="346">
        <v>1050000</v>
      </c>
      <c r="F247" s="379"/>
      <c r="G247" s="346">
        <f t="shared" si="7"/>
        <v>10500000</v>
      </c>
      <c r="H247" s="346"/>
      <c r="I247" s="346">
        <f t="shared" si="8"/>
        <v>168149533</v>
      </c>
      <c r="J247" s="346"/>
    </row>
    <row r="248" spans="1:10" ht="21" customHeight="1">
      <c r="A248" s="254">
        <v>42363</v>
      </c>
      <c r="B248" s="255" t="s">
        <v>17</v>
      </c>
      <c r="C248" s="255"/>
      <c r="D248" s="346"/>
      <c r="E248" s="346"/>
      <c r="F248" s="379"/>
      <c r="G248" s="346">
        <f t="shared" si="7"/>
        <v>0</v>
      </c>
      <c r="H248" s="346">
        <v>60000000</v>
      </c>
      <c r="I248" s="346">
        <f t="shared" si="8"/>
        <v>108149533</v>
      </c>
      <c r="J248" s="346"/>
    </row>
    <row r="249" spans="1:10" ht="21" customHeight="1">
      <c r="A249" s="254">
        <v>42361</v>
      </c>
      <c r="B249" s="255" t="s">
        <v>1388</v>
      </c>
      <c r="C249" s="255"/>
      <c r="D249" s="346">
        <v>100</v>
      </c>
      <c r="E249" s="346">
        <v>75000</v>
      </c>
      <c r="F249" s="379"/>
      <c r="G249" s="346">
        <f t="shared" si="7"/>
        <v>7500000</v>
      </c>
      <c r="H249" s="346"/>
      <c r="I249" s="346">
        <f t="shared" si="8"/>
        <v>115649533</v>
      </c>
      <c r="J249" s="346"/>
    </row>
    <row r="250" spans="1:10" ht="21" customHeight="1">
      <c r="A250" s="254">
        <v>42378</v>
      </c>
      <c r="B250" s="255" t="s">
        <v>1388</v>
      </c>
      <c r="C250" s="255"/>
      <c r="D250" s="346">
        <v>500</v>
      </c>
      <c r="E250" s="346">
        <v>75000</v>
      </c>
      <c r="F250" s="379"/>
      <c r="G250" s="346">
        <f t="shared" si="7"/>
        <v>37500000</v>
      </c>
      <c r="H250" s="346"/>
      <c r="I250" s="346">
        <f t="shared" si="8"/>
        <v>153149533</v>
      </c>
      <c r="J250" s="346"/>
    </row>
    <row r="251" spans="1:10" ht="21" customHeight="1">
      <c r="A251" s="254"/>
      <c r="B251" s="255" t="s">
        <v>1389</v>
      </c>
      <c r="C251" s="255"/>
      <c r="D251" s="346">
        <v>10</v>
      </c>
      <c r="E251" s="346">
        <v>1050000</v>
      </c>
      <c r="F251" s="379"/>
      <c r="G251" s="346">
        <f t="shared" si="7"/>
        <v>10500000</v>
      </c>
      <c r="H251" s="346"/>
      <c r="I251" s="346">
        <f t="shared" si="8"/>
        <v>163649533</v>
      </c>
      <c r="J251" s="346"/>
    </row>
    <row r="252" spans="1:10" ht="21" customHeight="1">
      <c r="A252" s="254"/>
      <c r="B252" s="255" t="s">
        <v>1388</v>
      </c>
      <c r="C252" s="255"/>
      <c r="D252" s="346">
        <v>500</v>
      </c>
      <c r="E252" s="346">
        <v>75000</v>
      </c>
      <c r="F252" s="379"/>
      <c r="G252" s="346">
        <f t="shared" si="7"/>
        <v>37500000</v>
      </c>
      <c r="H252" s="346"/>
      <c r="I252" s="346">
        <f t="shared" si="8"/>
        <v>201149533</v>
      </c>
      <c r="J252" s="346"/>
    </row>
    <row r="253" spans="1:10" ht="21" customHeight="1">
      <c r="A253" s="254"/>
      <c r="B253" s="255" t="s">
        <v>1374</v>
      </c>
      <c r="C253" s="255"/>
      <c r="D253" s="346">
        <v>500</v>
      </c>
      <c r="E253" s="346">
        <v>16800</v>
      </c>
      <c r="F253" s="379"/>
      <c r="G253" s="346">
        <f t="shared" si="7"/>
        <v>8400000</v>
      </c>
      <c r="H253" s="346"/>
      <c r="I253" s="346">
        <f t="shared" si="8"/>
        <v>209549533</v>
      </c>
      <c r="J253" s="346"/>
    </row>
    <row r="254" spans="1:10" ht="21" customHeight="1">
      <c r="A254" s="254"/>
      <c r="B254" s="255" t="s">
        <v>1391</v>
      </c>
      <c r="C254" s="255"/>
      <c r="D254" s="346">
        <v>25</v>
      </c>
      <c r="E254" s="346">
        <v>50000</v>
      </c>
      <c r="F254" s="379"/>
      <c r="G254" s="346">
        <f t="shared" si="7"/>
        <v>1250000</v>
      </c>
      <c r="H254" s="346"/>
      <c r="I254" s="346">
        <f t="shared" si="8"/>
        <v>210799533</v>
      </c>
      <c r="J254" s="346"/>
    </row>
    <row r="255" spans="1:10" ht="21" customHeight="1">
      <c r="A255" s="254">
        <v>42386</v>
      </c>
      <c r="B255" s="255" t="s">
        <v>1388</v>
      </c>
      <c r="C255" s="255"/>
      <c r="D255" s="346">
        <v>100</v>
      </c>
      <c r="E255" s="346">
        <v>75000</v>
      </c>
      <c r="F255" s="379"/>
      <c r="G255" s="346">
        <f t="shared" si="7"/>
        <v>7500000</v>
      </c>
      <c r="H255" s="346"/>
      <c r="I255" s="346">
        <f t="shared" si="8"/>
        <v>218299533</v>
      </c>
      <c r="J255" s="346"/>
    </row>
    <row r="256" spans="1:10" ht="21" customHeight="1">
      <c r="A256" s="254"/>
      <c r="B256" s="255" t="s">
        <v>1374</v>
      </c>
      <c r="C256" s="255"/>
      <c r="D256" s="346">
        <v>500</v>
      </c>
      <c r="E256" s="346">
        <v>16800</v>
      </c>
      <c r="F256" s="379"/>
      <c r="G256" s="346">
        <f t="shared" si="7"/>
        <v>8400000</v>
      </c>
      <c r="H256" s="346"/>
      <c r="I256" s="346">
        <f t="shared" si="8"/>
        <v>226699533</v>
      </c>
      <c r="J256" s="346"/>
    </row>
    <row r="257" spans="1:10" ht="21" customHeight="1">
      <c r="A257" s="254"/>
      <c r="B257" s="255" t="s">
        <v>1389</v>
      </c>
      <c r="C257" s="255"/>
      <c r="D257" s="346">
        <v>10</v>
      </c>
      <c r="E257" s="346">
        <v>1050000</v>
      </c>
      <c r="F257" s="379"/>
      <c r="G257" s="346">
        <f t="shared" si="7"/>
        <v>10500000</v>
      </c>
      <c r="H257" s="346"/>
      <c r="I257" s="346">
        <f t="shared" si="8"/>
        <v>237199533</v>
      </c>
      <c r="J257" s="346"/>
    </row>
    <row r="258" spans="1:10" ht="21" customHeight="1">
      <c r="A258" s="254">
        <v>42393</v>
      </c>
      <c r="B258" s="255" t="s">
        <v>1388</v>
      </c>
      <c r="C258" s="255"/>
      <c r="D258" s="346">
        <v>100</v>
      </c>
      <c r="E258" s="346">
        <v>75000</v>
      </c>
      <c r="F258" s="379"/>
      <c r="G258" s="346">
        <f t="shared" si="7"/>
        <v>7500000</v>
      </c>
      <c r="H258" s="346"/>
      <c r="I258" s="346">
        <f t="shared" si="8"/>
        <v>244699533</v>
      </c>
      <c r="J258" s="346"/>
    </row>
    <row r="259" spans="1:10" ht="21" customHeight="1">
      <c r="A259" s="254">
        <v>42397</v>
      </c>
      <c r="B259" s="255" t="s">
        <v>1396</v>
      </c>
      <c r="C259" s="255"/>
      <c r="D259" s="346">
        <v>2</v>
      </c>
      <c r="E259" s="346">
        <v>480000</v>
      </c>
      <c r="F259" s="379"/>
      <c r="G259" s="346">
        <f t="shared" si="7"/>
        <v>960000</v>
      </c>
      <c r="H259" s="346"/>
      <c r="I259" s="346">
        <f t="shared" si="8"/>
        <v>245659533</v>
      </c>
      <c r="J259" s="346"/>
    </row>
    <row r="260" spans="1:10" ht="21" customHeight="1">
      <c r="A260" s="254">
        <v>42438</v>
      </c>
      <c r="B260" s="255" t="s">
        <v>1374</v>
      </c>
      <c r="C260" s="255"/>
      <c r="D260" s="346">
        <v>500</v>
      </c>
      <c r="E260" s="346">
        <v>16800</v>
      </c>
      <c r="F260" s="379"/>
      <c r="G260" s="346">
        <f t="shared" si="7"/>
        <v>8400000</v>
      </c>
      <c r="H260" s="346"/>
      <c r="I260" s="346">
        <f t="shared" si="8"/>
        <v>254059533</v>
      </c>
      <c r="J260" s="346"/>
    </row>
    <row r="261" spans="1:10" ht="21" customHeight="1">
      <c r="A261" s="254"/>
      <c r="B261" s="255" t="s">
        <v>1389</v>
      </c>
      <c r="C261" s="255"/>
      <c r="D261" s="346">
        <v>10</v>
      </c>
      <c r="E261" s="346">
        <v>1050000</v>
      </c>
      <c r="F261" s="379"/>
      <c r="G261" s="346">
        <f t="shared" si="7"/>
        <v>10500000</v>
      </c>
      <c r="H261" s="346"/>
      <c r="I261" s="346">
        <f t="shared" si="8"/>
        <v>264559533</v>
      </c>
      <c r="J261" s="346"/>
    </row>
    <row r="262" spans="1:10" ht="21" customHeight="1">
      <c r="A262" s="254">
        <v>42407</v>
      </c>
      <c r="B262" s="255" t="s">
        <v>17</v>
      </c>
      <c r="C262" s="255"/>
      <c r="D262" s="346"/>
      <c r="E262" s="346"/>
      <c r="F262" s="379"/>
      <c r="G262" s="346">
        <f t="shared" si="7"/>
        <v>0</v>
      </c>
      <c r="H262" s="346">
        <v>100000000</v>
      </c>
      <c r="I262" s="346">
        <f t="shared" si="8"/>
        <v>164559533</v>
      </c>
      <c r="J262" s="346"/>
    </row>
    <row r="263" spans="1:10" ht="21" customHeight="1">
      <c r="A263" s="254">
        <v>42458</v>
      </c>
      <c r="B263" s="255" t="s">
        <v>1388</v>
      </c>
      <c r="C263" s="255"/>
      <c r="D263" s="346">
        <v>600</v>
      </c>
      <c r="E263" s="346">
        <v>71000</v>
      </c>
      <c r="F263" s="379"/>
      <c r="G263" s="346">
        <f t="shared" si="7"/>
        <v>42600000</v>
      </c>
      <c r="H263" s="346"/>
      <c r="I263" s="346">
        <f t="shared" si="8"/>
        <v>207159533</v>
      </c>
      <c r="J263" s="346"/>
    </row>
    <row r="264" spans="1:10" ht="21" customHeight="1">
      <c r="A264" s="254"/>
      <c r="B264" s="255" t="s">
        <v>1389</v>
      </c>
      <c r="C264" s="255"/>
      <c r="D264" s="346">
        <v>10</v>
      </c>
      <c r="E264" s="346">
        <v>1050000</v>
      </c>
      <c r="F264" s="379"/>
      <c r="G264" s="346">
        <f t="shared" ref="G264:G290" si="9">IF(B264&lt;&gt;"",D264*(E264+F264),0)</f>
        <v>10500000</v>
      </c>
      <c r="H264" s="346"/>
      <c r="I264" s="346">
        <f t="shared" si="8"/>
        <v>217659533</v>
      </c>
      <c r="J264" s="346"/>
    </row>
    <row r="265" spans="1:10" ht="21" customHeight="1">
      <c r="A265" s="254">
        <v>42460</v>
      </c>
      <c r="B265" s="255" t="s">
        <v>1374</v>
      </c>
      <c r="C265" s="255"/>
      <c r="D265" s="346">
        <v>1000</v>
      </c>
      <c r="E265" s="346">
        <v>16800</v>
      </c>
      <c r="F265" s="379"/>
      <c r="G265" s="346">
        <f t="shared" si="9"/>
        <v>16800000</v>
      </c>
      <c r="H265" s="346"/>
      <c r="I265" s="346">
        <f t="shared" si="8"/>
        <v>234459533</v>
      </c>
      <c r="J265" s="346"/>
    </row>
    <row r="266" spans="1:10" ht="21" customHeight="1">
      <c r="A266" s="523"/>
      <c r="B266" s="255" t="s">
        <v>1391</v>
      </c>
      <c r="C266" s="255"/>
      <c r="D266" s="346">
        <v>30</v>
      </c>
      <c r="E266" s="346">
        <v>50000</v>
      </c>
      <c r="F266" s="379"/>
      <c r="G266" s="346">
        <f t="shared" ref="G266:G276" si="10">IF(B266&lt;&gt;"",D266*(E266+F266),0)</f>
        <v>1500000</v>
      </c>
      <c r="H266" s="346"/>
      <c r="I266" s="346">
        <f t="shared" si="8"/>
        <v>235959533</v>
      </c>
      <c r="J266" s="346"/>
    </row>
    <row r="267" spans="1:10" ht="21" customHeight="1">
      <c r="A267" s="523">
        <v>42462</v>
      </c>
      <c r="B267" s="255" t="s">
        <v>1388</v>
      </c>
      <c r="C267" s="255"/>
      <c r="D267" s="346">
        <v>600</v>
      </c>
      <c r="E267" s="346">
        <v>71000</v>
      </c>
      <c r="F267" s="379"/>
      <c r="G267" s="346">
        <f t="shared" si="10"/>
        <v>42600000</v>
      </c>
      <c r="H267" s="346"/>
      <c r="I267" s="346">
        <f t="shared" si="8"/>
        <v>278559533</v>
      </c>
      <c r="J267" s="346"/>
    </row>
    <row r="268" spans="1:10" ht="21" customHeight="1">
      <c r="A268" s="523">
        <v>42464</v>
      </c>
      <c r="B268" s="255" t="s">
        <v>1389</v>
      </c>
      <c r="C268" s="255"/>
      <c r="D268" s="346">
        <v>10</v>
      </c>
      <c r="E268" s="346">
        <v>1050000</v>
      </c>
      <c r="F268" s="379"/>
      <c r="G268" s="346">
        <f t="shared" si="10"/>
        <v>10500000</v>
      </c>
      <c r="H268" s="346"/>
      <c r="I268" s="346">
        <f t="shared" si="8"/>
        <v>289059533</v>
      </c>
      <c r="J268" s="346"/>
    </row>
    <row r="269" spans="1:10" ht="21" customHeight="1">
      <c r="A269" s="523">
        <v>42467</v>
      </c>
      <c r="B269" s="255" t="s">
        <v>1388</v>
      </c>
      <c r="C269" s="255"/>
      <c r="D269" s="346">
        <v>500</v>
      </c>
      <c r="E269" s="346">
        <v>71000</v>
      </c>
      <c r="F269" s="379"/>
      <c r="G269" s="346">
        <f t="shared" si="10"/>
        <v>35500000</v>
      </c>
      <c r="H269" s="346"/>
      <c r="I269" s="346">
        <f t="shared" ref="I269:I276" si="11">IF(B269&lt;&gt;"",I268+G269-H269,0)</f>
        <v>324559533</v>
      </c>
      <c r="J269" s="346"/>
    </row>
    <row r="270" spans="1:10" ht="21" customHeight="1">
      <c r="A270" s="523"/>
      <c r="B270" s="255" t="s">
        <v>1389</v>
      </c>
      <c r="C270" s="255"/>
      <c r="D270" s="346">
        <v>10</v>
      </c>
      <c r="E270" s="346">
        <v>1050000</v>
      </c>
      <c r="F270" s="379"/>
      <c r="G270" s="346">
        <f t="shared" si="10"/>
        <v>10500000</v>
      </c>
      <c r="H270" s="346"/>
      <c r="I270" s="346">
        <f t="shared" si="11"/>
        <v>335059533</v>
      </c>
      <c r="J270" s="346"/>
    </row>
    <row r="271" spans="1:10" ht="21" customHeight="1">
      <c r="A271" s="523"/>
      <c r="B271" s="255" t="s">
        <v>1374</v>
      </c>
      <c r="C271" s="255"/>
      <c r="D271" s="346">
        <v>1000</v>
      </c>
      <c r="E271" s="346">
        <v>16800</v>
      </c>
      <c r="F271" s="379"/>
      <c r="G271" s="346">
        <f t="shared" si="10"/>
        <v>16800000</v>
      </c>
      <c r="H271" s="346"/>
      <c r="I271" s="346">
        <f t="shared" si="11"/>
        <v>351859533</v>
      </c>
      <c r="J271" s="346"/>
    </row>
    <row r="272" spans="1:10" ht="21" customHeight="1">
      <c r="A272" s="523">
        <v>42469</v>
      </c>
      <c r="B272" s="255" t="s">
        <v>1388</v>
      </c>
      <c r="C272" s="255"/>
      <c r="D272" s="346">
        <v>600</v>
      </c>
      <c r="E272" s="346">
        <v>71000</v>
      </c>
      <c r="F272" s="379"/>
      <c r="G272" s="346">
        <f t="shared" si="10"/>
        <v>42600000</v>
      </c>
      <c r="H272" s="346"/>
      <c r="I272" s="346">
        <f t="shared" si="11"/>
        <v>394459533</v>
      </c>
      <c r="J272" s="346"/>
    </row>
    <row r="273" spans="1:10" ht="21" customHeight="1">
      <c r="A273" s="523">
        <v>42478</v>
      </c>
      <c r="B273" s="255" t="s">
        <v>1389</v>
      </c>
      <c r="C273" s="255"/>
      <c r="D273" s="346">
        <v>10</v>
      </c>
      <c r="E273" s="346">
        <v>1050000</v>
      </c>
      <c r="F273" s="379"/>
      <c r="G273" s="346">
        <f t="shared" si="10"/>
        <v>10500000</v>
      </c>
      <c r="H273" s="346"/>
      <c r="I273" s="346">
        <f t="shared" si="11"/>
        <v>404959533</v>
      </c>
      <c r="J273" s="346"/>
    </row>
    <row r="274" spans="1:10" ht="21" customHeight="1">
      <c r="A274" s="523"/>
      <c r="B274" s="255" t="s">
        <v>1374</v>
      </c>
      <c r="C274" s="255"/>
      <c r="D274" s="346">
        <v>1000</v>
      </c>
      <c r="E274" s="346">
        <v>16800</v>
      </c>
      <c r="F274" s="379"/>
      <c r="G274" s="346">
        <f t="shared" si="10"/>
        <v>16800000</v>
      </c>
      <c r="H274" s="346"/>
      <c r="I274" s="346">
        <f t="shared" si="11"/>
        <v>421759533</v>
      </c>
      <c r="J274" s="346"/>
    </row>
    <row r="275" spans="1:10" ht="21" customHeight="1">
      <c r="A275" s="523">
        <v>42479</v>
      </c>
      <c r="B275" s="255" t="s">
        <v>17</v>
      </c>
      <c r="C275" s="255"/>
      <c r="D275" s="346"/>
      <c r="E275" s="346"/>
      <c r="F275" s="379"/>
      <c r="G275" s="346">
        <f t="shared" si="10"/>
        <v>0</v>
      </c>
      <c r="H275" s="346">
        <v>150000000</v>
      </c>
      <c r="I275" s="346">
        <f t="shared" si="11"/>
        <v>271759533</v>
      </c>
      <c r="J275" s="346"/>
    </row>
    <row r="276" spans="1:10" ht="21" customHeight="1">
      <c r="A276" s="523">
        <v>42481</v>
      </c>
      <c r="B276" s="255" t="s">
        <v>1388</v>
      </c>
      <c r="C276" s="255"/>
      <c r="D276" s="346">
        <v>300</v>
      </c>
      <c r="E276" s="346">
        <v>71000</v>
      </c>
      <c r="F276" s="379"/>
      <c r="G276" s="346">
        <f t="shared" si="10"/>
        <v>21300000</v>
      </c>
      <c r="H276" s="346"/>
      <c r="I276" s="346">
        <f t="shared" si="11"/>
        <v>293059533</v>
      </c>
      <c r="J276" s="346"/>
    </row>
    <row r="277" spans="1:10" ht="21" customHeight="1">
      <c r="A277" s="525"/>
      <c r="B277" s="255" t="s">
        <v>1389</v>
      </c>
      <c r="C277" s="255"/>
      <c r="D277" s="346">
        <v>10</v>
      </c>
      <c r="E277" s="346">
        <v>1050000</v>
      </c>
      <c r="F277" s="379"/>
      <c r="G277" s="346">
        <f t="shared" ref="G277:G288" si="12">IF(B277&lt;&gt;"",D277*(E277+F277),0)</f>
        <v>10500000</v>
      </c>
      <c r="H277" s="346"/>
      <c r="I277" s="346">
        <f t="shared" ref="I277:I288" si="13">IF(B277&lt;&gt;"",I276+G277-H277,0)</f>
        <v>303559533</v>
      </c>
      <c r="J277" s="346"/>
    </row>
    <row r="278" spans="1:10" ht="21" customHeight="1">
      <c r="A278" s="525"/>
      <c r="B278" s="255" t="s">
        <v>1391</v>
      </c>
      <c r="C278" s="255"/>
      <c r="D278" s="346">
        <v>15</v>
      </c>
      <c r="E278" s="346">
        <v>50000</v>
      </c>
      <c r="F278" s="379"/>
      <c r="G278" s="346">
        <f t="shared" si="12"/>
        <v>750000</v>
      </c>
      <c r="H278" s="346"/>
      <c r="I278" s="346">
        <f t="shared" si="13"/>
        <v>304309533</v>
      </c>
      <c r="J278" s="346"/>
    </row>
    <row r="279" spans="1:10" ht="21" customHeight="1">
      <c r="A279" s="525">
        <v>42483</v>
      </c>
      <c r="B279" s="255" t="s">
        <v>1389</v>
      </c>
      <c r="C279" s="255"/>
      <c r="D279" s="346">
        <v>10</v>
      </c>
      <c r="E279" s="346">
        <v>1050000</v>
      </c>
      <c r="F279" s="379"/>
      <c r="G279" s="346">
        <f t="shared" si="12"/>
        <v>10500000</v>
      </c>
      <c r="H279" s="346"/>
      <c r="I279" s="346">
        <f t="shared" si="13"/>
        <v>314809533</v>
      </c>
      <c r="J279" s="346"/>
    </row>
    <row r="280" spans="1:10" ht="21" customHeight="1">
      <c r="A280" s="525">
        <v>42494</v>
      </c>
      <c r="B280" s="255" t="s">
        <v>1388</v>
      </c>
      <c r="C280" s="255"/>
      <c r="D280" s="346">
        <v>500</v>
      </c>
      <c r="E280" s="346">
        <v>71000</v>
      </c>
      <c r="F280" s="379"/>
      <c r="G280" s="346">
        <f t="shared" si="12"/>
        <v>35500000</v>
      </c>
      <c r="H280" s="346"/>
      <c r="I280" s="346">
        <f t="shared" si="13"/>
        <v>350309533</v>
      </c>
      <c r="J280" s="346"/>
    </row>
    <row r="281" spans="1:10" ht="21" customHeight="1">
      <c r="A281" s="525"/>
      <c r="B281" s="255" t="s">
        <v>1374</v>
      </c>
      <c r="C281" s="255"/>
      <c r="D281" s="346">
        <v>500</v>
      </c>
      <c r="E281" s="346">
        <v>16800</v>
      </c>
      <c r="F281" s="379"/>
      <c r="G281" s="346">
        <f t="shared" si="12"/>
        <v>8400000</v>
      </c>
      <c r="H281" s="346"/>
      <c r="I281" s="346">
        <f t="shared" si="13"/>
        <v>358709533</v>
      </c>
      <c r="J281" s="346"/>
    </row>
    <row r="282" spans="1:10" ht="21" customHeight="1">
      <c r="A282" s="525"/>
      <c r="B282" s="255"/>
      <c r="C282" s="255"/>
      <c r="D282" s="346"/>
      <c r="E282" s="346"/>
      <c r="F282" s="379"/>
      <c r="G282" s="346">
        <f t="shared" si="12"/>
        <v>0</v>
      </c>
      <c r="H282" s="346"/>
      <c r="I282" s="346">
        <f t="shared" si="13"/>
        <v>0</v>
      </c>
      <c r="J282" s="346"/>
    </row>
    <row r="283" spans="1:10" ht="21" customHeight="1">
      <c r="A283" s="525"/>
      <c r="B283" s="255"/>
      <c r="C283" s="255"/>
      <c r="D283" s="346"/>
      <c r="E283" s="346"/>
      <c r="F283" s="379"/>
      <c r="G283" s="346">
        <f t="shared" si="12"/>
        <v>0</v>
      </c>
      <c r="H283" s="346"/>
      <c r="I283" s="346">
        <f t="shared" si="13"/>
        <v>0</v>
      </c>
      <c r="J283" s="346"/>
    </row>
    <row r="284" spans="1:10" ht="21" customHeight="1">
      <c r="A284" s="525"/>
      <c r="B284" s="255"/>
      <c r="C284" s="255"/>
      <c r="D284" s="346"/>
      <c r="E284" s="346"/>
      <c r="F284" s="379"/>
      <c r="G284" s="346">
        <f t="shared" si="12"/>
        <v>0</v>
      </c>
      <c r="H284" s="346"/>
      <c r="I284" s="346">
        <f t="shared" si="13"/>
        <v>0</v>
      </c>
      <c r="J284" s="346"/>
    </row>
    <row r="285" spans="1:10" ht="21" customHeight="1">
      <c r="A285" s="525"/>
      <c r="B285" s="255"/>
      <c r="C285" s="255"/>
      <c r="D285" s="346"/>
      <c r="E285" s="346"/>
      <c r="F285" s="379"/>
      <c r="G285" s="346">
        <f t="shared" si="12"/>
        <v>0</v>
      </c>
      <c r="H285" s="346"/>
      <c r="I285" s="346">
        <f t="shared" si="13"/>
        <v>0</v>
      </c>
      <c r="J285" s="346"/>
    </row>
    <row r="286" spans="1:10" ht="21" customHeight="1">
      <c r="A286" s="525"/>
      <c r="B286" s="255"/>
      <c r="C286" s="255"/>
      <c r="D286" s="346"/>
      <c r="E286" s="346"/>
      <c r="F286" s="379"/>
      <c r="G286" s="346">
        <f t="shared" si="12"/>
        <v>0</v>
      </c>
      <c r="H286" s="346"/>
      <c r="I286" s="346">
        <f t="shared" si="13"/>
        <v>0</v>
      </c>
      <c r="J286" s="346"/>
    </row>
    <row r="287" spans="1:10" ht="21" customHeight="1">
      <c r="A287" s="525"/>
      <c r="B287" s="255"/>
      <c r="C287" s="255"/>
      <c r="D287" s="346"/>
      <c r="E287" s="346"/>
      <c r="F287" s="379"/>
      <c r="G287" s="346">
        <f t="shared" si="12"/>
        <v>0</v>
      </c>
      <c r="H287" s="346"/>
      <c r="I287" s="346">
        <f t="shared" si="13"/>
        <v>0</v>
      </c>
      <c r="J287" s="346"/>
    </row>
    <row r="288" spans="1:10" ht="21" customHeight="1">
      <c r="A288" s="525"/>
      <c r="B288" s="255"/>
      <c r="C288" s="255"/>
      <c r="D288" s="346"/>
      <c r="E288" s="346"/>
      <c r="F288" s="379"/>
      <c r="G288" s="346">
        <f t="shared" si="12"/>
        <v>0</v>
      </c>
      <c r="H288" s="346"/>
      <c r="I288" s="346">
        <f t="shared" si="13"/>
        <v>0</v>
      </c>
      <c r="J288" s="346"/>
    </row>
    <row r="289" spans="1:10" ht="21" customHeight="1">
      <c r="A289" s="254"/>
      <c r="B289" s="255"/>
      <c r="C289" s="255"/>
      <c r="D289" s="346"/>
      <c r="E289" s="346"/>
      <c r="F289" s="379"/>
      <c r="G289" s="346">
        <f t="shared" si="9"/>
        <v>0</v>
      </c>
      <c r="H289" s="346"/>
      <c r="I289" s="346">
        <f t="shared" si="8"/>
        <v>0</v>
      </c>
      <c r="J289" s="346"/>
    </row>
    <row r="290" spans="1:10" ht="21" customHeight="1">
      <c r="A290" s="254"/>
      <c r="B290" s="255"/>
      <c r="C290" s="255"/>
      <c r="D290" s="346"/>
      <c r="E290" s="346"/>
      <c r="F290" s="379"/>
      <c r="G290" s="346">
        <f t="shared" si="9"/>
        <v>0</v>
      </c>
      <c r="H290" s="346"/>
      <c r="I290" s="346">
        <f t="shared" si="8"/>
        <v>0</v>
      </c>
      <c r="J290" s="346"/>
    </row>
    <row r="291" spans="1:10" s="260" customFormat="1" ht="21" customHeight="1">
      <c r="A291" s="577" t="s">
        <v>3</v>
      </c>
      <c r="B291" s="577"/>
      <c r="C291" s="577"/>
      <c r="D291" s="577"/>
      <c r="E291" s="577"/>
      <c r="F291" s="577"/>
      <c r="G291" s="381">
        <f>SUM(G13:G290)</f>
        <v>3010719533</v>
      </c>
      <c r="H291" s="381">
        <f>SUM(H13:H290)</f>
        <v>2741710000</v>
      </c>
      <c r="I291" s="353">
        <f>I12+G291-H291</f>
        <v>358709533</v>
      </c>
      <c r="J291" s="353"/>
    </row>
    <row r="292" spans="1:10" ht="21" customHeight="1"/>
    <row r="293" spans="1:10" ht="21" customHeight="1">
      <c r="B293" s="261" t="s">
        <v>518</v>
      </c>
      <c r="E293" s="570">
        <f>I291</f>
        <v>358709533</v>
      </c>
      <c r="F293" s="570"/>
      <c r="G293" s="357" t="s">
        <v>20</v>
      </c>
    </row>
    <row r="294" spans="1:10" ht="21" customHeight="1">
      <c r="B294" s="261" t="s">
        <v>519</v>
      </c>
      <c r="C294" s="262" t="e">
        <f ca="1">[3]!VND(E293, TRUE)</f>
        <v>#NAME?</v>
      </c>
    </row>
    <row r="295" spans="1:10" ht="21" customHeight="1"/>
    <row r="296" spans="1:10" ht="14.25" customHeight="1">
      <c r="H296" s="356" t="s">
        <v>21</v>
      </c>
    </row>
    <row r="297" spans="1:10" ht="21" customHeight="1">
      <c r="A297" s="334" t="s">
        <v>22</v>
      </c>
      <c r="G297" s="334" t="s">
        <v>23</v>
      </c>
    </row>
    <row r="298" spans="1:10" ht="21" customHeight="1"/>
    <row r="299" spans="1:10" ht="21" customHeight="1"/>
    <row r="300" spans="1:10" ht="21" customHeight="1"/>
    <row r="301" spans="1:10" ht="21" customHeight="1"/>
    <row r="302" spans="1:10" ht="21" customHeight="1"/>
    <row r="303" spans="1:10" ht="21" customHeight="1"/>
    <row r="304" spans="1:10" ht="21" customHeight="1"/>
    <row r="305" ht="21" customHeight="1"/>
    <row r="306" ht="21" customHeight="1"/>
    <row r="307" ht="21" customHeight="1"/>
    <row r="308" ht="21" customHeight="1"/>
    <row r="309" ht="21" customHeight="1"/>
    <row r="310" ht="21" customHeight="1"/>
    <row r="311" ht="21" customHeight="1"/>
  </sheetData>
  <mergeCells count="9">
    <mergeCell ref="A12:H12"/>
    <mergeCell ref="A291:F291"/>
    <mergeCell ref="E293:F293"/>
    <mergeCell ref="A1:C1"/>
    <mergeCell ref="A2:E2"/>
    <mergeCell ref="A3:B3"/>
    <mergeCell ref="C3:D3"/>
    <mergeCell ref="A5:I5"/>
    <mergeCell ref="A6:I6"/>
  </mergeCells>
  <pageMargins left="0.43" right="0.15" top="0.51" bottom="0.54" header="0.5" footer="0.5"/>
  <pageSetup scale="95"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J77"/>
  <sheetViews>
    <sheetView topLeftCell="A5" zoomScale="95" workbookViewId="0">
      <pane ySplit="7" topLeftCell="A31" activePane="bottomLeft" state="frozen"/>
      <selection activeCell="G72" sqref="G72"/>
      <selection pane="bottomLeft" activeCell="F38" sqref="F38:F39"/>
    </sheetView>
  </sheetViews>
  <sheetFormatPr defaultRowHeight="15.75"/>
  <cols>
    <col min="1" max="1" width="11.85546875" style="400" customWidth="1"/>
    <col min="2" max="2" width="27.7109375" style="394" customWidth="1"/>
    <col min="3" max="3" width="6.28515625" style="401" customWidth="1"/>
    <col min="4" max="4" width="14.5703125" style="402" customWidth="1"/>
    <col min="5" max="5" width="13.28515625" style="402" customWidth="1"/>
    <col min="6" max="6" width="9.42578125" style="403" customWidth="1"/>
    <col min="7" max="7" width="17.140625" style="402" customWidth="1"/>
    <col min="8" max="8" width="16.7109375" style="402" customWidth="1"/>
    <col min="9" max="9" width="15.140625" style="402" customWidth="1"/>
    <col min="10" max="10" width="13.7109375" style="394" customWidth="1"/>
    <col min="11" max="16384" width="9.140625" style="394"/>
  </cols>
  <sheetData>
    <row r="1" spans="1:10" s="388" customFormat="1" ht="18.75" customHeight="1">
      <c r="A1" s="580" t="s">
        <v>9</v>
      </c>
      <c r="B1" s="580"/>
      <c r="C1" s="580"/>
      <c r="E1" s="389"/>
      <c r="F1" s="389"/>
      <c r="G1" s="389"/>
    </row>
    <row r="2" spans="1:10" s="388" customFormat="1" ht="18.75" customHeight="1">
      <c r="A2" s="390" t="s">
        <v>10</v>
      </c>
      <c r="B2" s="390"/>
      <c r="C2" s="390"/>
      <c r="D2" s="390"/>
      <c r="E2" s="389"/>
      <c r="F2" s="389"/>
      <c r="G2" s="389"/>
    </row>
    <row r="3" spans="1:10" s="388" customFormat="1" ht="18.75" customHeight="1">
      <c r="A3" s="581" t="s">
        <v>11</v>
      </c>
      <c r="B3" s="581"/>
      <c r="C3" s="390" t="s">
        <v>514</v>
      </c>
      <c r="D3" s="390"/>
      <c r="E3" s="389"/>
      <c r="F3" s="389"/>
      <c r="G3" s="389"/>
    </row>
    <row r="4" spans="1:10" s="391" customFormat="1" ht="9" customHeight="1">
      <c r="E4" s="392"/>
      <c r="F4" s="392"/>
      <c r="G4" s="392"/>
    </row>
    <row r="5" spans="1:10" s="393" customFormat="1" ht="28.5" customHeight="1">
      <c r="A5" s="582" t="s">
        <v>12</v>
      </c>
      <c r="B5" s="582"/>
      <c r="C5" s="582"/>
      <c r="D5" s="582"/>
      <c r="E5" s="582"/>
      <c r="F5" s="582"/>
      <c r="G5" s="582"/>
      <c r="H5" s="582"/>
    </row>
    <row r="6" spans="1:10" ht="9" customHeight="1">
      <c r="A6" s="583"/>
      <c r="B6" s="583"/>
      <c r="C6" s="583"/>
      <c r="D6" s="583"/>
      <c r="E6" s="583"/>
      <c r="F6" s="583"/>
      <c r="G6" s="583"/>
      <c r="H6" s="583"/>
      <c r="I6" s="394"/>
    </row>
    <row r="7" spans="1:10" s="207" customFormat="1" ht="18.75" customHeight="1">
      <c r="A7" s="395" t="s">
        <v>1397</v>
      </c>
      <c r="C7" s="396"/>
      <c r="D7" s="397"/>
      <c r="E7" s="397"/>
      <c r="F7" s="398"/>
      <c r="G7" s="397"/>
      <c r="H7" s="397"/>
      <c r="I7" s="397"/>
    </row>
    <row r="8" spans="1:10" s="207" customFormat="1" ht="18.75" customHeight="1">
      <c r="A8" s="395" t="s">
        <v>1398</v>
      </c>
      <c r="C8" s="396"/>
      <c r="D8" s="397"/>
      <c r="E8" s="397"/>
      <c r="F8" s="398"/>
      <c r="G8" s="397"/>
      <c r="H8" s="397"/>
      <c r="I8" s="397"/>
    </row>
    <row r="9" spans="1:10" s="207" customFormat="1" ht="18.75" customHeight="1">
      <c r="A9" s="395" t="s">
        <v>1399</v>
      </c>
      <c r="C9" s="399" t="s">
        <v>1400</v>
      </c>
      <c r="D9" s="397"/>
      <c r="E9" s="397"/>
      <c r="F9" s="398"/>
      <c r="G9" s="397"/>
      <c r="H9" s="397"/>
      <c r="I9" s="397"/>
    </row>
    <row r="10" spans="1:10" ht="8.25" customHeight="1"/>
    <row r="11" spans="1:10" s="404" customFormat="1" ht="34.5" customHeight="1">
      <c r="A11" s="249" t="s">
        <v>13</v>
      </c>
      <c r="B11" s="250" t="s">
        <v>14</v>
      </c>
      <c r="C11" s="250" t="s">
        <v>515</v>
      </c>
      <c r="D11" s="335" t="s">
        <v>516</v>
      </c>
      <c r="E11" s="335" t="s">
        <v>517</v>
      </c>
      <c r="F11" s="336" t="s">
        <v>15</v>
      </c>
      <c r="G11" s="335" t="s">
        <v>16</v>
      </c>
      <c r="H11" s="335" t="s">
        <v>17</v>
      </c>
      <c r="I11" s="335" t="s">
        <v>18</v>
      </c>
      <c r="J11" s="335" t="s">
        <v>19</v>
      </c>
    </row>
    <row r="12" spans="1:10" ht="19.5" customHeight="1">
      <c r="A12" s="382">
        <v>41136</v>
      </c>
      <c r="B12" s="383" t="s">
        <v>1401</v>
      </c>
      <c r="C12" s="382" t="s">
        <v>1402</v>
      </c>
      <c r="D12" s="384">
        <v>2500</v>
      </c>
      <c r="E12" s="385">
        <v>14000</v>
      </c>
      <c r="F12" s="384"/>
      <c r="G12" s="385">
        <f t="shared" ref="G12:G18" si="0">IF(B12&lt;&gt;"",ROUND(D12*(E12+F12),-3),0)</f>
        <v>35000000</v>
      </c>
      <c r="H12" s="385"/>
      <c r="I12" s="385">
        <f>IF(B12&lt;&gt;"",G12-H12,0)</f>
        <v>35000000</v>
      </c>
      <c r="J12" s="385"/>
    </row>
    <row r="13" spans="1:10" ht="19.5" customHeight="1">
      <c r="A13" s="254">
        <v>41270</v>
      </c>
      <c r="B13" s="255" t="s">
        <v>1403</v>
      </c>
      <c r="C13" s="254" t="s">
        <v>1402</v>
      </c>
      <c r="D13" s="378">
        <v>600</v>
      </c>
      <c r="E13" s="346">
        <v>22500</v>
      </c>
      <c r="F13" s="378"/>
      <c r="G13" s="346">
        <f t="shared" si="0"/>
        <v>13500000</v>
      </c>
      <c r="H13" s="346"/>
      <c r="I13" s="346">
        <f t="shared" ref="I13:I18" si="1">IF(B13&lt;&gt;"",I12+G13-H13,0)</f>
        <v>48500000</v>
      </c>
      <c r="J13" s="346"/>
    </row>
    <row r="14" spans="1:10" ht="19.5" customHeight="1">
      <c r="A14" s="254"/>
      <c r="B14" s="254" t="s">
        <v>1404</v>
      </c>
      <c r="C14" s="254" t="s">
        <v>1402</v>
      </c>
      <c r="D14" s="378">
        <v>622</v>
      </c>
      <c r="E14" s="346"/>
      <c r="F14" s="378">
        <v>2250.9</v>
      </c>
      <c r="G14" s="346">
        <f t="shared" si="0"/>
        <v>1400000</v>
      </c>
      <c r="H14" s="346"/>
      <c r="I14" s="346">
        <f t="shared" si="1"/>
        <v>49900000</v>
      </c>
      <c r="J14" s="254"/>
    </row>
    <row r="15" spans="1:10" ht="19.5" customHeight="1">
      <c r="A15" s="254">
        <v>41228</v>
      </c>
      <c r="B15" s="254" t="s">
        <v>1405</v>
      </c>
      <c r="C15" s="255"/>
      <c r="D15" s="346"/>
      <c r="E15" s="346"/>
      <c r="F15" s="378"/>
      <c r="G15" s="346">
        <f t="shared" si="0"/>
        <v>0</v>
      </c>
      <c r="H15" s="346">
        <v>15400000</v>
      </c>
      <c r="I15" s="346">
        <f t="shared" si="1"/>
        <v>34500000</v>
      </c>
      <c r="J15" s="254"/>
    </row>
    <row r="16" spans="1:10" ht="19.5" customHeight="1">
      <c r="A16" s="254">
        <v>41307</v>
      </c>
      <c r="B16" s="255" t="s">
        <v>1406</v>
      </c>
      <c r="C16" s="255" t="s">
        <v>1402</v>
      </c>
      <c r="D16" s="346">
        <v>500</v>
      </c>
      <c r="E16" s="346">
        <v>7000</v>
      </c>
      <c r="F16" s="378"/>
      <c r="G16" s="346">
        <f t="shared" si="0"/>
        <v>3500000</v>
      </c>
      <c r="H16" s="346"/>
      <c r="I16" s="346">
        <f t="shared" si="1"/>
        <v>38000000</v>
      </c>
      <c r="J16" s="346"/>
    </row>
    <row r="17" spans="1:10" ht="19.5" customHeight="1">
      <c r="A17" s="254">
        <v>41332</v>
      </c>
      <c r="B17" s="255" t="s">
        <v>1406</v>
      </c>
      <c r="C17" s="255" t="s">
        <v>1402</v>
      </c>
      <c r="D17" s="346">
        <v>630</v>
      </c>
      <c r="E17" s="346">
        <v>7000</v>
      </c>
      <c r="F17" s="378"/>
      <c r="G17" s="346">
        <f t="shared" si="0"/>
        <v>4410000</v>
      </c>
      <c r="H17" s="346"/>
      <c r="I17" s="346">
        <f t="shared" si="1"/>
        <v>42410000</v>
      </c>
      <c r="J17" s="346"/>
    </row>
    <row r="18" spans="1:10" ht="19.5" customHeight="1">
      <c r="A18" s="254"/>
      <c r="B18" s="254" t="s">
        <v>1405</v>
      </c>
      <c r="C18" s="255"/>
      <c r="D18" s="346"/>
      <c r="E18" s="346"/>
      <c r="F18" s="378"/>
      <c r="G18" s="346">
        <f t="shared" si="0"/>
        <v>0</v>
      </c>
      <c r="H18" s="346">
        <f>I17</f>
        <v>42410000</v>
      </c>
      <c r="I18" s="346">
        <f t="shared" si="1"/>
        <v>0</v>
      </c>
      <c r="J18" s="254"/>
    </row>
    <row r="19" spans="1:10" ht="19.5" customHeight="1">
      <c r="A19" s="579"/>
      <c r="B19" s="579"/>
      <c r="C19" s="579"/>
      <c r="D19" s="579"/>
      <c r="E19" s="579"/>
      <c r="F19" s="579"/>
      <c r="G19" s="579"/>
      <c r="H19" s="579"/>
      <c r="I19" s="579"/>
      <c r="J19" s="579"/>
    </row>
    <row r="20" spans="1:10" ht="19.5" customHeight="1">
      <c r="A20" s="254">
        <v>41430</v>
      </c>
      <c r="B20" s="255" t="s">
        <v>1401</v>
      </c>
      <c r="C20" s="255" t="s">
        <v>1402</v>
      </c>
      <c r="D20" s="346">
        <v>2500</v>
      </c>
      <c r="E20" s="346">
        <v>14000</v>
      </c>
      <c r="F20" s="378">
        <f>E20*10%</f>
        <v>1400</v>
      </c>
      <c r="G20" s="346">
        <f t="shared" ref="G20:G48" si="2">IF(B20&lt;&gt;"",ROUND(D20*(E20+F20),-3),0)</f>
        <v>38500000</v>
      </c>
      <c r="H20" s="346"/>
      <c r="I20" s="346">
        <f>IF(B20&lt;&gt;"",I18+G20-H20,0)</f>
        <v>38500000</v>
      </c>
      <c r="J20" s="346" t="s">
        <v>1407</v>
      </c>
    </row>
    <row r="21" spans="1:10" s="408" customFormat="1" ht="19.5" customHeight="1">
      <c r="A21" s="256">
        <v>41472</v>
      </c>
      <c r="B21" s="256" t="s">
        <v>1405</v>
      </c>
      <c r="C21" s="257"/>
      <c r="D21" s="386"/>
      <c r="E21" s="386"/>
      <c r="F21" s="387"/>
      <c r="G21" s="386">
        <f t="shared" si="2"/>
        <v>0</v>
      </c>
      <c r="H21" s="386">
        <f>I20</f>
        <v>38500000</v>
      </c>
      <c r="I21" s="386">
        <f t="shared" ref="I21:I48" si="3">IF(B21&lt;&gt;"",I20+G21-H21,0)</f>
        <v>0</v>
      </c>
      <c r="J21" s="256"/>
    </row>
    <row r="22" spans="1:10" ht="19.5" customHeight="1">
      <c r="A22" s="254">
        <v>41459</v>
      </c>
      <c r="B22" s="255" t="s">
        <v>1401</v>
      </c>
      <c r="C22" s="255" t="s">
        <v>1402</v>
      </c>
      <c r="D22" s="346">
        <v>2500</v>
      </c>
      <c r="E22" s="346">
        <v>14000</v>
      </c>
      <c r="F22" s="378">
        <f>E22*10%</f>
        <v>1400</v>
      </c>
      <c r="G22" s="346">
        <f t="shared" si="2"/>
        <v>38500000</v>
      </c>
      <c r="H22" s="346"/>
      <c r="I22" s="346">
        <f t="shared" si="3"/>
        <v>38500000</v>
      </c>
      <c r="J22" s="346" t="s">
        <v>1408</v>
      </c>
    </row>
    <row r="23" spans="1:10" s="408" customFormat="1" ht="19.5" customHeight="1">
      <c r="A23" s="256">
        <v>41522</v>
      </c>
      <c r="B23" s="256" t="s">
        <v>1405</v>
      </c>
      <c r="C23" s="257"/>
      <c r="D23" s="386"/>
      <c r="E23" s="386"/>
      <c r="F23" s="387"/>
      <c r="G23" s="386">
        <f t="shared" si="2"/>
        <v>0</v>
      </c>
      <c r="H23" s="386">
        <f>I22</f>
        <v>38500000</v>
      </c>
      <c r="I23" s="386">
        <f t="shared" si="3"/>
        <v>0</v>
      </c>
      <c r="J23" s="256"/>
    </row>
    <row r="24" spans="1:10" ht="19.5" customHeight="1">
      <c r="A24" s="254">
        <v>41846</v>
      </c>
      <c r="B24" s="255" t="s">
        <v>1401</v>
      </c>
      <c r="C24" s="255" t="s">
        <v>1402</v>
      </c>
      <c r="D24" s="346">
        <v>2500</v>
      </c>
      <c r="E24" s="346">
        <v>14000</v>
      </c>
      <c r="F24" s="378">
        <f>E24*10%</f>
        <v>1400</v>
      </c>
      <c r="G24" s="346">
        <f t="shared" si="2"/>
        <v>38500000</v>
      </c>
      <c r="H24" s="346"/>
      <c r="I24" s="346">
        <f t="shared" si="3"/>
        <v>38500000</v>
      </c>
      <c r="J24" s="346" t="s">
        <v>1407</v>
      </c>
    </row>
    <row r="25" spans="1:10" s="408" customFormat="1" ht="19.5" customHeight="1">
      <c r="A25" s="256">
        <v>41893</v>
      </c>
      <c r="B25" s="256" t="s">
        <v>1405</v>
      </c>
      <c r="C25" s="257"/>
      <c r="D25" s="386"/>
      <c r="E25" s="386"/>
      <c r="F25" s="387"/>
      <c r="G25" s="386">
        <f t="shared" si="2"/>
        <v>0</v>
      </c>
      <c r="H25" s="386">
        <f>I24</f>
        <v>38500000</v>
      </c>
      <c r="I25" s="386">
        <f t="shared" si="3"/>
        <v>0</v>
      </c>
      <c r="J25" s="256"/>
    </row>
    <row r="26" spans="1:10" ht="19.5" customHeight="1">
      <c r="A26" s="254"/>
      <c r="B26" s="255" t="s">
        <v>1401</v>
      </c>
      <c r="C26" s="255" t="s">
        <v>1402</v>
      </c>
      <c r="D26" s="346">
        <v>2500</v>
      </c>
      <c r="E26" s="346">
        <v>14000</v>
      </c>
      <c r="F26" s="378">
        <f>E26*10%</f>
        <v>1400</v>
      </c>
      <c r="G26" s="346">
        <f t="shared" si="2"/>
        <v>38500000</v>
      </c>
      <c r="H26" s="346"/>
      <c r="I26" s="346">
        <f t="shared" si="3"/>
        <v>38500000</v>
      </c>
      <c r="J26" s="346" t="s">
        <v>1408</v>
      </c>
    </row>
    <row r="27" spans="1:10" s="408" customFormat="1" ht="19.5" customHeight="1">
      <c r="A27" s="256">
        <v>41929</v>
      </c>
      <c r="B27" s="256" t="s">
        <v>1405</v>
      </c>
      <c r="C27" s="257"/>
      <c r="D27" s="386"/>
      <c r="E27" s="386"/>
      <c r="F27" s="387"/>
      <c r="G27" s="386">
        <f t="shared" si="2"/>
        <v>0</v>
      </c>
      <c r="H27" s="386">
        <f>I26</f>
        <v>38500000</v>
      </c>
      <c r="I27" s="386">
        <f t="shared" si="3"/>
        <v>0</v>
      </c>
      <c r="J27" s="256"/>
    </row>
    <row r="28" spans="1:10" ht="18.75" customHeight="1">
      <c r="A28" s="254">
        <v>41963</v>
      </c>
      <c r="B28" s="255" t="s">
        <v>1401</v>
      </c>
      <c r="C28" s="255" t="s">
        <v>1402</v>
      </c>
      <c r="D28" s="346">
        <v>2500</v>
      </c>
      <c r="E28" s="346">
        <v>14000</v>
      </c>
      <c r="F28" s="378">
        <f>E28*10%</f>
        <v>1400</v>
      </c>
      <c r="G28" s="346">
        <f t="shared" si="2"/>
        <v>38500000</v>
      </c>
      <c r="H28" s="346"/>
      <c r="I28" s="346">
        <f t="shared" si="3"/>
        <v>38500000</v>
      </c>
      <c r="J28" s="346" t="s">
        <v>1409</v>
      </c>
    </row>
    <row r="29" spans="1:10" s="408" customFormat="1" ht="19.5" customHeight="1">
      <c r="A29" s="256">
        <v>41997</v>
      </c>
      <c r="B29" s="256" t="s">
        <v>1405</v>
      </c>
      <c r="C29" s="257"/>
      <c r="D29" s="386"/>
      <c r="E29" s="386"/>
      <c r="F29" s="387"/>
      <c r="G29" s="386">
        <f t="shared" si="2"/>
        <v>0</v>
      </c>
      <c r="H29" s="386">
        <f>I28</f>
        <v>38500000</v>
      </c>
      <c r="I29" s="386">
        <f t="shared" si="3"/>
        <v>0</v>
      </c>
      <c r="J29" s="256"/>
    </row>
    <row r="30" spans="1:10" ht="18.75" customHeight="1">
      <c r="A30" s="254">
        <v>42039</v>
      </c>
      <c r="B30" s="255" t="s">
        <v>1406</v>
      </c>
      <c r="C30" s="255" t="s">
        <v>1402</v>
      </c>
      <c r="D30" s="346">
        <v>1000</v>
      </c>
      <c r="E30" s="346">
        <v>9500</v>
      </c>
      <c r="F30" s="378"/>
      <c r="G30" s="346">
        <f t="shared" si="2"/>
        <v>9500000</v>
      </c>
      <c r="H30" s="346"/>
      <c r="I30" s="346">
        <f t="shared" si="3"/>
        <v>9500000</v>
      </c>
      <c r="J30" s="346"/>
    </row>
    <row r="31" spans="1:10" ht="18.75" customHeight="1">
      <c r="A31" s="254"/>
      <c r="B31" s="255" t="s">
        <v>1410</v>
      </c>
      <c r="C31" s="255" t="s">
        <v>1411</v>
      </c>
      <c r="D31" s="346">
        <v>20500</v>
      </c>
      <c r="E31" s="346">
        <v>380</v>
      </c>
      <c r="F31" s="378">
        <f>E31*10%</f>
        <v>38</v>
      </c>
      <c r="G31" s="346">
        <f t="shared" si="2"/>
        <v>8569000</v>
      </c>
      <c r="H31" s="346"/>
      <c r="I31" s="346">
        <f t="shared" si="3"/>
        <v>18069000</v>
      </c>
      <c r="J31" s="346"/>
    </row>
    <row r="32" spans="1:10" s="408" customFormat="1" ht="18.75" customHeight="1">
      <c r="A32" s="256">
        <v>42049</v>
      </c>
      <c r="B32" s="256" t="s">
        <v>1405</v>
      </c>
      <c r="C32" s="257"/>
      <c r="D32" s="386"/>
      <c r="E32" s="386"/>
      <c r="F32" s="387"/>
      <c r="G32" s="386">
        <f t="shared" si="2"/>
        <v>0</v>
      </c>
      <c r="H32" s="386">
        <f>I31</f>
        <v>18069000</v>
      </c>
      <c r="I32" s="386">
        <f t="shared" si="3"/>
        <v>0</v>
      </c>
      <c r="J32" s="386"/>
    </row>
    <row r="33" spans="1:10" ht="18.75" customHeight="1">
      <c r="A33" s="254">
        <v>42094</v>
      </c>
      <c r="B33" s="255" t="s">
        <v>1412</v>
      </c>
      <c r="C33" s="255"/>
      <c r="D33" s="346">
        <v>7000</v>
      </c>
      <c r="E33" s="346">
        <v>350</v>
      </c>
      <c r="F33" s="378"/>
      <c r="G33" s="346">
        <f t="shared" si="2"/>
        <v>2450000</v>
      </c>
      <c r="H33" s="346"/>
      <c r="I33" s="346">
        <f t="shared" si="3"/>
        <v>2450000</v>
      </c>
      <c r="J33" s="346"/>
    </row>
    <row r="34" spans="1:10" s="408" customFormat="1" ht="18.75" customHeight="1">
      <c r="A34" s="256">
        <v>42130</v>
      </c>
      <c r="B34" s="256" t="s">
        <v>1405</v>
      </c>
      <c r="C34" s="257"/>
      <c r="D34" s="386"/>
      <c r="E34" s="386"/>
      <c r="F34" s="387"/>
      <c r="G34" s="386">
        <f t="shared" si="2"/>
        <v>0</v>
      </c>
      <c r="H34" s="386">
        <f>I33</f>
        <v>2450000</v>
      </c>
      <c r="I34" s="386">
        <f t="shared" si="3"/>
        <v>0</v>
      </c>
      <c r="J34" s="386"/>
    </row>
    <row r="35" spans="1:10" ht="19.5" customHeight="1">
      <c r="A35" s="579"/>
      <c r="B35" s="579"/>
      <c r="C35" s="579"/>
      <c r="D35" s="579"/>
      <c r="E35" s="579"/>
      <c r="F35" s="579"/>
      <c r="G35" s="579"/>
      <c r="H35" s="579"/>
      <c r="I35" s="579"/>
      <c r="J35" s="579"/>
    </row>
    <row r="36" spans="1:10" ht="18.75" customHeight="1">
      <c r="A36" s="254">
        <v>42391</v>
      </c>
      <c r="B36" s="255" t="s">
        <v>1401</v>
      </c>
      <c r="C36" s="255" t="s">
        <v>1402</v>
      </c>
      <c r="D36" s="346">
        <v>2500</v>
      </c>
      <c r="E36" s="346">
        <v>14000</v>
      </c>
      <c r="F36" s="378">
        <f>E36*10%</f>
        <v>1400</v>
      </c>
      <c r="G36" s="346">
        <f t="shared" si="2"/>
        <v>38500000</v>
      </c>
      <c r="H36" s="346"/>
      <c r="I36" s="346">
        <f>IF(B36&lt;&gt;"",I34+G36-H36,0)</f>
        <v>38500000</v>
      </c>
      <c r="J36" s="346" t="s">
        <v>1407</v>
      </c>
    </row>
    <row r="37" spans="1:10" ht="18.75" customHeight="1">
      <c r="A37" s="254">
        <v>42444</v>
      </c>
      <c r="B37" s="256" t="s">
        <v>1405</v>
      </c>
      <c r="C37" s="255"/>
      <c r="D37" s="346"/>
      <c r="E37" s="346"/>
      <c r="F37" s="378"/>
      <c r="G37" s="346">
        <f t="shared" si="2"/>
        <v>0</v>
      </c>
      <c r="H37" s="386">
        <f>I36</f>
        <v>38500000</v>
      </c>
      <c r="I37" s="346">
        <f t="shared" si="3"/>
        <v>0</v>
      </c>
      <c r="J37" s="346"/>
    </row>
    <row r="38" spans="1:10" ht="18.75" customHeight="1">
      <c r="A38" s="254">
        <v>42467</v>
      </c>
      <c r="B38" s="255" t="s">
        <v>1401</v>
      </c>
      <c r="C38" s="255" t="s">
        <v>1402</v>
      </c>
      <c r="D38" s="346">
        <v>4500</v>
      </c>
      <c r="E38" s="346">
        <v>14000</v>
      </c>
      <c r="F38" s="378">
        <f>E38*10%</f>
        <v>1400</v>
      </c>
      <c r="G38" s="346">
        <f t="shared" si="2"/>
        <v>69300000</v>
      </c>
      <c r="H38" s="346"/>
      <c r="I38" s="346">
        <f t="shared" si="3"/>
        <v>69300000</v>
      </c>
      <c r="J38" s="346"/>
    </row>
    <row r="39" spans="1:10" ht="18.75" customHeight="1">
      <c r="A39" s="254">
        <v>42486</v>
      </c>
      <c r="B39" s="255" t="s">
        <v>1401</v>
      </c>
      <c r="C39" s="255" t="s">
        <v>1402</v>
      </c>
      <c r="D39" s="346">
        <v>2000</v>
      </c>
      <c r="E39" s="346">
        <v>14000</v>
      </c>
      <c r="F39" s="378">
        <f>E39*10%</f>
        <v>1400</v>
      </c>
      <c r="G39" s="346">
        <f t="shared" ref="G39:G47" si="4">IF(B39&lt;&gt;"",ROUND(D39*(E39+F39),-3),0)</f>
        <v>30800000</v>
      </c>
      <c r="H39" s="346"/>
      <c r="I39" s="346">
        <f t="shared" ref="I39:I47" si="5">IF(B39&lt;&gt;"",I38+G39-H39,0)</f>
        <v>100100000</v>
      </c>
      <c r="J39" s="346"/>
    </row>
    <row r="40" spans="1:10" ht="18.75" customHeight="1">
      <c r="A40" s="254"/>
      <c r="B40" s="255"/>
      <c r="C40" s="255"/>
      <c r="D40" s="346"/>
      <c r="E40" s="346"/>
      <c r="F40" s="378"/>
      <c r="G40" s="346">
        <f t="shared" si="4"/>
        <v>0</v>
      </c>
      <c r="H40" s="346"/>
      <c r="I40" s="346">
        <f t="shared" si="5"/>
        <v>0</v>
      </c>
      <c r="J40" s="346"/>
    </row>
    <row r="41" spans="1:10" ht="18.75" customHeight="1">
      <c r="A41" s="254"/>
      <c r="B41" s="255"/>
      <c r="C41" s="255"/>
      <c r="D41" s="346"/>
      <c r="E41" s="346"/>
      <c r="F41" s="378"/>
      <c r="G41" s="346">
        <f t="shared" si="4"/>
        <v>0</v>
      </c>
      <c r="H41" s="346"/>
      <c r="I41" s="346">
        <f t="shared" si="5"/>
        <v>0</v>
      </c>
      <c r="J41" s="346"/>
    </row>
    <row r="42" spans="1:10" ht="18.75" customHeight="1">
      <c r="A42" s="254"/>
      <c r="B42" s="255"/>
      <c r="C42" s="255"/>
      <c r="D42" s="346"/>
      <c r="E42" s="346"/>
      <c r="F42" s="378"/>
      <c r="G42" s="346">
        <f t="shared" si="4"/>
        <v>0</v>
      </c>
      <c r="H42" s="346"/>
      <c r="I42" s="346">
        <f t="shared" si="5"/>
        <v>0</v>
      </c>
      <c r="J42" s="346"/>
    </row>
    <row r="43" spans="1:10" ht="18.75" customHeight="1">
      <c r="A43" s="254"/>
      <c r="B43" s="255"/>
      <c r="C43" s="255"/>
      <c r="D43" s="346"/>
      <c r="E43" s="346"/>
      <c r="F43" s="378"/>
      <c r="G43" s="346">
        <f t="shared" si="4"/>
        <v>0</v>
      </c>
      <c r="H43" s="346"/>
      <c r="I43" s="346">
        <f t="shared" si="5"/>
        <v>0</v>
      </c>
      <c r="J43" s="346"/>
    </row>
    <row r="44" spans="1:10" ht="18.75" customHeight="1">
      <c r="A44" s="254"/>
      <c r="B44" s="255"/>
      <c r="C44" s="255"/>
      <c r="D44" s="346"/>
      <c r="E44" s="346"/>
      <c r="F44" s="378"/>
      <c r="G44" s="346">
        <f t="shared" si="4"/>
        <v>0</v>
      </c>
      <c r="H44" s="346"/>
      <c r="I44" s="346">
        <f t="shared" si="5"/>
        <v>0</v>
      </c>
      <c r="J44" s="346"/>
    </row>
    <row r="45" spans="1:10" ht="18.75" customHeight="1">
      <c r="A45" s="254"/>
      <c r="B45" s="255"/>
      <c r="C45" s="255"/>
      <c r="D45" s="346"/>
      <c r="E45" s="346"/>
      <c r="F45" s="378"/>
      <c r="G45" s="346">
        <f t="shared" si="4"/>
        <v>0</v>
      </c>
      <c r="H45" s="346"/>
      <c r="I45" s="346">
        <f t="shared" si="5"/>
        <v>0</v>
      </c>
      <c r="J45" s="346"/>
    </row>
    <row r="46" spans="1:10" ht="18.75" customHeight="1">
      <c r="A46" s="254"/>
      <c r="B46" s="255"/>
      <c r="C46" s="255"/>
      <c r="D46" s="346"/>
      <c r="E46" s="346"/>
      <c r="F46" s="378"/>
      <c r="G46" s="346">
        <f t="shared" si="4"/>
        <v>0</v>
      </c>
      <c r="H46" s="346"/>
      <c r="I46" s="346">
        <f t="shared" si="5"/>
        <v>0</v>
      </c>
      <c r="J46" s="346"/>
    </row>
    <row r="47" spans="1:10" ht="18.75" customHeight="1">
      <c r="A47" s="254"/>
      <c r="B47" s="255"/>
      <c r="C47" s="255"/>
      <c r="D47" s="346"/>
      <c r="E47" s="346"/>
      <c r="F47" s="378"/>
      <c r="G47" s="346">
        <f t="shared" si="4"/>
        <v>0</v>
      </c>
      <c r="H47" s="346"/>
      <c r="I47" s="346">
        <f t="shared" si="5"/>
        <v>0</v>
      </c>
      <c r="J47" s="346"/>
    </row>
    <row r="48" spans="1:10" ht="18.75" customHeight="1">
      <c r="A48" s="258"/>
      <c r="B48" s="259"/>
      <c r="C48" s="259"/>
      <c r="D48" s="351"/>
      <c r="E48" s="351"/>
      <c r="F48" s="413"/>
      <c r="G48" s="351">
        <f t="shared" si="2"/>
        <v>0</v>
      </c>
      <c r="H48" s="351"/>
      <c r="I48" s="351">
        <f t="shared" si="3"/>
        <v>0</v>
      </c>
      <c r="J48" s="351"/>
    </row>
    <row r="49" spans="1:10" s="409" customFormat="1" ht="21" customHeight="1">
      <c r="A49" s="577" t="s">
        <v>3</v>
      </c>
      <c r="B49" s="577"/>
      <c r="C49" s="577"/>
      <c r="D49" s="577"/>
      <c r="E49" s="577"/>
      <c r="F49" s="577"/>
      <c r="G49" s="381">
        <f>SUM(G12:G48)</f>
        <v>409429000</v>
      </c>
      <c r="H49" s="381">
        <f>SUM(H12:H48)</f>
        <v>309329000</v>
      </c>
      <c r="I49" s="353">
        <f>G49-H49</f>
        <v>100100000</v>
      </c>
      <c r="J49" s="353"/>
    </row>
    <row r="50" spans="1:10" ht="21" customHeight="1"/>
    <row r="51" spans="1:10" ht="21" customHeight="1">
      <c r="B51" s="410" t="s">
        <v>518</v>
      </c>
      <c r="E51" s="578">
        <f>I49</f>
        <v>100100000</v>
      </c>
      <c r="F51" s="578"/>
      <c r="G51" s="411" t="s">
        <v>20</v>
      </c>
    </row>
    <row r="52" spans="1:10" ht="21" customHeight="1">
      <c r="B52" s="410" t="s">
        <v>519</v>
      </c>
      <c r="C52" s="412" t="str">
        <f>[4]!VND(E51, TRUE)</f>
        <v>Một trăm triệu, một trăm ngàn đồng</v>
      </c>
    </row>
    <row r="53" spans="1:10" ht="21" customHeight="1"/>
    <row r="54" spans="1:10" ht="21" customHeight="1">
      <c r="A54" s="402" t="s">
        <v>1413</v>
      </c>
      <c r="G54" s="402" t="s">
        <v>23</v>
      </c>
    </row>
    <row r="55" spans="1:10" ht="21" customHeight="1"/>
    <row r="56" spans="1:10" ht="18.75" customHeight="1">
      <c r="A56" s="405"/>
      <c r="B56" s="401"/>
      <c r="D56" s="407"/>
      <c r="E56" s="407"/>
      <c r="F56" s="406"/>
      <c r="G56" s="407"/>
      <c r="H56" s="407"/>
      <c r="I56" s="407"/>
    </row>
    <row r="57" spans="1:10" ht="18.75" customHeight="1">
      <c r="A57" s="405"/>
      <c r="B57" s="401"/>
      <c r="D57" s="407"/>
      <c r="E57" s="407"/>
      <c r="F57" s="406"/>
      <c r="G57" s="407"/>
      <c r="H57" s="407"/>
      <c r="I57" s="407"/>
    </row>
    <row r="58" spans="1:10" ht="18.75" customHeight="1">
      <c r="A58" s="405"/>
      <c r="B58" s="401"/>
      <c r="D58" s="407"/>
      <c r="E58" s="407"/>
      <c r="F58" s="406"/>
      <c r="G58" s="407"/>
      <c r="H58" s="407"/>
      <c r="I58" s="407"/>
    </row>
    <row r="59" spans="1:10" ht="18.75" customHeight="1">
      <c r="A59" s="405"/>
      <c r="B59" s="401"/>
      <c r="D59" s="407"/>
      <c r="E59" s="407"/>
      <c r="F59" s="406"/>
      <c r="G59" s="407"/>
      <c r="H59" s="407"/>
      <c r="I59" s="407"/>
    </row>
    <row r="60" spans="1:10" ht="18.75" customHeight="1">
      <c r="A60" s="405"/>
      <c r="B60" s="401"/>
      <c r="D60" s="407"/>
      <c r="E60" s="407"/>
      <c r="F60" s="406"/>
      <c r="G60" s="407"/>
      <c r="H60" s="407"/>
      <c r="I60" s="407"/>
    </row>
    <row r="61" spans="1:10" ht="18.75" customHeight="1">
      <c r="A61" s="405"/>
      <c r="B61" s="401"/>
      <c r="D61" s="407"/>
      <c r="E61" s="407"/>
      <c r="F61" s="406"/>
      <c r="G61" s="407"/>
      <c r="H61" s="407"/>
      <c r="I61" s="407"/>
    </row>
    <row r="62" spans="1:10" ht="18.75" customHeight="1">
      <c r="A62" s="405"/>
      <c r="B62" s="401"/>
      <c r="D62" s="407"/>
      <c r="E62" s="407"/>
      <c r="F62" s="406"/>
      <c r="G62" s="407"/>
      <c r="H62" s="407"/>
      <c r="I62" s="407"/>
    </row>
    <row r="63" spans="1:10" ht="18.75" customHeight="1">
      <c r="A63" s="405"/>
      <c r="B63" s="401"/>
      <c r="D63" s="407"/>
      <c r="E63" s="407"/>
      <c r="F63" s="406"/>
      <c r="G63" s="407"/>
      <c r="H63" s="407"/>
      <c r="I63" s="407"/>
    </row>
    <row r="64" spans="1:10" ht="18.75" customHeight="1">
      <c r="A64" s="405"/>
      <c r="B64" s="401"/>
      <c r="D64" s="407"/>
      <c r="E64" s="407"/>
      <c r="F64" s="406"/>
      <c r="G64" s="407"/>
      <c r="H64" s="407"/>
      <c r="I64" s="407"/>
    </row>
    <row r="65" spans="1:9" ht="18.75" customHeight="1">
      <c r="A65" s="405"/>
      <c r="B65" s="401"/>
      <c r="D65" s="407"/>
      <c r="E65" s="407"/>
      <c r="F65" s="406"/>
      <c r="G65" s="407"/>
      <c r="H65" s="407"/>
      <c r="I65" s="407"/>
    </row>
    <row r="66" spans="1:9" ht="18.75" customHeight="1">
      <c r="A66" s="405"/>
      <c r="B66" s="401"/>
      <c r="D66" s="407"/>
      <c r="E66" s="407"/>
      <c r="F66" s="406"/>
      <c r="G66" s="407"/>
      <c r="H66" s="407"/>
      <c r="I66" s="407"/>
    </row>
    <row r="67" spans="1:9" ht="18.75" customHeight="1">
      <c r="A67" s="405"/>
      <c r="B67" s="401"/>
      <c r="D67" s="407"/>
      <c r="E67" s="407"/>
      <c r="F67" s="406"/>
      <c r="G67" s="407"/>
      <c r="H67" s="407"/>
      <c r="I67" s="407"/>
    </row>
    <row r="68" spans="1:9" ht="18.75" customHeight="1">
      <c r="A68" s="405"/>
      <c r="B68" s="401"/>
      <c r="D68" s="407"/>
      <c r="E68" s="407"/>
      <c r="F68" s="406"/>
      <c r="G68" s="407"/>
      <c r="H68" s="407"/>
      <c r="I68" s="407"/>
    </row>
    <row r="69" spans="1:9" ht="18.75" customHeight="1">
      <c r="A69" s="405"/>
      <c r="B69" s="401"/>
      <c r="D69" s="407"/>
      <c r="E69" s="407"/>
      <c r="F69" s="406"/>
      <c r="G69" s="407"/>
      <c r="H69" s="407"/>
      <c r="I69" s="407"/>
    </row>
    <row r="70" spans="1:9" ht="18.75" customHeight="1"/>
    <row r="71" spans="1:9" ht="18.75" customHeight="1"/>
    <row r="72" spans="1:9" ht="18.75" customHeight="1"/>
    <row r="73" spans="1:9" ht="18.75" customHeight="1"/>
    <row r="74" spans="1:9" s="400" customFormat="1" ht="18.75" customHeight="1">
      <c r="B74" s="394"/>
      <c r="C74" s="401"/>
      <c r="D74" s="402"/>
      <c r="E74" s="402"/>
      <c r="F74" s="403"/>
      <c r="G74" s="402"/>
      <c r="H74" s="402"/>
      <c r="I74" s="402"/>
    </row>
    <row r="75" spans="1:9" s="400" customFormat="1" ht="18.75" customHeight="1">
      <c r="B75" s="394"/>
      <c r="C75" s="401"/>
      <c r="D75" s="402"/>
      <c r="E75" s="402"/>
      <c r="F75" s="403"/>
      <c r="G75" s="402"/>
      <c r="H75" s="402"/>
      <c r="I75" s="402"/>
    </row>
    <row r="76" spans="1:9" s="400" customFormat="1" ht="18.75" customHeight="1">
      <c r="B76" s="394"/>
      <c r="C76" s="401"/>
      <c r="D76" s="402"/>
      <c r="E76" s="402"/>
      <c r="F76" s="403"/>
      <c r="G76" s="402"/>
      <c r="H76" s="402"/>
      <c r="I76" s="402"/>
    </row>
    <row r="77" spans="1:9" s="400" customFormat="1" ht="18.75" customHeight="1">
      <c r="B77" s="394"/>
      <c r="C77" s="401"/>
      <c r="D77" s="402"/>
      <c r="E77" s="402"/>
      <c r="F77" s="403"/>
      <c r="G77" s="402"/>
      <c r="H77" s="402"/>
      <c r="I77" s="402"/>
    </row>
  </sheetData>
  <mergeCells count="8">
    <mergeCell ref="E51:F51"/>
    <mergeCell ref="A35:J35"/>
    <mergeCell ref="A1:C1"/>
    <mergeCell ref="A3:B3"/>
    <mergeCell ref="A5:H5"/>
    <mergeCell ref="A6:H6"/>
    <mergeCell ref="A19:J19"/>
    <mergeCell ref="A49:F49"/>
  </mergeCells>
  <pageMargins left="0.5" right="0.15" top="0.53" bottom="0.25" header="0.5" footer="0.25"/>
  <pageSetup scale="93"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D16"/>
  <sheetViews>
    <sheetView workbookViewId="0">
      <selection activeCell="B3" sqref="B3"/>
    </sheetView>
  </sheetViews>
  <sheetFormatPr defaultRowHeight="23.25" customHeight="1"/>
  <cols>
    <col min="1" max="1" width="35.7109375" style="522" customWidth="1"/>
    <col min="2" max="2" width="35.28515625" style="522" customWidth="1"/>
    <col min="3" max="4" width="35.5703125" style="522" customWidth="1"/>
    <col min="5" max="16384" width="9.140625" style="522"/>
  </cols>
  <sheetData>
    <row r="1" spans="1:4" s="518" customFormat="1" ht="23.25" customHeight="1">
      <c r="A1" s="517" t="s">
        <v>1474</v>
      </c>
      <c r="B1" s="517" t="s">
        <v>1475</v>
      </c>
      <c r="C1" s="517" t="s">
        <v>1476</v>
      </c>
      <c r="D1" s="517"/>
    </row>
    <row r="2" spans="1:4" s="518" customFormat="1" ht="23.25" customHeight="1">
      <c r="A2" s="519" t="s">
        <v>1477</v>
      </c>
      <c r="B2" s="519" t="s">
        <v>1478</v>
      </c>
      <c r="C2" s="519" t="s">
        <v>1478</v>
      </c>
      <c r="D2" s="519" t="s">
        <v>1479</v>
      </c>
    </row>
    <row r="3" spans="1:4" s="518" customFormat="1" ht="23.25" customHeight="1">
      <c r="A3" s="520" t="s">
        <v>1480</v>
      </c>
      <c r="B3" s="520" t="s">
        <v>1481</v>
      </c>
      <c r="C3" s="520" t="s">
        <v>1482</v>
      </c>
      <c r="D3" s="520" t="s">
        <v>1483</v>
      </c>
    </row>
    <row r="4" spans="1:4" s="518" customFormat="1" ht="23.25" customHeight="1">
      <c r="A4" s="521" t="s">
        <v>1484</v>
      </c>
      <c r="B4" s="521" t="s">
        <v>1485</v>
      </c>
      <c r="C4" s="521" t="s">
        <v>1486</v>
      </c>
      <c r="D4" s="521" t="s">
        <v>1487</v>
      </c>
    </row>
    <row r="5" spans="1:4" s="518" customFormat="1" ht="23.25" customHeight="1">
      <c r="A5" s="517"/>
      <c r="B5" s="517" t="s">
        <v>1488</v>
      </c>
      <c r="C5" s="517" t="s">
        <v>1489</v>
      </c>
      <c r="D5" s="517"/>
    </row>
    <row r="6" spans="1:4" s="518" customFormat="1" ht="23.25" customHeight="1">
      <c r="A6" s="519" t="s">
        <v>1479</v>
      </c>
      <c r="B6" s="519" t="s">
        <v>1490</v>
      </c>
      <c r="C6" s="519" t="s">
        <v>1490</v>
      </c>
      <c r="D6" s="519" t="s">
        <v>1479</v>
      </c>
    </row>
    <row r="7" spans="1:4" s="518" customFormat="1" ht="23.25" customHeight="1">
      <c r="A7" s="520" t="s">
        <v>1483</v>
      </c>
      <c r="B7" s="520" t="s">
        <v>1491</v>
      </c>
      <c r="C7" s="520" t="s">
        <v>1492</v>
      </c>
      <c r="D7" s="520" t="s">
        <v>1483</v>
      </c>
    </row>
    <row r="8" spans="1:4" s="518" customFormat="1" ht="23.25" customHeight="1">
      <c r="A8" s="521" t="s">
        <v>1487</v>
      </c>
      <c r="B8" s="521" t="s">
        <v>1493</v>
      </c>
      <c r="C8" s="521" t="s">
        <v>1494</v>
      </c>
      <c r="D8" s="521" t="s">
        <v>1487</v>
      </c>
    </row>
    <row r="9" spans="1:4" s="518" customFormat="1" ht="23.25" customHeight="1">
      <c r="A9" s="517"/>
      <c r="B9" s="517" t="s">
        <v>1495</v>
      </c>
      <c r="C9" s="517" t="s">
        <v>1496</v>
      </c>
      <c r="D9" s="517"/>
    </row>
    <row r="10" spans="1:4" s="518" customFormat="1" ht="23.25" customHeight="1">
      <c r="A10" s="519" t="s">
        <v>1479</v>
      </c>
      <c r="B10" s="519" t="s">
        <v>1497</v>
      </c>
      <c r="C10" s="519" t="s">
        <v>1497</v>
      </c>
      <c r="D10" s="519" t="s">
        <v>1479</v>
      </c>
    </row>
    <row r="11" spans="1:4" s="518" customFormat="1" ht="23.25" customHeight="1">
      <c r="A11" s="520" t="s">
        <v>1483</v>
      </c>
      <c r="B11" s="520" t="s">
        <v>1498</v>
      </c>
      <c r="C11" s="520" t="s">
        <v>1499</v>
      </c>
      <c r="D11" s="520" t="s">
        <v>1483</v>
      </c>
    </row>
    <row r="12" spans="1:4" s="518" customFormat="1" ht="23.25" customHeight="1">
      <c r="A12" s="521" t="s">
        <v>1487</v>
      </c>
      <c r="B12" s="521" t="s">
        <v>1493</v>
      </c>
      <c r="C12" s="521" t="s">
        <v>1494</v>
      </c>
      <c r="D12" s="521" t="s">
        <v>1487</v>
      </c>
    </row>
    <row r="13" spans="1:4" s="518" customFormat="1" ht="23.25" customHeight="1">
      <c r="A13" s="517"/>
      <c r="B13" s="517"/>
      <c r="C13" s="517"/>
      <c r="D13" s="517"/>
    </row>
    <row r="14" spans="1:4" s="518" customFormat="1" ht="23.25" customHeight="1">
      <c r="A14" s="519" t="s">
        <v>1479</v>
      </c>
      <c r="B14" s="519" t="s">
        <v>1479</v>
      </c>
      <c r="C14" s="519" t="s">
        <v>1479</v>
      </c>
      <c r="D14" s="519" t="s">
        <v>1479</v>
      </c>
    </row>
    <row r="15" spans="1:4" s="518" customFormat="1" ht="23.25" customHeight="1">
      <c r="A15" s="520" t="s">
        <v>1483</v>
      </c>
      <c r="B15" s="520" t="s">
        <v>1483</v>
      </c>
      <c r="C15" s="520" t="s">
        <v>1483</v>
      </c>
      <c r="D15" s="520" t="s">
        <v>1483</v>
      </c>
    </row>
    <row r="16" spans="1:4" s="518" customFormat="1" ht="23.25" customHeight="1">
      <c r="A16" s="521" t="s">
        <v>1487</v>
      </c>
      <c r="B16" s="521" t="s">
        <v>1487</v>
      </c>
      <c r="C16" s="521" t="s">
        <v>1487</v>
      </c>
      <c r="D16" s="521" t="s">
        <v>1487</v>
      </c>
    </row>
  </sheetData>
  <pageMargins left="0.16" right="0.15" top="0.31" bottom="0.15" header="0.16" footer="0.15"/>
  <pageSetup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T58"/>
  <sheetViews>
    <sheetView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A42" sqref="A42:XFD42"/>
    </sheetView>
  </sheetViews>
  <sheetFormatPr defaultRowHeight="17.25" customHeight="1"/>
  <cols>
    <col min="1" max="1" width="5.140625" style="505" bestFit="1" customWidth="1"/>
    <col min="2" max="2" width="17.5703125" style="506" customWidth="1"/>
    <col min="3" max="4" width="8.28515625" style="507" customWidth="1"/>
    <col min="5" max="5" width="13.42578125" style="508" customWidth="1"/>
    <col min="6" max="6" width="10.5703125" style="512" customWidth="1"/>
    <col min="7" max="7" width="13.42578125" style="508" hidden="1" customWidth="1"/>
    <col min="8" max="8" width="7.5703125" style="510" customWidth="1"/>
    <col min="9" max="9" width="11" style="511" customWidth="1"/>
    <col min="10" max="10" width="10" style="511" customWidth="1"/>
    <col min="11" max="11" width="13.85546875" style="508" customWidth="1"/>
    <col min="12" max="12" width="10.7109375" style="512" customWidth="1"/>
    <col min="13" max="13" width="10.7109375" style="513" customWidth="1"/>
    <col min="14" max="14" width="9.42578125" style="513" hidden="1" customWidth="1"/>
    <col min="15" max="15" width="9" style="513" customWidth="1"/>
    <col min="16" max="16" width="9" style="514" customWidth="1"/>
    <col min="17" max="17" width="8.42578125" style="515" customWidth="1"/>
    <col min="18" max="18" width="7.7109375" style="515" customWidth="1"/>
    <col min="19" max="19" width="13.5703125" style="505" customWidth="1"/>
    <col min="20" max="16384" width="9.140625" style="506"/>
  </cols>
  <sheetData>
    <row r="1" spans="1:20" s="424" customFormat="1" ht="17.25" customHeight="1">
      <c r="A1" s="414"/>
      <c r="B1" s="415" t="s">
        <v>1414</v>
      </c>
      <c r="C1" s="416"/>
      <c r="D1" s="417"/>
      <c r="E1" s="418"/>
      <c r="F1" s="419"/>
      <c r="G1" s="418"/>
      <c r="H1" s="420"/>
      <c r="I1" s="421"/>
      <c r="J1" s="421"/>
      <c r="K1" s="418"/>
      <c r="L1" s="422"/>
      <c r="M1" s="422">
        <v>42509</v>
      </c>
      <c r="N1" s="422"/>
      <c r="O1" s="422">
        <v>42506</v>
      </c>
      <c r="P1" s="422">
        <v>42496</v>
      </c>
      <c r="Q1" s="422">
        <v>42508</v>
      </c>
      <c r="R1" s="423"/>
      <c r="S1" s="414"/>
    </row>
    <row r="2" spans="1:20" s="425" customFormat="1" ht="16.5" customHeight="1">
      <c r="A2" s="587" t="s">
        <v>1415</v>
      </c>
      <c r="B2" s="587" t="s">
        <v>1416</v>
      </c>
      <c r="C2" s="589" t="s">
        <v>1417</v>
      </c>
      <c r="D2" s="589"/>
      <c r="E2" s="590" t="s">
        <v>1418</v>
      </c>
      <c r="F2" s="590"/>
      <c r="G2" s="590"/>
      <c r="H2" s="591" t="s">
        <v>1419</v>
      </c>
      <c r="I2" s="591"/>
      <c r="J2" s="591"/>
      <c r="K2" s="592" t="s">
        <v>1420</v>
      </c>
      <c r="L2" s="592"/>
      <c r="M2" s="585" t="s">
        <v>1421</v>
      </c>
      <c r="N2" s="585"/>
      <c r="O2" s="585"/>
      <c r="P2" s="585"/>
      <c r="Q2" s="585"/>
      <c r="R2" s="586" t="s">
        <v>1422</v>
      </c>
      <c r="S2" s="587" t="s">
        <v>1423</v>
      </c>
    </row>
    <row r="3" spans="1:20" s="425" customFormat="1" ht="33" customHeight="1">
      <c r="A3" s="587"/>
      <c r="B3" s="587"/>
      <c r="C3" s="426" t="s">
        <v>1424</v>
      </c>
      <c r="D3" s="426" t="s">
        <v>1425</v>
      </c>
      <c r="E3" s="427" t="s">
        <v>1426</v>
      </c>
      <c r="F3" s="428" t="s">
        <v>1299</v>
      </c>
      <c r="G3" s="427" t="s">
        <v>1427</v>
      </c>
      <c r="H3" s="429" t="s">
        <v>1428</v>
      </c>
      <c r="I3" s="430" t="s">
        <v>1426</v>
      </c>
      <c r="J3" s="430" t="s">
        <v>1429</v>
      </c>
      <c r="K3" s="431" t="s">
        <v>1426</v>
      </c>
      <c r="L3" s="428" t="s">
        <v>1429</v>
      </c>
      <c r="M3" s="432" t="s">
        <v>1430</v>
      </c>
      <c r="N3" s="432" t="s">
        <v>1431</v>
      </c>
      <c r="O3" s="433" t="s">
        <v>1432</v>
      </c>
      <c r="P3" s="433" t="s">
        <v>1429</v>
      </c>
      <c r="Q3" s="434" t="s">
        <v>1433</v>
      </c>
      <c r="R3" s="586"/>
      <c r="S3" s="587"/>
    </row>
    <row r="4" spans="1:20" s="445" customFormat="1" ht="17.25" customHeight="1">
      <c r="A4" s="435">
        <f>ROW()-3</f>
        <v>1</v>
      </c>
      <c r="B4" s="436" t="s">
        <v>1434</v>
      </c>
      <c r="C4" s="437">
        <v>40200</v>
      </c>
      <c r="D4" s="437">
        <v>42649</v>
      </c>
      <c r="E4" s="438"/>
      <c r="F4" s="438">
        <v>13915</v>
      </c>
      <c r="G4" s="439"/>
      <c r="H4" s="437">
        <v>42649</v>
      </c>
      <c r="I4" s="440"/>
      <c r="J4" s="441">
        <v>13915</v>
      </c>
      <c r="K4" s="438"/>
      <c r="L4" s="438">
        <f>F4-J4</f>
        <v>0</v>
      </c>
      <c r="M4" s="442"/>
      <c r="N4" s="442"/>
      <c r="O4" s="442">
        <f>IF((LEFT(B4,4)="1402"),E4*Q4*DATEDIF(P4,$P$1,"d")/360,0)</f>
        <v>0</v>
      </c>
      <c r="P4" s="442">
        <f>IF((LEFT(B4,4)="1015"),F4*R4*DATEDIF(Q4,$P$1,"d")/360,0)</f>
        <v>52.181249999999999</v>
      </c>
      <c r="Q4" s="437">
        <f>DATEVALUE("6/"&amp;(MONTH($P$1)-1)&amp;"/16")</f>
        <v>42466</v>
      </c>
      <c r="R4" s="443">
        <v>4.4999999999999998E-2</v>
      </c>
      <c r="S4" s="444" t="s">
        <v>1435</v>
      </c>
    </row>
    <row r="5" spans="1:20" s="445" customFormat="1" ht="17.25" customHeight="1">
      <c r="A5" s="446">
        <f>ROW()-3</f>
        <v>2</v>
      </c>
      <c r="B5" s="447" t="s">
        <v>1436</v>
      </c>
      <c r="C5" s="448">
        <v>40234</v>
      </c>
      <c r="D5" s="448">
        <v>42649</v>
      </c>
      <c r="E5" s="449"/>
      <c r="F5" s="449">
        <v>33319.39</v>
      </c>
      <c r="G5" s="450"/>
      <c r="H5" s="437">
        <v>42649</v>
      </c>
      <c r="I5" s="451"/>
      <c r="J5" s="452">
        <v>33319.39</v>
      </c>
      <c r="K5" s="449"/>
      <c r="L5" s="449">
        <f>F5-J5</f>
        <v>0</v>
      </c>
      <c r="M5" s="453"/>
      <c r="N5" s="453"/>
      <c r="O5" s="453">
        <f>IF((LEFT(B5,4)="1402"),E5*Q5*DATEDIF(P5,$P$1,"d")/360,0)</f>
        <v>0</v>
      </c>
      <c r="P5" s="453">
        <f>IF((LEFT(B5,4)="1015"),F5*R5*DATEDIF(Q5,$P$1,"d")/360,0)</f>
        <v>124.94771249999998</v>
      </c>
      <c r="Q5" s="437">
        <f t="shared" ref="Q5:Q7" si="0">DATEVALUE("6/"&amp;(MONTH($P$1)-1)&amp;"/16")</f>
        <v>42466</v>
      </c>
      <c r="R5" s="443">
        <v>4.4999999999999998E-2</v>
      </c>
      <c r="S5" s="454" t="s">
        <v>1435</v>
      </c>
    </row>
    <row r="6" spans="1:20" s="445" customFormat="1" ht="17.25" customHeight="1">
      <c r="A6" s="446">
        <f>ROW()-3</f>
        <v>3</v>
      </c>
      <c r="B6" s="447" t="s">
        <v>1437</v>
      </c>
      <c r="C6" s="448">
        <v>40234</v>
      </c>
      <c r="D6" s="448">
        <v>42649</v>
      </c>
      <c r="E6" s="449"/>
      <c r="F6" s="449">
        <v>20515.96</v>
      </c>
      <c r="G6" s="450"/>
      <c r="H6" s="437">
        <v>42649</v>
      </c>
      <c r="I6" s="451"/>
      <c r="J6" s="452">
        <v>20515.96</v>
      </c>
      <c r="K6" s="449"/>
      <c r="L6" s="449">
        <f>F6-J6</f>
        <v>0</v>
      </c>
      <c r="M6" s="453"/>
      <c r="N6" s="453"/>
      <c r="O6" s="453">
        <f>IF((LEFT(B6,4)="1402"),E6*Q6*DATEDIF(P6,$P$1,"d")/360,0)</f>
        <v>0</v>
      </c>
      <c r="P6" s="453">
        <f>IF((LEFT(B6,4)="1015"),F6*R6*DATEDIF(Q6,$P$1,"d")/360,0)</f>
        <v>76.934849999999997</v>
      </c>
      <c r="Q6" s="437">
        <f t="shared" si="0"/>
        <v>42466</v>
      </c>
      <c r="R6" s="443">
        <v>4.4999999999999998E-2</v>
      </c>
      <c r="S6" s="454" t="s">
        <v>1435</v>
      </c>
    </row>
    <row r="7" spans="1:20" s="445" customFormat="1" ht="17.25" customHeight="1">
      <c r="A7" s="446">
        <f>ROW()-3</f>
        <v>4</v>
      </c>
      <c r="B7" s="447" t="s">
        <v>1438</v>
      </c>
      <c r="C7" s="448">
        <v>40234</v>
      </c>
      <c r="D7" s="448">
        <v>42649</v>
      </c>
      <c r="E7" s="449"/>
      <c r="F7" s="449">
        <v>28719.379999999997</v>
      </c>
      <c r="G7" s="450"/>
      <c r="H7" s="437">
        <v>42649</v>
      </c>
      <c r="I7" s="451"/>
      <c r="J7" s="452">
        <v>28719.379999999997</v>
      </c>
      <c r="K7" s="449"/>
      <c r="L7" s="449">
        <f>F7-J7</f>
        <v>0</v>
      </c>
      <c r="M7" s="453"/>
      <c r="N7" s="453"/>
      <c r="O7" s="453">
        <f>IF((LEFT(B7,4)="1402"),E7*Q7*DATEDIF(P7,$P$1,"d")/360,0)</f>
        <v>0</v>
      </c>
      <c r="P7" s="453">
        <f>IF((LEFT(B7,4)="1015"),F7*R7*DATEDIF(Q7,$P$1,"d")/360,0)</f>
        <v>107.69767499999998</v>
      </c>
      <c r="Q7" s="437">
        <f t="shared" si="0"/>
        <v>42466</v>
      </c>
      <c r="R7" s="443">
        <v>4.4999999999999998E-2</v>
      </c>
      <c r="S7" s="454" t="s">
        <v>1435</v>
      </c>
    </row>
    <row r="8" spans="1:20" s="445" customFormat="1" ht="17.25" customHeight="1">
      <c r="A8" s="455"/>
      <c r="B8" s="456"/>
      <c r="C8" s="457"/>
      <c r="D8" s="457"/>
      <c r="E8" s="458"/>
      <c r="F8" s="458"/>
      <c r="G8" s="459"/>
      <c r="H8" s="457"/>
      <c r="I8" s="460"/>
      <c r="J8" s="461"/>
      <c r="K8" s="458"/>
      <c r="L8" s="458"/>
      <c r="M8" s="462"/>
      <c r="N8" s="462"/>
      <c r="O8" s="462"/>
      <c r="P8" s="462"/>
      <c r="Q8" s="457"/>
      <c r="R8" s="463"/>
      <c r="S8" s="464"/>
    </row>
    <row r="9" spans="1:20" s="470" customFormat="1" ht="17.25" customHeight="1">
      <c r="A9" s="588" t="s">
        <v>1508</v>
      </c>
      <c r="B9" s="588"/>
      <c r="C9" s="465"/>
      <c r="D9" s="465"/>
      <c r="E9" s="466"/>
      <c r="F9" s="467">
        <f>SUM(F4:F8)</f>
        <v>96469.73000000001</v>
      </c>
      <c r="G9" s="466">
        <f>SUM(G4:G7)</f>
        <v>0</v>
      </c>
      <c r="H9" s="467"/>
      <c r="I9" s="466"/>
      <c r="J9" s="467">
        <f>SUM(J4:J7)</f>
        <v>96469.73000000001</v>
      </c>
      <c r="K9" s="466"/>
      <c r="L9" s="467">
        <f>SUM(L4:L7)</f>
        <v>0</v>
      </c>
      <c r="M9" s="466"/>
      <c r="N9" s="466">
        <f>SUM(N4:N7)</f>
        <v>0</v>
      </c>
      <c r="O9" s="466">
        <f>SUM(O4:O7)</f>
        <v>0</v>
      </c>
      <c r="P9" s="467">
        <f>SUM(P4:P7)</f>
        <v>361.76148749999993</v>
      </c>
      <c r="Q9" s="465"/>
      <c r="R9" s="468"/>
      <c r="S9" s="469"/>
    </row>
    <row r="10" spans="1:20" s="445" customFormat="1" ht="17.25" customHeight="1">
      <c r="A10" s="471">
        <f>ROW()-9</f>
        <v>1</v>
      </c>
      <c r="B10" s="472" t="s">
        <v>1439</v>
      </c>
      <c r="C10" s="473">
        <v>42340</v>
      </c>
      <c r="D10" s="473">
        <v>42523</v>
      </c>
      <c r="E10" s="441"/>
      <c r="F10" s="441">
        <v>70900</v>
      </c>
      <c r="G10" s="474">
        <v>2019360000</v>
      </c>
      <c r="H10" s="473"/>
      <c r="I10" s="441"/>
      <c r="J10" s="441"/>
      <c r="K10" s="441"/>
      <c r="L10" s="441">
        <f>F10-J10</f>
        <v>70900</v>
      </c>
      <c r="M10" s="441"/>
      <c r="N10" s="441"/>
      <c r="O10" s="441">
        <f>IF((LEFT(B10,4)="1402"),F10*R10*DATEDIF(Q10,O$1,"d")/360,0)</f>
        <v>236.33333333333334</v>
      </c>
      <c r="P10" s="441">
        <f>IF((LEFT(B10,4)="1015"),F10*R10*DATEDIF(Q10,Q$1,"d")/360,0)</f>
        <v>0</v>
      </c>
      <c r="Q10" s="437">
        <f>DATEVALUE("16/"&amp;(MONTH($P$1)-1)&amp;"/16")</f>
        <v>42476</v>
      </c>
      <c r="R10" s="475">
        <v>0.04</v>
      </c>
      <c r="S10" s="476" t="s">
        <v>121</v>
      </c>
      <c r="T10" s="477"/>
    </row>
    <row r="11" spans="1:20" s="477" customFormat="1" ht="17.25" customHeight="1">
      <c r="A11" s="471">
        <f>ROW()-9</f>
        <v>2</v>
      </c>
      <c r="B11" s="478" t="s">
        <v>1440</v>
      </c>
      <c r="C11" s="479">
        <v>42346</v>
      </c>
      <c r="D11" s="479">
        <v>42529</v>
      </c>
      <c r="E11" s="452"/>
      <c r="F11" s="452">
        <v>62000</v>
      </c>
      <c r="G11" s="480">
        <v>1737190000</v>
      </c>
      <c r="H11" s="479"/>
      <c r="I11" s="452"/>
      <c r="J11" s="452"/>
      <c r="K11" s="441"/>
      <c r="L11" s="441">
        <f>F11-J11</f>
        <v>62000</v>
      </c>
      <c r="M11" s="452"/>
      <c r="N11" s="452"/>
      <c r="O11" s="452">
        <f>IF((LEFT(B11,4)="1402"),F11*R11*DATEDIF(Q11,O$1,"d")/360,0)</f>
        <v>206.66666666666666</v>
      </c>
      <c r="P11" s="452">
        <f>IF((LEFT(B11,4)="1015"),F11*R11*DATEDIF(Q11,Q$1,"d")/360,0)</f>
        <v>0</v>
      </c>
      <c r="Q11" s="437">
        <f>DATEVALUE("16/"&amp;(MONTH($P$1)-1)&amp;"/16")</f>
        <v>42476</v>
      </c>
      <c r="R11" s="481">
        <v>0.04</v>
      </c>
      <c r="S11" s="482" t="s">
        <v>121</v>
      </c>
      <c r="T11" s="445"/>
    </row>
    <row r="12" spans="1:20" s="477" customFormat="1" ht="17.25" customHeight="1">
      <c r="A12" s="471">
        <f>ROW()-9</f>
        <v>3</v>
      </c>
      <c r="B12" s="478" t="s">
        <v>1441</v>
      </c>
      <c r="C12" s="479">
        <v>42348</v>
      </c>
      <c r="D12" s="479">
        <v>42531</v>
      </c>
      <c r="E12" s="452"/>
      <c r="F12" s="452">
        <v>33000</v>
      </c>
      <c r="G12" s="480">
        <v>1737190000</v>
      </c>
      <c r="H12" s="479"/>
      <c r="I12" s="452"/>
      <c r="J12" s="452"/>
      <c r="K12" s="441"/>
      <c r="L12" s="441">
        <f>F12-J12</f>
        <v>33000</v>
      </c>
      <c r="M12" s="452"/>
      <c r="N12" s="452"/>
      <c r="O12" s="452">
        <f>IF((LEFT(B12,4)="1402"),F12*R12*DATEDIF(Q12,O$1,"d")/360,0)</f>
        <v>110</v>
      </c>
      <c r="P12" s="452">
        <f>IF((LEFT(B12,4)="1015"),F12*R12*DATEDIF(Q12,Q$1,"d")/360,0)</f>
        <v>0</v>
      </c>
      <c r="Q12" s="437">
        <f>DATEVALUE("16/"&amp;(MONTH($P$1)-1)&amp;"/16")</f>
        <v>42476</v>
      </c>
      <c r="R12" s="481">
        <v>0.04</v>
      </c>
      <c r="S12" s="482" t="s">
        <v>121</v>
      </c>
      <c r="T12" s="445"/>
    </row>
    <row r="13" spans="1:20" s="445" customFormat="1" ht="17.25" customHeight="1">
      <c r="A13" s="471">
        <f>ROW()-9</f>
        <v>4</v>
      </c>
      <c r="B13" s="478" t="s">
        <v>1442</v>
      </c>
      <c r="C13" s="479">
        <v>42363</v>
      </c>
      <c r="D13" s="479">
        <v>42546</v>
      </c>
      <c r="E13" s="452"/>
      <c r="F13" s="452">
        <v>43000</v>
      </c>
      <c r="G13" s="480">
        <v>926064000</v>
      </c>
      <c r="H13" s="479"/>
      <c r="I13" s="452"/>
      <c r="J13" s="452"/>
      <c r="K13" s="441"/>
      <c r="L13" s="441">
        <f>F13-J13</f>
        <v>43000</v>
      </c>
      <c r="M13" s="452"/>
      <c r="N13" s="452"/>
      <c r="O13" s="452">
        <f>IF((LEFT(B13,4)="1402"),F13*R13*DATEDIF(Q13,O$1,"d")/360,0)</f>
        <v>143.33333333333334</v>
      </c>
      <c r="P13" s="452">
        <f>IF((LEFT(B13,4)="1015"),F13*R13*DATEDIF(Q13,Q$1,"d")/360,0)</f>
        <v>0</v>
      </c>
      <c r="Q13" s="437">
        <f>DATEVALUE("16/"&amp;(MONTH($P$1)-1)&amp;"/16")</f>
        <v>42476</v>
      </c>
      <c r="R13" s="481">
        <v>0.04</v>
      </c>
      <c r="S13" s="482" t="s">
        <v>121</v>
      </c>
    </row>
    <row r="14" spans="1:20" s="445" customFormat="1" ht="17.25" customHeight="1">
      <c r="A14" s="471">
        <f>ROW()-9</f>
        <v>5</v>
      </c>
      <c r="B14" s="472" t="s">
        <v>1443</v>
      </c>
      <c r="C14" s="479">
        <v>42398</v>
      </c>
      <c r="D14" s="479">
        <v>42580</v>
      </c>
      <c r="E14" s="452"/>
      <c r="F14" s="452">
        <v>52300</v>
      </c>
      <c r="G14" s="480">
        <v>1151700000</v>
      </c>
      <c r="H14" s="479"/>
      <c r="I14" s="452"/>
      <c r="J14" s="452"/>
      <c r="K14" s="441"/>
      <c r="L14" s="441">
        <f>F14-J14</f>
        <v>52300</v>
      </c>
      <c r="M14" s="452"/>
      <c r="N14" s="452"/>
      <c r="O14" s="452">
        <f>IF((LEFT(B14,4)="1402"),F14*R14*DATEDIF(Q14,O$1,"d")/360,0)</f>
        <v>174.33333333333334</v>
      </c>
      <c r="P14" s="452">
        <f>IF((LEFT(B14,4)="1015"),F14*R14*DATEDIF(Q14,Q$1,"d")/360,0)</f>
        <v>0</v>
      </c>
      <c r="Q14" s="437">
        <f>DATEVALUE("16/"&amp;(MONTH($P$1)-1)&amp;"/16")</f>
        <v>42476</v>
      </c>
      <c r="R14" s="481">
        <v>0.04</v>
      </c>
      <c r="S14" s="482" t="s">
        <v>1444</v>
      </c>
    </row>
    <row r="15" spans="1:20" s="445" customFormat="1" ht="17.25" customHeight="1">
      <c r="A15" s="483"/>
      <c r="B15" s="484"/>
      <c r="C15" s="485"/>
      <c r="D15" s="485"/>
      <c r="E15" s="486"/>
      <c r="F15" s="486"/>
      <c r="G15" s="487"/>
      <c r="H15" s="485"/>
      <c r="I15" s="486"/>
      <c r="J15" s="486"/>
      <c r="K15" s="486"/>
      <c r="L15" s="486"/>
      <c r="M15" s="486"/>
      <c r="N15" s="486"/>
      <c r="O15" s="486"/>
      <c r="P15" s="486"/>
      <c r="Q15" s="488"/>
      <c r="R15" s="489"/>
      <c r="S15" s="490"/>
    </row>
    <row r="16" spans="1:20" s="470" customFormat="1" ht="17.25" customHeight="1">
      <c r="A16" s="588" t="s">
        <v>1509</v>
      </c>
      <c r="B16" s="588"/>
      <c r="C16" s="465"/>
      <c r="D16" s="465"/>
      <c r="E16" s="466"/>
      <c r="F16" s="467">
        <f>SUM(F10:F15)</f>
        <v>261200</v>
      </c>
      <c r="G16" s="466">
        <f>SUM(G9:G13)</f>
        <v>6419804000</v>
      </c>
      <c r="H16" s="467"/>
      <c r="I16" s="466"/>
      <c r="J16" s="467">
        <f>SUM(J10:J15)</f>
        <v>0</v>
      </c>
      <c r="K16" s="466"/>
      <c r="L16" s="467">
        <f>SUM(L10:L15)</f>
        <v>261200</v>
      </c>
      <c r="M16" s="466"/>
      <c r="N16" s="466">
        <f>SUM(N9:N13)</f>
        <v>0</v>
      </c>
      <c r="O16" s="467">
        <f>SUM(O10:O15)</f>
        <v>870.66666666666674</v>
      </c>
      <c r="P16" s="467">
        <f>SUM(P10:P15)</f>
        <v>0</v>
      </c>
      <c r="Q16" s="465"/>
      <c r="R16" s="468"/>
      <c r="S16" s="469"/>
    </row>
    <row r="17" spans="1:20" s="445" customFormat="1" ht="17.25" customHeight="1">
      <c r="A17" s="471">
        <f>ROW()-16</f>
        <v>1</v>
      </c>
      <c r="B17" s="447" t="s">
        <v>1445</v>
      </c>
      <c r="C17" s="448">
        <v>42278</v>
      </c>
      <c r="D17" s="448">
        <v>42552</v>
      </c>
      <c r="E17" s="449"/>
      <c r="F17" s="449">
        <v>89500</v>
      </c>
      <c r="G17" s="450">
        <v>1894165000</v>
      </c>
      <c r="H17" s="448"/>
      <c r="I17" s="449"/>
      <c r="J17" s="449"/>
      <c r="K17" s="441"/>
      <c r="L17" s="438">
        <f t="shared" ref="L17:L24" si="1">F17-J17</f>
        <v>89500</v>
      </c>
      <c r="M17" s="449"/>
      <c r="N17" s="449"/>
      <c r="O17" s="449">
        <f t="shared" ref="O17:O24" si="2">IF((LEFT(B17,4)="1402"),F17*R17*DATEDIF(Q17,O$1,"d")/360,0)</f>
        <v>0</v>
      </c>
      <c r="P17" s="449">
        <f t="shared" ref="P17:P24" si="3">IF((LEFT(B17,4)="1015"),F17*R17*DATEDIF(Q17,Q$1,"d")/360,0)</f>
        <v>298.33333333333331</v>
      </c>
      <c r="Q17" s="437">
        <f>DATEVALUE("18/"&amp;(MONTH($P$1)-1)&amp;"/16")</f>
        <v>42478</v>
      </c>
      <c r="R17" s="491">
        <v>0.04</v>
      </c>
      <c r="S17" s="482" t="s">
        <v>1446</v>
      </c>
      <c r="T17" s="477"/>
    </row>
    <row r="18" spans="1:20" s="445" customFormat="1" ht="17.25" customHeight="1">
      <c r="A18" s="471">
        <f t="shared" ref="A18:A24" si="4">ROW()-16</f>
        <v>2</v>
      </c>
      <c r="B18" s="447" t="s">
        <v>1447</v>
      </c>
      <c r="C18" s="448">
        <v>42279</v>
      </c>
      <c r="D18" s="448">
        <v>42553</v>
      </c>
      <c r="E18" s="449"/>
      <c r="F18" s="449">
        <v>89000</v>
      </c>
      <c r="G18" s="450"/>
      <c r="H18" s="448"/>
      <c r="I18" s="449"/>
      <c r="J18" s="449"/>
      <c r="K18" s="441"/>
      <c r="L18" s="438">
        <f t="shared" si="1"/>
        <v>89000</v>
      </c>
      <c r="M18" s="449"/>
      <c r="N18" s="449"/>
      <c r="O18" s="449">
        <f t="shared" si="2"/>
        <v>0</v>
      </c>
      <c r="P18" s="449">
        <f t="shared" si="3"/>
        <v>296.66666666666669</v>
      </c>
      <c r="Q18" s="437">
        <f>DATEVALUE("18/"&amp;(MONTH($P$1)-1)&amp;"/16")</f>
        <v>42478</v>
      </c>
      <c r="R18" s="491">
        <v>0.04</v>
      </c>
      <c r="S18" s="454"/>
    </row>
    <row r="19" spans="1:20" s="445" customFormat="1" ht="17.25" customHeight="1">
      <c r="A19" s="471">
        <f t="shared" si="4"/>
        <v>3</v>
      </c>
      <c r="B19" s="447" t="s">
        <v>1448</v>
      </c>
      <c r="C19" s="448">
        <v>42328</v>
      </c>
      <c r="D19" s="448">
        <v>42602</v>
      </c>
      <c r="E19" s="449"/>
      <c r="F19" s="449">
        <v>61000</v>
      </c>
      <c r="G19" s="450"/>
      <c r="H19" s="448"/>
      <c r="I19" s="449"/>
      <c r="J19" s="449"/>
      <c r="K19" s="441"/>
      <c r="L19" s="438">
        <f t="shared" si="1"/>
        <v>61000</v>
      </c>
      <c r="M19" s="449"/>
      <c r="N19" s="449"/>
      <c r="O19" s="449">
        <f t="shared" si="2"/>
        <v>0</v>
      </c>
      <c r="P19" s="449">
        <f t="shared" si="3"/>
        <v>203.33333333333334</v>
      </c>
      <c r="Q19" s="437">
        <f>DATEVALUE("18/"&amp;(MONTH($P$1)-1)&amp;"/16")</f>
        <v>42478</v>
      </c>
      <c r="R19" s="491">
        <v>0.04</v>
      </c>
      <c r="S19" s="454"/>
    </row>
    <row r="20" spans="1:20" s="445" customFormat="1" ht="17.25" customHeight="1">
      <c r="A20" s="471">
        <f t="shared" si="4"/>
        <v>4</v>
      </c>
      <c r="B20" s="447" t="s">
        <v>1449</v>
      </c>
      <c r="C20" s="448">
        <v>42339</v>
      </c>
      <c r="D20" s="448">
        <v>42614</v>
      </c>
      <c r="E20" s="449"/>
      <c r="F20" s="449">
        <v>89000</v>
      </c>
      <c r="G20" s="450"/>
      <c r="H20" s="448"/>
      <c r="I20" s="449"/>
      <c r="J20" s="449"/>
      <c r="K20" s="441"/>
      <c r="L20" s="438">
        <f t="shared" si="1"/>
        <v>89000</v>
      </c>
      <c r="M20" s="449"/>
      <c r="N20" s="449"/>
      <c r="O20" s="449">
        <f t="shared" si="2"/>
        <v>0</v>
      </c>
      <c r="P20" s="449">
        <f t="shared" si="3"/>
        <v>296.66666666666669</v>
      </c>
      <c r="Q20" s="437">
        <f>DATEVALUE("18/"&amp;(MONTH($P$1)-1)&amp;"/16")</f>
        <v>42478</v>
      </c>
      <c r="R20" s="491">
        <v>0.04</v>
      </c>
      <c r="S20" s="454"/>
    </row>
    <row r="21" spans="1:20" s="477" customFormat="1" ht="17.25" customHeight="1">
      <c r="A21" s="471">
        <f t="shared" si="4"/>
        <v>5</v>
      </c>
      <c r="B21" s="447" t="s">
        <v>1450</v>
      </c>
      <c r="C21" s="448">
        <v>42360</v>
      </c>
      <c r="D21" s="448">
        <v>42635</v>
      </c>
      <c r="E21" s="449"/>
      <c r="F21" s="449">
        <v>88000</v>
      </c>
      <c r="G21" s="450">
        <v>2015900000</v>
      </c>
      <c r="H21" s="448"/>
      <c r="I21" s="449"/>
      <c r="J21" s="449"/>
      <c r="K21" s="441"/>
      <c r="L21" s="438">
        <f t="shared" si="1"/>
        <v>88000</v>
      </c>
      <c r="M21" s="449"/>
      <c r="N21" s="449"/>
      <c r="O21" s="449">
        <f t="shared" si="2"/>
        <v>0</v>
      </c>
      <c r="P21" s="449">
        <f t="shared" si="3"/>
        <v>293.33333333333331</v>
      </c>
      <c r="Q21" s="437">
        <f t="shared" ref="Q21:Q24" si="5">DATEVALUE("18/"&amp;(MONTH($P$1)-1)&amp;"/16")</f>
        <v>42478</v>
      </c>
      <c r="R21" s="491">
        <v>0.04</v>
      </c>
      <c r="S21" s="482" t="s">
        <v>1451</v>
      </c>
    </row>
    <row r="22" spans="1:20" s="445" customFormat="1" ht="17.25" customHeight="1">
      <c r="A22" s="471">
        <f t="shared" si="4"/>
        <v>6</v>
      </c>
      <c r="B22" s="447" t="s">
        <v>1452</v>
      </c>
      <c r="C22" s="448">
        <v>42394</v>
      </c>
      <c r="D22" s="448">
        <v>42668</v>
      </c>
      <c r="E22" s="449"/>
      <c r="F22" s="449">
        <v>97000</v>
      </c>
      <c r="G22" s="450">
        <v>1965255000</v>
      </c>
      <c r="H22" s="448"/>
      <c r="I22" s="449"/>
      <c r="J22" s="449"/>
      <c r="K22" s="438"/>
      <c r="L22" s="438">
        <f t="shared" si="1"/>
        <v>97000</v>
      </c>
      <c r="M22" s="449"/>
      <c r="N22" s="449"/>
      <c r="O22" s="449">
        <f t="shared" si="2"/>
        <v>0</v>
      </c>
      <c r="P22" s="449">
        <f t="shared" si="3"/>
        <v>323.33333333333331</v>
      </c>
      <c r="Q22" s="437">
        <f t="shared" si="5"/>
        <v>42478</v>
      </c>
      <c r="R22" s="491">
        <v>0.04</v>
      </c>
      <c r="S22" s="454" t="s">
        <v>1453</v>
      </c>
    </row>
    <row r="23" spans="1:20" s="445" customFormat="1" ht="17.25" customHeight="1">
      <c r="A23" s="471">
        <f t="shared" si="4"/>
        <v>7</v>
      </c>
      <c r="B23" s="447" t="s">
        <v>1454</v>
      </c>
      <c r="C23" s="448">
        <v>42436</v>
      </c>
      <c r="D23" s="448">
        <v>42711</v>
      </c>
      <c r="E23" s="449"/>
      <c r="F23" s="449">
        <v>82000</v>
      </c>
      <c r="G23" s="450">
        <v>1894165000</v>
      </c>
      <c r="H23" s="448"/>
      <c r="I23" s="449"/>
      <c r="J23" s="449"/>
      <c r="K23" s="438"/>
      <c r="L23" s="438">
        <f t="shared" si="1"/>
        <v>82000</v>
      </c>
      <c r="M23" s="449"/>
      <c r="N23" s="449"/>
      <c r="O23" s="449">
        <f t="shared" si="2"/>
        <v>0</v>
      </c>
      <c r="P23" s="449">
        <f t="shared" si="3"/>
        <v>273.33333333333331</v>
      </c>
      <c r="Q23" s="437">
        <f t="shared" si="5"/>
        <v>42478</v>
      </c>
      <c r="R23" s="491">
        <v>0.04</v>
      </c>
      <c r="S23" s="454" t="s">
        <v>1455</v>
      </c>
    </row>
    <row r="24" spans="1:20" s="445" customFormat="1" ht="17.25" customHeight="1">
      <c r="A24" s="471">
        <f t="shared" si="4"/>
        <v>8</v>
      </c>
      <c r="B24" s="447" t="s">
        <v>1456</v>
      </c>
      <c r="C24" s="492">
        <v>42437</v>
      </c>
      <c r="D24" s="448">
        <v>42712</v>
      </c>
      <c r="E24" s="493"/>
      <c r="F24" s="493">
        <v>90000</v>
      </c>
      <c r="G24" s="494">
        <v>1997238540</v>
      </c>
      <c r="H24" s="492"/>
      <c r="I24" s="493"/>
      <c r="J24" s="493"/>
      <c r="K24" s="438"/>
      <c r="L24" s="438">
        <f t="shared" si="1"/>
        <v>90000</v>
      </c>
      <c r="M24" s="493"/>
      <c r="N24" s="493"/>
      <c r="O24" s="449">
        <f t="shared" si="2"/>
        <v>0</v>
      </c>
      <c r="P24" s="449">
        <f t="shared" si="3"/>
        <v>300</v>
      </c>
      <c r="Q24" s="437">
        <f t="shared" si="5"/>
        <v>42478</v>
      </c>
      <c r="R24" s="491">
        <v>0.04</v>
      </c>
      <c r="S24" s="482" t="s">
        <v>1457</v>
      </c>
    </row>
    <row r="25" spans="1:20" s="445" customFormat="1" ht="17.25" customHeight="1">
      <c r="A25" s="455"/>
      <c r="B25" s="456"/>
      <c r="C25" s="457"/>
      <c r="D25" s="457"/>
      <c r="E25" s="458"/>
      <c r="F25" s="458"/>
      <c r="G25" s="459"/>
      <c r="H25" s="457"/>
      <c r="I25" s="458"/>
      <c r="J25" s="458"/>
      <c r="K25" s="458"/>
      <c r="L25" s="458"/>
      <c r="M25" s="458"/>
      <c r="N25" s="458"/>
      <c r="O25" s="458"/>
      <c r="P25" s="458"/>
      <c r="Q25" s="457"/>
      <c r="R25" s="495"/>
      <c r="S25" s="464"/>
    </row>
    <row r="26" spans="1:20" s="499" customFormat="1" ht="17.25" customHeight="1">
      <c r="A26" s="584" t="s">
        <v>1508</v>
      </c>
      <c r="B26" s="584"/>
      <c r="C26" s="496"/>
      <c r="D26" s="496"/>
      <c r="E26" s="467">
        <f>SUM(E10:E25)</f>
        <v>0</v>
      </c>
      <c r="F26" s="467">
        <f>SUM(F17:F25)</f>
        <v>685500</v>
      </c>
      <c r="G26" s="466">
        <f>SUM(G10:G23)</f>
        <v>21760793000</v>
      </c>
      <c r="H26" s="465"/>
      <c r="I26" s="467">
        <f>SUM(I17:I25)</f>
        <v>0</v>
      </c>
      <c r="J26" s="467">
        <f>SUM(J17:J25)</f>
        <v>0</v>
      </c>
      <c r="K26" s="467">
        <f>SUM(K17:K25)</f>
        <v>0</v>
      </c>
      <c r="L26" s="467">
        <f>SUM(L17:L25)</f>
        <v>685500</v>
      </c>
      <c r="M26" s="467">
        <f>SUM(M10:M21)</f>
        <v>0</v>
      </c>
      <c r="N26" s="467"/>
      <c r="O26" s="467">
        <f>SUM(O17:O25)</f>
        <v>0</v>
      </c>
      <c r="P26" s="467">
        <f>SUM(P17:P25)</f>
        <v>2285</v>
      </c>
      <c r="Q26" s="497"/>
      <c r="R26" s="498"/>
      <c r="S26" s="469"/>
    </row>
    <row r="27" spans="1:20" s="477" customFormat="1" ht="17.25" customHeight="1">
      <c r="A27" s="471">
        <f>ROW()-26</f>
        <v>1</v>
      </c>
      <c r="B27" s="478" t="s">
        <v>1458</v>
      </c>
      <c r="C27" s="479">
        <v>41870</v>
      </c>
      <c r="D27" s="479">
        <v>46253</v>
      </c>
      <c r="E27" s="480">
        <v>1000000000</v>
      </c>
      <c r="F27" s="452"/>
      <c r="G27" s="480">
        <v>1151700000</v>
      </c>
      <c r="H27" s="479">
        <v>42632</v>
      </c>
      <c r="I27" s="480">
        <v>8340000</v>
      </c>
      <c r="J27" s="452"/>
      <c r="K27" s="480">
        <f t="shared" ref="K27:K41" si="6">E27-I27</f>
        <v>991660000</v>
      </c>
      <c r="L27" s="452"/>
      <c r="M27" s="480">
        <f t="shared" ref="M27:M41" si="7">IF((LEFT(B27,4)="1402"),E27*R27*DATEDIF(Q27,$M$1,"d")/360,0)</f>
        <v>7916666.666666667</v>
      </c>
      <c r="N27" s="452"/>
      <c r="O27" s="452">
        <f t="shared" ref="O27:O40" si="8">IF((LEFT(B27,4)="1402"),F27*R27*DATEDIF(Q27,O$1,"d")/360,0)</f>
        <v>0</v>
      </c>
      <c r="P27" s="452">
        <f t="shared" ref="P27:P41" si="9">IF((LEFT(B27,4)="1015"),F27*R27*DATEDIF(Q27,Q$1,"d")/360,0)</f>
        <v>0</v>
      </c>
      <c r="Q27" s="500">
        <f>DATEVALUE("19/"&amp;(MONTH($P$1)-1)&amp;"/16")</f>
        <v>42479</v>
      </c>
      <c r="R27" s="481">
        <v>9.5000000000000001E-2</v>
      </c>
      <c r="S27" s="501" t="s">
        <v>1459</v>
      </c>
    </row>
    <row r="28" spans="1:20" s="477" customFormat="1" ht="17.25" customHeight="1">
      <c r="A28" s="471">
        <f t="shared" ref="A28:A41" si="10">ROW()-26</f>
        <v>2</v>
      </c>
      <c r="B28" s="478" t="s">
        <v>1460</v>
      </c>
      <c r="C28" s="479">
        <v>41905</v>
      </c>
      <c r="D28" s="479">
        <v>46253</v>
      </c>
      <c r="E28" s="480">
        <v>2000000000</v>
      </c>
      <c r="F28" s="452"/>
      <c r="G28" s="480">
        <v>1894165000</v>
      </c>
      <c r="H28" s="479">
        <v>42632</v>
      </c>
      <c r="I28" s="480">
        <v>16670000</v>
      </c>
      <c r="J28" s="452"/>
      <c r="K28" s="480">
        <f t="shared" si="6"/>
        <v>1983330000</v>
      </c>
      <c r="L28" s="452"/>
      <c r="M28" s="480">
        <f t="shared" si="7"/>
        <v>15833333.333333334</v>
      </c>
      <c r="N28" s="452"/>
      <c r="O28" s="452">
        <f t="shared" si="8"/>
        <v>0</v>
      </c>
      <c r="P28" s="452">
        <f t="shared" si="9"/>
        <v>0</v>
      </c>
      <c r="Q28" s="500">
        <f t="shared" ref="Q28:Q40" si="11">DATEVALUE("19/"&amp;(MONTH($P$1)-1)&amp;"/16")</f>
        <v>42479</v>
      </c>
      <c r="R28" s="481">
        <v>9.5000000000000001E-2</v>
      </c>
      <c r="S28" s="482" t="s">
        <v>1459</v>
      </c>
    </row>
    <row r="29" spans="1:20" s="477" customFormat="1" ht="17.25" customHeight="1">
      <c r="A29" s="471">
        <f t="shared" si="10"/>
        <v>3</v>
      </c>
      <c r="B29" s="478" t="s">
        <v>1461</v>
      </c>
      <c r="C29" s="502">
        <v>41934</v>
      </c>
      <c r="D29" s="479">
        <v>46253</v>
      </c>
      <c r="E29" s="503">
        <v>1600000000</v>
      </c>
      <c r="F29" s="504"/>
      <c r="G29" s="503"/>
      <c r="H29" s="479">
        <v>42632</v>
      </c>
      <c r="I29" s="503">
        <v>13340000</v>
      </c>
      <c r="J29" s="504"/>
      <c r="K29" s="480">
        <f t="shared" si="6"/>
        <v>1586660000</v>
      </c>
      <c r="L29" s="504"/>
      <c r="M29" s="480">
        <f t="shared" si="7"/>
        <v>12666666.666666666</v>
      </c>
      <c r="N29" s="504"/>
      <c r="O29" s="452">
        <f t="shared" si="8"/>
        <v>0</v>
      </c>
      <c r="P29" s="452">
        <f t="shared" si="9"/>
        <v>0</v>
      </c>
      <c r="Q29" s="500">
        <f t="shared" si="11"/>
        <v>42479</v>
      </c>
      <c r="R29" s="481">
        <v>9.5000000000000001E-2</v>
      </c>
      <c r="S29" s="482" t="s">
        <v>1459</v>
      </c>
    </row>
    <row r="30" spans="1:20" s="477" customFormat="1" ht="17.25" customHeight="1">
      <c r="A30" s="471">
        <f t="shared" si="10"/>
        <v>4</v>
      </c>
      <c r="B30" s="478" t="s">
        <v>1462</v>
      </c>
      <c r="C30" s="502">
        <v>41963</v>
      </c>
      <c r="D30" s="479">
        <v>46253</v>
      </c>
      <c r="E30" s="503">
        <v>1500000000</v>
      </c>
      <c r="F30" s="504"/>
      <c r="G30" s="503"/>
      <c r="H30" s="479">
        <v>42632</v>
      </c>
      <c r="I30" s="503">
        <v>12500000</v>
      </c>
      <c r="J30" s="504"/>
      <c r="K30" s="480">
        <f t="shared" si="6"/>
        <v>1487500000</v>
      </c>
      <c r="L30" s="504"/>
      <c r="M30" s="480">
        <f t="shared" si="7"/>
        <v>11875000</v>
      </c>
      <c r="N30" s="504"/>
      <c r="O30" s="452">
        <f t="shared" si="8"/>
        <v>0</v>
      </c>
      <c r="P30" s="452">
        <f t="shared" si="9"/>
        <v>0</v>
      </c>
      <c r="Q30" s="500">
        <f t="shared" si="11"/>
        <v>42479</v>
      </c>
      <c r="R30" s="481">
        <v>9.5000000000000001E-2</v>
      </c>
      <c r="S30" s="482" t="s">
        <v>1459</v>
      </c>
    </row>
    <row r="31" spans="1:20" s="477" customFormat="1" ht="17.25" customHeight="1">
      <c r="A31" s="471">
        <f t="shared" si="10"/>
        <v>5</v>
      </c>
      <c r="B31" s="478" t="s">
        <v>1463</v>
      </c>
      <c r="C31" s="502">
        <v>41984</v>
      </c>
      <c r="D31" s="479">
        <v>46253</v>
      </c>
      <c r="E31" s="503">
        <v>1000000000</v>
      </c>
      <c r="F31" s="504"/>
      <c r="G31" s="503"/>
      <c r="H31" s="479">
        <v>42632</v>
      </c>
      <c r="I31" s="503">
        <v>8330000</v>
      </c>
      <c r="J31" s="504"/>
      <c r="K31" s="503">
        <f t="shared" si="6"/>
        <v>991670000</v>
      </c>
      <c r="L31" s="504"/>
      <c r="M31" s="480">
        <f t="shared" si="7"/>
        <v>7916666.666666667</v>
      </c>
      <c r="N31" s="504"/>
      <c r="O31" s="452">
        <f t="shared" si="8"/>
        <v>0</v>
      </c>
      <c r="P31" s="452">
        <f t="shared" si="9"/>
        <v>0</v>
      </c>
      <c r="Q31" s="500">
        <f t="shared" si="11"/>
        <v>42479</v>
      </c>
      <c r="R31" s="481">
        <v>9.5000000000000001E-2</v>
      </c>
      <c r="S31" s="482" t="s">
        <v>1459</v>
      </c>
    </row>
    <row r="32" spans="1:20" s="477" customFormat="1" ht="17.25" customHeight="1">
      <c r="A32" s="471">
        <f t="shared" si="10"/>
        <v>6</v>
      </c>
      <c r="B32" s="478" t="s">
        <v>1464</v>
      </c>
      <c r="C32" s="502">
        <v>42033</v>
      </c>
      <c r="D32" s="479">
        <v>46253</v>
      </c>
      <c r="E32" s="503">
        <v>1500000000</v>
      </c>
      <c r="F32" s="504"/>
      <c r="G32" s="503"/>
      <c r="H32" s="502">
        <v>42632</v>
      </c>
      <c r="I32" s="503">
        <v>12500000</v>
      </c>
      <c r="J32" s="504"/>
      <c r="K32" s="503">
        <f t="shared" si="6"/>
        <v>1487500000</v>
      </c>
      <c r="L32" s="504"/>
      <c r="M32" s="480">
        <f t="shared" si="7"/>
        <v>11875000</v>
      </c>
      <c r="N32" s="504"/>
      <c r="O32" s="452">
        <f t="shared" si="8"/>
        <v>0</v>
      </c>
      <c r="P32" s="452">
        <f t="shared" si="9"/>
        <v>0</v>
      </c>
      <c r="Q32" s="500">
        <f t="shared" si="11"/>
        <v>42479</v>
      </c>
      <c r="R32" s="481">
        <v>9.5000000000000001E-2</v>
      </c>
      <c r="S32" s="482" t="s">
        <v>1459</v>
      </c>
    </row>
    <row r="33" spans="1:19" s="477" customFormat="1" ht="17.25" customHeight="1">
      <c r="A33" s="471">
        <f t="shared" si="10"/>
        <v>7</v>
      </c>
      <c r="B33" s="478" t="s">
        <v>1465</v>
      </c>
      <c r="C33" s="502">
        <v>42088</v>
      </c>
      <c r="D33" s="479">
        <v>46253</v>
      </c>
      <c r="E33" s="503">
        <v>2000000000</v>
      </c>
      <c r="F33" s="504"/>
      <c r="G33" s="503"/>
      <c r="H33" s="479">
        <v>42632</v>
      </c>
      <c r="I33" s="503">
        <v>16670000</v>
      </c>
      <c r="J33" s="504"/>
      <c r="K33" s="503">
        <f t="shared" si="6"/>
        <v>1983330000</v>
      </c>
      <c r="L33" s="504"/>
      <c r="M33" s="480">
        <f t="shared" si="7"/>
        <v>15833333.333333334</v>
      </c>
      <c r="N33" s="504"/>
      <c r="O33" s="452">
        <f t="shared" si="8"/>
        <v>0</v>
      </c>
      <c r="P33" s="452">
        <f t="shared" si="9"/>
        <v>0</v>
      </c>
      <c r="Q33" s="500">
        <f t="shared" si="11"/>
        <v>42479</v>
      </c>
      <c r="R33" s="481">
        <v>9.5000000000000001E-2</v>
      </c>
      <c r="S33" s="482" t="s">
        <v>1459</v>
      </c>
    </row>
    <row r="34" spans="1:19" s="477" customFormat="1" ht="17.25" customHeight="1">
      <c r="A34" s="471">
        <f t="shared" si="10"/>
        <v>8</v>
      </c>
      <c r="B34" s="478" t="s">
        <v>1466</v>
      </c>
      <c r="C34" s="502">
        <v>42114</v>
      </c>
      <c r="D34" s="479">
        <v>46253</v>
      </c>
      <c r="E34" s="503">
        <v>1400000000</v>
      </c>
      <c r="F34" s="504"/>
      <c r="G34" s="503"/>
      <c r="H34" s="502">
        <v>42632</v>
      </c>
      <c r="I34" s="503">
        <v>11670000</v>
      </c>
      <c r="J34" s="504"/>
      <c r="K34" s="503">
        <f t="shared" si="6"/>
        <v>1388330000</v>
      </c>
      <c r="L34" s="504"/>
      <c r="M34" s="480">
        <f t="shared" si="7"/>
        <v>11083333.333333334</v>
      </c>
      <c r="N34" s="504"/>
      <c r="O34" s="452">
        <f t="shared" si="8"/>
        <v>0</v>
      </c>
      <c r="P34" s="452">
        <f t="shared" si="9"/>
        <v>0</v>
      </c>
      <c r="Q34" s="500">
        <f t="shared" si="11"/>
        <v>42479</v>
      </c>
      <c r="R34" s="481">
        <v>9.5000000000000001E-2</v>
      </c>
      <c r="S34" s="482" t="s">
        <v>1459</v>
      </c>
    </row>
    <row r="35" spans="1:19" s="477" customFormat="1" ht="17.25" customHeight="1">
      <c r="A35" s="471">
        <f t="shared" si="10"/>
        <v>9</v>
      </c>
      <c r="B35" s="478" t="s">
        <v>1467</v>
      </c>
      <c r="C35" s="502">
        <v>42138</v>
      </c>
      <c r="D35" s="479">
        <v>46253</v>
      </c>
      <c r="E35" s="503">
        <v>1500000000</v>
      </c>
      <c r="F35" s="504"/>
      <c r="G35" s="503"/>
      <c r="H35" s="502">
        <v>42632</v>
      </c>
      <c r="I35" s="503">
        <v>12500000</v>
      </c>
      <c r="J35" s="504"/>
      <c r="K35" s="503">
        <f t="shared" si="6"/>
        <v>1487500000</v>
      </c>
      <c r="L35" s="504"/>
      <c r="M35" s="480">
        <f t="shared" si="7"/>
        <v>11875000</v>
      </c>
      <c r="N35" s="504"/>
      <c r="O35" s="452">
        <f t="shared" si="8"/>
        <v>0</v>
      </c>
      <c r="P35" s="452">
        <f t="shared" si="9"/>
        <v>0</v>
      </c>
      <c r="Q35" s="500">
        <f t="shared" si="11"/>
        <v>42479</v>
      </c>
      <c r="R35" s="481">
        <v>9.5000000000000001E-2</v>
      </c>
      <c r="S35" s="482" t="s">
        <v>1459</v>
      </c>
    </row>
    <row r="36" spans="1:19" s="477" customFormat="1" ht="17.25" customHeight="1">
      <c r="A36" s="471">
        <f t="shared" si="10"/>
        <v>10</v>
      </c>
      <c r="B36" s="478" t="s">
        <v>1468</v>
      </c>
      <c r="C36" s="502">
        <v>42164</v>
      </c>
      <c r="D36" s="479">
        <v>46253</v>
      </c>
      <c r="E36" s="503">
        <v>1500000000</v>
      </c>
      <c r="F36" s="504"/>
      <c r="G36" s="503"/>
      <c r="H36" s="502">
        <v>42632</v>
      </c>
      <c r="I36" s="503">
        <v>12500000</v>
      </c>
      <c r="J36" s="504"/>
      <c r="K36" s="503">
        <f t="shared" si="6"/>
        <v>1487500000</v>
      </c>
      <c r="L36" s="504"/>
      <c r="M36" s="480">
        <f t="shared" si="7"/>
        <v>11875000</v>
      </c>
      <c r="N36" s="504"/>
      <c r="O36" s="452">
        <f t="shared" si="8"/>
        <v>0</v>
      </c>
      <c r="P36" s="452">
        <f t="shared" si="9"/>
        <v>0</v>
      </c>
      <c r="Q36" s="500">
        <f t="shared" si="11"/>
        <v>42479</v>
      </c>
      <c r="R36" s="481">
        <v>9.5000000000000001E-2</v>
      </c>
      <c r="S36" s="482" t="s">
        <v>1459</v>
      </c>
    </row>
    <row r="37" spans="1:19" s="477" customFormat="1" ht="17.25" customHeight="1">
      <c r="A37" s="471">
        <f t="shared" si="10"/>
        <v>11</v>
      </c>
      <c r="B37" s="478" t="s">
        <v>1469</v>
      </c>
      <c r="C37" s="502">
        <v>42187</v>
      </c>
      <c r="D37" s="479">
        <v>46253</v>
      </c>
      <c r="E37" s="503">
        <v>1500000000</v>
      </c>
      <c r="F37" s="504"/>
      <c r="G37" s="503"/>
      <c r="H37" s="502">
        <v>42632</v>
      </c>
      <c r="I37" s="503">
        <v>12500000</v>
      </c>
      <c r="J37" s="504"/>
      <c r="K37" s="503">
        <f t="shared" si="6"/>
        <v>1487500000</v>
      </c>
      <c r="L37" s="504"/>
      <c r="M37" s="480">
        <f t="shared" si="7"/>
        <v>11875000</v>
      </c>
      <c r="N37" s="504"/>
      <c r="O37" s="452">
        <f t="shared" si="8"/>
        <v>0</v>
      </c>
      <c r="P37" s="452">
        <f t="shared" si="9"/>
        <v>0</v>
      </c>
      <c r="Q37" s="500">
        <f t="shared" si="11"/>
        <v>42479</v>
      </c>
      <c r="R37" s="481">
        <v>9.5000000000000001E-2</v>
      </c>
      <c r="S37" s="482" t="s">
        <v>1459</v>
      </c>
    </row>
    <row r="38" spans="1:19" s="477" customFormat="1" ht="17.25" customHeight="1">
      <c r="A38" s="471">
        <f t="shared" si="10"/>
        <v>12</v>
      </c>
      <c r="B38" s="478" t="s">
        <v>1470</v>
      </c>
      <c r="C38" s="502">
        <v>42195</v>
      </c>
      <c r="D38" s="479">
        <v>46253</v>
      </c>
      <c r="E38" s="503">
        <v>1500000000</v>
      </c>
      <c r="F38" s="504"/>
      <c r="G38" s="503"/>
      <c r="H38" s="502">
        <v>42632</v>
      </c>
      <c r="I38" s="503">
        <v>12500000</v>
      </c>
      <c r="J38" s="504"/>
      <c r="K38" s="503">
        <f t="shared" si="6"/>
        <v>1487500000</v>
      </c>
      <c r="L38" s="504"/>
      <c r="M38" s="480">
        <f t="shared" si="7"/>
        <v>11875000</v>
      </c>
      <c r="N38" s="504"/>
      <c r="O38" s="452">
        <f t="shared" si="8"/>
        <v>0</v>
      </c>
      <c r="P38" s="452">
        <f t="shared" si="9"/>
        <v>0</v>
      </c>
      <c r="Q38" s="500">
        <f t="shared" si="11"/>
        <v>42479</v>
      </c>
      <c r="R38" s="481">
        <v>9.5000000000000001E-2</v>
      </c>
      <c r="S38" s="482" t="s">
        <v>1459</v>
      </c>
    </row>
    <row r="39" spans="1:19" s="477" customFormat="1" ht="17.25" customHeight="1">
      <c r="A39" s="471">
        <f t="shared" si="10"/>
        <v>13</v>
      </c>
      <c r="B39" s="478" t="s">
        <v>1471</v>
      </c>
      <c r="C39" s="502">
        <v>42215</v>
      </c>
      <c r="D39" s="479">
        <v>46253</v>
      </c>
      <c r="E39" s="503">
        <v>1000000000</v>
      </c>
      <c r="F39" s="504"/>
      <c r="G39" s="503"/>
      <c r="H39" s="502">
        <v>42632</v>
      </c>
      <c r="I39" s="503">
        <v>8330000</v>
      </c>
      <c r="J39" s="504"/>
      <c r="K39" s="503">
        <f t="shared" si="6"/>
        <v>991670000</v>
      </c>
      <c r="L39" s="504"/>
      <c r="M39" s="480">
        <f t="shared" si="7"/>
        <v>7916666.666666667</v>
      </c>
      <c r="N39" s="504"/>
      <c r="O39" s="452">
        <f t="shared" si="8"/>
        <v>0</v>
      </c>
      <c r="P39" s="452">
        <f t="shared" si="9"/>
        <v>0</v>
      </c>
      <c r="Q39" s="500">
        <f t="shared" si="11"/>
        <v>42479</v>
      </c>
      <c r="R39" s="481">
        <v>9.5000000000000001E-2</v>
      </c>
      <c r="S39" s="482" t="s">
        <v>1459</v>
      </c>
    </row>
    <row r="40" spans="1:19" s="477" customFormat="1" ht="17.25" customHeight="1">
      <c r="A40" s="471">
        <f t="shared" si="10"/>
        <v>14</v>
      </c>
      <c r="B40" s="478" t="s">
        <v>1472</v>
      </c>
      <c r="C40" s="502">
        <v>42229</v>
      </c>
      <c r="D40" s="479">
        <v>46253</v>
      </c>
      <c r="E40" s="503">
        <v>1000000000</v>
      </c>
      <c r="F40" s="504"/>
      <c r="G40" s="503"/>
      <c r="H40" s="502">
        <v>42632</v>
      </c>
      <c r="I40" s="503">
        <v>8330000</v>
      </c>
      <c r="J40" s="504"/>
      <c r="K40" s="503">
        <f t="shared" si="6"/>
        <v>991670000</v>
      </c>
      <c r="L40" s="504"/>
      <c r="M40" s="480">
        <f t="shared" si="7"/>
        <v>7916666.666666667</v>
      </c>
      <c r="N40" s="504"/>
      <c r="O40" s="452">
        <f t="shared" si="8"/>
        <v>0</v>
      </c>
      <c r="P40" s="452">
        <f t="shared" si="9"/>
        <v>0</v>
      </c>
      <c r="Q40" s="500">
        <f t="shared" si="11"/>
        <v>42479</v>
      </c>
      <c r="R40" s="481">
        <v>9.5000000000000001E-2</v>
      </c>
      <c r="S40" s="482" t="s">
        <v>1459</v>
      </c>
    </row>
    <row r="41" spans="1:19" s="477" customFormat="1" ht="17.25" customHeight="1">
      <c r="A41" s="471">
        <f t="shared" si="10"/>
        <v>15</v>
      </c>
      <c r="B41" s="478" t="s">
        <v>1473</v>
      </c>
      <c r="C41" s="502">
        <v>42362</v>
      </c>
      <c r="D41" s="502">
        <v>42545</v>
      </c>
      <c r="E41" s="503"/>
      <c r="F41" s="504">
        <v>88000</v>
      </c>
      <c r="G41" s="503"/>
      <c r="H41" s="502"/>
      <c r="I41" s="503"/>
      <c r="J41" s="504"/>
      <c r="K41" s="503">
        <f t="shared" si="6"/>
        <v>0</v>
      </c>
      <c r="L41" s="504">
        <f>F41</f>
        <v>88000</v>
      </c>
      <c r="M41" s="480">
        <f t="shared" si="7"/>
        <v>0</v>
      </c>
      <c r="N41" s="504"/>
      <c r="O41" s="452">
        <f>IF((LEFT(B41,4)="1402"),F41*R41*DATEDIF(Q41,O$1,"d")/360,0)</f>
        <v>293.33333333333331</v>
      </c>
      <c r="P41" s="452">
        <f t="shared" si="9"/>
        <v>0</v>
      </c>
      <c r="Q41" s="500">
        <f>DATEVALUE("16/"&amp;(MONTH($P$1)-1)&amp;"/16")</f>
        <v>42476</v>
      </c>
      <c r="R41" s="481">
        <v>0.04</v>
      </c>
      <c r="S41" s="482"/>
    </row>
    <row r="42" spans="1:19" s="477" customFormat="1" ht="17.25" hidden="1" customHeight="1">
      <c r="A42" s="471"/>
      <c r="B42" s="478"/>
      <c r="C42" s="502"/>
      <c r="D42" s="502"/>
      <c r="E42" s="503"/>
      <c r="F42" s="504"/>
      <c r="G42" s="503"/>
      <c r="H42" s="502"/>
      <c r="I42" s="503"/>
      <c r="J42" s="504"/>
      <c r="K42" s="503"/>
      <c r="L42" s="504"/>
      <c r="M42" s="503"/>
      <c r="N42" s="504"/>
      <c r="O42" s="504"/>
      <c r="P42" s="504"/>
      <c r="Q42" s="500"/>
      <c r="R42" s="481"/>
      <c r="S42" s="482"/>
    </row>
    <row r="43" spans="1:19" s="445" customFormat="1" ht="17.25" customHeight="1">
      <c r="A43" s="435"/>
      <c r="B43" s="447"/>
      <c r="C43" s="492"/>
      <c r="D43" s="492"/>
      <c r="E43" s="494"/>
      <c r="F43" s="493"/>
      <c r="G43" s="494"/>
      <c r="H43" s="492"/>
      <c r="I43" s="494"/>
      <c r="J43" s="493"/>
      <c r="K43" s="494"/>
      <c r="L43" s="493"/>
      <c r="M43" s="494"/>
      <c r="N43" s="493"/>
      <c r="O43" s="493"/>
      <c r="P43" s="493"/>
      <c r="Q43" s="437"/>
      <c r="R43" s="491"/>
      <c r="S43" s="454"/>
    </row>
    <row r="44" spans="1:19" s="499" customFormat="1" ht="17.25" customHeight="1">
      <c r="A44" s="584" t="s">
        <v>1510</v>
      </c>
      <c r="B44" s="584"/>
      <c r="C44" s="496"/>
      <c r="D44" s="496"/>
      <c r="E44" s="466">
        <f>SUM(E27:E43)</f>
        <v>20000000000</v>
      </c>
      <c r="F44" s="467">
        <f>SUM(F27:F43)</f>
        <v>88000</v>
      </c>
      <c r="G44" s="466">
        <f>SUM(G27:G43)</f>
        <v>3045865000</v>
      </c>
      <c r="H44" s="467"/>
      <c r="I44" s="466">
        <f t="shared" ref="I44:P44" si="12">SUM(I27:I43)</f>
        <v>166680000</v>
      </c>
      <c r="J44" s="467">
        <f t="shared" si="12"/>
        <v>0</v>
      </c>
      <c r="K44" s="466">
        <f t="shared" si="12"/>
        <v>19833320000</v>
      </c>
      <c r="L44" s="467">
        <f t="shared" si="12"/>
        <v>88000</v>
      </c>
      <c r="M44" s="466">
        <f t="shared" si="12"/>
        <v>158333333.33333331</v>
      </c>
      <c r="N44" s="467">
        <f t="shared" si="12"/>
        <v>0</v>
      </c>
      <c r="O44" s="467">
        <f t="shared" si="12"/>
        <v>293.33333333333331</v>
      </c>
      <c r="P44" s="467">
        <f t="shared" si="12"/>
        <v>0</v>
      </c>
      <c r="Q44" s="497"/>
      <c r="R44" s="498"/>
      <c r="S44" s="469"/>
    </row>
    <row r="45" spans="1:19" ht="17.25" customHeight="1">
      <c r="F45" s="509"/>
    </row>
    <row r="46" spans="1:19" ht="17.25" customHeight="1">
      <c r="F46" s="506"/>
    </row>
    <row r="47" spans="1:19" ht="17.25" customHeight="1">
      <c r="F47" s="506"/>
    </row>
    <row r="48" spans="1:19" ht="17.25" customHeight="1">
      <c r="F48" s="506"/>
    </row>
    <row r="50" spans="1:19" ht="17.25" customHeight="1">
      <c r="F50" s="509"/>
    </row>
    <row r="58" spans="1:19" s="514" customFormat="1" ht="17.25" customHeight="1">
      <c r="A58" s="505"/>
      <c r="B58" s="506"/>
      <c r="C58" s="507"/>
      <c r="D58" s="507"/>
      <c r="E58" s="508"/>
      <c r="F58" s="512"/>
      <c r="G58" s="508"/>
      <c r="H58" s="510"/>
      <c r="I58" s="511"/>
      <c r="J58" s="511"/>
      <c r="K58" s="508"/>
      <c r="L58" s="512"/>
      <c r="M58" s="516"/>
      <c r="N58" s="516"/>
      <c r="O58" s="516"/>
      <c r="Q58" s="515"/>
      <c r="R58" s="515"/>
      <c r="S58" s="505"/>
    </row>
  </sheetData>
  <autoFilter ref="A3:S26"/>
  <mergeCells count="13">
    <mergeCell ref="A44:B44"/>
    <mergeCell ref="M2:Q2"/>
    <mergeCell ref="R2:R3"/>
    <mergeCell ref="S2:S3"/>
    <mergeCell ref="A9:B9"/>
    <mergeCell ref="A16:B16"/>
    <mergeCell ref="A26:B26"/>
    <mergeCell ref="A2:A3"/>
    <mergeCell ref="B2:B3"/>
    <mergeCell ref="C2:D2"/>
    <mergeCell ref="E2:G2"/>
    <mergeCell ref="H2:J2"/>
    <mergeCell ref="K2:L2"/>
  </mergeCells>
  <pageMargins left="0.18" right="0" top="0.12" bottom="0" header="0" footer="0"/>
  <pageSetup paperSize="9" scale="9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15</vt:i4>
      </vt:variant>
      <vt:variant>
        <vt:lpstr>Named Ranges</vt:lpstr>
      </vt:variant>
      <vt:variant>
        <vt:i4>4</vt:i4>
      </vt:variant>
    </vt:vector>
  </HeadingPairs>
  <TitlesOfParts>
    <vt:vector size="19" baseType="lpstr">
      <vt:lpstr>SQTM 15</vt:lpstr>
      <vt:lpstr>SQTM 16</vt:lpstr>
      <vt:lpstr>TONG HOP</vt:lpstr>
      <vt:lpstr>VAY</vt:lpstr>
      <vt:lpstr>AN PHÚ</vt:lpstr>
      <vt:lpstr>TTCL-VÙNG 4</vt:lpstr>
      <vt:lpstr>HEADWAY</vt:lpstr>
      <vt:lpstr>Asia</vt:lpstr>
      <vt:lpstr>Trung - Tokai</vt:lpstr>
      <vt:lpstr>NGHỊ HÒA</vt:lpstr>
      <vt:lpstr>M.T.NAM</vt:lpstr>
      <vt:lpstr>PHÁT</vt:lpstr>
      <vt:lpstr>T.M.THƯ</vt:lpstr>
      <vt:lpstr>U&amp;P</vt:lpstr>
      <vt:lpstr>04-16</vt:lpstr>
      <vt:lpstr>'AN PHÚ'!Print_Area</vt:lpstr>
      <vt:lpstr>'TONG HOP'!Print_Area</vt:lpstr>
      <vt:lpstr>'Trung - Tokai'!Print_Area</vt:lpstr>
      <vt:lpstr>'04-16'!Print_Titles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1</dc:creator>
  <cp:lastModifiedBy>User 1</cp:lastModifiedBy>
  <cp:lastPrinted>2016-05-14T08:39:09Z</cp:lastPrinted>
  <dcterms:created xsi:type="dcterms:W3CDTF">1996-10-14T23:33:28Z</dcterms:created>
  <dcterms:modified xsi:type="dcterms:W3CDTF">2016-06-04T06:45:54Z</dcterms:modified>
</cp:coreProperties>
</file>