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5600" windowHeight="9735" tabRatio="892" firstSheet="2" activeTab="13"/>
  </bookViews>
  <sheets>
    <sheet name="PV 68.800" sheetId="50" r:id="rId1"/>
    <sheet name="PV 82.000" sheetId="51" r:id="rId2"/>
    <sheet name="Zhoushan 38" sheetId="52" r:id="rId3"/>
    <sheet name="Zhoushan-TV 01" sheetId="53" r:id="rId4"/>
    <sheet name="PV 89.000" sheetId="54" r:id="rId5"/>
    <sheet name="Dae Yeong-02" sheetId="55" r:id="rId6"/>
    <sheet name="VP 534.400" sheetId="56" r:id="rId7"/>
    <sheet name="HUNAN 14" sheetId="57" r:id="rId8"/>
    <sheet name="Zhoushan 39" sheetId="58" r:id="rId9"/>
    <sheet name="VP " sheetId="59" r:id="rId10"/>
    <sheet name="PV 70.000" sheetId="60" r:id="rId11"/>
    <sheet name="PV 94.000" sheetId="61" r:id="rId12"/>
    <sheet name="VP" sheetId="63" r:id="rId13"/>
    <sheet name="VIET KIM" sheetId="62" r:id="rId14"/>
    <sheet name="Bayon-02" sheetId="64" r:id="rId15"/>
    <sheet name="Jinwon - 02" sheetId="65" r:id="rId16"/>
    <sheet name="Zhoushan-TV 02" sheetId="66" r:id="rId17"/>
  </sheets>
  <externalReferences>
    <externalReference r:id="rId18"/>
    <externalReference r:id="rId19"/>
    <externalReference r:id="rId20"/>
  </externalReferences>
  <definedNames>
    <definedName name="_Fill" localSheetId="14" hidden="1">#REF!</definedName>
    <definedName name="_Fill" localSheetId="5" hidden="1">#REF!</definedName>
    <definedName name="_Fill" localSheetId="7" hidden="1">#REF!</definedName>
    <definedName name="_Fill" localSheetId="0" hidden="1">#REF!</definedName>
    <definedName name="_Fill" localSheetId="10" hidden="1">#REF!</definedName>
    <definedName name="_Fill" localSheetId="1" hidden="1">#REF!</definedName>
    <definedName name="_Fill" localSheetId="4" hidden="1">#REF!</definedName>
    <definedName name="_Fill" localSheetId="11" hidden="1">#REF!</definedName>
    <definedName name="_Fill" localSheetId="13" hidden="1">#REF!</definedName>
    <definedName name="_Fill" localSheetId="9" hidden="1">#REF!</definedName>
    <definedName name="_Fill" localSheetId="6" hidden="1">#REF!</definedName>
    <definedName name="_Fill" localSheetId="2" hidden="1">#REF!</definedName>
    <definedName name="_Fill" localSheetId="8" hidden="1">#REF!</definedName>
    <definedName name="_Fill" localSheetId="3" hidden="1">#REF!</definedName>
    <definedName name="_Fill" localSheetId="16" hidden="1">#REF!</definedName>
    <definedName name="_Fill" hidden="1">#REF!</definedName>
    <definedName name="_xlnm._FilterDatabase" localSheetId="14" hidden="1">'Bayon-02'!$A$13:$WUT$16</definedName>
    <definedName name="_xlnm._FilterDatabase" localSheetId="5" hidden="1">'Dae Yeong-02'!$A$13:$WUT$33</definedName>
    <definedName name="_xlnm._FilterDatabase" localSheetId="0" hidden="1">'PV 68.800'!$A$13:$M$33</definedName>
    <definedName name="_xlnm._FilterDatabase" localSheetId="1" hidden="1">'PV 82.000'!$A$13:$WUT$23</definedName>
    <definedName name="_xlnm._FilterDatabase" localSheetId="4" hidden="1">'PV 89.000'!$A$13:$WUT$23</definedName>
    <definedName name="_xlnm._FilterDatabase" localSheetId="12" hidden="1">VP!$A$13:$WUT$48</definedName>
    <definedName name="_xlnm._FilterDatabase" localSheetId="3" hidden="1">'Zhoushan-TV 01'!$A$13:$WUT$27</definedName>
    <definedName name="_xlnm._FilterDatabase" localSheetId="16" hidden="1">'Zhoushan-TV 02'!$A$13:$WUT$31</definedName>
    <definedName name="_xlnm.Print_Titles" localSheetId="16">'Zhoushan-TV 02'!$11:$13</definedName>
  </definedNames>
  <calcPr calcId="144525" iterate="1"/>
</workbook>
</file>

<file path=xl/calcChain.xml><?xml version="1.0" encoding="utf-8"?>
<calcChain xmlns="http://schemas.openxmlformats.org/spreadsheetml/2006/main">
  <c r="F31" i="66" l="1"/>
  <c r="H25" i="66"/>
  <c r="D25" i="66"/>
  <c r="C25" i="66"/>
  <c r="H24" i="66"/>
  <c r="D24" i="66"/>
  <c r="C24" i="66"/>
  <c r="H23" i="66"/>
  <c r="D23" i="66"/>
  <c r="C23" i="66"/>
  <c r="H22" i="66"/>
  <c r="D22" i="66"/>
  <c r="C22" i="66"/>
  <c r="H21" i="66"/>
  <c r="D21" i="66"/>
  <c r="C21" i="66"/>
  <c r="H20" i="66"/>
  <c r="D20" i="66"/>
  <c r="C20" i="66"/>
  <c r="H19" i="66"/>
  <c r="D19" i="66"/>
  <c r="C19" i="66"/>
  <c r="H18" i="66"/>
  <c r="D18" i="66"/>
  <c r="C18" i="66"/>
  <c r="D31" i="66"/>
  <c r="C31" i="66"/>
  <c r="H30" i="66"/>
  <c r="D30" i="66"/>
  <c r="C30" i="66"/>
  <c r="H29" i="66"/>
  <c r="D29" i="66"/>
  <c r="C29" i="66"/>
  <c r="H28" i="66"/>
  <c r="D28" i="66"/>
  <c r="C28" i="66"/>
  <c r="H27" i="66"/>
  <c r="D27" i="66"/>
  <c r="C27" i="66"/>
  <c r="H26" i="66"/>
  <c r="D26" i="66"/>
  <c r="C26" i="66"/>
  <c r="H17" i="66"/>
  <c r="D17" i="66"/>
  <c r="C17" i="66"/>
  <c r="H16" i="66"/>
  <c r="D16" i="66"/>
  <c r="C16" i="66"/>
  <c r="H15" i="66"/>
  <c r="D15" i="66"/>
  <c r="C15" i="66"/>
  <c r="H14" i="66"/>
  <c r="D14" i="66"/>
  <c r="C14" i="66"/>
  <c r="H31" i="66" l="1"/>
  <c r="C33" i="66" s="1"/>
  <c r="F20" i="65" l="1"/>
  <c r="H18" i="65"/>
  <c r="D18" i="65"/>
  <c r="C18" i="65"/>
  <c r="H20" i="65"/>
  <c r="D20" i="65"/>
  <c r="C20" i="65"/>
  <c r="H19" i="65"/>
  <c r="D19" i="65"/>
  <c r="C19" i="65"/>
  <c r="H17" i="65"/>
  <c r="D17" i="65"/>
  <c r="C17" i="65"/>
  <c r="H16" i="65"/>
  <c r="D16" i="65"/>
  <c r="C16" i="65"/>
  <c r="H15" i="65"/>
  <c r="D15" i="65"/>
  <c r="C15" i="65"/>
  <c r="H14" i="65"/>
  <c r="D14" i="65"/>
  <c r="C14" i="65"/>
  <c r="F16" i="64"/>
  <c r="C14" i="64"/>
  <c r="D14" i="64"/>
  <c r="H14" i="64"/>
  <c r="C15" i="64"/>
  <c r="D15" i="64"/>
  <c r="H15" i="64"/>
  <c r="C16" i="64"/>
  <c r="D16" i="64"/>
  <c r="H16" i="64"/>
  <c r="C23" i="65" l="1"/>
  <c r="C18" i="64"/>
  <c r="F48" i="63" l="1"/>
  <c r="H48" i="63"/>
  <c r="D48" i="63"/>
  <c r="C48" i="63"/>
  <c r="H47" i="63"/>
  <c r="D47" i="63"/>
  <c r="C47" i="63"/>
  <c r="H46" i="63"/>
  <c r="D46" i="63"/>
  <c r="C46" i="63"/>
  <c r="H45" i="63"/>
  <c r="D45" i="63"/>
  <c r="C45" i="63"/>
  <c r="H44" i="63"/>
  <c r="D44" i="63"/>
  <c r="C44" i="63"/>
  <c r="H43" i="63"/>
  <c r="D43" i="63"/>
  <c r="C43" i="63"/>
  <c r="H42" i="63"/>
  <c r="D42" i="63"/>
  <c r="C42" i="63"/>
  <c r="H41" i="63"/>
  <c r="D41" i="63"/>
  <c r="C41" i="63"/>
  <c r="H40" i="63"/>
  <c r="D40" i="63"/>
  <c r="C40" i="63"/>
  <c r="H39" i="63"/>
  <c r="D39" i="63"/>
  <c r="C39" i="63"/>
  <c r="H38" i="63"/>
  <c r="D38" i="63"/>
  <c r="C38" i="63"/>
  <c r="H37" i="63"/>
  <c r="D37" i="63"/>
  <c r="C37" i="63"/>
  <c r="H36" i="63"/>
  <c r="D36" i="63"/>
  <c r="C36" i="63"/>
  <c r="H35" i="63"/>
  <c r="D35" i="63"/>
  <c r="C35" i="63"/>
  <c r="H34" i="63"/>
  <c r="D34" i="63"/>
  <c r="C34" i="63"/>
  <c r="H33" i="63"/>
  <c r="D33" i="63"/>
  <c r="C33" i="63"/>
  <c r="H32" i="63"/>
  <c r="D32" i="63"/>
  <c r="C32" i="63"/>
  <c r="H31" i="63"/>
  <c r="D31" i="63"/>
  <c r="C31" i="63"/>
  <c r="H30" i="63"/>
  <c r="D30" i="63"/>
  <c r="C30" i="63"/>
  <c r="H29" i="63"/>
  <c r="D29" i="63"/>
  <c r="C29" i="63"/>
  <c r="H28" i="63"/>
  <c r="D28" i="63"/>
  <c r="C28" i="63"/>
  <c r="H27" i="63"/>
  <c r="D27" i="63"/>
  <c r="C27" i="63"/>
  <c r="H26" i="63"/>
  <c r="D26" i="63"/>
  <c r="C26" i="63"/>
  <c r="H25" i="63"/>
  <c r="D25" i="63"/>
  <c r="C25" i="63"/>
  <c r="H24" i="63"/>
  <c r="D24" i="63"/>
  <c r="C24" i="63"/>
  <c r="H23" i="63"/>
  <c r="D23" i="63"/>
  <c r="C23" i="63"/>
  <c r="H22" i="63"/>
  <c r="D22" i="63"/>
  <c r="C22" i="63"/>
  <c r="H21" i="63"/>
  <c r="D21" i="63"/>
  <c r="C21" i="63"/>
  <c r="H20" i="63"/>
  <c r="D20" i="63"/>
  <c r="C20" i="63"/>
  <c r="H19" i="63"/>
  <c r="D19" i="63"/>
  <c r="C19" i="63"/>
  <c r="H18" i="63"/>
  <c r="D18" i="63"/>
  <c r="C18" i="63"/>
  <c r="H17" i="63"/>
  <c r="D17" i="63"/>
  <c r="C17" i="63"/>
  <c r="H16" i="63"/>
  <c r="D16" i="63"/>
  <c r="C16" i="63"/>
  <c r="H15" i="63"/>
  <c r="D15" i="63"/>
  <c r="C15" i="63"/>
  <c r="H14" i="63"/>
  <c r="D14" i="63"/>
  <c r="C14" i="63"/>
  <c r="C50" i="63" l="1"/>
  <c r="F34" i="62"/>
  <c r="H34" i="62" s="1"/>
  <c r="D34" i="62"/>
  <c r="C34" i="62"/>
  <c r="H33" i="62"/>
  <c r="D33" i="62"/>
  <c r="C33" i="62"/>
  <c r="H32" i="62"/>
  <c r="D32" i="62"/>
  <c r="C32" i="62"/>
  <c r="H31" i="62"/>
  <c r="D31" i="62"/>
  <c r="C31" i="62"/>
  <c r="H30" i="62"/>
  <c r="D30" i="62"/>
  <c r="C30" i="62"/>
  <c r="H29" i="62"/>
  <c r="D29" i="62"/>
  <c r="C29" i="62"/>
  <c r="H28" i="62"/>
  <c r="D28" i="62"/>
  <c r="C28" i="62"/>
  <c r="H27" i="62"/>
  <c r="D27" i="62"/>
  <c r="C27" i="62"/>
  <c r="H26" i="62"/>
  <c r="D26" i="62"/>
  <c r="C26" i="62"/>
  <c r="H25" i="62"/>
  <c r="D25" i="62"/>
  <c r="C25" i="62"/>
  <c r="H24" i="62"/>
  <c r="D24" i="62"/>
  <c r="C24" i="62"/>
  <c r="H23" i="62"/>
  <c r="D23" i="62"/>
  <c r="C23" i="62"/>
  <c r="H22" i="62"/>
  <c r="D22" i="62"/>
  <c r="C22" i="62"/>
  <c r="H21" i="62"/>
  <c r="D21" i="62"/>
  <c r="C21" i="62"/>
  <c r="H20" i="62"/>
  <c r="D20" i="62"/>
  <c r="C20" i="62"/>
  <c r="H19" i="62"/>
  <c r="D19" i="62"/>
  <c r="C19" i="62"/>
  <c r="H18" i="62"/>
  <c r="D18" i="62"/>
  <c r="C18" i="62"/>
  <c r="H17" i="62"/>
  <c r="D17" i="62"/>
  <c r="C17" i="62"/>
  <c r="H16" i="62"/>
  <c r="D16" i="62"/>
  <c r="C16" i="62"/>
  <c r="H15" i="62"/>
  <c r="D15" i="62"/>
  <c r="C15" i="62"/>
  <c r="H14" i="62"/>
  <c r="D14" i="62"/>
  <c r="C14" i="62"/>
  <c r="C36" i="62" l="1"/>
  <c r="F27" i="61"/>
  <c r="H27" i="61" s="1"/>
  <c r="D27" i="61"/>
  <c r="C27" i="61"/>
  <c r="H26" i="61"/>
  <c r="D26" i="61"/>
  <c r="C26" i="61"/>
  <c r="H25" i="61"/>
  <c r="D25" i="61"/>
  <c r="C25" i="61"/>
  <c r="H24" i="61"/>
  <c r="D24" i="61"/>
  <c r="C24" i="61"/>
  <c r="H23" i="61"/>
  <c r="D23" i="61"/>
  <c r="C23" i="61"/>
  <c r="H22" i="61"/>
  <c r="D22" i="61"/>
  <c r="C22" i="61"/>
  <c r="H21" i="61"/>
  <c r="D21" i="61"/>
  <c r="C21" i="61"/>
  <c r="H20" i="61"/>
  <c r="D20" i="61"/>
  <c r="C20" i="61"/>
  <c r="H19" i="61"/>
  <c r="D19" i="61"/>
  <c r="C19" i="61"/>
  <c r="H18" i="61"/>
  <c r="D18" i="61"/>
  <c r="C18" i="61"/>
  <c r="H17" i="61"/>
  <c r="D17" i="61"/>
  <c r="C17" i="61"/>
  <c r="H16" i="61"/>
  <c r="D16" i="61"/>
  <c r="C16" i="61"/>
  <c r="H15" i="61"/>
  <c r="D15" i="61"/>
  <c r="C15" i="61"/>
  <c r="H14" i="61"/>
  <c r="D14" i="61"/>
  <c r="C14" i="61"/>
  <c r="C29" i="61" l="1"/>
  <c r="H31" i="60"/>
  <c r="D31" i="60"/>
  <c r="C31" i="60"/>
  <c r="H30" i="60"/>
  <c r="D30" i="60"/>
  <c r="C30" i="60"/>
  <c r="H29" i="60"/>
  <c r="D29" i="60"/>
  <c r="C29" i="60"/>
  <c r="H28" i="60"/>
  <c r="D28" i="60"/>
  <c r="C28" i="60"/>
  <c r="H27" i="60"/>
  <c r="D27" i="60"/>
  <c r="C27" i="60"/>
  <c r="H26" i="60"/>
  <c r="D26" i="60"/>
  <c r="C26" i="60"/>
  <c r="H25" i="60"/>
  <c r="D25" i="60"/>
  <c r="C25" i="60"/>
  <c r="H24" i="60"/>
  <c r="D24" i="60"/>
  <c r="C24" i="60"/>
  <c r="H23" i="60"/>
  <c r="D23" i="60"/>
  <c r="C23" i="60"/>
  <c r="H22" i="60"/>
  <c r="D22" i="60"/>
  <c r="C22" i="60"/>
  <c r="H21" i="60"/>
  <c r="D21" i="60"/>
  <c r="C21" i="60"/>
  <c r="H20" i="60"/>
  <c r="D20" i="60"/>
  <c r="C20" i="60"/>
  <c r="H19" i="60"/>
  <c r="D19" i="60"/>
  <c r="C19" i="60"/>
  <c r="H18" i="60"/>
  <c r="D18" i="60"/>
  <c r="C18" i="60"/>
  <c r="H17" i="60"/>
  <c r="D17" i="60"/>
  <c r="C17" i="60"/>
  <c r="H16" i="60"/>
  <c r="D16" i="60"/>
  <c r="C16" i="60"/>
  <c r="H15" i="60"/>
  <c r="D15" i="60"/>
  <c r="C15" i="60"/>
  <c r="H14" i="60"/>
  <c r="D14" i="60"/>
  <c r="C14" i="60"/>
  <c r="C33" i="60" l="1"/>
  <c r="H30" i="59"/>
  <c r="D30" i="59"/>
  <c r="C30" i="59"/>
  <c r="H29" i="59"/>
  <c r="D29" i="59"/>
  <c r="C29" i="59"/>
  <c r="H28" i="59"/>
  <c r="D28" i="59"/>
  <c r="C28" i="59"/>
  <c r="H27" i="59"/>
  <c r="D27" i="59"/>
  <c r="C27" i="59"/>
  <c r="H26" i="59"/>
  <c r="D26" i="59"/>
  <c r="C26" i="59"/>
  <c r="C34" i="59"/>
  <c r="D34" i="59"/>
  <c r="H34" i="59"/>
  <c r="C25" i="59"/>
  <c r="D25" i="59"/>
  <c r="H25" i="59"/>
  <c r="C31" i="59"/>
  <c r="D31" i="59"/>
  <c r="H31" i="59"/>
  <c r="C32" i="59"/>
  <c r="D32" i="59"/>
  <c r="H32" i="59"/>
  <c r="C33" i="59"/>
  <c r="D33" i="59"/>
  <c r="H33" i="59"/>
  <c r="C35" i="59"/>
  <c r="D35" i="59"/>
  <c r="H35" i="59"/>
  <c r="C36" i="59"/>
  <c r="D36" i="59"/>
  <c r="H36" i="59"/>
  <c r="C37" i="59"/>
  <c r="D37" i="59"/>
  <c r="H37" i="59"/>
  <c r="F24" i="58"/>
  <c r="H24" i="58" s="1"/>
  <c r="D24" i="59"/>
  <c r="C24" i="59"/>
  <c r="D23" i="59"/>
  <c r="C23" i="59"/>
  <c r="D22" i="59"/>
  <c r="C22" i="59"/>
  <c r="D21" i="59"/>
  <c r="C21" i="59"/>
  <c r="D20" i="59"/>
  <c r="C20" i="59"/>
  <c r="D19" i="59"/>
  <c r="C19" i="59"/>
  <c r="D18" i="59"/>
  <c r="C18" i="59"/>
  <c r="D17" i="59"/>
  <c r="C17" i="59"/>
  <c r="D16" i="59"/>
  <c r="C16" i="59"/>
  <c r="D15" i="59"/>
  <c r="C15" i="59"/>
  <c r="D14" i="59"/>
  <c r="C14" i="59"/>
  <c r="D40" i="59"/>
  <c r="C40" i="59"/>
  <c r="H39" i="59"/>
  <c r="D39" i="59"/>
  <c r="C39" i="59"/>
  <c r="H38" i="59"/>
  <c r="D38" i="59"/>
  <c r="C38" i="59"/>
  <c r="H24" i="59"/>
  <c r="H23" i="59"/>
  <c r="H22" i="59"/>
  <c r="H21" i="59"/>
  <c r="H20" i="59"/>
  <c r="H19" i="59"/>
  <c r="H18" i="59"/>
  <c r="H17" i="59"/>
  <c r="H16" i="59"/>
  <c r="H15" i="59"/>
  <c r="H14" i="59"/>
  <c r="D24" i="58"/>
  <c r="C24" i="58"/>
  <c r="H23" i="58"/>
  <c r="D23" i="58"/>
  <c r="C23" i="58"/>
  <c r="H22" i="58"/>
  <c r="D22" i="58"/>
  <c r="C22" i="58"/>
  <c r="H21" i="58"/>
  <c r="D21" i="58"/>
  <c r="C21" i="58"/>
  <c r="H20" i="58"/>
  <c r="D20" i="58"/>
  <c r="C20" i="58"/>
  <c r="H19" i="58"/>
  <c r="D19" i="58"/>
  <c r="C19" i="58"/>
  <c r="H18" i="58"/>
  <c r="D18" i="58"/>
  <c r="C18" i="58"/>
  <c r="H17" i="58"/>
  <c r="D17" i="58"/>
  <c r="C17" i="58"/>
  <c r="H16" i="58"/>
  <c r="D16" i="58"/>
  <c r="C16" i="58"/>
  <c r="H15" i="58"/>
  <c r="D15" i="58"/>
  <c r="C15" i="58"/>
  <c r="H14" i="58"/>
  <c r="D14" i="58"/>
  <c r="C14" i="58"/>
  <c r="F40" i="59" l="1"/>
  <c r="H40" i="59" s="1"/>
  <c r="C42" i="59" s="1"/>
  <c r="C26" i="58"/>
  <c r="F24" i="57"/>
  <c r="H24" i="57" l="1"/>
  <c r="D24" i="57"/>
  <c r="C24" i="57"/>
  <c r="H23" i="57"/>
  <c r="D23" i="57"/>
  <c r="C23" i="57"/>
  <c r="H22" i="57"/>
  <c r="D22" i="57"/>
  <c r="C22" i="57"/>
  <c r="H21" i="57"/>
  <c r="D21" i="57"/>
  <c r="C21" i="57"/>
  <c r="H20" i="57"/>
  <c r="D20" i="57"/>
  <c r="C20" i="57"/>
  <c r="H19" i="57"/>
  <c r="D19" i="57"/>
  <c r="C19" i="57"/>
  <c r="H18" i="57"/>
  <c r="D18" i="57"/>
  <c r="C18" i="57"/>
  <c r="H17" i="57"/>
  <c r="D17" i="57"/>
  <c r="C17" i="57"/>
  <c r="H16" i="57"/>
  <c r="D16" i="57"/>
  <c r="C16" i="57"/>
  <c r="H15" i="57"/>
  <c r="D15" i="57"/>
  <c r="C15" i="57"/>
  <c r="H14" i="57"/>
  <c r="D14" i="57"/>
  <c r="C14" i="57"/>
  <c r="C26" i="57" l="1"/>
  <c r="F63" i="56" l="1"/>
  <c r="H63" i="56" s="1"/>
  <c r="H49" i="56"/>
  <c r="D49" i="56"/>
  <c r="C49" i="56"/>
  <c r="H48" i="56"/>
  <c r="D48" i="56"/>
  <c r="C48" i="56"/>
  <c r="H47" i="56"/>
  <c r="D47" i="56"/>
  <c r="C47" i="56"/>
  <c r="H46" i="56"/>
  <c r="D46" i="56"/>
  <c r="C46" i="56"/>
  <c r="H45" i="56"/>
  <c r="D45" i="56"/>
  <c r="C45" i="56"/>
  <c r="H44" i="56"/>
  <c r="D44" i="56"/>
  <c r="C44" i="56"/>
  <c r="H43" i="56"/>
  <c r="D43" i="56"/>
  <c r="C43" i="56"/>
  <c r="H42" i="56"/>
  <c r="D42" i="56"/>
  <c r="C42" i="56"/>
  <c r="H41" i="56"/>
  <c r="D41" i="56"/>
  <c r="C41" i="56"/>
  <c r="H40" i="56"/>
  <c r="D40" i="56"/>
  <c r="C40" i="56"/>
  <c r="H39" i="56"/>
  <c r="D39" i="56"/>
  <c r="C39" i="56"/>
  <c r="H38" i="56"/>
  <c r="D38" i="56"/>
  <c r="C38" i="56"/>
  <c r="H59" i="56"/>
  <c r="D59" i="56"/>
  <c r="C59" i="56"/>
  <c r="H58" i="56"/>
  <c r="D58" i="56"/>
  <c r="C58" i="56"/>
  <c r="H57" i="56"/>
  <c r="D57" i="56"/>
  <c r="C57" i="56"/>
  <c r="H56" i="56"/>
  <c r="D56" i="56"/>
  <c r="C56" i="56"/>
  <c r="H55" i="56"/>
  <c r="D55" i="56"/>
  <c r="C55" i="56"/>
  <c r="H54" i="56"/>
  <c r="D54" i="56"/>
  <c r="C54" i="56"/>
  <c r="H30" i="56"/>
  <c r="D30" i="56"/>
  <c r="C30" i="56"/>
  <c r="H29" i="56"/>
  <c r="D29" i="56"/>
  <c r="C29" i="56"/>
  <c r="H28" i="56"/>
  <c r="D28" i="56"/>
  <c r="C28" i="56"/>
  <c r="H27" i="56"/>
  <c r="D27" i="56"/>
  <c r="C27" i="56"/>
  <c r="H26" i="56"/>
  <c r="D26" i="56"/>
  <c r="C26" i="56"/>
  <c r="H25" i="56"/>
  <c r="D25" i="56"/>
  <c r="C25" i="56"/>
  <c r="H24" i="56"/>
  <c r="D24" i="56"/>
  <c r="C24" i="56"/>
  <c r="H23" i="56"/>
  <c r="D23" i="56"/>
  <c r="C23" i="56"/>
  <c r="H22" i="56"/>
  <c r="D22" i="56"/>
  <c r="C22" i="56"/>
  <c r="H21" i="56"/>
  <c r="D21" i="56"/>
  <c r="C21" i="56"/>
  <c r="H20" i="56"/>
  <c r="D20" i="56"/>
  <c r="C20" i="56"/>
  <c r="H19" i="56"/>
  <c r="D19" i="56"/>
  <c r="C19" i="56"/>
  <c r="H18" i="56"/>
  <c r="D18" i="56"/>
  <c r="C18" i="56"/>
  <c r="H17" i="56"/>
  <c r="D17" i="56"/>
  <c r="C17" i="56"/>
  <c r="H16" i="56"/>
  <c r="D16" i="56"/>
  <c r="C16" i="56"/>
  <c r="H15" i="56"/>
  <c r="D15" i="56"/>
  <c r="C15" i="56"/>
  <c r="H14" i="56"/>
  <c r="D14" i="56"/>
  <c r="C14" i="56"/>
  <c r="D63" i="56"/>
  <c r="C63" i="56"/>
  <c r="H62" i="56"/>
  <c r="D62" i="56"/>
  <c r="C62" i="56"/>
  <c r="H61" i="56"/>
  <c r="D61" i="56"/>
  <c r="C61" i="56"/>
  <c r="H60" i="56"/>
  <c r="D60" i="56"/>
  <c r="C60" i="56"/>
  <c r="H53" i="56"/>
  <c r="D53" i="56"/>
  <c r="C53" i="56"/>
  <c r="H52" i="56"/>
  <c r="D52" i="56"/>
  <c r="C52" i="56"/>
  <c r="H51" i="56"/>
  <c r="D51" i="56"/>
  <c r="C51" i="56"/>
  <c r="H50" i="56"/>
  <c r="D50" i="56"/>
  <c r="C50" i="56"/>
  <c r="H37" i="56"/>
  <c r="D37" i="56"/>
  <c r="C37" i="56"/>
  <c r="H36" i="56"/>
  <c r="D36" i="56"/>
  <c r="C36" i="56"/>
  <c r="H35" i="56"/>
  <c r="D35" i="56"/>
  <c r="C35" i="56"/>
  <c r="H34" i="56"/>
  <c r="D34" i="56"/>
  <c r="C34" i="56"/>
  <c r="H33" i="56"/>
  <c r="D33" i="56"/>
  <c r="C33" i="56"/>
  <c r="H32" i="56"/>
  <c r="D32" i="56"/>
  <c r="C32" i="56"/>
  <c r="H31" i="56"/>
  <c r="D31" i="56"/>
  <c r="C31" i="56"/>
  <c r="C65" i="56" l="1"/>
  <c r="F33" i="55" l="1"/>
  <c r="H32" i="55"/>
  <c r="D32" i="55"/>
  <c r="C32" i="55"/>
  <c r="H31" i="55"/>
  <c r="D31" i="55"/>
  <c r="C31" i="55"/>
  <c r="H28" i="55"/>
  <c r="D28" i="55"/>
  <c r="C28" i="55"/>
  <c r="H27" i="55"/>
  <c r="D27" i="55"/>
  <c r="C27" i="55"/>
  <c r="H25" i="55"/>
  <c r="D25" i="55"/>
  <c r="C25" i="55"/>
  <c r="H24" i="55"/>
  <c r="D24" i="55"/>
  <c r="C24" i="55"/>
  <c r="H23" i="55"/>
  <c r="D23" i="55"/>
  <c r="C23" i="55"/>
  <c r="H22" i="55"/>
  <c r="D22" i="55"/>
  <c r="C22" i="55"/>
  <c r="F21" i="55" l="1"/>
  <c r="H21" i="55" s="1"/>
  <c r="H33" i="55"/>
  <c r="H19" i="55"/>
  <c r="D19" i="55"/>
  <c r="C19" i="55"/>
  <c r="H18" i="55"/>
  <c r="D18" i="55"/>
  <c r="C18" i="55"/>
  <c r="H17" i="55"/>
  <c r="D17" i="55"/>
  <c r="C17" i="55"/>
  <c r="H16" i="55"/>
  <c r="D16" i="55"/>
  <c r="C16" i="55"/>
  <c r="H15" i="55"/>
  <c r="D15" i="55"/>
  <c r="C15" i="55"/>
  <c r="H14" i="55"/>
  <c r="D14" i="55"/>
  <c r="C14" i="55"/>
  <c r="D33" i="55"/>
  <c r="C33" i="55"/>
  <c r="H30" i="55"/>
  <c r="D30" i="55"/>
  <c r="C30" i="55"/>
  <c r="H29" i="55"/>
  <c r="D29" i="55"/>
  <c r="C29" i="55"/>
  <c r="H26" i="55"/>
  <c r="D26" i="55"/>
  <c r="C26" i="55"/>
  <c r="D21" i="55"/>
  <c r="C21" i="55"/>
  <c r="H20" i="55"/>
  <c r="D20" i="55"/>
  <c r="C20" i="55"/>
  <c r="C35" i="55" l="1"/>
  <c r="H23" i="54"/>
  <c r="D23" i="54"/>
  <c r="C23" i="54"/>
  <c r="H22" i="54"/>
  <c r="D22" i="54"/>
  <c r="C22" i="54"/>
  <c r="H21" i="54"/>
  <c r="D21" i="54"/>
  <c r="C21" i="54"/>
  <c r="H20" i="54"/>
  <c r="D20" i="54"/>
  <c r="C20" i="54"/>
  <c r="H19" i="54"/>
  <c r="D19" i="54"/>
  <c r="C19" i="54"/>
  <c r="H18" i="54"/>
  <c r="D18" i="54"/>
  <c r="C18" i="54"/>
  <c r="H17" i="54"/>
  <c r="D17" i="54"/>
  <c r="C17" i="54"/>
  <c r="H16" i="54"/>
  <c r="D16" i="54"/>
  <c r="C16" i="54"/>
  <c r="H15" i="54"/>
  <c r="D15" i="54"/>
  <c r="C15" i="54"/>
  <c r="H14" i="54"/>
  <c r="D14" i="54"/>
  <c r="C14" i="54"/>
  <c r="C25" i="54" l="1"/>
  <c r="F27" i="53"/>
  <c r="F30" i="52"/>
  <c r="H27" i="53" l="1"/>
  <c r="D27" i="53"/>
  <c r="C27" i="53"/>
  <c r="H26" i="53"/>
  <c r="D26" i="53"/>
  <c r="C26" i="53"/>
  <c r="H25" i="53"/>
  <c r="D25" i="53"/>
  <c r="C25" i="53"/>
  <c r="H24" i="53"/>
  <c r="D24" i="53"/>
  <c r="C24" i="53"/>
  <c r="H23" i="53"/>
  <c r="D23" i="53"/>
  <c r="C23" i="53"/>
  <c r="H22" i="53"/>
  <c r="D22" i="53"/>
  <c r="C22" i="53"/>
  <c r="H21" i="53"/>
  <c r="D21" i="53"/>
  <c r="C21" i="53"/>
  <c r="H20" i="53"/>
  <c r="D20" i="53"/>
  <c r="C20" i="53"/>
  <c r="H19" i="53"/>
  <c r="D19" i="53"/>
  <c r="C19" i="53"/>
  <c r="H18" i="53"/>
  <c r="D18" i="53"/>
  <c r="C18" i="53"/>
  <c r="H17" i="53"/>
  <c r="D17" i="53"/>
  <c r="C17" i="53"/>
  <c r="H16" i="53"/>
  <c r="D16" i="53"/>
  <c r="C16" i="53"/>
  <c r="H15" i="53"/>
  <c r="D15" i="53"/>
  <c r="C15" i="53"/>
  <c r="H14" i="53"/>
  <c r="D14" i="53"/>
  <c r="C14" i="53"/>
  <c r="C29" i="53" l="1"/>
  <c r="H30" i="52"/>
  <c r="D30" i="52"/>
  <c r="C30" i="52"/>
  <c r="H29" i="52"/>
  <c r="D29" i="52"/>
  <c r="C29" i="52"/>
  <c r="H28" i="52"/>
  <c r="D28" i="52"/>
  <c r="C28" i="52"/>
  <c r="H27" i="52"/>
  <c r="D27" i="52"/>
  <c r="C27" i="52"/>
  <c r="H26" i="52"/>
  <c r="D26" i="52"/>
  <c r="C26" i="52"/>
  <c r="H25" i="52"/>
  <c r="D25" i="52"/>
  <c r="C25" i="52"/>
  <c r="H24" i="52"/>
  <c r="D24" i="52"/>
  <c r="C24" i="52"/>
  <c r="H23" i="52"/>
  <c r="D23" i="52"/>
  <c r="C23" i="52"/>
  <c r="H22" i="52"/>
  <c r="D22" i="52"/>
  <c r="C22" i="52"/>
  <c r="H21" i="52"/>
  <c r="D21" i="52"/>
  <c r="C21" i="52"/>
  <c r="H20" i="52"/>
  <c r="D20" i="52"/>
  <c r="C20" i="52"/>
  <c r="H19" i="52"/>
  <c r="D19" i="52"/>
  <c r="C19" i="52"/>
  <c r="H18" i="52"/>
  <c r="D18" i="52"/>
  <c r="C18" i="52"/>
  <c r="H17" i="52"/>
  <c r="D17" i="52"/>
  <c r="C17" i="52"/>
  <c r="H16" i="52"/>
  <c r="D16" i="52"/>
  <c r="C16" i="52"/>
  <c r="H15" i="52"/>
  <c r="D15" i="52"/>
  <c r="C15" i="52"/>
  <c r="H14" i="52"/>
  <c r="D14" i="52"/>
  <c r="C14" i="52"/>
  <c r="C32" i="52" l="1"/>
  <c r="C14" i="51"/>
  <c r="H23" i="51"/>
  <c r="D23" i="51"/>
  <c r="C23" i="51"/>
  <c r="H22" i="51"/>
  <c r="D22" i="51"/>
  <c r="C22" i="51"/>
  <c r="H21" i="51"/>
  <c r="D21" i="51"/>
  <c r="C21" i="51"/>
  <c r="H20" i="51"/>
  <c r="D20" i="51"/>
  <c r="C20" i="51"/>
  <c r="H19" i="51"/>
  <c r="D19" i="51"/>
  <c r="C19" i="51"/>
  <c r="H18" i="51"/>
  <c r="D18" i="51"/>
  <c r="C18" i="51"/>
  <c r="H17" i="51"/>
  <c r="D17" i="51"/>
  <c r="C17" i="51"/>
  <c r="H16" i="51"/>
  <c r="D16" i="51"/>
  <c r="C16" i="51"/>
  <c r="H15" i="51"/>
  <c r="D15" i="51"/>
  <c r="C15" i="51"/>
  <c r="H14" i="51"/>
  <c r="D14" i="51"/>
  <c r="C25" i="51" l="1"/>
  <c r="H22" i="50"/>
  <c r="H14" i="50"/>
  <c r="F33" i="50" l="1"/>
  <c r="H23" i="50"/>
  <c r="D23" i="50"/>
  <c r="C23" i="50"/>
  <c r="D22" i="50"/>
  <c r="C22" i="50"/>
  <c r="H21" i="50"/>
  <c r="D21" i="50"/>
  <c r="C21" i="50"/>
  <c r="H20" i="50"/>
  <c r="D20" i="50"/>
  <c r="C20" i="50"/>
  <c r="H19" i="50"/>
  <c r="D19" i="50"/>
  <c r="C19" i="50"/>
  <c r="H18" i="50"/>
  <c r="D18" i="50"/>
  <c r="C18" i="50"/>
  <c r="H33" i="50" l="1"/>
  <c r="D33" i="50"/>
  <c r="C33" i="50"/>
  <c r="H32" i="50"/>
  <c r="D32" i="50"/>
  <c r="C32" i="50"/>
  <c r="H31" i="50"/>
  <c r="D31" i="50"/>
  <c r="C31" i="50"/>
  <c r="H30" i="50"/>
  <c r="D30" i="50"/>
  <c r="C30" i="50"/>
  <c r="H29" i="50"/>
  <c r="D29" i="50"/>
  <c r="C29" i="50"/>
  <c r="H28" i="50"/>
  <c r="D28" i="50"/>
  <c r="C28" i="50"/>
  <c r="H27" i="50"/>
  <c r="D27" i="50"/>
  <c r="C27" i="50"/>
  <c r="H26" i="50"/>
  <c r="D26" i="50"/>
  <c r="C26" i="50"/>
  <c r="H25" i="50"/>
  <c r="D25" i="50"/>
  <c r="C25" i="50"/>
  <c r="H24" i="50"/>
  <c r="D24" i="50"/>
  <c r="C24" i="50"/>
  <c r="H17" i="50"/>
  <c r="D17" i="50"/>
  <c r="C17" i="50"/>
  <c r="H16" i="50"/>
  <c r="D16" i="50"/>
  <c r="C16" i="50"/>
  <c r="H15" i="50"/>
  <c r="D15" i="50"/>
  <c r="C15" i="50"/>
  <c r="D14" i="50"/>
  <c r="C14" i="50"/>
  <c r="C35" i="50" l="1"/>
</calcChain>
</file>

<file path=xl/comments1.xml><?xml version="1.0" encoding="utf-8"?>
<comments xmlns="http://schemas.openxmlformats.org/spreadsheetml/2006/main">
  <authors>
    <author>User 7</author>
  </authors>
  <commentList>
    <comment ref="A14" authorId="0">
      <text>
        <r>
          <rPr>
            <b/>
            <sz val="9"/>
            <color indexed="81"/>
            <rFont val="Tahoma"/>
            <family val="2"/>
          </rPr>
          <t>User 7:</t>
        </r>
        <r>
          <rPr>
            <sz val="9"/>
            <color indexed="81"/>
            <rFont val="Tahoma"/>
            <family val="2"/>
          </rPr>
          <t xml:space="preserve">
</t>
        </r>
      </text>
    </comment>
  </commentList>
</comments>
</file>

<file path=xl/comments2.xml><?xml version="1.0" encoding="utf-8"?>
<comments xmlns="http://schemas.openxmlformats.org/spreadsheetml/2006/main">
  <authors>
    <author>User 7</author>
  </authors>
  <commentList>
    <comment ref="A14" authorId="0">
      <text>
        <r>
          <rPr>
            <b/>
            <sz val="9"/>
            <color indexed="81"/>
            <rFont val="Tahoma"/>
            <family val="2"/>
          </rPr>
          <t>User 7:</t>
        </r>
        <r>
          <rPr>
            <sz val="9"/>
            <color indexed="81"/>
            <rFont val="Tahoma"/>
            <family val="2"/>
          </rPr>
          <t xml:space="preserve">
</t>
        </r>
      </text>
    </comment>
  </commentList>
</comments>
</file>

<file path=xl/sharedStrings.xml><?xml version="1.0" encoding="utf-8"?>
<sst xmlns="http://schemas.openxmlformats.org/spreadsheetml/2006/main" count="1129" uniqueCount="90">
  <si>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</si>
  <si>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</si>
  <si>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</si>
  <si>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</si>
  <si>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</si>
  <si>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</si>
  <si>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</si>
  <si>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</si>
  <si>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</si>
  <si>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</si>
  <si>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Ghi chú</t>
  </si>
  <si>
    <t>Tên người bán</t>
  </si>
  <si>
    <t>Địa chỉ</t>
  </si>
  <si>
    <t>Số CMND</t>
  </si>
  <si>
    <t>Tên mặt hàng</t>
  </si>
  <si>
    <t>Số lượng</t>
  </si>
  <si>
    <t>Đơn giá</t>
  </si>
  <si>
    <t>Tổng giá
 thanh toán</t>
  </si>
  <si>
    <t>1</t>
  </si>
  <si>
    <t>6</t>
  </si>
  <si>
    <t>7</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</si>
  <si>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</si>
  <si>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</si>
  <si>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</si>
  <si>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</si>
  <si>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</si>
  <si>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</si>
  <si>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</si>
  <si>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</si>
  <si>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Võ Uyên Phương</t>
  </si>
  <si>
    <t>Nguyễn Văn Đức</t>
  </si>
  <si>
    <t>Nguyễn Văn Tư</t>
  </si>
  <si>
    <t>Nguyễn Thanh Vân</t>
  </si>
  <si>
    <t>Hồ Thị Mỹ</t>
  </si>
  <si>
    <t>Võ Thị Bảy</t>
  </si>
  <si>
    <t>Võ Văn Bá</t>
  </si>
  <si>
    <t>Cá chai NL</t>
  </si>
  <si>
    <t>(Ngày 01 tháng 11 năm 2017)</t>
  </si>
  <si>
    <t>Ngày 01 tháng  11 năm   2017</t>
  </si>
  <si>
    <t>Nguyễn Thanh Bình</t>
  </si>
  <si>
    <t>Cá cơm NL</t>
  </si>
  <si>
    <t>Trần Thị Thu Hiếu</t>
  </si>
  <si>
    <t>Nguyễn Văn Nhân</t>
  </si>
  <si>
    <t>Nguyễn Thị Hội</t>
  </si>
  <si>
    <t>Ngày 06 tháng  11 năm   2017</t>
  </si>
  <si>
    <t>(Ngày 06 tháng 11 năm 2017)</t>
  </si>
  <si>
    <t>Lê Thị Diệu</t>
  </si>
  <si>
    <t>Trần Văn An</t>
  </si>
  <si>
    <t>Nguyễn Văn Hạnh</t>
  </si>
  <si>
    <t>Lê Thị Thiện Em</t>
  </si>
  <si>
    <t>Tên doanh nghiệp:Công Ty TNHH Hải Sản An lạc Trà Vinh</t>
  </si>
  <si>
    <t>Mã số thuế: 2100346855</t>
  </si>
  <si>
    <t>Địa chỉ: Số 20, Lô E, KCN Long Đức, TP. Trà Vinh, Trà Vinh</t>
  </si>
  <si>
    <t>Ngày 15 tháng  03 năm   2017</t>
  </si>
  <si>
    <t>(Ngày 03 tháng 11 năm 2017)</t>
  </si>
  <si>
    <t>Ngày 03 tháng  11 năm   2017</t>
  </si>
  <si>
    <t>Ngày 13 tháng  11 năm   2017</t>
  </si>
  <si>
    <t>(Ngày 13 tháng 11 năm 2017)</t>
  </si>
  <si>
    <t>Mực NL</t>
  </si>
  <si>
    <t>Cá bò NL</t>
  </si>
  <si>
    <t>Nguyễn Thanh Vinh</t>
  </si>
  <si>
    <t>Nguyễn Đức Tiến</t>
  </si>
  <si>
    <t>(Ngày 10 tháng 11 năm 2017)</t>
  </si>
  <si>
    <t>Ngày 10 tháng  11 năm   2017</t>
  </si>
  <si>
    <t>Ngày 15 tháng  11 năm   2017</t>
  </si>
  <si>
    <t>(Ngày 15 tháng 11 năm 2017)</t>
  </si>
  <si>
    <t>(Ngày 17 tháng 11 năm 2017)</t>
  </si>
  <si>
    <t>Ngày 17 tháng  11 năm   2017</t>
  </si>
  <si>
    <t>(Ngày 18 tháng 11 năm 2017)</t>
  </si>
  <si>
    <t>Ngày 18 tháng  11 năm   2017</t>
  </si>
  <si>
    <t>(Ngày 21 tháng 11 năm 2017)</t>
  </si>
  <si>
    <t>Ngày 21 tháng  11 năm   2017</t>
  </si>
  <si>
    <t>(Ngày 27 tháng 11 năm 2017)</t>
  </si>
  <si>
    <t>Ngày 27 tháng  11 năm   2017</t>
  </si>
  <si>
    <t>Đỗ Văn Tâm</t>
  </si>
  <si>
    <t>(Ngày 25 tháng 11 năm 2017)</t>
  </si>
  <si>
    <t>Ngày 25 tháng  11 năm   2017</t>
  </si>
  <si>
    <t>Nguyễn văn nhân</t>
  </si>
  <si>
    <t>(Ngày 30 tháng 11 năm 2017)</t>
  </si>
  <si>
    <t>Ngày 30 tháng  11 năm   2017</t>
  </si>
  <si>
    <t>Ngày 22 tháng  11 năm   2017</t>
  </si>
  <si>
    <t>(Ngày 22 tháng 11 năm 2017)</t>
  </si>
  <si>
    <t>Lê Thị Diễm</t>
  </si>
  <si>
    <t>Ghẹ NL</t>
  </si>
  <si>
    <t>Nguyễn Văn Hiền</t>
  </si>
  <si>
    <t>Nguyễn Thị Tuyết Đang</t>
  </si>
  <si>
    <t>Đặng Thanh Phong</t>
  </si>
  <si>
    <t>Ngày 25  Tháng  11 năm  2017</t>
  </si>
  <si>
    <t>(Ngày 28 tháng 11 năm 2017)</t>
  </si>
  <si>
    <t>Ngày 28 tháng  11 năm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</si>
</sst>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_(* \(#,##0.00\);_(* &quot;-&quot;??_);_(@_)"/>
    <numFmt numFmtId="164" formatCode="_(* #,##0_);_(* \(#,##0\);_(* &quot;-&quot;??_);_(@_)"/>
    <numFmt numFmtId="165" formatCode="[$-1010000]d/m/yyyy;@"/>
    <numFmt numFmtId="166" formatCode="_(* #,##0.0_);_(* \(#,##0.0\);_(* &quot;-&quot;??_);_(@_)"/>
    <numFmt numFmtId="167" formatCode="\$#,##0\ ;\(\$#,##0\)"/>
    <numFmt numFmtId="168" formatCode="#,###"/>
    <numFmt numFmtId="169" formatCode="&quot;\&quot;#,##0;[Red]&quot;\&quot;&quot;\&quot;\-#,##0"/>
    <numFmt numFmtId="170" formatCode="&quot;\&quot;#,##0.00;[Red]&quot;\&quot;&quot;\&quot;&quot;\&quot;&quot;\&quot;&quot;\&quot;&quot;\&quot;\-#,##0.00"/>
    <numFmt numFmtId="171" formatCode="&quot;\&quot;#,##0.00;[Red]&quot;\&quot;\-#,##0.00"/>
    <numFmt numFmtId="172" formatCode="&quot;\&quot;#,##0;[Red]&quot;\&quot;\-#,##0"/>
    <numFmt numFmtId="173" formatCode="0.000"/>
    <numFmt numFmtId="174" formatCode="[$-10484]dd/mm/yyyy;@"/>
    <numFmt numFmtId="175" formatCode="_(* #,##0.0_);_(* \(#,##0.0\);_(* &quot;-&quot;?_);_(@_)"/>
    <numFmt numFmtId="176" formatCode="dd/mm/yyyy"/>
  </numFmts>
  <fonts count="28">
    <font>
      <sz val="12"/>
      <name val="VNI-Times"/>
    </font>
    <font>
      <sz val="12"/>
      <name val="VNI-Times"/>
    </font>
    <font>
      <b/>
      <sz val="14"/>
      <name val="Times New Roman"/>
      <family val="1"/>
    </font>
    <font>
      <sz val="8"/>
      <name val="Times New Roman"/>
      <family val="1"/>
    </font>
    <font>
      <i/>
      <sz val="8"/>
      <name val="Times New Roman"/>
      <family val="1"/>
    </font>
    <font>
      <sz val="12"/>
      <name val="Times New Roman"/>
      <family val="1"/>
    </font>
    <font>
      <sz val="13"/>
      <name val="Times New Roman"/>
      <family val="1"/>
    </font>
    <font>
      <sz val="16"/>
      <name val="Times New Roman"/>
      <family val="1"/>
    </font>
    <font>
      <b/>
      <sz val="11"/>
      <name val="Times New Roman"/>
      <family val="1"/>
    </font>
    <font>
      <sz val="11"/>
      <name val="Times New Roman"/>
      <family val="1"/>
    </font>
    <font>
      <b/>
      <sz val="9"/>
      <name val="Times New Roman"/>
      <family val="1"/>
    </font>
    <font>
      <b/>
      <sz val="12"/>
      <name val="Times New Roman"/>
      <family val="1"/>
    </font>
    <font>
      <i/>
      <sz val="11"/>
      <name val="Times New Roman"/>
      <family val="1"/>
    </font>
    <font>
      <i/>
      <sz val="12"/>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sz val="9"/>
      <name val="Times New Roman"/>
      <family val="1"/>
    </font>
    <font>
      <b/>
      <sz val="9"/>
      <color indexed="81"/>
      <name val="Tahoma"/>
      <family val="2"/>
    </font>
    <font>
      <sz val="9"/>
      <color indexed="81"/>
      <name val="Tahoma"/>
      <family val="2"/>
    </font>
    <font>
      <sz val="11"/>
      <color indexed="8"/>
      <name val="Times New Roman"/>
      <family val="1"/>
    </font>
  </fonts>
  <fills count="3">
    <fill>
      <patternFill patternType="none"/>
    </fill>
    <fill>
      <patternFill patternType="gray125"/>
    </fill>
    <fill>
      <patternFill patternType="solid">
        <fgColor indexed="42"/>
        <bgColor indexed="64"/>
      </patternFill>
    </fill>
  </fills>
  <borders count="19">
    <border>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hair">
        <color indexed="64"/>
      </bottom>
      <diagonal/>
    </border>
    <border>
      <left/>
      <right/>
      <top style="hair">
        <color indexed="64"/>
      </top>
      <bottom style="hair">
        <color indexed="64"/>
      </bottom>
      <diagonal/>
    </border>
  </borders>
  <cellStyleXfs count="28">
    <xf numFmtId="0" fontId="0" fillId="0" borderId="0"/>
    <xf numFmtId="43" fontId="1" fillId="0" borderId="0" applyFont="0" applyFill="0" applyBorder="0" applyAlignment="0" applyProtection="0"/>
    <xf numFmtId="3" fontId="14" fillId="2" borderId="7"/>
    <xf numFmtId="3" fontId="15" fillId="0" borderId="0" applyFont="0" applyFill="0" applyBorder="0" applyAlignment="0" applyProtection="0"/>
    <xf numFmtId="167" fontId="15" fillId="0" borderId="0" applyFont="0" applyFill="0" applyBorder="0" applyAlignment="0" applyProtection="0"/>
    <xf numFmtId="0" fontId="15" fillId="0" borderId="0" applyFont="0" applyFill="0" applyBorder="0" applyAlignment="0" applyProtection="0"/>
    <xf numFmtId="0" fontId="14" fillId="2" borderId="7">
      <alignment horizontal="centerContinuous" vertical="center" wrapText="1"/>
    </xf>
    <xf numFmtId="3" fontId="14" fillId="2" borderId="7">
      <alignment horizontal="center" vertical="center" wrapText="1"/>
    </xf>
    <xf numFmtId="2" fontId="15" fillId="0" borderId="0" applyFont="0" applyFill="0" applyBorder="0" applyAlignment="0" applyProtection="0"/>
    <xf numFmtId="0" fontId="16" fillId="0" borderId="14" applyNumberFormat="0" applyAlignment="0" applyProtection="0">
      <alignment horizontal="left" vertical="center"/>
    </xf>
    <xf numFmtId="0" fontId="16" fillId="0" borderId="9">
      <alignment horizontal="left" vertical="center"/>
    </xf>
    <xf numFmtId="3" fontId="14" fillId="0" borderId="15"/>
    <xf numFmtId="3" fontId="17" fillId="0" borderId="16"/>
    <xf numFmtId="3" fontId="14" fillId="0" borderId="7">
      <alignment horizontal="center" vertical="center" wrapText="1"/>
    </xf>
    <xf numFmtId="3" fontId="14" fillId="0" borderId="7">
      <alignment horizontal="centerContinuous" vertical="center"/>
    </xf>
    <xf numFmtId="168" fontId="18" fillId="0" borderId="12"/>
    <xf numFmtId="0" fontId="19" fillId="0" borderId="0">
      <alignment horizontal="centerContinuous"/>
    </xf>
    <xf numFmtId="40" fontId="20" fillId="0" borderId="0" applyFont="0" applyFill="0" applyBorder="0" applyAlignment="0" applyProtection="0"/>
    <xf numFmtId="38"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0" fontId="15" fillId="0" borderId="0" applyFont="0" applyFill="0" applyBorder="0" applyAlignment="0" applyProtection="0"/>
    <xf numFmtId="0" fontId="21" fillId="0" borderId="0"/>
    <xf numFmtId="169" fontId="15" fillId="0" borderId="0" applyFont="0" applyFill="0" applyBorder="0" applyAlignment="0" applyProtection="0"/>
    <xf numFmtId="170" fontId="15" fillId="0" borderId="0" applyFont="0" applyFill="0" applyBorder="0" applyAlignment="0" applyProtection="0"/>
    <xf numFmtId="171" fontId="22" fillId="0" borderId="0" applyFont="0" applyFill="0" applyBorder="0" applyAlignment="0" applyProtection="0"/>
    <xf numFmtId="172" fontId="22" fillId="0" borderId="0" applyFont="0" applyFill="0" applyBorder="0" applyAlignment="0" applyProtection="0"/>
    <xf numFmtId="0" fontId="23" fillId="0" borderId="0"/>
  </cellStyleXfs>
  <cellXfs count="121">
    <xf numFmtId="0" fontId="0" fillId="0" borderId="0" xfId="0"/>
    <xf numFmtId="0" fontId="5" fillId="0" borderId="0" xfId="0" applyFont="1"/>
    <xf numFmtId="14" fontId="5" fillId="0" borderId="0" xfId="0" applyNumberFormat="1" applyFont="1"/>
    <xf numFmtId="0" fontId="7" fillId="0" borderId="0" xfId="0" applyFont="1"/>
    <xf numFmtId="164" fontId="5" fillId="0" borderId="0" xfId="1" applyNumberFormat="1" applyFont="1"/>
    <xf numFmtId="164" fontId="8" fillId="0" borderId="7" xfId="1" applyNumberFormat="1" applyFont="1" applyBorder="1" applyAlignment="1">
      <alignment horizontal="center" vertical="center"/>
    </xf>
    <xf numFmtId="0" fontId="8" fillId="0" borderId="7" xfId="0" applyFont="1" applyBorder="1" applyAlignment="1">
      <alignment horizontal="center" vertical="center" wrapText="1"/>
    </xf>
    <xf numFmtId="14" fontId="10" fillId="0" borderId="7" xfId="0" quotePrefix="1" applyNumberFormat="1" applyFont="1" applyBorder="1" applyAlignment="1">
      <alignment horizontal="center"/>
    </xf>
    <xf numFmtId="0" fontId="10" fillId="0" borderId="7" xfId="0" applyFont="1" applyBorder="1" applyAlignment="1">
      <alignment horizontal="center"/>
    </xf>
    <xf numFmtId="164" fontId="10" fillId="0" borderId="7" xfId="1" quotePrefix="1" applyNumberFormat="1" applyFont="1" applyBorder="1" applyAlignment="1">
      <alignment horizontal="center"/>
    </xf>
    <xf numFmtId="164" fontId="5" fillId="0" borderId="0" xfId="0" applyNumberFormat="1" applyFont="1"/>
    <xf numFmtId="0" fontId="12" fillId="0" borderId="0" xfId="0" applyFont="1" applyAlignment="1">
      <alignment horizontal="center"/>
    </xf>
    <xf numFmtId="0" fontId="11" fillId="0" borderId="0" xfId="0" applyFont="1" applyAlignment="1">
      <alignment horizontal="center"/>
    </xf>
    <xf numFmtId="164" fontId="11" fillId="0" borderId="0" xfId="1" applyNumberFormat="1" applyFont="1" applyAlignment="1">
      <alignment horizontal="center"/>
    </xf>
    <xf numFmtId="0" fontId="13" fillId="0" borderId="0" xfId="0" applyFont="1" applyAlignment="1">
      <alignment horizontal="center"/>
    </xf>
    <xf numFmtId="43" fontId="5" fillId="0" borderId="0" xfId="1" applyFont="1"/>
    <xf numFmtId="164" fontId="13" fillId="0" borderId="0" xfId="1" applyNumberFormat="1" applyFont="1" applyAlignment="1">
      <alignment horizontal="center"/>
    </xf>
    <xf numFmtId="165" fontId="5" fillId="0" borderId="0" xfId="0" applyNumberFormat="1" applyFont="1" applyAlignment="1">
      <alignment horizontal="center"/>
    </xf>
    <xf numFmtId="14" fontId="11" fillId="0" borderId="0" xfId="0" applyNumberFormat="1" applyFont="1"/>
    <xf numFmtId="165" fontId="9" fillId="0" borderId="11" xfId="0" applyNumberFormat="1" applyFont="1" applyBorder="1" applyAlignment="1">
      <alignment horizontal="center" vertical="center"/>
    </xf>
    <xf numFmtId="0" fontId="9" fillId="0" borderId="11" xfId="0" applyFont="1" applyBorder="1" applyAlignment="1">
      <alignment vertical="center"/>
    </xf>
    <xf numFmtId="0" fontId="9" fillId="0" borderId="11" xfId="0" applyFont="1" applyBorder="1" applyAlignment="1">
      <alignment horizontal="center" vertical="center"/>
    </xf>
    <xf numFmtId="166" fontId="9" fillId="0" borderId="11" xfId="1" applyNumberFormat="1" applyFont="1" applyBorder="1" applyAlignment="1">
      <alignment horizontal="center" vertical="center"/>
    </xf>
    <xf numFmtId="166" fontId="9" fillId="0" borderId="11" xfId="1" applyNumberFormat="1" applyFont="1" applyBorder="1" applyAlignment="1">
      <alignment vertical="center"/>
    </xf>
    <xf numFmtId="164" fontId="9" fillId="0" borderId="11" xfId="1" applyNumberFormat="1" applyFont="1" applyBorder="1" applyAlignment="1">
      <alignment vertical="center"/>
    </xf>
    <xf numFmtId="164" fontId="9" fillId="0" borderId="12" xfId="1" applyNumberFormat="1" applyFont="1" applyBorder="1" applyAlignment="1">
      <alignment vertical="center"/>
    </xf>
    <xf numFmtId="164" fontId="9" fillId="0" borderId="13" xfId="1" applyNumberFormat="1" applyFont="1" applyBorder="1" applyAlignment="1">
      <alignment vertical="center"/>
    </xf>
    <xf numFmtId="164" fontId="0" fillId="0" borderId="0" xfId="0" applyNumberFormat="1"/>
    <xf numFmtId="164" fontId="12" fillId="0" borderId="0" xfId="1" applyNumberFormat="1" applyFont="1" applyAlignment="1">
      <alignment horizontal="center"/>
    </xf>
    <xf numFmtId="173" fontId="0" fillId="0" borderId="0" xfId="0" applyNumberFormat="1"/>
    <xf numFmtId="174" fontId="9" fillId="0" borderId="11" xfId="0" applyNumberFormat="1" applyFont="1" applyBorder="1" applyAlignment="1">
      <alignment horizontal="center" vertical="center"/>
    </xf>
    <xf numFmtId="0" fontId="8" fillId="0" borderId="7" xfId="0" applyFont="1" applyBorder="1" applyAlignment="1">
      <alignment horizontal="center" vertical="center"/>
    </xf>
    <xf numFmtId="0" fontId="5" fillId="0" borderId="0" xfId="0" applyFont="1" applyAlignment="1">
      <alignment vertical="center"/>
    </xf>
    <xf numFmtId="14" fontId="5" fillId="0" borderId="0" xfId="0" applyNumberFormat="1" applyFont="1" applyAlignment="1">
      <alignment vertical="center"/>
    </xf>
    <xf numFmtId="164" fontId="5" fillId="0" borderId="0" xfId="1" applyNumberFormat="1" applyFont="1" applyAlignment="1">
      <alignment vertical="center"/>
    </xf>
    <xf numFmtId="164" fontId="11" fillId="0" borderId="0" xfId="1" applyNumberFormat="1" applyFont="1" applyAlignment="1">
      <alignment vertical="center"/>
    </xf>
    <xf numFmtId="0" fontId="8" fillId="0" borderId="7" xfId="0" applyFont="1" applyBorder="1" applyAlignment="1">
      <alignment horizontal="center" vertical="center"/>
    </xf>
    <xf numFmtId="0" fontId="0" fillId="0" borderId="0" xfId="0" applyAlignment="1">
      <alignment vertical="center"/>
    </xf>
    <xf numFmtId="164" fontId="0" fillId="0" borderId="0" xfId="0" applyNumberFormat="1" applyAlignment="1">
      <alignment vertical="center"/>
    </xf>
    <xf numFmtId="0" fontId="5" fillId="0" borderId="0" xfId="0" applyFont="1" applyAlignment="1">
      <alignment horizontal="center"/>
    </xf>
    <xf numFmtId="0" fontId="8" fillId="0" borderId="7" xfId="0" applyFont="1" applyBorder="1" applyAlignment="1">
      <alignment horizontal="center" vertical="center"/>
    </xf>
    <xf numFmtId="0" fontId="9" fillId="0" borderId="11" xfId="0" applyFont="1" applyBorder="1"/>
    <xf numFmtId="164" fontId="11" fillId="0" borderId="0" xfId="1" applyNumberFormat="1" applyFont="1"/>
    <xf numFmtId="0" fontId="8" fillId="0" borderId="7" xfId="0" applyFont="1" applyBorder="1" applyAlignment="1">
      <alignment horizontal="center" vertical="center"/>
    </xf>
    <xf numFmtId="175" fontId="9" fillId="0" borderId="11" xfId="1" applyNumberFormat="1" applyFont="1" applyBorder="1" applyAlignment="1">
      <alignment horizontal="center" vertical="center"/>
    </xf>
    <xf numFmtId="0" fontId="5" fillId="0" borderId="0" xfId="0" applyFont="1" applyBorder="1"/>
    <xf numFmtId="0" fontId="9" fillId="0" borderId="0" xfId="0" applyFont="1" applyBorder="1" applyAlignment="1">
      <alignment horizontal="center" vertical="center"/>
    </xf>
    <xf numFmtId="0" fontId="24" fillId="0" borderId="0" xfId="0" applyFont="1" applyBorder="1" applyAlignment="1">
      <alignment horizontal="center"/>
    </xf>
    <xf numFmtId="0" fontId="5" fillId="0" borderId="0" xfId="0" applyFont="1" applyBorder="1" applyAlignment="1">
      <alignment vertical="center"/>
    </xf>
    <xf numFmtId="0" fontId="8" fillId="0" borderId="7" xfId="0" applyFont="1" applyBorder="1" applyAlignment="1">
      <alignment horizontal="center" vertical="center"/>
    </xf>
    <xf numFmtId="0" fontId="5" fillId="0" borderId="0" xfId="0" applyFont="1" applyAlignment="1">
      <alignment horizont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9" fillId="0" borderId="12" xfId="0" applyFont="1" applyBorder="1"/>
    <xf numFmtId="0" fontId="9" fillId="0" borderId="12" xfId="0" applyFont="1" applyBorder="1" applyAlignment="1">
      <alignment horizontal="center" vertical="center"/>
    </xf>
    <xf numFmtId="166" fontId="9" fillId="0" borderId="12" xfId="1" applyNumberFormat="1" applyFont="1" applyBorder="1" applyAlignment="1">
      <alignment horizontal="center" vertical="center"/>
    </xf>
    <xf numFmtId="166" fontId="9" fillId="0" borderId="12" xfId="1" applyNumberFormat="1" applyFont="1" applyBorder="1" applyAlignment="1">
      <alignment vertical="center"/>
    </xf>
    <xf numFmtId="0" fontId="5" fillId="0" borderId="0" xfId="0" applyFont="1" applyAlignment="1">
      <alignment horizontal="center"/>
    </xf>
    <xf numFmtId="0" fontId="8" fillId="0" borderId="7" xfId="0" applyFont="1" applyBorder="1" applyAlignment="1">
      <alignment horizontal="center" vertical="center"/>
    </xf>
    <xf numFmtId="176" fontId="9" fillId="0" borderId="11" xfId="0" applyNumberFormat="1" applyFont="1" applyBorder="1" applyAlignment="1">
      <alignment horizontal="center" vertical="center"/>
    </xf>
    <xf numFmtId="43" fontId="0" fillId="0" borderId="0" xfId="1" applyFont="1"/>
    <xf numFmtId="0" fontId="0" fillId="0" borderId="0" xfId="0" applyFont="1"/>
    <xf numFmtId="43" fontId="1" fillId="0" borderId="0" xfId="1" applyFont="1"/>
    <xf numFmtId="164" fontId="0" fillId="0" borderId="0" xfId="1" applyNumberFormat="1" applyFont="1"/>
    <xf numFmtId="43" fontId="0" fillId="0" borderId="0" xfId="0" applyNumberFormat="1"/>
    <xf numFmtId="0" fontId="5" fillId="0" borderId="0" xfId="0" applyFont="1" applyAlignment="1">
      <alignment horizont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174" fontId="5" fillId="0" borderId="0" xfId="0" applyNumberFormat="1" applyFont="1"/>
    <xf numFmtId="174" fontId="10" fillId="0" borderId="7" xfId="0" quotePrefix="1" applyNumberFormat="1" applyFont="1" applyBorder="1" applyAlignment="1">
      <alignment horizontal="center"/>
    </xf>
    <xf numFmtId="174" fontId="11" fillId="0" borderId="0" xfId="0" applyNumberFormat="1" applyFont="1"/>
    <xf numFmtId="0" fontId="5" fillId="0" borderId="0" xfId="0" applyFont="1" applyAlignment="1">
      <alignment horizont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9" fillId="0" borderId="0" xfId="0" applyFont="1" applyAlignment="1">
      <alignment horizontal="center" vertical="center"/>
    </xf>
    <xf numFmtId="0" fontId="24" fillId="0" borderId="17" xfId="0" applyFont="1" applyBorder="1" applyAlignment="1">
      <alignment horizontal="center"/>
    </xf>
    <xf numFmtId="176" fontId="9" fillId="0" borderId="13" xfId="0" applyNumberFormat="1" applyFont="1" applyBorder="1" applyAlignment="1">
      <alignment horizontal="center"/>
    </xf>
    <xf numFmtId="0" fontId="9" fillId="0" borderId="13" xfId="0" applyNumberFormat="1" applyFont="1" applyBorder="1" applyAlignment="1">
      <alignment horizontal="center"/>
    </xf>
    <xf numFmtId="0" fontId="9" fillId="0" borderId="13" xfId="0" applyFont="1" applyBorder="1" applyAlignment="1">
      <alignment horizontal="center"/>
    </xf>
    <xf numFmtId="166" fontId="9" fillId="0" borderId="13" xfId="1" applyNumberFormat="1" applyFont="1" applyBorder="1" applyAlignment="1">
      <alignment horizontal="center"/>
    </xf>
    <xf numFmtId="164" fontId="9" fillId="0" borderId="13" xfId="1" applyNumberFormat="1" applyFont="1" applyBorder="1"/>
    <xf numFmtId="0" fontId="5" fillId="0" borderId="0" xfId="0" applyFont="1" applyBorder="1" applyAlignment="1">
      <alignment horizontal="center"/>
    </xf>
    <xf numFmtId="0" fontId="5" fillId="0" borderId="18" xfId="0" applyFont="1" applyBorder="1"/>
    <xf numFmtId="0" fontId="9" fillId="0" borderId="11" xfId="0" applyNumberFormat="1" applyFont="1" applyBorder="1" applyAlignment="1">
      <alignment horizontal="center"/>
    </xf>
    <xf numFmtId="0" fontId="9" fillId="0" borderId="11" xfId="0" applyFont="1" applyBorder="1" applyAlignment="1">
      <alignment horizontal="center"/>
    </xf>
    <xf numFmtId="166" fontId="9" fillId="0" borderId="11" xfId="1" applyNumberFormat="1" applyFont="1" applyBorder="1" applyAlignment="1">
      <alignment horizontal="center"/>
    </xf>
    <xf numFmtId="164" fontId="9" fillId="0" borderId="11" xfId="1" applyNumberFormat="1" applyFont="1" applyBorder="1"/>
    <xf numFmtId="0" fontId="27" fillId="0" borderId="11" xfId="0" applyFont="1" applyBorder="1" applyAlignment="1">
      <alignment vertical="center" wrapText="1"/>
    </xf>
    <xf numFmtId="165" fontId="9" fillId="0" borderId="11" xfId="0" applyNumberFormat="1" applyFont="1" applyBorder="1" applyAlignment="1">
      <alignment horizontal="center"/>
    </xf>
    <xf numFmtId="165" fontId="9" fillId="0" borderId="0" xfId="0" applyNumberFormat="1" applyFont="1" applyBorder="1" applyAlignment="1">
      <alignment horizontal="center"/>
    </xf>
    <xf numFmtId="0" fontId="9" fillId="0" borderId="0" xfId="0" applyFont="1" applyBorder="1"/>
    <xf numFmtId="0" fontId="9" fillId="0" borderId="0" xfId="0" applyFont="1" applyBorder="1" applyAlignment="1">
      <alignment horizontal="center"/>
    </xf>
    <xf numFmtId="166" fontId="9" fillId="0" borderId="0" xfId="1" applyNumberFormat="1" applyFont="1" applyBorder="1" applyAlignment="1">
      <alignment horizontal="center"/>
    </xf>
    <xf numFmtId="166" fontId="9" fillId="0" borderId="0" xfId="1" applyNumberFormat="1" applyFont="1" applyBorder="1"/>
    <xf numFmtId="164" fontId="9" fillId="0" borderId="0" xfId="1" applyNumberFormat="1" applyFont="1" applyBorder="1"/>
    <xf numFmtId="164" fontId="5" fillId="0" borderId="0" xfId="0" applyNumberFormat="1" applyFont="1" applyBorder="1"/>
    <xf numFmtId="0" fontId="5" fillId="0" borderId="0" xfId="0" applyFont="1" applyAlignment="1">
      <alignment horizontal="center"/>
    </xf>
    <xf numFmtId="0" fontId="8" fillId="0" borderId="7" xfId="0" applyFont="1" applyBorder="1" applyAlignment="1">
      <alignment horizontal="center" vertical="center"/>
    </xf>
    <xf numFmtId="0" fontId="5" fillId="0" borderId="0" xfId="0" applyFont="1" applyAlignment="1">
      <alignment horizontal="center"/>
    </xf>
    <xf numFmtId="0" fontId="5" fillId="0" borderId="0" xfId="0" applyFont="1" applyAlignment="1">
      <alignment horizontal="left" wrapText="1"/>
    </xf>
    <xf numFmtId="0" fontId="5" fillId="0" borderId="0" xfId="0" applyFont="1" applyAlignment="1">
      <alignment horizontal="left"/>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6" fillId="0" borderId="0" xfId="0" applyFont="1" applyAlignment="1">
      <alignment horizontal="center"/>
    </xf>
    <xf numFmtId="0" fontId="6" fillId="0" borderId="1" xfId="0" applyFont="1" applyBorder="1" applyAlignment="1">
      <alignment horizontal="center"/>
    </xf>
    <xf numFmtId="14" fontId="8" fillId="0" borderId="7" xfId="0" applyNumberFormat="1" applyFont="1" applyBorder="1" applyAlignment="1">
      <alignment horizontal="center" vertical="center" wrapText="1"/>
    </xf>
    <xf numFmtId="14" fontId="8" fillId="0" borderId="7" xfId="0" applyNumberFormat="1"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174" fontId="8" fillId="0" borderId="7" xfId="0" applyNumberFormat="1" applyFont="1" applyBorder="1" applyAlignment="1">
      <alignment horizontal="center" vertical="center" wrapText="1"/>
    </xf>
    <xf numFmtId="174" fontId="8" fillId="0" borderId="7" xfId="0" applyNumberFormat="1" applyFont="1" applyBorder="1" applyAlignment="1">
      <alignment horizontal="center" vertical="center"/>
    </xf>
  </cellXfs>
  <cellStyles count="28">
    <cellStyle name="cg" xfId="2"/>
    <cellStyle name="Comma" xfId="1"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17">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 val="SNACK 03"/>
      <sheetName val="KOJUBU 08"/>
    </sheetNames>
    <sheetDataSet>
      <sheetData sheetId="0" refreshError="1">
        <row r="5">
          <cell r="A5">
            <v>0</v>
          </cell>
          <cell r="B5">
            <v>0</v>
          </cell>
          <cell r="C5" t="str">
            <v>cá chai ghép</v>
          </cell>
          <cell r="D5">
            <v>6.5</v>
          </cell>
          <cell r="E5">
            <v>0</v>
          </cell>
          <cell r="F5" t="str">
            <v>Tên mặt hàng</v>
          </cell>
        </row>
        <row r="6">
          <cell r="A6">
            <v>0</v>
          </cell>
          <cell r="B6">
            <v>0</v>
          </cell>
          <cell r="C6" t="str">
            <v>Ghẹ</v>
          </cell>
          <cell r="D6">
            <v>8</v>
          </cell>
          <cell r="E6">
            <v>0</v>
          </cell>
          <cell r="F6">
            <v>0</v>
          </cell>
        </row>
        <row r="7">
          <cell r="A7">
            <v>0</v>
          </cell>
          <cell r="B7">
            <v>0</v>
          </cell>
          <cell r="C7">
            <v>0</v>
          </cell>
          <cell r="D7">
            <v>0</v>
          </cell>
          <cell r="E7">
            <v>0</v>
          </cell>
          <cell r="F7" t="str">
            <v>Cá cơm NL</v>
          </cell>
        </row>
        <row r="8">
          <cell r="A8">
            <v>0</v>
          </cell>
          <cell r="B8">
            <v>0</v>
          </cell>
          <cell r="C8">
            <v>0</v>
          </cell>
          <cell r="D8">
            <v>0</v>
          </cell>
          <cell r="E8">
            <v>370803567</v>
          </cell>
          <cell r="F8" t="str">
            <v>Cá chỉ vàng NL</v>
          </cell>
        </row>
        <row r="9">
          <cell r="A9">
            <v>0</v>
          </cell>
          <cell r="B9">
            <v>0</v>
          </cell>
          <cell r="C9">
            <v>0</v>
          </cell>
          <cell r="D9">
            <v>0</v>
          </cell>
          <cell r="E9">
            <v>0</v>
          </cell>
          <cell r="F9" t="str">
            <v>Cá mối NL</v>
          </cell>
        </row>
        <row r="10">
          <cell r="A10" t="str">
            <v>Người bán</v>
          </cell>
          <cell r="B10">
            <v>0</v>
          </cell>
          <cell r="C10">
            <v>0</v>
          </cell>
          <cell r="D10" t="str">
            <v>Tỉnh</v>
          </cell>
          <cell r="E10" t="str">
            <v>Tên mặt hàng</v>
          </cell>
          <cell r="F10" t="str">
            <v>Cá chai NL</v>
          </cell>
        </row>
        <row r="11">
          <cell r="A11" t="str">
            <v>Họ tên</v>
          </cell>
          <cell r="B11" t="str">
            <v>CMND</v>
          </cell>
          <cell r="C11" t="str">
            <v>Địa chỉ</v>
          </cell>
          <cell r="D11">
            <v>0</v>
          </cell>
          <cell r="E11">
            <v>0</v>
          </cell>
          <cell r="F11">
            <v>0</v>
          </cell>
        </row>
        <row r="12">
          <cell r="A12" t="str">
            <v>Võ Văn Thắng</v>
          </cell>
          <cell r="B12">
            <v>320044169</v>
          </cell>
          <cell r="C12" t="str">
            <v>Ba Tri - Bến Tre</v>
          </cell>
          <cell r="D12" t="str">
            <v>Bến Tre</v>
          </cell>
          <cell r="E12">
            <v>0</v>
          </cell>
          <cell r="F12">
            <v>0</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cell r="F15">
            <v>0</v>
          </cell>
        </row>
        <row r="16">
          <cell r="A16" t="str">
            <v>Lý Thị Thảo</v>
          </cell>
          <cell r="B16">
            <v>320881573</v>
          </cell>
          <cell r="C16" t="str">
            <v>Ba Tri - Bến Tre</v>
          </cell>
          <cell r="D16" t="str">
            <v>Bến Tre</v>
          </cell>
          <cell r="E16">
            <v>0</v>
          </cell>
          <cell r="F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cell r="F27">
            <v>0</v>
          </cell>
        </row>
        <row r="28">
          <cell r="A28" t="str">
            <v>Trần Thị Nê</v>
          </cell>
          <cell r="B28">
            <v>320747922</v>
          </cell>
          <cell r="C28" t="str">
            <v>Giồng Trôm - Bến Tre</v>
          </cell>
          <cell r="D28" t="str">
            <v>Bến Tre</v>
          </cell>
          <cell r="E28" t="str">
            <v>Cá chỉ vàng</v>
          </cell>
          <cell r="F28">
            <v>0</v>
          </cell>
        </row>
        <row r="29">
          <cell r="A29" t="str">
            <v>Lê Thị Diễm</v>
          </cell>
          <cell r="B29">
            <v>320878272</v>
          </cell>
          <cell r="C29" t="str">
            <v>Giồng Trôm - Bến Tre</v>
          </cell>
          <cell r="D29" t="str">
            <v>Bến Tre</v>
          </cell>
          <cell r="E29" t="str">
            <v>Cá chỉ vàng</v>
          </cell>
          <cell r="F29">
            <v>0</v>
          </cell>
        </row>
        <row r="30">
          <cell r="A30" t="str">
            <v>Trương Thị Mỉm</v>
          </cell>
          <cell r="B30">
            <v>320897817</v>
          </cell>
          <cell r="C30" t="str">
            <v>Mỏ Cày - Bến Tre</v>
          </cell>
          <cell r="D30" t="str">
            <v>Bến Tre</v>
          </cell>
          <cell r="E30" t="str">
            <v>Cá chỉ vàng</v>
          </cell>
          <cell r="F30">
            <v>0</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workbookViewId="0">
      <selection activeCell="C40" sqref="C40"/>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7.25" customHeight="1">
      <c r="A1" s="103" t="s">
        <v>0</v>
      </c>
      <c r="B1" s="103"/>
      <c r="C1" s="103"/>
      <c r="D1" s="103"/>
      <c r="E1" s="103"/>
      <c r="F1" s="103"/>
      <c r="G1" s="104"/>
      <c r="H1" s="105" t="s">
        <v>1</v>
      </c>
      <c r="I1" s="106"/>
    </row>
    <row r="2" spans="1:9" ht="17.25" customHeight="1">
      <c r="A2" s="103"/>
      <c r="B2" s="103"/>
      <c r="C2" s="103"/>
      <c r="D2" s="103"/>
      <c r="E2" s="103"/>
      <c r="F2" s="103"/>
      <c r="G2" s="104"/>
      <c r="H2" s="107"/>
      <c r="I2" s="108"/>
    </row>
    <row r="3" spans="1:9" ht="5.25" customHeight="1">
      <c r="A3" s="103"/>
      <c r="B3" s="103"/>
      <c r="C3" s="103"/>
      <c r="D3" s="103"/>
      <c r="E3" s="103"/>
      <c r="F3" s="103"/>
      <c r="G3" s="104"/>
      <c r="H3" s="107"/>
      <c r="I3" s="108"/>
    </row>
    <row r="4" spans="1:9">
      <c r="A4" s="111" t="s">
        <v>37</v>
      </c>
      <c r="B4" s="111"/>
      <c r="C4" s="111"/>
      <c r="D4" s="111"/>
      <c r="E4" s="111"/>
      <c r="F4" s="111"/>
      <c r="G4" s="112"/>
      <c r="H4" s="109"/>
      <c r="I4" s="110"/>
    </row>
    <row r="5" spans="1:9" ht="12.75" customHeight="1">
      <c r="C5" s="3"/>
      <c r="D5" s="3"/>
    </row>
    <row r="6" spans="1:9">
      <c r="A6" s="2" t="s">
        <v>2</v>
      </c>
      <c r="E6" s="1" t="s">
        <v>3</v>
      </c>
    </row>
    <row r="7" spans="1:9">
      <c r="A7" s="2" t="s">
        <v>4</v>
      </c>
    </row>
    <row r="8" spans="1:9">
      <c r="A8" s="2" t="s">
        <v>5</v>
      </c>
    </row>
    <row r="9" spans="1:9">
      <c r="A9" s="2" t="s">
        <v>6</v>
      </c>
    </row>
    <row r="10" spans="1:9" ht="3.75" customHeight="1"/>
    <row r="11" spans="1:9" ht="24.75" customHeight="1">
      <c r="A11" s="113" t="s">
        <v>7</v>
      </c>
      <c r="B11" s="115" t="s">
        <v>8</v>
      </c>
      <c r="C11" s="116"/>
      <c r="D11" s="117"/>
      <c r="E11" s="118" t="s">
        <v>9</v>
      </c>
      <c r="F11" s="118"/>
      <c r="G11" s="118"/>
      <c r="H11" s="118"/>
      <c r="I11" s="31" t="s">
        <v>10</v>
      </c>
    </row>
    <row r="12" spans="1:9" ht="41.25" customHeight="1">
      <c r="A12" s="114"/>
      <c r="B12" s="31" t="s">
        <v>11</v>
      </c>
      <c r="C12" s="31" t="s">
        <v>12</v>
      </c>
      <c r="D12" s="31" t="s">
        <v>13</v>
      </c>
      <c r="E12" s="31" t="s">
        <v>14</v>
      </c>
      <c r="F12" s="5" t="s">
        <v>15</v>
      </c>
      <c r="G12" s="5" t="s">
        <v>16</v>
      </c>
      <c r="H12" s="6" t="s">
        <v>17</v>
      </c>
      <c r="I12" s="31"/>
    </row>
    <row r="13" spans="1:9" ht="14.25" customHeight="1">
      <c r="A13" s="7" t="s">
        <v>18</v>
      </c>
      <c r="B13" s="8">
        <v>2</v>
      </c>
      <c r="C13" s="8">
        <v>3</v>
      </c>
      <c r="D13" s="8">
        <v>4</v>
      </c>
      <c r="E13" s="8">
        <v>5</v>
      </c>
      <c r="F13" s="9" t="s">
        <v>19</v>
      </c>
      <c r="G13" s="9" t="s">
        <v>20</v>
      </c>
      <c r="H13" s="8">
        <v>8</v>
      </c>
      <c r="I13" s="8">
        <v>9</v>
      </c>
    </row>
    <row r="14" spans="1:9" s="37" customFormat="1" ht="21" customHeight="1">
      <c r="A14" s="30">
        <v>43023</v>
      </c>
      <c r="B14" s="20" t="s">
        <v>30</v>
      </c>
      <c r="C14" s="21" t="str">
        <f>VLOOKUP(B14,[1]Vine!$A$5:$F$178,3,0)</f>
        <v>Vũng Tàu</v>
      </c>
      <c r="D14" s="21">
        <f>VLOOKUP(B14,[1]Vine!$A$5:$F$178,2,0)</f>
        <v>261183075</v>
      </c>
      <c r="E14" s="22" t="s">
        <v>36</v>
      </c>
      <c r="F14" s="22">
        <v>4180</v>
      </c>
      <c r="G14" s="23">
        <v>18500</v>
      </c>
      <c r="H14" s="24">
        <f>F14*G14</f>
        <v>77330000</v>
      </c>
      <c r="I14" s="25"/>
    </row>
    <row r="15" spans="1:9" s="37" customFormat="1" ht="21" customHeight="1">
      <c r="A15" s="30">
        <v>43023</v>
      </c>
      <c r="B15" s="20" t="s">
        <v>34</v>
      </c>
      <c r="C15" s="21" t="str">
        <f>VLOOKUP(B15,[1]Vine!$A$5:$F$178,3,0)</f>
        <v>Vũng Tàu</v>
      </c>
      <c r="D15" s="21">
        <f>VLOOKUP(B15,[1]Vine!$A$5:$F$178,2,0)</f>
        <v>270106056</v>
      </c>
      <c r="E15" s="22" t="s">
        <v>36</v>
      </c>
      <c r="F15" s="22">
        <v>4270</v>
      </c>
      <c r="G15" s="23">
        <v>18500</v>
      </c>
      <c r="H15" s="24">
        <f t="shared" ref="H15:H33" si="0">F15*G15</f>
        <v>78995000</v>
      </c>
      <c r="I15" s="26"/>
    </row>
    <row r="16" spans="1:9" s="37" customFormat="1" ht="21" customHeight="1">
      <c r="A16" s="30">
        <v>43023</v>
      </c>
      <c r="B16" s="20" t="s">
        <v>33</v>
      </c>
      <c r="C16" s="21" t="str">
        <f>VLOOKUP(B16,[1]Vine!$A$5:$F$178,3,0)</f>
        <v>Vũng Tàu</v>
      </c>
      <c r="D16" s="21">
        <f>VLOOKUP(B16,[1]Vine!$A$5:$F$178,2,0)</f>
        <v>270986506</v>
      </c>
      <c r="E16" s="22" t="s">
        <v>36</v>
      </c>
      <c r="F16" s="22">
        <v>4350</v>
      </c>
      <c r="G16" s="23">
        <v>18500</v>
      </c>
      <c r="H16" s="24">
        <f t="shared" si="0"/>
        <v>80475000</v>
      </c>
      <c r="I16" s="26"/>
    </row>
    <row r="17" spans="1:9" s="37" customFormat="1" ht="21" customHeight="1">
      <c r="A17" s="30">
        <v>43023</v>
      </c>
      <c r="B17" s="20" t="s">
        <v>31</v>
      </c>
      <c r="C17" s="21" t="str">
        <f>VLOOKUP(B17,[1]Vine!$A$5:$F$178,3,0)</f>
        <v>Vũng Tàu</v>
      </c>
      <c r="D17" s="21">
        <f>VLOOKUP(B17,[1]Vine!$A$5:$F$178,2,0)</f>
        <v>260456563</v>
      </c>
      <c r="E17" s="22" t="s">
        <v>36</v>
      </c>
      <c r="F17" s="22">
        <v>4070</v>
      </c>
      <c r="G17" s="23">
        <v>18500</v>
      </c>
      <c r="H17" s="24">
        <f t="shared" si="0"/>
        <v>75295000</v>
      </c>
      <c r="I17" s="26"/>
    </row>
    <row r="18" spans="1:9" s="37" customFormat="1" ht="21" customHeight="1">
      <c r="A18" s="30">
        <v>43023</v>
      </c>
      <c r="B18" s="20" t="s">
        <v>35</v>
      </c>
      <c r="C18" s="21" t="str">
        <f>VLOOKUP(B18,[1]Vine!$A$5:$F$178,3,0)</f>
        <v>Vũng Tàu</v>
      </c>
      <c r="D18" s="21">
        <f>VLOOKUP(B18,[1]Vine!$A$5:$F$178,2,0)</f>
        <v>270176684</v>
      </c>
      <c r="E18" s="22" t="s">
        <v>36</v>
      </c>
      <c r="F18" s="22">
        <v>4012</v>
      </c>
      <c r="G18" s="23">
        <v>18500</v>
      </c>
      <c r="H18" s="24">
        <f t="shared" ref="H18:H23" si="1">F18*G18</f>
        <v>74222000</v>
      </c>
      <c r="I18" s="26"/>
    </row>
    <row r="19" spans="1:9" s="37" customFormat="1" ht="21" customHeight="1">
      <c r="A19" s="30">
        <v>43028</v>
      </c>
      <c r="B19" s="20" t="s">
        <v>32</v>
      </c>
      <c r="C19" s="21" t="str">
        <f>VLOOKUP(B19,[1]Vine!$A$5:$F$178,3,0)</f>
        <v>Vũng Tàu</v>
      </c>
      <c r="D19" s="21">
        <f>VLOOKUP(B19,[1]Vine!$A$5:$F$178,2,0)</f>
        <v>270176960</v>
      </c>
      <c r="E19" s="22" t="s">
        <v>36</v>
      </c>
      <c r="F19" s="22">
        <v>4210</v>
      </c>
      <c r="G19" s="23">
        <v>18500</v>
      </c>
      <c r="H19" s="24">
        <f t="shared" si="1"/>
        <v>77885000</v>
      </c>
      <c r="I19" s="26"/>
    </row>
    <row r="20" spans="1:9" s="37" customFormat="1" ht="21" customHeight="1">
      <c r="A20" s="30">
        <v>43028</v>
      </c>
      <c r="B20" s="20" t="s">
        <v>33</v>
      </c>
      <c r="C20" s="21" t="str">
        <f>VLOOKUP(B20,[1]Vine!$A$5:$F$178,3,0)</f>
        <v>Vũng Tàu</v>
      </c>
      <c r="D20" s="21">
        <f>VLOOKUP(B20,[1]Vine!$A$5:$F$178,2,0)</f>
        <v>270986506</v>
      </c>
      <c r="E20" s="22" t="s">
        <v>36</v>
      </c>
      <c r="F20" s="22">
        <v>4015</v>
      </c>
      <c r="G20" s="23">
        <v>18500</v>
      </c>
      <c r="H20" s="24">
        <f t="shared" si="1"/>
        <v>74277500</v>
      </c>
      <c r="I20" s="26"/>
    </row>
    <row r="21" spans="1:9" s="37" customFormat="1" ht="21" customHeight="1">
      <c r="A21" s="30">
        <v>43028</v>
      </c>
      <c r="B21" s="20" t="s">
        <v>31</v>
      </c>
      <c r="C21" s="21" t="str">
        <f>VLOOKUP(B21,[1]Vine!$A$5:$F$178,3,0)</f>
        <v>Vũng Tàu</v>
      </c>
      <c r="D21" s="21">
        <f>VLOOKUP(B21,[1]Vine!$A$5:$F$178,2,0)</f>
        <v>260456563</v>
      </c>
      <c r="E21" s="22" t="s">
        <v>36</v>
      </c>
      <c r="F21" s="22">
        <v>4120</v>
      </c>
      <c r="G21" s="23">
        <v>18500</v>
      </c>
      <c r="H21" s="24">
        <f t="shared" si="1"/>
        <v>76220000</v>
      </c>
      <c r="I21" s="26"/>
    </row>
    <row r="22" spans="1:9" s="37" customFormat="1" ht="21" customHeight="1">
      <c r="A22" s="30">
        <v>43028</v>
      </c>
      <c r="B22" s="20" t="s">
        <v>30</v>
      </c>
      <c r="C22" s="21" t="str">
        <f>VLOOKUP(B22,[1]Vine!$A$5:$F$178,3,0)</f>
        <v>Vũng Tàu</v>
      </c>
      <c r="D22" s="21">
        <f>VLOOKUP(B22,[1]Vine!$A$5:$F$178,2,0)</f>
        <v>261183075</v>
      </c>
      <c r="E22" s="22" t="s">
        <v>36</v>
      </c>
      <c r="F22" s="22">
        <v>4603</v>
      </c>
      <c r="G22" s="23">
        <v>18500</v>
      </c>
      <c r="H22" s="24">
        <f>F22*G22</f>
        <v>85155500</v>
      </c>
      <c r="I22" s="26"/>
    </row>
    <row r="23" spans="1:9" s="37" customFormat="1" ht="21" customHeight="1">
      <c r="A23" s="30">
        <v>43028</v>
      </c>
      <c r="B23" s="20" t="s">
        <v>32</v>
      </c>
      <c r="C23" s="21" t="str">
        <f>VLOOKUP(B23,[1]Vine!$A$5:$F$178,3,0)</f>
        <v>Vũng Tàu</v>
      </c>
      <c r="D23" s="21">
        <f>VLOOKUP(B23,[1]Vine!$A$5:$F$178,2,0)</f>
        <v>270176960</v>
      </c>
      <c r="E23" s="22" t="s">
        <v>36</v>
      </c>
      <c r="F23" s="22">
        <v>4210</v>
      </c>
      <c r="G23" s="23">
        <v>18500</v>
      </c>
      <c r="H23" s="24">
        <f t="shared" si="1"/>
        <v>77885000</v>
      </c>
      <c r="I23" s="26"/>
    </row>
    <row r="24" spans="1:9" s="37" customFormat="1" ht="21" customHeight="1">
      <c r="A24" s="30">
        <v>43032</v>
      </c>
      <c r="B24" s="20" t="s">
        <v>35</v>
      </c>
      <c r="C24" s="21" t="str">
        <f>VLOOKUP(B24,[1]Vine!$A$5:$F$178,3,0)</f>
        <v>Vũng Tàu</v>
      </c>
      <c r="D24" s="21">
        <f>VLOOKUP(B24,[1]Vine!$A$5:$F$178,2,0)</f>
        <v>270176684</v>
      </c>
      <c r="E24" s="22" t="s">
        <v>36</v>
      </c>
      <c r="F24" s="22">
        <v>4013</v>
      </c>
      <c r="G24" s="23">
        <v>18500</v>
      </c>
      <c r="H24" s="24">
        <f t="shared" si="0"/>
        <v>74240500</v>
      </c>
      <c r="I24" s="26"/>
    </row>
    <row r="25" spans="1:9" s="37" customFormat="1" ht="21" customHeight="1">
      <c r="A25" s="30">
        <v>43032</v>
      </c>
      <c r="B25" s="20" t="s">
        <v>34</v>
      </c>
      <c r="C25" s="21" t="str">
        <f>VLOOKUP(B25,[1]Vine!$A$5:$F$178,3,0)</f>
        <v>Vũng Tàu</v>
      </c>
      <c r="D25" s="21">
        <f>VLOOKUP(B25,[1]Vine!$A$5:$F$178,2,0)</f>
        <v>270106056</v>
      </c>
      <c r="E25" s="22" t="s">
        <v>36</v>
      </c>
      <c r="F25" s="22">
        <v>4070</v>
      </c>
      <c r="G25" s="23">
        <v>18500</v>
      </c>
      <c r="H25" s="24">
        <f t="shared" si="0"/>
        <v>75295000</v>
      </c>
      <c r="I25" s="26"/>
    </row>
    <row r="26" spans="1:9" s="37" customFormat="1" ht="21" customHeight="1">
      <c r="A26" s="30">
        <v>43032</v>
      </c>
      <c r="B26" s="20" t="s">
        <v>30</v>
      </c>
      <c r="C26" s="21" t="str">
        <f>VLOOKUP(B26,[1]Vine!$A$5:$F$178,3,0)</f>
        <v>Vũng Tàu</v>
      </c>
      <c r="D26" s="21">
        <f>VLOOKUP(B26,[1]Vine!$A$5:$F$178,2,0)</f>
        <v>261183075</v>
      </c>
      <c r="E26" s="22" t="s">
        <v>36</v>
      </c>
      <c r="F26" s="22">
        <v>4120</v>
      </c>
      <c r="G26" s="23">
        <v>18500</v>
      </c>
      <c r="H26" s="24">
        <f t="shared" si="0"/>
        <v>76220000</v>
      </c>
      <c r="I26" s="26"/>
    </row>
    <row r="27" spans="1:9" s="37" customFormat="1" ht="21" customHeight="1">
      <c r="A27" s="30">
        <v>43033</v>
      </c>
      <c r="B27" s="20" t="s">
        <v>31</v>
      </c>
      <c r="C27" s="21" t="str">
        <f>VLOOKUP(B27,[1]Vine!$A$5:$F$178,3,0)</f>
        <v>Vũng Tàu</v>
      </c>
      <c r="D27" s="21">
        <f>VLOOKUP(B27,[1]Vine!$A$5:$F$178,2,0)</f>
        <v>260456563</v>
      </c>
      <c r="E27" s="22" t="s">
        <v>36</v>
      </c>
      <c r="F27" s="22">
        <v>4320</v>
      </c>
      <c r="G27" s="23">
        <v>18500</v>
      </c>
      <c r="H27" s="24">
        <f t="shared" si="0"/>
        <v>79920000</v>
      </c>
      <c r="I27" s="26"/>
    </row>
    <row r="28" spans="1:9" s="37" customFormat="1" ht="21" customHeight="1">
      <c r="A28" s="30">
        <v>43033</v>
      </c>
      <c r="B28" s="20" t="s">
        <v>35</v>
      </c>
      <c r="C28" s="21" t="str">
        <f>VLOOKUP(B28,[1]Vine!$A$5:$F$178,3,0)</f>
        <v>Vũng Tàu</v>
      </c>
      <c r="D28" s="21">
        <f>VLOOKUP(B28,[1]Vine!$A$5:$F$178,2,0)</f>
        <v>270176684</v>
      </c>
      <c r="E28" s="22" t="s">
        <v>36</v>
      </c>
      <c r="F28" s="22">
        <v>4780</v>
      </c>
      <c r="G28" s="23">
        <v>18500</v>
      </c>
      <c r="H28" s="24">
        <f t="shared" si="0"/>
        <v>88430000</v>
      </c>
      <c r="I28" s="26"/>
    </row>
    <row r="29" spans="1:9" s="37" customFormat="1" ht="21" customHeight="1">
      <c r="A29" s="30">
        <v>43033</v>
      </c>
      <c r="B29" s="20" t="s">
        <v>32</v>
      </c>
      <c r="C29" s="21" t="str">
        <f>VLOOKUP(B29,[1]Vine!$A$5:$F$178,3,0)</f>
        <v>Vũng Tàu</v>
      </c>
      <c r="D29" s="21">
        <f>VLOOKUP(B29,[1]Vine!$A$5:$F$178,2,0)</f>
        <v>270176960</v>
      </c>
      <c r="E29" s="22" t="s">
        <v>36</v>
      </c>
      <c r="F29" s="22">
        <v>4020</v>
      </c>
      <c r="G29" s="23">
        <v>18500</v>
      </c>
      <c r="H29" s="24">
        <f t="shared" si="0"/>
        <v>74370000</v>
      </c>
      <c r="I29" s="26"/>
    </row>
    <row r="30" spans="1:9" s="37" customFormat="1" ht="21" customHeight="1">
      <c r="A30" s="30">
        <v>43033</v>
      </c>
      <c r="B30" s="20" t="s">
        <v>33</v>
      </c>
      <c r="C30" s="21" t="str">
        <f>VLOOKUP(B30,[1]Vine!$A$5:$F$178,3,0)</f>
        <v>Vũng Tàu</v>
      </c>
      <c r="D30" s="21">
        <f>VLOOKUP(B30,[1]Vine!$A$5:$F$178,2,0)</f>
        <v>270986506</v>
      </c>
      <c r="E30" s="22" t="s">
        <v>36</v>
      </c>
      <c r="F30" s="22">
        <v>4017</v>
      </c>
      <c r="G30" s="23">
        <v>18500</v>
      </c>
      <c r="H30" s="24">
        <f t="shared" si="0"/>
        <v>74314500</v>
      </c>
      <c r="I30" s="26"/>
    </row>
    <row r="31" spans="1:9" s="37" customFormat="1" ht="21" customHeight="1">
      <c r="A31" s="30">
        <v>43037</v>
      </c>
      <c r="B31" s="20" t="s">
        <v>35</v>
      </c>
      <c r="C31" s="21" t="str">
        <f>VLOOKUP(B31,[1]Vine!$A$5:$F$178,3,0)</f>
        <v>Vũng Tàu</v>
      </c>
      <c r="D31" s="21">
        <f>VLOOKUP(B31,[1]Vine!$A$5:$F$178,2,0)</f>
        <v>270176684</v>
      </c>
      <c r="E31" s="22" t="s">
        <v>36</v>
      </c>
      <c r="F31" s="22">
        <v>4350</v>
      </c>
      <c r="G31" s="23">
        <v>18500</v>
      </c>
      <c r="H31" s="24">
        <f t="shared" si="0"/>
        <v>80475000</v>
      </c>
      <c r="I31" s="26"/>
    </row>
    <row r="32" spans="1:9" s="37" customFormat="1" ht="21" customHeight="1">
      <c r="A32" s="30">
        <v>43037</v>
      </c>
      <c r="B32" s="20" t="s">
        <v>32</v>
      </c>
      <c r="C32" s="21" t="str">
        <f>VLOOKUP(B32,[1]Vine!$A$5:$F$178,3,0)</f>
        <v>Vũng Tàu</v>
      </c>
      <c r="D32" s="21">
        <f>VLOOKUP(B32,[1]Vine!$A$5:$F$178,2,0)</f>
        <v>270176960</v>
      </c>
      <c r="E32" s="22" t="s">
        <v>36</v>
      </c>
      <c r="F32" s="22">
        <v>4013</v>
      </c>
      <c r="G32" s="23">
        <v>18500</v>
      </c>
      <c r="H32" s="24">
        <f t="shared" si="0"/>
        <v>74240500</v>
      </c>
      <c r="I32" s="26"/>
    </row>
    <row r="33" spans="1:13" s="37" customFormat="1" ht="21" customHeight="1">
      <c r="A33" s="30">
        <v>43037</v>
      </c>
      <c r="B33" s="20" t="s">
        <v>33</v>
      </c>
      <c r="C33" s="21" t="str">
        <f>VLOOKUP(B33,[1]Vine!$A$5:$F$178,3,0)</f>
        <v>Vũng Tàu</v>
      </c>
      <c r="D33" s="21">
        <f>VLOOKUP(B33,[1]Vine!$A$5:$F$178,2,0)</f>
        <v>270986506</v>
      </c>
      <c r="E33" s="22" t="s">
        <v>36</v>
      </c>
      <c r="F33" s="22">
        <f>12000*7-SUM(F14:F32)</f>
        <v>4257</v>
      </c>
      <c r="G33" s="23">
        <v>18500</v>
      </c>
      <c r="H33" s="24">
        <f t="shared" si="0"/>
        <v>78754500</v>
      </c>
      <c r="I33" s="26"/>
    </row>
    <row r="34" spans="1:13" s="37" customFormat="1" ht="21" customHeight="1">
      <c r="A34" s="19"/>
      <c r="B34" s="20"/>
      <c r="C34" s="21"/>
      <c r="D34" s="21"/>
      <c r="E34" s="22"/>
      <c r="F34" s="22"/>
      <c r="G34" s="23"/>
      <c r="H34" s="24"/>
      <c r="I34" s="24"/>
      <c r="K34" s="38"/>
    </row>
    <row r="35" spans="1:13" s="37" customFormat="1" ht="21" customHeight="1">
      <c r="A35" s="33" t="s">
        <v>21</v>
      </c>
      <c r="B35" s="32"/>
      <c r="C35" s="35">
        <f>SUM(H14:H34)</f>
        <v>1554000000</v>
      </c>
      <c r="D35" s="35"/>
      <c r="E35" s="32"/>
      <c r="F35" s="34"/>
      <c r="G35" s="34"/>
      <c r="H35" s="32"/>
      <c r="I35" s="32"/>
      <c r="K35" s="38"/>
      <c r="L35" s="38"/>
    </row>
    <row r="36" spans="1:13" ht="18" customHeight="1">
      <c r="C36" s="10"/>
      <c r="D36" s="4"/>
      <c r="G36" s="28" t="s">
        <v>38</v>
      </c>
      <c r="H36" s="11"/>
      <c r="I36" s="11"/>
      <c r="K36" s="27"/>
      <c r="L36" s="27"/>
      <c r="M36" s="27"/>
    </row>
    <row r="37" spans="1:13">
      <c r="B37" s="12" t="s">
        <v>22</v>
      </c>
      <c r="G37" s="13" t="s">
        <v>23</v>
      </c>
      <c r="K37" s="27"/>
      <c r="L37" s="29"/>
    </row>
    <row r="38" spans="1:13">
      <c r="B38" s="14" t="s">
        <v>24</v>
      </c>
      <c r="D38" s="15"/>
      <c r="G38" s="16" t="s">
        <v>25</v>
      </c>
      <c r="M38" s="27"/>
    </row>
    <row r="39" spans="1:13">
      <c r="B39" s="14"/>
      <c r="D39" s="15"/>
      <c r="G39" s="16"/>
      <c r="K39" s="27"/>
    </row>
    <row r="40" spans="1:13">
      <c r="B40" s="14"/>
      <c r="D40" s="15"/>
      <c r="G40" s="16"/>
    </row>
    <row r="41" spans="1:13">
      <c r="B41" s="14"/>
      <c r="D41" s="15"/>
      <c r="G41" s="16"/>
    </row>
    <row r="42" spans="1:13">
      <c r="B42" s="14"/>
      <c r="D42" s="15"/>
      <c r="G42" s="16"/>
    </row>
    <row r="43" spans="1:13" ht="10.5" customHeight="1">
      <c r="B43" s="14"/>
      <c r="D43" s="15"/>
      <c r="G43" s="16"/>
    </row>
    <row r="44" spans="1:13">
      <c r="B44" s="17" t="s">
        <v>29</v>
      </c>
      <c r="C44" s="17"/>
      <c r="F44" s="100"/>
      <c r="G44" s="100"/>
      <c r="H44" s="100"/>
    </row>
    <row r="45" spans="1:13" hidden="1">
      <c r="A45" s="18" t="s">
        <v>26</v>
      </c>
    </row>
    <row r="46" spans="1:13" ht="33" hidden="1" customHeight="1">
      <c r="A46" s="101" t="s">
        <v>27</v>
      </c>
      <c r="B46" s="102"/>
      <c r="C46" s="102"/>
      <c r="D46" s="102"/>
      <c r="E46" s="102"/>
      <c r="F46" s="102"/>
      <c r="G46" s="102"/>
      <c r="H46" s="102"/>
      <c r="I46" s="102"/>
    </row>
    <row r="47" spans="1:13" ht="34.5" hidden="1" customHeight="1">
      <c r="A47" s="101" t="s">
        <v>28</v>
      </c>
      <c r="B47" s="101"/>
      <c r="C47" s="101"/>
      <c r="D47" s="101"/>
      <c r="E47" s="101"/>
      <c r="F47" s="101"/>
      <c r="G47" s="101"/>
      <c r="H47" s="101"/>
      <c r="I47" s="101"/>
    </row>
  </sheetData>
  <autoFilter ref="A13:M33"/>
  <mergeCells count="9">
    <mergeCell ref="F44:H44"/>
    <mergeCell ref="A46:I46"/>
    <mergeCell ref="A47:I47"/>
    <mergeCell ref="A1:G3"/>
    <mergeCell ref="H1:I4"/>
    <mergeCell ref="A4:G4"/>
    <mergeCell ref="A11:A12"/>
    <mergeCell ref="B11:D11"/>
    <mergeCell ref="E11:H11"/>
  </mergeCells>
  <conditionalFormatting sqref="C5:E6 F6">
    <cfRule type="cellIs" dxfId="16" priority="1" stopIfTrue="1" operator="equal">
      <formula>"Döõ lieäu sai"</formula>
    </cfRule>
  </conditionalFormatting>
  <pageMargins left="0.79" right="0" top="0.19" bottom="0" header="0.3" footer="0"/>
  <pageSetup scale="9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opLeftCell="A28" workbookViewId="0">
      <selection activeCell="C49" sqref="C49"/>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03" t="s">
        <v>0</v>
      </c>
      <c r="B1" s="103"/>
      <c r="C1" s="103"/>
      <c r="D1" s="103"/>
      <c r="E1" s="103"/>
      <c r="F1" s="103"/>
      <c r="G1" s="104"/>
      <c r="H1" s="105" t="s">
        <v>1</v>
      </c>
      <c r="I1" s="106"/>
    </row>
    <row r="2" spans="1:9">
      <c r="A2" s="103"/>
      <c r="B2" s="103"/>
      <c r="C2" s="103"/>
      <c r="D2" s="103"/>
      <c r="E2" s="103"/>
      <c r="F2" s="103"/>
      <c r="G2" s="104"/>
      <c r="H2" s="107"/>
      <c r="I2" s="108"/>
    </row>
    <row r="3" spans="1:9">
      <c r="A3" s="103"/>
      <c r="B3" s="103"/>
      <c r="C3" s="103"/>
      <c r="D3" s="103"/>
      <c r="E3" s="103"/>
      <c r="F3" s="103"/>
      <c r="G3" s="104"/>
      <c r="H3" s="107"/>
      <c r="I3" s="108"/>
    </row>
    <row r="4" spans="1:9">
      <c r="A4" s="111" t="s">
        <v>70</v>
      </c>
      <c r="B4" s="111"/>
      <c r="C4" s="111"/>
      <c r="D4" s="111"/>
      <c r="E4" s="111"/>
      <c r="F4" s="111"/>
      <c r="G4" s="112"/>
      <c r="H4" s="109"/>
      <c r="I4" s="110"/>
    </row>
    <row r="5" spans="1:9" ht="20.25">
      <c r="C5" s="3"/>
      <c r="D5" s="3"/>
    </row>
    <row r="6" spans="1:9">
      <c r="A6" s="2" t="s">
        <v>2</v>
      </c>
      <c r="E6" s="1" t="s">
        <v>3</v>
      </c>
    </row>
    <row r="7" spans="1:9">
      <c r="A7" s="2" t="s">
        <v>4</v>
      </c>
    </row>
    <row r="8" spans="1:9">
      <c r="A8" s="2" t="s">
        <v>5</v>
      </c>
    </row>
    <row r="9" spans="1:9">
      <c r="A9" s="2" t="s">
        <v>6</v>
      </c>
    </row>
    <row r="11" spans="1:9" ht="23.25" customHeight="1">
      <c r="A11" s="113" t="s">
        <v>7</v>
      </c>
      <c r="B11" s="115" t="s">
        <v>8</v>
      </c>
      <c r="C11" s="116"/>
      <c r="D11" s="117"/>
      <c r="E11" s="118" t="s">
        <v>9</v>
      </c>
      <c r="F11" s="118"/>
      <c r="G11" s="118"/>
      <c r="H11" s="118"/>
      <c r="I11" s="58" t="s">
        <v>10</v>
      </c>
    </row>
    <row r="12" spans="1:9" ht="39" customHeight="1">
      <c r="A12" s="114"/>
      <c r="B12" s="58" t="s">
        <v>11</v>
      </c>
      <c r="C12" s="58" t="s">
        <v>12</v>
      </c>
      <c r="D12" s="58" t="s">
        <v>13</v>
      </c>
      <c r="E12" s="58" t="s">
        <v>14</v>
      </c>
      <c r="F12" s="5" t="s">
        <v>15</v>
      </c>
      <c r="G12" s="5" t="s">
        <v>16</v>
      </c>
      <c r="H12" s="6" t="s">
        <v>17</v>
      </c>
      <c r="I12" s="58"/>
    </row>
    <row r="13" spans="1:9" ht="14.25" customHeight="1">
      <c r="A13" s="7" t="s">
        <v>18</v>
      </c>
      <c r="B13" s="8">
        <v>2</v>
      </c>
      <c r="C13" s="8">
        <v>3</v>
      </c>
      <c r="D13" s="8">
        <v>4</v>
      </c>
      <c r="E13" s="8">
        <v>5</v>
      </c>
      <c r="F13" s="9" t="s">
        <v>19</v>
      </c>
      <c r="G13" s="9" t="s">
        <v>20</v>
      </c>
      <c r="H13" s="8">
        <v>8</v>
      </c>
      <c r="I13" s="8">
        <v>9</v>
      </c>
    </row>
    <row r="14" spans="1:9" ht="21" customHeight="1">
      <c r="A14" s="19">
        <v>43028</v>
      </c>
      <c r="B14" s="41" t="s">
        <v>46</v>
      </c>
      <c r="C14" s="21" t="str">
        <f>VLOOKUP(B14,[1]Vine!$A$5:$F$178,3,0)</f>
        <v>Đức Linh - Bình Thuận</v>
      </c>
      <c r="D14" s="21">
        <f>VLOOKUP(B14,[1]Vine!$A$5:$F$178,2,0)</f>
        <v>250746332</v>
      </c>
      <c r="E14" s="22" t="s">
        <v>40</v>
      </c>
      <c r="F14" s="22">
        <v>19850</v>
      </c>
      <c r="G14" s="56">
        <v>16500</v>
      </c>
      <c r="H14" s="25">
        <f t="shared" ref="H14:H40" si="0">F14*G14</f>
        <v>327525000</v>
      </c>
      <c r="I14" s="25"/>
    </row>
    <row r="15" spans="1:9" ht="21" customHeight="1">
      <c r="A15" s="19">
        <v>43028</v>
      </c>
      <c r="B15" s="41" t="s">
        <v>47</v>
      </c>
      <c r="C15" s="21" t="str">
        <f>VLOOKUP(B15,[1]Vine!$A$5:$F$178,3,0)</f>
        <v>Hàm Tân - Bình Thuận</v>
      </c>
      <c r="D15" s="21">
        <f>VLOOKUP(B15,[1]Vine!$A$5:$F$178,2,0)</f>
        <v>260690910</v>
      </c>
      <c r="E15" s="22" t="s">
        <v>40</v>
      </c>
      <c r="F15" s="22">
        <v>19760</v>
      </c>
      <c r="G15" s="23">
        <v>16500</v>
      </c>
      <c r="H15" s="24">
        <f t="shared" si="0"/>
        <v>326040000</v>
      </c>
      <c r="I15" s="24"/>
    </row>
    <row r="16" spans="1:9" ht="21" customHeight="1">
      <c r="A16" s="19">
        <v>43028</v>
      </c>
      <c r="B16" s="41" t="s">
        <v>48</v>
      </c>
      <c r="C16" s="21" t="str">
        <f>VLOOKUP(B16,[1]Vine!$A$5:$F$178,3,0)</f>
        <v>Phan Thiết - Bình Thuận</v>
      </c>
      <c r="D16" s="21">
        <f>VLOOKUP(B16,[1]Vine!$A$5:$F$178,2,0)</f>
        <v>260850613</v>
      </c>
      <c r="E16" s="22" t="s">
        <v>40</v>
      </c>
      <c r="F16" s="22">
        <v>19750</v>
      </c>
      <c r="G16" s="23">
        <v>16500</v>
      </c>
      <c r="H16" s="24">
        <f t="shared" si="0"/>
        <v>325875000</v>
      </c>
      <c r="I16" s="24"/>
    </row>
    <row r="17" spans="1:9" ht="21" customHeight="1">
      <c r="A17" s="19">
        <v>43028</v>
      </c>
      <c r="B17" s="41" t="s">
        <v>39</v>
      </c>
      <c r="C17" s="21" t="str">
        <f>VLOOKUP(B17,[1]Vine!$A$5:$F$178,3,0)</f>
        <v>Phan Thiết - Bình Thuận</v>
      </c>
      <c r="D17" s="21">
        <f>VLOOKUP(B17,[1]Vine!$A$5:$F$178,2,0)</f>
        <v>260178873</v>
      </c>
      <c r="E17" s="22" t="s">
        <v>40</v>
      </c>
      <c r="F17" s="22">
        <v>19850</v>
      </c>
      <c r="G17" s="23">
        <v>16500</v>
      </c>
      <c r="H17" s="24">
        <f t="shared" si="0"/>
        <v>327525000</v>
      </c>
      <c r="I17" s="24"/>
    </row>
    <row r="18" spans="1:9" ht="21" customHeight="1">
      <c r="A18" s="19">
        <v>43028</v>
      </c>
      <c r="B18" s="41" t="s">
        <v>41</v>
      </c>
      <c r="C18" s="21" t="str">
        <f>VLOOKUP(B18,[1]Vine!$A$5:$F$178,3,0)</f>
        <v>Phan Thiết - Bình Thuận</v>
      </c>
      <c r="D18" s="21">
        <f>VLOOKUP(B18,[1]Vine!$A$5:$F$178,2,0)</f>
        <v>280853616</v>
      </c>
      <c r="E18" s="22" t="s">
        <v>40</v>
      </c>
      <c r="F18" s="22">
        <v>19650</v>
      </c>
      <c r="G18" s="23">
        <v>16500</v>
      </c>
      <c r="H18" s="24">
        <f t="shared" si="0"/>
        <v>324225000</v>
      </c>
      <c r="I18" s="24"/>
    </row>
    <row r="19" spans="1:9" ht="21" customHeight="1">
      <c r="A19" s="19">
        <v>43028</v>
      </c>
      <c r="B19" s="41" t="s">
        <v>43</v>
      </c>
      <c r="C19" s="21" t="str">
        <f>VLOOKUP(B19,[1]Vine!$A$5:$F$178,3,0)</f>
        <v>Long Hương - Bình Thuận</v>
      </c>
      <c r="D19" s="21" t="str">
        <f>VLOOKUP(B19,[1]Vine!$A$5:$F$178,2,0)</f>
        <v>020714486</v>
      </c>
      <c r="E19" s="22" t="s">
        <v>40</v>
      </c>
      <c r="F19" s="22">
        <v>19320</v>
      </c>
      <c r="G19" s="23">
        <v>16500</v>
      </c>
      <c r="H19" s="24">
        <f t="shared" si="0"/>
        <v>318780000</v>
      </c>
      <c r="I19" s="24"/>
    </row>
    <row r="20" spans="1:9" ht="21" customHeight="1">
      <c r="A20" s="19">
        <v>43035</v>
      </c>
      <c r="B20" s="41" t="s">
        <v>49</v>
      </c>
      <c r="C20" s="21" t="str">
        <f>VLOOKUP(B20,[1]Vine!$A$5:$F$178,3,0)</f>
        <v>Đức Linh - Bình Thuận</v>
      </c>
      <c r="D20" s="21">
        <f>VLOOKUP(B20,[1]Vine!$A$5:$F$178,2,0)</f>
        <v>260682094</v>
      </c>
      <c r="E20" s="22" t="s">
        <v>40</v>
      </c>
      <c r="F20" s="22">
        <v>19750</v>
      </c>
      <c r="G20" s="23">
        <v>16500</v>
      </c>
      <c r="H20" s="24">
        <f t="shared" si="0"/>
        <v>325875000</v>
      </c>
      <c r="I20" s="24"/>
    </row>
    <row r="21" spans="1:9" ht="21" customHeight="1">
      <c r="A21" s="19">
        <v>43035</v>
      </c>
      <c r="B21" s="41" t="s">
        <v>41</v>
      </c>
      <c r="C21" s="21" t="str">
        <f>VLOOKUP(B21,[1]Vine!$A$5:$F$178,3,0)</f>
        <v>Phan Thiết - Bình Thuận</v>
      </c>
      <c r="D21" s="21">
        <f>VLOOKUP(B21,[1]Vine!$A$5:$F$178,2,0)</f>
        <v>280853616</v>
      </c>
      <c r="E21" s="22" t="s">
        <v>40</v>
      </c>
      <c r="F21" s="22">
        <v>19450</v>
      </c>
      <c r="G21" s="23">
        <v>16500</v>
      </c>
      <c r="H21" s="24">
        <f t="shared" si="0"/>
        <v>320925000</v>
      </c>
      <c r="I21" s="24"/>
    </row>
    <row r="22" spans="1:9" ht="21" customHeight="1">
      <c r="A22" s="19">
        <v>43035</v>
      </c>
      <c r="B22" s="41" t="s">
        <v>47</v>
      </c>
      <c r="C22" s="21" t="str">
        <f>VLOOKUP(B22,[1]Vine!$A$5:$F$178,3,0)</f>
        <v>Hàm Tân - Bình Thuận</v>
      </c>
      <c r="D22" s="21">
        <f>VLOOKUP(B22,[1]Vine!$A$5:$F$178,2,0)</f>
        <v>260690910</v>
      </c>
      <c r="E22" s="22" t="s">
        <v>40</v>
      </c>
      <c r="F22" s="22">
        <v>19420</v>
      </c>
      <c r="G22" s="23">
        <v>16500</v>
      </c>
      <c r="H22" s="24">
        <f t="shared" si="0"/>
        <v>320430000</v>
      </c>
      <c r="I22" s="24"/>
    </row>
    <row r="23" spans="1:9" ht="21" customHeight="1">
      <c r="A23" s="19">
        <v>43035</v>
      </c>
      <c r="B23" s="41" t="s">
        <v>48</v>
      </c>
      <c r="C23" s="21" t="str">
        <f>VLOOKUP(B23,[1]Vine!$A$5:$F$178,3,0)</f>
        <v>Phan Thiết - Bình Thuận</v>
      </c>
      <c r="D23" s="21">
        <f>VLOOKUP(B23,[1]Vine!$A$5:$F$178,2,0)</f>
        <v>260850613</v>
      </c>
      <c r="E23" s="22" t="s">
        <v>40</v>
      </c>
      <c r="F23" s="44">
        <v>19210</v>
      </c>
      <c r="G23" s="23">
        <v>16500</v>
      </c>
      <c r="H23" s="24">
        <f t="shared" si="0"/>
        <v>316965000</v>
      </c>
      <c r="I23" s="24"/>
    </row>
    <row r="24" spans="1:9" ht="21" customHeight="1">
      <c r="A24" s="19">
        <v>43035</v>
      </c>
      <c r="B24" s="41" t="s">
        <v>42</v>
      </c>
      <c r="C24" s="21" t="str">
        <f>VLOOKUP(B24,[1]Vine!$A$5:$F$178,3,0)</f>
        <v>Thanh Hải - Bình Thuận</v>
      </c>
      <c r="D24" s="21">
        <f>VLOOKUP(B24,[1]Vine!$A$5:$F$178,2,0)</f>
        <v>261005222</v>
      </c>
      <c r="E24" s="22" t="s">
        <v>40</v>
      </c>
      <c r="F24" s="22">
        <v>19320</v>
      </c>
      <c r="G24" s="23">
        <v>16500</v>
      </c>
      <c r="H24" s="24">
        <f t="shared" si="0"/>
        <v>318780000</v>
      </c>
      <c r="I24" s="24"/>
    </row>
    <row r="25" spans="1:9" ht="21" customHeight="1">
      <c r="A25" s="19">
        <v>43035</v>
      </c>
      <c r="B25" s="41" t="s">
        <v>47</v>
      </c>
      <c r="C25" s="21" t="str">
        <f>VLOOKUP(B25,[1]Vine!$A$5:$F$178,3,0)</f>
        <v>Hàm Tân - Bình Thuận</v>
      </c>
      <c r="D25" s="21">
        <f>VLOOKUP(B25,[1]Vine!$A$5:$F$178,2,0)</f>
        <v>260690910</v>
      </c>
      <c r="E25" s="22" t="s">
        <v>40</v>
      </c>
      <c r="F25" s="22">
        <v>19540</v>
      </c>
      <c r="G25" s="23">
        <v>16500</v>
      </c>
      <c r="H25" s="24">
        <f t="shared" si="0"/>
        <v>322410000</v>
      </c>
      <c r="I25" s="24"/>
    </row>
    <row r="26" spans="1:9" ht="21" customHeight="1">
      <c r="A26" s="19">
        <v>43044</v>
      </c>
      <c r="B26" s="41" t="s">
        <v>49</v>
      </c>
      <c r="C26" s="21" t="str">
        <f>VLOOKUP(B26,[1]Vine!$A$5:$F$178,3,0)</f>
        <v>Đức Linh - Bình Thuận</v>
      </c>
      <c r="D26" s="21">
        <f>VLOOKUP(B26,[1]Vine!$A$5:$F$178,2,0)</f>
        <v>260682094</v>
      </c>
      <c r="E26" s="22" t="s">
        <v>40</v>
      </c>
      <c r="F26" s="22">
        <v>19320</v>
      </c>
      <c r="G26" s="23">
        <v>16500</v>
      </c>
      <c r="H26" s="24">
        <f t="shared" ref="H26:H30" si="1">F26*G26</f>
        <v>318780000</v>
      </c>
      <c r="I26" s="24"/>
    </row>
    <row r="27" spans="1:9" ht="21" customHeight="1">
      <c r="A27" s="19">
        <v>43044</v>
      </c>
      <c r="B27" s="41" t="s">
        <v>39</v>
      </c>
      <c r="C27" s="21" t="str">
        <f>VLOOKUP(B27,[1]Vine!$A$5:$F$178,3,0)</f>
        <v>Phan Thiết - Bình Thuận</v>
      </c>
      <c r="D27" s="21">
        <f>VLOOKUP(B27,[1]Vine!$A$5:$F$178,2,0)</f>
        <v>260178873</v>
      </c>
      <c r="E27" s="22" t="s">
        <v>40</v>
      </c>
      <c r="F27" s="44">
        <v>19870</v>
      </c>
      <c r="G27" s="23">
        <v>16500</v>
      </c>
      <c r="H27" s="24">
        <f t="shared" si="1"/>
        <v>327855000</v>
      </c>
      <c r="I27" s="24"/>
    </row>
    <row r="28" spans="1:9" ht="21" customHeight="1">
      <c r="A28" s="19">
        <v>43044</v>
      </c>
      <c r="B28" s="41" t="s">
        <v>48</v>
      </c>
      <c r="C28" s="21" t="str">
        <f>VLOOKUP(B28,[1]Vine!$A$5:$F$178,3,0)</f>
        <v>Phan Thiết - Bình Thuận</v>
      </c>
      <c r="D28" s="21">
        <f>VLOOKUP(B28,[1]Vine!$A$5:$F$178,2,0)</f>
        <v>260850613</v>
      </c>
      <c r="E28" s="22" t="s">
        <v>40</v>
      </c>
      <c r="F28" s="22">
        <v>19860</v>
      </c>
      <c r="G28" s="23">
        <v>16500</v>
      </c>
      <c r="H28" s="24">
        <f t="shared" si="1"/>
        <v>327690000</v>
      </c>
      <c r="I28" s="24"/>
    </row>
    <row r="29" spans="1:9" ht="21" customHeight="1">
      <c r="A29" s="19">
        <v>43044</v>
      </c>
      <c r="B29" s="41" t="s">
        <v>43</v>
      </c>
      <c r="C29" s="21" t="str">
        <f>VLOOKUP(B29,[1]Vine!$A$5:$F$178,3,0)</f>
        <v>Long Hương - Bình Thuận</v>
      </c>
      <c r="D29" s="21" t="str">
        <f>VLOOKUP(B29,[1]Vine!$A$5:$F$178,2,0)</f>
        <v>020714486</v>
      </c>
      <c r="E29" s="22" t="s">
        <v>40</v>
      </c>
      <c r="F29" s="22">
        <v>19850</v>
      </c>
      <c r="G29" s="23">
        <v>16500</v>
      </c>
      <c r="H29" s="24">
        <f t="shared" si="1"/>
        <v>327525000</v>
      </c>
      <c r="I29" s="24"/>
    </row>
    <row r="30" spans="1:9" ht="21" customHeight="1">
      <c r="A30" s="19">
        <v>43044</v>
      </c>
      <c r="B30" s="41" t="s">
        <v>46</v>
      </c>
      <c r="C30" s="21" t="str">
        <f>VLOOKUP(B30,[1]Vine!$A$5:$F$178,3,0)</f>
        <v>Đức Linh - Bình Thuận</v>
      </c>
      <c r="D30" s="21">
        <f>VLOOKUP(B30,[1]Vine!$A$5:$F$178,2,0)</f>
        <v>250746332</v>
      </c>
      <c r="E30" s="22" t="s">
        <v>40</v>
      </c>
      <c r="F30" s="22">
        <v>19750</v>
      </c>
      <c r="G30" s="23">
        <v>16500</v>
      </c>
      <c r="H30" s="24">
        <f t="shared" si="1"/>
        <v>325875000</v>
      </c>
      <c r="I30" s="24"/>
    </row>
    <row r="31" spans="1:9" ht="21" customHeight="1">
      <c r="A31" s="19">
        <v>43051</v>
      </c>
      <c r="B31" s="41" t="s">
        <v>49</v>
      </c>
      <c r="C31" s="21" t="str">
        <f>VLOOKUP(B31,[1]Vine!$A$5:$F$178,3,0)</f>
        <v>Đức Linh - Bình Thuận</v>
      </c>
      <c r="D31" s="21">
        <f>VLOOKUP(B31,[1]Vine!$A$5:$F$178,2,0)</f>
        <v>260682094</v>
      </c>
      <c r="E31" s="22" t="s">
        <v>40</v>
      </c>
      <c r="F31" s="22">
        <v>19860</v>
      </c>
      <c r="G31" s="23">
        <v>16500</v>
      </c>
      <c r="H31" s="24">
        <f t="shared" si="0"/>
        <v>327690000</v>
      </c>
      <c r="I31" s="24"/>
    </row>
    <row r="32" spans="1:9" ht="21" customHeight="1">
      <c r="A32" s="19">
        <v>43051</v>
      </c>
      <c r="B32" s="41" t="s">
        <v>39</v>
      </c>
      <c r="C32" s="21" t="str">
        <f>VLOOKUP(B32,[1]Vine!$A$5:$F$178,3,0)</f>
        <v>Phan Thiết - Bình Thuận</v>
      </c>
      <c r="D32" s="21">
        <f>VLOOKUP(B32,[1]Vine!$A$5:$F$178,2,0)</f>
        <v>260178873</v>
      </c>
      <c r="E32" s="22" t="s">
        <v>40</v>
      </c>
      <c r="F32" s="44">
        <v>19960</v>
      </c>
      <c r="G32" s="23">
        <v>16500</v>
      </c>
      <c r="H32" s="24">
        <f t="shared" si="0"/>
        <v>329340000</v>
      </c>
      <c r="I32" s="24"/>
    </row>
    <row r="33" spans="1:9" ht="21" customHeight="1">
      <c r="A33" s="19">
        <v>43051</v>
      </c>
      <c r="B33" s="41" t="s">
        <v>48</v>
      </c>
      <c r="C33" s="21" t="str">
        <f>VLOOKUP(B33,[1]Vine!$A$5:$F$178,3,0)</f>
        <v>Phan Thiết - Bình Thuận</v>
      </c>
      <c r="D33" s="21">
        <f>VLOOKUP(B33,[1]Vine!$A$5:$F$178,2,0)</f>
        <v>260850613</v>
      </c>
      <c r="E33" s="22" t="s">
        <v>40</v>
      </c>
      <c r="F33" s="22">
        <v>19930</v>
      </c>
      <c r="G33" s="23">
        <v>16500</v>
      </c>
      <c r="H33" s="24">
        <f t="shared" si="0"/>
        <v>328845000</v>
      </c>
      <c r="I33" s="24"/>
    </row>
    <row r="34" spans="1:9" ht="21" customHeight="1">
      <c r="A34" s="19">
        <v>43051</v>
      </c>
      <c r="B34" s="41" t="s">
        <v>43</v>
      </c>
      <c r="C34" s="21" t="str">
        <f>VLOOKUP(B34,[1]Vine!$A$5:$F$178,3,0)</f>
        <v>Long Hương - Bình Thuận</v>
      </c>
      <c r="D34" s="21" t="str">
        <f>VLOOKUP(B34,[1]Vine!$A$5:$F$178,2,0)</f>
        <v>020714486</v>
      </c>
      <c r="E34" s="22" t="s">
        <v>40</v>
      </c>
      <c r="F34" s="22">
        <v>19850</v>
      </c>
      <c r="G34" s="23">
        <v>16500</v>
      </c>
      <c r="H34" s="24">
        <f t="shared" si="0"/>
        <v>327525000</v>
      </c>
      <c r="I34" s="24"/>
    </row>
    <row r="35" spans="1:9" ht="21" customHeight="1">
      <c r="A35" s="19">
        <v>43051</v>
      </c>
      <c r="B35" s="41" t="s">
        <v>47</v>
      </c>
      <c r="C35" s="21" t="str">
        <f>VLOOKUP(B35,[1]Vine!$A$5:$F$178,3,0)</f>
        <v>Hàm Tân - Bình Thuận</v>
      </c>
      <c r="D35" s="21">
        <f>VLOOKUP(B35,[1]Vine!$A$5:$F$178,2,0)</f>
        <v>260690910</v>
      </c>
      <c r="E35" s="22" t="s">
        <v>40</v>
      </c>
      <c r="F35" s="22">
        <v>19854</v>
      </c>
      <c r="G35" s="23">
        <v>16500</v>
      </c>
      <c r="H35" s="24">
        <f t="shared" si="0"/>
        <v>327591000</v>
      </c>
      <c r="I35" s="24"/>
    </row>
    <row r="36" spans="1:9" ht="21" customHeight="1">
      <c r="A36" s="19">
        <v>43058</v>
      </c>
      <c r="B36" s="41" t="s">
        <v>48</v>
      </c>
      <c r="C36" s="21" t="str">
        <f>VLOOKUP(B36,[1]Vine!$A$5:$F$178,3,0)</f>
        <v>Phan Thiết - Bình Thuận</v>
      </c>
      <c r="D36" s="21">
        <f>VLOOKUP(B36,[1]Vine!$A$5:$F$178,2,0)</f>
        <v>260850613</v>
      </c>
      <c r="E36" s="22" t="s">
        <v>40</v>
      </c>
      <c r="F36" s="22">
        <v>18460</v>
      </c>
      <c r="G36" s="23">
        <v>16500</v>
      </c>
      <c r="H36" s="24">
        <f t="shared" si="0"/>
        <v>304590000</v>
      </c>
      <c r="I36" s="24"/>
    </row>
    <row r="37" spans="1:9" ht="21" customHeight="1">
      <c r="A37" s="19">
        <v>43058</v>
      </c>
      <c r="B37" s="41" t="s">
        <v>39</v>
      </c>
      <c r="C37" s="21" t="str">
        <f>VLOOKUP(B37,[1]Vine!$A$5:$F$178,3,0)</f>
        <v>Phan Thiết - Bình Thuận</v>
      </c>
      <c r="D37" s="21">
        <f>VLOOKUP(B37,[1]Vine!$A$5:$F$178,2,0)</f>
        <v>260178873</v>
      </c>
      <c r="E37" s="22" t="s">
        <v>40</v>
      </c>
      <c r="F37" s="22">
        <v>19420</v>
      </c>
      <c r="G37" s="23">
        <v>16500</v>
      </c>
      <c r="H37" s="24">
        <f t="shared" si="0"/>
        <v>320430000</v>
      </c>
      <c r="I37" s="24"/>
    </row>
    <row r="38" spans="1:9" ht="21" customHeight="1">
      <c r="A38" s="19">
        <v>43058</v>
      </c>
      <c r="B38" s="41" t="s">
        <v>41</v>
      </c>
      <c r="C38" s="21" t="str">
        <f>VLOOKUP(B38,[1]Vine!$A$5:$F$178,3,0)</f>
        <v>Phan Thiết - Bình Thuận</v>
      </c>
      <c r="D38" s="21">
        <f>VLOOKUP(B38,[1]Vine!$A$5:$F$178,2,0)</f>
        <v>280853616</v>
      </c>
      <c r="E38" s="22" t="s">
        <v>40</v>
      </c>
      <c r="F38" s="22">
        <v>18750</v>
      </c>
      <c r="G38" s="23">
        <v>16500</v>
      </c>
      <c r="H38" s="24">
        <f t="shared" si="0"/>
        <v>309375000</v>
      </c>
      <c r="I38" s="24"/>
    </row>
    <row r="39" spans="1:9" ht="21" customHeight="1">
      <c r="A39" s="19">
        <v>43058</v>
      </c>
      <c r="B39" s="41" t="s">
        <v>43</v>
      </c>
      <c r="C39" s="21" t="str">
        <f>VLOOKUP(B39,[1]Vine!$A$5:$F$178,3,0)</f>
        <v>Long Hương - Bình Thuận</v>
      </c>
      <c r="D39" s="21" t="str">
        <f>VLOOKUP(B39,[1]Vine!$A$5:$F$178,2,0)</f>
        <v>020714486</v>
      </c>
      <c r="E39" s="22" t="s">
        <v>40</v>
      </c>
      <c r="F39" s="22">
        <v>19850</v>
      </c>
      <c r="G39" s="23">
        <v>16500</v>
      </c>
      <c r="H39" s="24">
        <f t="shared" si="0"/>
        <v>327525000</v>
      </c>
      <c r="I39" s="24"/>
    </row>
    <row r="40" spans="1:9" ht="21" customHeight="1">
      <c r="A40" s="19">
        <v>43058</v>
      </c>
      <c r="B40" s="41" t="s">
        <v>46</v>
      </c>
      <c r="C40" s="21" t="str">
        <f>VLOOKUP(B40,[1]Vine!$A$5:$F$178,3,0)</f>
        <v>Đức Linh - Bình Thuận</v>
      </c>
      <c r="D40" s="21">
        <f>VLOOKUP(B40,[1]Vine!$A$5:$F$178,2,0)</f>
        <v>250746332</v>
      </c>
      <c r="E40" s="22" t="s">
        <v>40</v>
      </c>
      <c r="F40" s="22">
        <f>211120*2.5-SUM(F14:F39)</f>
        <v>18346</v>
      </c>
      <c r="G40" s="23">
        <v>16500</v>
      </c>
      <c r="H40" s="24">
        <f t="shared" si="0"/>
        <v>302709000</v>
      </c>
      <c r="I40" s="24"/>
    </row>
    <row r="41" spans="1:9" ht="21" customHeight="1">
      <c r="A41" s="19"/>
      <c r="B41" s="20"/>
      <c r="C41" s="21"/>
      <c r="D41" s="21"/>
      <c r="E41" s="22"/>
      <c r="F41" s="22"/>
      <c r="G41" s="23"/>
      <c r="H41" s="24"/>
      <c r="I41" s="24"/>
    </row>
    <row r="42" spans="1:9">
      <c r="A42" s="2" t="s">
        <v>21</v>
      </c>
      <c r="C42" s="42">
        <f>SUM(H14:H41)</f>
        <v>8708700000</v>
      </c>
      <c r="D42" s="42"/>
    </row>
    <row r="43" spans="1:9">
      <c r="C43" s="10"/>
      <c r="D43" s="4"/>
      <c r="G43" s="28" t="s">
        <v>71</v>
      </c>
      <c r="H43" s="11"/>
      <c r="I43" s="11"/>
    </row>
    <row r="44" spans="1:9">
      <c r="B44" s="12" t="s">
        <v>22</v>
      </c>
      <c r="G44" s="13" t="s">
        <v>23</v>
      </c>
    </row>
    <row r="45" spans="1:9">
      <c r="B45" s="14" t="s">
        <v>24</v>
      </c>
      <c r="D45" s="15"/>
      <c r="G45" s="16" t="s">
        <v>25</v>
      </c>
    </row>
    <row r="46" spans="1:9">
      <c r="B46" s="14"/>
      <c r="D46" s="15"/>
      <c r="G46" s="16"/>
    </row>
    <row r="47" spans="1:9">
      <c r="B47" s="14"/>
      <c r="D47" s="15"/>
      <c r="G47" s="16"/>
    </row>
    <row r="48" spans="1:9" s="1" customFormat="1" ht="15.75">
      <c r="A48" s="2"/>
      <c r="B48" s="14"/>
      <c r="D48" s="15"/>
      <c r="F48" s="4"/>
      <c r="G48" s="16"/>
    </row>
    <row r="49" spans="1:8" s="1" customFormat="1" ht="15.75">
      <c r="A49" s="2"/>
      <c r="B49" s="14"/>
      <c r="D49" s="15"/>
      <c r="F49" s="4"/>
      <c r="G49" s="16"/>
    </row>
    <row r="50" spans="1:8" s="1" customFormat="1" ht="15.75">
      <c r="A50" s="2"/>
      <c r="B50" s="14"/>
      <c r="D50" s="15"/>
      <c r="F50" s="4"/>
      <c r="G50" s="16"/>
    </row>
    <row r="51" spans="1:8" s="1" customFormat="1" ht="15.75">
      <c r="A51" s="2"/>
      <c r="B51" s="17" t="s">
        <v>29</v>
      </c>
      <c r="C51" s="17"/>
      <c r="F51" s="100"/>
      <c r="G51" s="100"/>
      <c r="H51" s="100"/>
    </row>
    <row r="52" spans="1:8" s="1" customFormat="1" ht="17.25" hidden="1" customHeight="1">
      <c r="A52" s="2"/>
      <c r="B52" s="17"/>
      <c r="C52" s="17"/>
      <c r="F52" s="57"/>
      <c r="G52" s="57"/>
      <c r="H52" s="57"/>
    </row>
    <row r="53" spans="1:8" s="1" customFormat="1" ht="17.25" hidden="1" customHeight="1">
      <c r="A53" s="2"/>
      <c r="B53" s="17"/>
      <c r="C53" s="17"/>
      <c r="F53" s="57"/>
      <c r="G53" s="57"/>
      <c r="H53" s="57"/>
    </row>
    <row r="54" spans="1:8" s="1" customFormat="1" ht="17.25" hidden="1" customHeight="1">
      <c r="A54" s="2"/>
      <c r="B54" s="17"/>
      <c r="C54" s="17"/>
      <c r="F54" s="57"/>
      <c r="G54" s="57"/>
      <c r="H54" s="57"/>
    </row>
    <row r="55" spans="1:8" s="1" customFormat="1" ht="17.25" hidden="1" customHeight="1">
      <c r="A55" s="2"/>
      <c r="B55" s="17"/>
      <c r="C55" s="17"/>
      <c r="F55" s="57"/>
      <c r="G55" s="57"/>
      <c r="H55" s="57"/>
    </row>
  </sheetData>
  <mergeCells count="7">
    <mergeCell ref="F51:H51"/>
    <mergeCell ref="A1:G3"/>
    <mergeCell ref="H1:I4"/>
    <mergeCell ref="A4:G4"/>
    <mergeCell ref="A11:A12"/>
    <mergeCell ref="B11:D11"/>
    <mergeCell ref="E11:H11"/>
  </mergeCells>
  <conditionalFormatting sqref="C5:E6 F6">
    <cfRule type="cellIs" dxfId="7" priority="1" stopIfTrue="1" operator="equal">
      <formula>"Döõ lieäu sai"</formula>
    </cfRule>
  </conditionalFormatting>
  <pageMargins left="0.5" right="0.15" top="0.25" bottom="0.25" header="0.25" footer="0.25"/>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topLeftCell="A11" workbookViewId="0">
      <selection activeCell="B24" sqref="B24"/>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03" t="s">
        <v>0</v>
      </c>
      <c r="B1" s="103"/>
      <c r="C1" s="103"/>
      <c r="D1" s="103"/>
      <c r="E1" s="103"/>
      <c r="F1" s="103"/>
      <c r="G1" s="104"/>
      <c r="H1" s="105" t="s">
        <v>1</v>
      </c>
      <c r="I1" s="106"/>
    </row>
    <row r="2" spans="1:9">
      <c r="A2" s="103"/>
      <c r="B2" s="103"/>
      <c r="C2" s="103"/>
      <c r="D2" s="103"/>
      <c r="E2" s="103"/>
      <c r="F2" s="103"/>
      <c r="G2" s="104"/>
      <c r="H2" s="107"/>
      <c r="I2" s="108"/>
    </row>
    <row r="3" spans="1:9">
      <c r="A3" s="103"/>
      <c r="B3" s="103"/>
      <c r="C3" s="103"/>
      <c r="D3" s="103"/>
      <c r="E3" s="103"/>
      <c r="F3" s="103"/>
      <c r="G3" s="104"/>
      <c r="H3" s="107"/>
      <c r="I3" s="108"/>
    </row>
    <row r="4" spans="1:9">
      <c r="A4" s="111" t="s">
        <v>72</v>
      </c>
      <c r="B4" s="111"/>
      <c r="C4" s="111"/>
      <c r="D4" s="111"/>
      <c r="E4" s="111"/>
      <c r="F4" s="111"/>
      <c r="G4" s="112"/>
      <c r="H4" s="109"/>
      <c r="I4" s="110"/>
    </row>
    <row r="5" spans="1:9" ht="20.25">
      <c r="C5" s="3"/>
      <c r="D5" s="3"/>
    </row>
    <row r="6" spans="1:9">
      <c r="A6" s="2" t="s">
        <v>2</v>
      </c>
      <c r="E6" s="1" t="s">
        <v>3</v>
      </c>
    </row>
    <row r="7" spans="1:9">
      <c r="A7" s="2" t="s">
        <v>4</v>
      </c>
    </row>
    <row r="8" spans="1:9">
      <c r="A8" s="2" t="s">
        <v>5</v>
      </c>
    </row>
    <row r="9" spans="1:9">
      <c r="A9" s="2" t="s">
        <v>6</v>
      </c>
    </row>
    <row r="11" spans="1:9" ht="23.25" customHeight="1">
      <c r="A11" s="113" t="s">
        <v>7</v>
      </c>
      <c r="B11" s="115" t="s">
        <v>8</v>
      </c>
      <c r="C11" s="116"/>
      <c r="D11" s="117"/>
      <c r="E11" s="118" t="s">
        <v>9</v>
      </c>
      <c r="F11" s="118"/>
      <c r="G11" s="118"/>
      <c r="H11" s="118"/>
      <c r="I11" s="66" t="s">
        <v>10</v>
      </c>
    </row>
    <row r="12" spans="1:9" ht="39" customHeight="1">
      <c r="A12" s="114"/>
      <c r="B12" s="66" t="s">
        <v>11</v>
      </c>
      <c r="C12" s="66" t="s">
        <v>12</v>
      </c>
      <c r="D12" s="66" t="s">
        <v>13</v>
      </c>
      <c r="E12" s="66" t="s">
        <v>14</v>
      </c>
      <c r="F12" s="5" t="s">
        <v>15</v>
      </c>
      <c r="G12" s="5" t="s">
        <v>16</v>
      </c>
      <c r="H12" s="6" t="s">
        <v>17</v>
      </c>
      <c r="I12" s="66"/>
    </row>
    <row r="13" spans="1:9" ht="14.25" customHeight="1">
      <c r="A13" s="7" t="s">
        <v>18</v>
      </c>
      <c r="B13" s="8">
        <v>2</v>
      </c>
      <c r="C13" s="8">
        <v>3</v>
      </c>
      <c r="D13" s="8">
        <v>4</v>
      </c>
      <c r="E13" s="8">
        <v>5</v>
      </c>
      <c r="F13" s="9" t="s">
        <v>19</v>
      </c>
      <c r="G13" s="9" t="s">
        <v>20</v>
      </c>
      <c r="H13" s="8">
        <v>8</v>
      </c>
      <c r="I13" s="8">
        <v>9</v>
      </c>
    </row>
    <row r="14" spans="1:9" ht="21" customHeight="1">
      <c r="A14" s="19">
        <v>43035</v>
      </c>
      <c r="B14" s="41" t="s">
        <v>47</v>
      </c>
      <c r="C14" s="21" t="str">
        <f>VLOOKUP(B14,[1]Vine!$A$5:$F$178,3,0)</f>
        <v>Hàm Tân - Bình Thuận</v>
      </c>
      <c r="D14" s="21">
        <f>VLOOKUP(B14,[1]Vine!$A$5:$F$178,2,0)</f>
        <v>260690910</v>
      </c>
      <c r="E14" s="22" t="s">
        <v>40</v>
      </c>
      <c r="F14" s="22">
        <v>7080</v>
      </c>
      <c r="G14" s="23">
        <v>16500</v>
      </c>
      <c r="H14" s="24">
        <f t="shared" ref="H14:H31" si="0">F14*G14</f>
        <v>116820000</v>
      </c>
      <c r="I14" s="24"/>
    </row>
    <row r="15" spans="1:9" ht="21" customHeight="1">
      <c r="A15" s="19">
        <v>43035</v>
      </c>
      <c r="B15" s="41" t="s">
        <v>48</v>
      </c>
      <c r="C15" s="21" t="str">
        <f>VLOOKUP(B15,[1]Vine!$A$5:$F$178,3,0)</f>
        <v>Phan Thiết - Bình Thuận</v>
      </c>
      <c r="D15" s="21">
        <f>VLOOKUP(B15,[1]Vine!$A$5:$F$178,2,0)</f>
        <v>260850613</v>
      </c>
      <c r="E15" s="22" t="s">
        <v>40</v>
      </c>
      <c r="F15" s="44">
        <v>7749</v>
      </c>
      <c r="G15" s="23">
        <v>16500</v>
      </c>
      <c r="H15" s="24">
        <f t="shared" si="0"/>
        <v>127858500</v>
      </c>
      <c r="I15" s="24"/>
    </row>
    <row r="16" spans="1:9" ht="21" customHeight="1">
      <c r="A16" s="19">
        <v>43035</v>
      </c>
      <c r="B16" s="41" t="s">
        <v>42</v>
      </c>
      <c r="C16" s="21" t="str">
        <f>VLOOKUP(B16,[1]Vine!$A$5:$F$178,3,0)</f>
        <v>Thanh Hải - Bình Thuận</v>
      </c>
      <c r="D16" s="21">
        <f>VLOOKUP(B16,[1]Vine!$A$5:$F$178,2,0)</f>
        <v>261005222</v>
      </c>
      <c r="E16" s="22" t="s">
        <v>40</v>
      </c>
      <c r="F16" s="22">
        <v>7120</v>
      </c>
      <c r="G16" s="23">
        <v>16500</v>
      </c>
      <c r="H16" s="24">
        <f t="shared" si="0"/>
        <v>117480000</v>
      </c>
      <c r="I16" s="24"/>
    </row>
    <row r="17" spans="1:9" ht="21" customHeight="1">
      <c r="A17" s="19">
        <v>43035</v>
      </c>
      <c r="B17" s="41" t="s">
        <v>47</v>
      </c>
      <c r="C17" s="21" t="str">
        <f>VLOOKUP(B17,[1]Vine!$A$5:$F$178,3,0)</f>
        <v>Hàm Tân - Bình Thuận</v>
      </c>
      <c r="D17" s="21">
        <f>VLOOKUP(B17,[1]Vine!$A$5:$F$178,2,0)</f>
        <v>260690910</v>
      </c>
      <c r="E17" s="22" t="s">
        <v>40</v>
      </c>
      <c r="F17" s="22">
        <v>7210</v>
      </c>
      <c r="G17" s="23">
        <v>16500</v>
      </c>
      <c r="H17" s="24">
        <f t="shared" si="0"/>
        <v>118965000</v>
      </c>
      <c r="I17" s="24"/>
    </row>
    <row r="18" spans="1:9" ht="21" customHeight="1">
      <c r="A18" s="19">
        <v>43044</v>
      </c>
      <c r="B18" s="41" t="s">
        <v>49</v>
      </c>
      <c r="C18" s="21" t="str">
        <f>VLOOKUP(B18,[1]Vine!$A$5:$F$178,3,0)</f>
        <v>Đức Linh - Bình Thuận</v>
      </c>
      <c r="D18" s="21">
        <f>VLOOKUP(B18,[1]Vine!$A$5:$F$178,2,0)</f>
        <v>260682094</v>
      </c>
      <c r="E18" s="22" t="s">
        <v>40</v>
      </c>
      <c r="F18" s="22">
        <v>7140</v>
      </c>
      <c r="G18" s="23">
        <v>16500</v>
      </c>
      <c r="H18" s="24">
        <f t="shared" si="0"/>
        <v>117810000</v>
      </c>
      <c r="I18" s="24"/>
    </row>
    <row r="19" spans="1:9" ht="21" customHeight="1">
      <c r="A19" s="19">
        <v>43044</v>
      </c>
      <c r="B19" s="41" t="s">
        <v>39</v>
      </c>
      <c r="C19" s="21" t="str">
        <f>VLOOKUP(B19,[1]Vine!$A$5:$F$178,3,0)</f>
        <v>Phan Thiết - Bình Thuận</v>
      </c>
      <c r="D19" s="21">
        <f>VLOOKUP(B19,[1]Vine!$A$5:$F$178,2,0)</f>
        <v>260178873</v>
      </c>
      <c r="E19" s="22" t="s">
        <v>40</v>
      </c>
      <c r="F19" s="44">
        <v>7230</v>
      </c>
      <c r="G19" s="23">
        <v>16500</v>
      </c>
      <c r="H19" s="24">
        <f t="shared" si="0"/>
        <v>119295000</v>
      </c>
      <c r="I19" s="24"/>
    </row>
    <row r="20" spans="1:9" ht="21" customHeight="1">
      <c r="A20" s="19">
        <v>43044</v>
      </c>
      <c r="B20" s="41" t="s">
        <v>48</v>
      </c>
      <c r="C20" s="21" t="str">
        <f>VLOOKUP(B20,[1]Vine!$A$5:$F$178,3,0)</f>
        <v>Phan Thiết - Bình Thuận</v>
      </c>
      <c r="D20" s="21">
        <f>VLOOKUP(B20,[1]Vine!$A$5:$F$178,2,0)</f>
        <v>260850613</v>
      </c>
      <c r="E20" s="22" t="s">
        <v>40</v>
      </c>
      <c r="F20" s="22">
        <v>7450</v>
      </c>
      <c r="G20" s="23">
        <v>16500</v>
      </c>
      <c r="H20" s="24">
        <f t="shared" si="0"/>
        <v>122925000</v>
      </c>
      <c r="I20" s="24"/>
    </row>
    <row r="21" spans="1:9" ht="21" customHeight="1">
      <c r="A21" s="19">
        <v>43044</v>
      </c>
      <c r="B21" s="41" t="s">
        <v>43</v>
      </c>
      <c r="C21" s="21" t="str">
        <f>VLOOKUP(B21,[1]Vine!$A$5:$F$178,3,0)</f>
        <v>Long Hương - Bình Thuận</v>
      </c>
      <c r="D21" s="21" t="str">
        <f>VLOOKUP(B21,[1]Vine!$A$5:$F$178,2,0)</f>
        <v>020714486</v>
      </c>
      <c r="E21" s="22" t="s">
        <v>40</v>
      </c>
      <c r="F21" s="22">
        <v>7620</v>
      </c>
      <c r="G21" s="23">
        <v>16500</v>
      </c>
      <c r="H21" s="24">
        <f t="shared" si="0"/>
        <v>125730000</v>
      </c>
      <c r="I21" s="24"/>
    </row>
    <row r="22" spans="1:9" ht="21" customHeight="1">
      <c r="A22" s="19">
        <v>43044</v>
      </c>
      <c r="B22" s="41" t="s">
        <v>46</v>
      </c>
      <c r="C22" s="21" t="str">
        <f>VLOOKUP(B22,[1]Vine!$A$5:$F$178,3,0)</f>
        <v>Đức Linh - Bình Thuận</v>
      </c>
      <c r="D22" s="21">
        <f>VLOOKUP(B22,[1]Vine!$A$5:$F$178,2,0)</f>
        <v>250746332</v>
      </c>
      <c r="E22" s="22" t="s">
        <v>40</v>
      </c>
      <c r="F22" s="22">
        <v>7560</v>
      </c>
      <c r="G22" s="23">
        <v>16500</v>
      </c>
      <c r="H22" s="24">
        <f t="shared" si="0"/>
        <v>124740000</v>
      </c>
      <c r="I22" s="24"/>
    </row>
    <row r="23" spans="1:9" ht="21" customHeight="1">
      <c r="A23" s="19">
        <v>43051</v>
      </c>
      <c r="B23" s="41" t="s">
        <v>49</v>
      </c>
      <c r="C23" s="21" t="str">
        <f>VLOOKUP(B23,[1]Vine!$A$5:$F$178,3,0)</f>
        <v>Đức Linh - Bình Thuận</v>
      </c>
      <c r="D23" s="21">
        <f>VLOOKUP(B23,[1]Vine!$A$5:$F$178,2,0)</f>
        <v>260682094</v>
      </c>
      <c r="E23" s="22" t="s">
        <v>40</v>
      </c>
      <c r="F23" s="22">
        <v>7350</v>
      </c>
      <c r="G23" s="23">
        <v>16500</v>
      </c>
      <c r="H23" s="24">
        <f t="shared" si="0"/>
        <v>121275000</v>
      </c>
      <c r="I23" s="24"/>
    </row>
    <row r="24" spans="1:9" ht="21" customHeight="1">
      <c r="A24" s="19">
        <v>43051</v>
      </c>
      <c r="B24" s="41" t="s">
        <v>39</v>
      </c>
      <c r="C24" s="21" t="str">
        <f>VLOOKUP(B24,[1]Vine!$A$5:$F$178,3,0)</f>
        <v>Phan Thiết - Bình Thuận</v>
      </c>
      <c r="D24" s="21">
        <f>VLOOKUP(B24,[1]Vine!$A$5:$F$178,2,0)</f>
        <v>260178873</v>
      </c>
      <c r="E24" s="22" t="s">
        <v>40</v>
      </c>
      <c r="F24" s="44">
        <v>7460</v>
      </c>
      <c r="G24" s="23">
        <v>16500</v>
      </c>
      <c r="H24" s="24">
        <f t="shared" si="0"/>
        <v>123090000</v>
      </c>
      <c r="I24" s="24"/>
    </row>
    <row r="25" spans="1:9" ht="21" customHeight="1">
      <c r="A25" s="19">
        <v>43051</v>
      </c>
      <c r="B25" s="41" t="s">
        <v>48</v>
      </c>
      <c r="C25" s="21" t="str">
        <f>VLOOKUP(B25,[1]Vine!$A$5:$F$178,3,0)</f>
        <v>Phan Thiết - Bình Thuận</v>
      </c>
      <c r="D25" s="21">
        <f>VLOOKUP(B25,[1]Vine!$A$5:$F$178,2,0)</f>
        <v>260850613</v>
      </c>
      <c r="E25" s="22" t="s">
        <v>40</v>
      </c>
      <c r="F25" s="22">
        <v>7520</v>
      </c>
      <c r="G25" s="23">
        <v>16500</v>
      </c>
      <c r="H25" s="24">
        <f t="shared" si="0"/>
        <v>124080000</v>
      </c>
      <c r="I25" s="24"/>
    </row>
    <row r="26" spans="1:9" ht="21" customHeight="1">
      <c r="A26" s="19">
        <v>43051</v>
      </c>
      <c r="B26" s="41" t="s">
        <v>43</v>
      </c>
      <c r="C26" s="21" t="str">
        <f>VLOOKUP(B26,[1]Vine!$A$5:$F$178,3,0)</f>
        <v>Long Hương - Bình Thuận</v>
      </c>
      <c r="D26" s="21" t="str">
        <f>VLOOKUP(B26,[1]Vine!$A$5:$F$178,2,0)</f>
        <v>020714486</v>
      </c>
      <c r="E26" s="22" t="s">
        <v>40</v>
      </c>
      <c r="F26" s="22">
        <v>7050</v>
      </c>
      <c r="G26" s="23">
        <v>16500</v>
      </c>
      <c r="H26" s="24">
        <f t="shared" si="0"/>
        <v>116325000</v>
      </c>
      <c r="I26" s="24"/>
    </row>
    <row r="27" spans="1:9" ht="21" customHeight="1">
      <c r="A27" s="19">
        <v>43051</v>
      </c>
      <c r="B27" s="41" t="s">
        <v>47</v>
      </c>
      <c r="C27" s="21" t="str">
        <f>VLOOKUP(B27,[1]Vine!$A$5:$F$178,3,0)</f>
        <v>Hàm Tân - Bình Thuận</v>
      </c>
      <c r="D27" s="21">
        <f>VLOOKUP(B27,[1]Vine!$A$5:$F$178,2,0)</f>
        <v>260690910</v>
      </c>
      <c r="E27" s="22" t="s">
        <v>40</v>
      </c>
      <c r="F27" s="22">
        <v>7120</v>
      </c>
      <c r="G27" s="23">
        <v>16500</v>
      </c>
      <c r="H27" s="24">
        <f t="shared" si="0"/>
        <v>117480000</v>
      </c>
      <c r="I27" s="24"/>
    </row>
    <row r="28" spans="1:9" ht="21" customHeight="1">
      <c r="A28" s="19">
        <v>43058</v>
      </c>
      <c r="B28" s="41" t="s">
        <v>48</v>
      </c>
      <c r="C28" s="21" t="str">
        <f>VLOOKUP(B28,[1]Vine!$A$5:$F$178,3,0)</f>
        <v>Phan Thiết - Bình Thuận</v>
      </c>
      <c r="D28" s="21">
        <f>VLOOKUP(B28,[1]Vine!$A$5:$F$178,2,0)</f>
        <v>260850613</v>
      </c>
      <c r="E28" s="22" t="s">
        <v>40</v>
      </c>
      <c r="F28" s="22">
        <v>7012</v>
      </c>
      <c r="G28" s="23">
        <v>16500</v>
      </c>
      <c r="H28" s="24">
        <f t="shared" si="0"/>
        <v>115698000</v>
      </c>
      <c r="I28" s="24"/>
    </row>
    <row r="29" spans="1:9" ht="21" customHeight="1">
      <c r="A29" s="19">
        <v>43058</v>
      </c>
      <c r="B29" s="41" t="s">
        <v>39</v>
      </c>
      <c r="C29" s="21" t="str">
        <f>VLOOKUP(B29,[1]Vine!$A$5:$F$178,3,0)</f>
        <v>Phan Thiết - Bình Thuận</v>
      </c>
      <c r="D29" s="21">
        <f>VLOOKUP(B29,[1]Vine!$A$5:$F$178,2,0)</f>
        <v>260178873</v>
      </c>
      <c r="E29" s="22" t="s">
        <v>40</v>
      </c>
      <c r="F29" s="22">
        <v>7120</v>
      </c>
      <c r="G29" s="23">
        <v>16500</v>
      </c>
      <c r="H29" s="24">
        <f t="shared" si="0"/>
        <v>117480000</v>
      </c>
      <c r="I29" s="24"/>
    </row>
    <row r="30" spans="1:9" ht="21" customHeight="1">
      <c r="A30" s="19">
        <v>43058</v>
      </c>
      <c r="B30" s="41" t="s">
        <v>41</v>
      </c>
      <c r="C30" s="21" t="str">
        <f>VLOOKUP(B30,[1]Vine!$A$5:$F$178,3,0)</f>
        <v>Phan Thiết - Bình Thuận</v>
      </c>
      <c r="D30" s="21">
        <f>VLOOKUP(B30,[1]Vine!$A$5:$F$178,2,0)</f>
        <v>280853616</v>
      </c>
      <c r="E30" s="22" t="s">
        <v>40</v>
      </c>
      <c r="F30" s="22">
        <v>7103</v>
      </c>
      <c r="G30" s="23">
        <v>16500</v>
      </c>
      <c r="H30" s="24">
        <f t="shared" si="0"/>
        <v>117199500</v>
      </c>
      <c r="I30" s="24"/>
    </row>
    <row r="31" spans="1:9" ht="21" customHeight="1">
      <c r="A31" s="19">
        <v>43058</v>
      </c>
      <c r="B31" s="41" t="s">
        <v>43</v>
      </c>
      <c r="C31" s="21" t="str">
        <f>VLOOKUP(B31,[1]Vine!$A$5:$F$178,3,0)</f>
        <v>Long Hương - Bình Thuận</v>
      </c>
      <c r="D31" s="21" t="str">
        <f>VLOOKUP(B31,[1]Vine!$A$5:$F$178,2,0)</f>
        <v>020714486</v>
      </c>
      <c r="E31" s="22" t="s">
        <v>40</v>
      </c>
      <c r="F31" s="22">
        <v>7040</v>
      </c>
      <c r="G31" s="23">
        <v>16500</v>
      </c>
      <c r="H31" s="24">
        <f t="shared" si="0"/>
        <v>116160000</v>
      </c>
      <c r="I31" s="24"/>
    </row>
    <row r="32" spans="1:9" ht="21" customHeight="1">
      <c r="A32" s="19"/>
      <c r="B32" s="20"/>
      <c r="C32" s="21"/>
      <c r="D32" s="21"/>
      <c r="E32" s="22"/>
      <c r="F32" s="22"/>
      <c r="G32" s="23"/>
      <c r="H32" s="24"/>
      <c r="I32" s="24"/>
    </row>
    <row r="33" spans="1:9">
      <c r="A33" s="2" t="s">
        <v>21</v>
      </c>
      <c r="C33" s="42">
        <f>SUM(H14:H32)</f>
        <v>2160411000</v>
      </c>
      <c r="D33" s="42"/>
    </row>
    <row r="34" spans="1:9">
      <c r="C34" s="10"/>
      <c r="D34" s="4"/>
      <c r="G34" s="28" t="s">
        <v>73</v>
      </c>
      <c r="H34" s="11"/>
      <c r="I34" s="11"/>
    </row>
    <row r="35" spans="1:9">
      <c r="B35" s="12" t="s">
        <v>22</v>
      </c>
      <c r="G35" s="13" t="s">
        <v>23</v>
      </c>
    </row>
    <row r="36" spans="1:9">
      <c r="B36" s="14" t="s">
        <v>24</v>
      </c>
      <c r="D36" s="15"/>
      <c r="G36" s="16" t="s">
        <v>25</v>
      </c>
    </row>
    <row r="37" spans="1:9">
      <c r="B37" s="14"/>
      <c r="D37" s="15"/>
      <c r="G37" s="16"/>
    </row>
    <row r="38" spans="1:9">
      <c r="B38" s="14"/>
      <c r="D38" s="15"/>
      <c r="G38" s="16"/>
    </row>
    <row r="39" spans="1:9" s="1" customFormat="1" ht="15.75">
      <c r="A39" s="2"/>
      <c r="B39" s="14"/>
      <c r="D39" s="15"/>
      <c r="F39" s="4"/>
      <c r="G39" s="16"/>
    </row>
    <row r="40" spans="1:9" s="1" customFormat="1" ht="15.75">
      <c r="A40" s="2"/>
      <c r="B40" s="14"/>
      <c r="D40" s="15"/>
      <c r="F40" s="4"/>
      <c r="G40" s="16"/>
    </row>
    <row r="41" spans="1:9" s="1" customFormat="1" ht="15.75">
      <c r="A41" s="2"/>
      <c r="B41" s="14"/>
      <c r="D41" s="15"/>
      <c r="F41" s="4"/>
      <c r="G41" s="16"/>
    </row>
    <row r="42" spans="1:9" s="1" customFormat="1" ht="15.75">
      <c r="A42" s="2"/>
      <c r="B42" s="17" t="s">
        <v>29</v>
      </c>
      <c r="C42" s="17"/>
      <c r="F42" s="100"/>
      <c r="G42" s="100"/>
      <c r="H42" s="100"/>
    </row>
    <row r="43" spans="1:9" s="1" customFormat="1" ht="17.25" hidden="1" customHeight="1">
      <c r="A43" s="2"/>
      <c r="B43" s="17"/>
      <c r="C43" s="17"/>
      <c r="F43" s="65"/>
      <c r="G43" s="65"/>
      <c r="H43" s="65"/>
    </row>
    <row r="44" spans="1:9" s="1" customFormat="1" ht="17.25" hidden="1" customHeight="1">
      <c r="A44" s="2"/>
      <c r="B44" s="17"/>
      <c r="C44" s="17"/>
      <c r="F44" s="65"/>
      <c r="G44" s="65"/>
      <c r="H44" s="65"/>
    </row>
    <row r="45" spans="1:9" s="1" customFormat="1" ht="17.25" hidden="1" customHeight="1">
      <c r="A45" s="2"/>
      <c r="B45" s="17"/>
      <c r="C45" s="17"/>
      <c r="F45" s="65"/>
      <c r="G45" s="65"/>
      <c r="H45" s="65"/>
    </row>
    <row r="46" spans="1:9" s="1" customFormat="1" ht="17.25" hidden="1" customHeight="1">
      <c r="A46" s="2"/>
      <c r="B46" s="17"/>
      <c r="C46" s="17"/>
      <c r="F46" s="65"/>
      <c r="G46" s="65"/>
      <c r="H46" s="65"/>
    </row>
  </sheetData>
  <mergeCells count="7">
    <mergeCell ref="F42:H42"/>
    <mergeCell ref="A1:G3"/>
    <mergeCell ref="H1:I4"/>
    <mergeCell ref="A4:G4"/>
    <mergeCell ref="A11:A12"/>
    <mergeCell ref="B11:D11"/>
    <mergeCell ref="E11:H11"/>
  </mergeCells>
  <conditionalFormatting sqref="C5:E6 F6">
    <cfRule type="cellIs" dxfId="6" priority="1" stopIfTrue="1" operator="equal">
      <formula>"Döõ lieäu sai"</formula>
    </cfRule>
  </conditionalFormatting>
  <pageMargins left="0.5" right="0.15" top="0.25" bottom="0.25" header="0.25" footer="0.25"/>
  <pageSetup orientation="landscape"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topLeftCell="A7" workbookViewId="0">
      <selection activeCell="B14" sqref="B14:B27"/>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10" max="10" width="12.75" bestFit="1" customWidth="1"/>
    <col min="11" max="11" width="13.875" bestFit="1" customWidth="1"/>
    <col min="12" max="12" width="12.62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3.5" customHeight="1">
      <c r="A1" s="103" t="s">
        <v>0</v>
      </c>
      <c r="B1" s="103"/>
      <c r="C1" s="103"/>
      <c r="D1" s="103"/>
      <c r="E1" s="103"/>
      <c r="F1" s="103"/>
      <c r="G1" s="104"/>
      <c r="H1" s="105" t="s">
        <v>1</v>
      </c>
      <c r="I1" s="106"/>
    </row>
    <row r="2" spans="1:9" ht="13.5" customHeight="1">
      <c r="A2" s="103"/>
      <c r="B2" s="103"/>
      <c r="C2" s="103"/>
      <c r="D2" s="103"/>
      <c r="E2" s="103"/>
      <c r="F2" s="103"/>
      <c r="G2" s="104"/>
      <c r="H2" s="107"/>
      <c r="I2" s="108"/>
    </row>
    <row r="3" spans="1:9" ht="13.5" customHeight="1">
      <c r="A3" s="103"/>
      <c r="B3" s="103"/>
      <c r="C3" s="103"/>
      <c r="D3" s="103"/>
      <c r="E3" s="103"/>
      <c r="F3" s="103"/>
      <c r="G3" s="104"/>
      <c r="H3" s="107"/>
      <c r="I3" s="108"/>
    </row>
    <row r="4" spans="1:9">
      <c r="A4" s="111" t="s">
        <v>72</v>
      </c>
      <c r="B4" s="111"/>
      <c r="C4" s="111"/>
      <c r="D4" s="111"/>
      <c r="E4" s="111"/>
      <c r="F4" s="111"/>
      <c r="G4" s="112"/>
      <c r="H4" s="109"/>
      <c r="I4" s="110"/>
    </row>
    <row r="5" spans="1:9" ht="10.5" customHeight="1">
      <c r="A5" s="69"/>
      <c r="B5" s="1"/>
      <c r="C5" s="3"/>
      <c r="D5" s="3"/>
      <c r="E5" s="1"/>
      <c r="F5" s="4"/>
      <c r="G5" s="4"/>
      <c r="H5" s="1"/>
      <c r="I5" s="1"/>
    </row>
    <row r="6" spans="1:9" ht="15.75" customHeight="1">
      <c r="A6" s="69" t="s">
        <v>2</v>
      </c>
      <c r="B6" s="1"/>
      <c r="C6" s="1"/>
      <c r="D6" s="1"/>
      <c r="E6" s="1" t="s">
        <v>3</v>
      </c>
      <c r="F6" s="4"/>
      <c r="G6" s="4"/>
      <c r="H6" s="1"/>
      <c r="I6" s="1"/>
    </row>
    <row r="7" spans="1:9" ht="15.75" customHeight="1">
      <c r="A7" s="69" t="s">
        <v>4</v>
      </c>
      <c r="B7" s="1"/>
      <c r="C7" s="1"/>
      <c r="D7" s="1"/>
      <c r="E7" s="1"/>
      <c r="F7" s="4"/>
      <c r="G7" s="4"/>
      <c r="H7" s="1"/>
      <c r="I7" s="1"/>
    </row>
    <row r="8" spans="1:9" ht="15.75" customHeight="1">
      <c r="A8" s="69" t="s">
        <v>5</v>
      </c>
      <c r="B8" s="1"/>
      <c r="C8" s="1"/>
      <c r="D8" s="1"/>
      <c r="E8" s="1"/>
      <c r="F8" s="4"/>
      <c r="G8" s="4"/>
      <c r="H8" s="1"/>
      <c r="I8" s="1"/>
    </row>
    <row r="9" spans="1:9" ht="15.75" customHeight="1">
      <c r="A9" s="69" t="s">
        <v>6</v>
      </c>
      <c r="B9" s="1"/>
      <c r="C9" s="1"/>
      <c r="D9" s="1"/>
      <c r="E9" s="1"/>
      <c r="F9" s="4"/>
      <c r="G9" s="4"/>
      <c r="H9" s="1"/>
      <c r="I9" s="1"/>
    </row>
    <row r="10" spans="1:9" ht="7.5" customHeight="1">
      <c r="A10" s="69"/>
      <c r="B10" s="1"/>
      <c r="C10" s="1"/>
      <c r="D10" s="1"/>
      <c r="E10" s="1"/>
      <c r="F10" s="4"/>
      <c r="G10" s="4"/>
      <c r="H10" s="1"/>
      <c r="I10" s="1"/>
    </row>
    <row r="11" spans="1:9" ht="17.25" customHeight="1">
      <c r="A11" s="119" t="s">
        <v>7</v>
      </c>
      <c r="B11" s="115" t="s">
        <v>8</v>
      </c>
      <c r="C11" s="116"/>
      <c r="D11" s="117"/>
      <c r="E11" s="118" t="s">
        <v>9</v>
      </c>
      <c r="F11" s="118"/>
      <c r="G11" s="118"/>
      <c r="H11" s="118"/>
      <c r="I11" s="67" t="s">
        <v>10</v>
      </c>
    </row>
    <row r="12" spans="1:9" ht="28.5">
      <c r="A12" s="120"/>
      <c r="B12" s="67" t="s">
        <v>11</v>
      </c>
      <c r="C12" s="67" t="s">
        <v>12</v>
      </c>
      <c r="D12" s="67" t="s">
        <v>13</v>
      </c>
      <c r="E12" s="67" t="s">
        <v>14</v>
      </c>
      <c r="F12" s="5" t="s">
        <v>15</v>
      </c>
      <c r="G12" s="5" t="s">
        <v>16</v>
      </c>
      <c r="H12" s="6" t="s">
        <v>17</v>
      </c>
      <c r="I12" s="67"/>
    </row>
    <row r="13" spans="1:9" ht="12" customHeight="1">
      <c r="A13" s="70" t="s">
        <v>18</v>
      </c>
      <c r="B13" s="8">
        <v>2</v>
      </c>
      <c r="C13" s="8">
        <v>3</v>
      </c>
      <c r="D13" s="8">
        <v>4</v>
      </c>
      <c r="E13" s="8">
        <v>5</v>
      </c>
      <c r="F13" s="9" t="s">
        <v>19</v>
      </c>
      <c r="G13" s="9" t="s">
        <v>20</v>
      </c>
      <c r="H13" s="8">
        <v>8</v>
      </c>
      <c r="I13" s="8">
        <v>9</v>
      </c>
    </row>
    <row r="14" spans="1:9" ht="17.25" customHeight="1">
      <c r="A14" s="30">
        <v>43040</v>
      </c>
      <c r="B14" s="41" t="s">
        <v>30</v>
      </c>
      <c r="C14" s="21" t="str">
        <f>VLOOKUP(B14,[2]Vine!$A$5:$F$178,3,0)</f>
        <v>Vũng Tàu</v>
      </c>
      <c r="D14" s="21">
        <f>VLOOKUP(B14,[2]Vine!$A$5:$F$178,2,0)</f>
        <v>261183075</v>
      </c>
      <c r="E14" s="22" t="s">
        <v>59</v>
      </c>
      <c r="F14" s="22">
        <v>9750</v>
      </c>
      <c r="G14" s="23">
        <v>16500</v>
      </c>
      <c r="H14" s="24">
        <f t="shared" ref="H14:H27" si="0">F14*G14</f>
        <v>160875000</v>
      </c>
      <c r="I14" s="25"/>
    </row>
    <row r="15" spans="1:9" ht="17.25" customHeight="1">
      <c r="A15" s="30">
        <v>43040</v>
      </c>
      <c r="B15" s="41" t="s">
        <v>60</v>
      </c>
      <c r="C15" s="21" t="str">
        <f>VLOOKUP(B15,[2]Vine!$A$5:$F$178,3,0)</f>
        <v>Vũng Tàu</v>
      </c>
      <c r="D15" s="21">
        <f>VLOOKUP(B15,[2]Vine!$A$5:$F$178,2,0)</f>
        <v>271181056</v>
      </c>
      <c r="E15" s="22" t="s">
        <v>59</v>
      </c>
      <c r="F15" s="22">
        <v>9840</v>
      </c>
      <c r="G15" s="23">
        <v>16500</v>
      </c>
      <c r="H15" s="24">
        <f t="shared" si="0"/>
        <v>162360000</v>
      </c>
      <c r="I15" s="26"/>
    </row>
    <row r="16" spans="1:9" ht="17.25" customHeight="1">
      <c r="A16" s="30">
        <v>43040</v>
      </c>
      <c r="B16" s="41" t="s">
        <v>31</v>
      </c>
      <c r="C16" s="21" t="str">
        <f>VLOOKUP(B16,[2]Vine!$A$5:$F$178,3,0)</f>
        <v>Vũng Tàu</v>
      </c>
      <c r="D16" s="21">
        <f>VLOOKUP(B16,[2]Vine!$A$5:$F$178,2,0)</f>
        <v>260456563</v>
      </c>
      <c r="E16" s="22" t="s">
        <v>59</v>
      </c>
      <c r="F16" s="44">
        <v>9964</v>
      </c>
      <c r="G16" s="23">
        <v>16500</v>
      </c>
      <c r="H16" s="24">
        <f t="shared" si="0"/>
        <v>164406000</v>
      </c>
      <c r="I16" s="26"/>
    </row>
    <row r="17" spans="1:9" ht="17.25" customHeight="1">
      <c r="A17" s="30">
        <v>43040</v>
      </c>
      <c r="B17" s="41" t="s">
        <v>32</v>
      </c>
      <c r="C17" s="21" t="str">
        <f>VLOOKUP(B17,[2]Vine!$A$5:$F$178,3,0)</f>
        <v>Vũng Tàu</v>
      </c>
      <c r="D17" s="21">
        <f>VLOOKUP(B17,[2]Vine!$A$5:$F$178,2,0)</f>
        <v>270176960</v>
      </c>
      <c r="E17" s="22" t="s">
        <v>59</v>
      </c>
      <c r="F17" s="44">
        <v>9860</v>
      </c>
      <c r="G17" s="23">
        <v>16500</v>
      </c>
      <c r="H17" s="24">
        <f t="shared" si="0"/>
        <v>162690000</v>
      </c>
      <c r="I17" s="26"/>
    </row>
    <row r="18" spans="1:9" ht="17.25" customHeight="1">
      <c r="A18" s="30">
        <v>43046</v>
      </c>
      <c r="B18" s="41" t="s">
        <v>30</v>
      </c>
      <c r="C18" s="21" t="str">
        <f>VLOOKUP(B18,[2]Vine!$A$5:$F$178,3,0)</f>
        <v>Vũng Tàu</v>
      </c>
      <c r="D18" s="21">
        <f>VLOOKUP(B18,[2]Vine!$A$5:$F$178,2,0)</f>
        <v>261183075</v>
      </c>
      <c r="E18" s="22" t="s">
        <v>59</v>
      </c>
      <c r="F18" s="44">
        <v>9982</v>
      </c>
      <c r="G18" s="23">
        <v>16500</v>
      </c>
      <c r="H18" s="24">
        <f t="shared" si="0"/>
        <v>164703000</v>
      </c>
      <c r="I18" s="26"/>
    </row>
    <row r="19" spans="1:9" ht="17.25" customHeight="1">
      <c r="A19" s="30">
        <v>43046</v>
      </c>
      <c r="B19" s="41" t="s">
        <v>60</v>
      </c>
      <c r="C19" s="21" t="str">
        <f>VLOOKUP(B19,[2]Vine!$A$5:$F$178,3,0)</f>
        <v>Vũng Tàu</v>
      </c>
      <c r="D19" s="21">
        <f>VLOOKUP(B19,[2]Vine!$A$5:$F$178,2,0)</f>
        <v>271181056</v>
      </c>
      <c r="E19" s="22" t="s">
        <v>59</v>
      </c>
      <c r="F19" s="44">
        <v>9823</v>
      </c>
      <c r="G19" s="23">
        <v>16500</v>
      </c>
      <c r="H19" s="24">
        <f t="shared" si="0"/>
        <v>162079500</v>
      </c>
      <c r="I19" s="26"/>
    </row>
    <row r="20" spans="1:9" ht="17.25" customHeight="1">
      <c r="A20" s="30">
        <v>43046</v>
      </c>
      <c r="B20" s="41" t="s">
        <v>31</v>
      </c>
      <c r="C20" s="21" t="str">
        <f>VLOOKUP(B20,[2]Vine!$A$5:$F$178,3,0)</f>
        <v>Vũng Tàu</v>
      </c>
      <c r="D20" s="21">
        <f>VLOOKUP(B20,[2]Vine!$A$5:$F$178,2,0)</f>
        <v>260456563</v>
      </c>
      <c r="E20" s="22" t="s">
        <v>59</v>
      </c>
      <c r="F20" s="44">
        <v>9974</v>
      </c>
      <c r="G20" s="23">
        <v>16500</v>
      </c>
      <c r="H20" s="24">
        <f t="shared" si="0"/>
        <v>164571000</v>
      </c>
      <c r="I20" s="26"/>
    </row>
    <row r="21" spans="1:9" ht="17.25" customHeight="1">
      <c r="A21" s="30">
        <v>43046</v>
      </c>
      <c r="B21" s="41" t="s">
        <v>32</v>
      </c>
      <c r="C21" s="21" t="str">
        <f>VLOOKUP(B21,[2]Vine!$A$5:$F$178,3,0)</f>
        <v>Vũng Tàu</v>
      </c>
      <c r="D21" s="21">
        <f>VLOOKUP(B21,[2]Vine!$A$5:$F$178,2,0)</f>
        <v>270176960</v>
      </c>
      <c r="E21" s="22" t="s">
        <v>59</v>
      </c>
      <c r="F21" s="44">
        <v>9986</v>
      </c>
      <c r="G21" s="23">
        <v>16500</v>
      </c>
      <c r="H21" s="24">
        <f t="shared" si="0"/>
        <v>164769000</v>
      </c>
      <c r="I21" s="26"/>
    </row>
    <row r="22" spans="1:9" ht="17.25" customHeight="1">
      <c r="A22" s="30">
        <v>43060</v>
      </c>
      <c r="B22" s="41" t="s">
        <v>30</v>
      </c>
      <c r="C22" s="21" t="str">
        <f>VLOOKUP(B22,[2]Vine!$A$5:$F$178,3,0)</f>
        <v>Vũng Tàu</v>
      </c>
      <c r="D22" s="21">
        <f>VLOOKUP(B22,[2]Vine!$A$5:$F$178,2,0)</f>
        <v>261183075</v>
      </c>
      <c r="E22" s="22" t="s">
        <v>59</v>
      </c>
      <c r="F22" s="44">
        <v>9532</v>
      </c>
      <c r="G22" s="23">
        <v>16500</v>
      </c>
      <c r="H22" s="24">
        <f t="shared" si="0"/>
        <v>157278000</v>
      </c>
      <c r="I22" s="26"/>
    </row>
    <row r="23" spans="1:9" ht="17.25" customHeight="1">
      <c r="A23" s="30">
        <v>43060</v>
      </c>
      <c r="B23" s="41" t="s">
        <v>60</v>
      </c>
      <c r="C23" s="21" t="str">
        <f>VLOOKUP(B23,[2]Vine!$A$5:$F$178,3,0)</f>
        <v>Vũng Tàu</v>
      </c>
      <c r="D23" s="21">
        <f>VLOOKUP(B23,[2]Vine!$A$5:$F$178,2,0)</f>
        <v>271181056</v>
      </c>
      <c r="E23" s="22" t="s">
        <v>59</v>
      </c>
      <c r="F23" s="44">
        <v>9650</v>
      </c>
      <c r="G23" s="23">
        <v>16500</v>
      </c>
      <c r="H23" s="24">
        <f t="shared" si="0"/>
        <v>159225000</v>
      </c>
      <c r="I23" s="26"/>
    </row>
    <row r="24" spans="1:9" ht="17.25" customHeight="1">
      <c r="A24" s="30">
        <v>43060</v>
      </c>
      <c r="B24" s="41" t="s">
        <v>31</v>
      </c>
      <c r="C24" s="21" t="str">
        <f>VLOOKUP(B24,[2]Vine!$A$5:$F$178,3,0)</f>
        <v>Vũng Tàu</v>
      </c>
      <c r="D24" s="21">
        <f>VLOOKUP(B24,[2]Vine!$A$5:$F$178,2,0)</f>
        <v>260456563</v>
      </c>
      <c r="E24" s="22" t="s">
        <v>59</v>
      </c>
      <c r="F24" s="44">
        <v>9874</v>
      </c>
      <c r="G24" s="23">
        <v>16500</v>
      </c>
      <c r="H24" s="24">
        <f t="shared" si="0"/>
        <v>162921000</v>
      </c>
      <c r="I24" s="26"/>
    </row>
    <row r="25" spans="1:9" ht="17.25" customHeight="1">
      <c r="A25" s="30">
        <v>43065</v>
      </c>
      <c r="B25" s="41" t="s">
        <v>32</v>
      </c>
      <c r="C25" s="21" t="str">
        <f>VLOOKUP(B25,[2]Vine!$A$5:$F$178,3,0)</f>
        <v>Vũng Tàu</v>
      </c>
      <c r="D25" s="21">
        <f>VLOOKUP(B25,[2]Vine!$A$5:$F$178,2,0)</f>
        <v>270176960</v>
      </c>
      <c r="E25" s="22" t="s">
        <v>59</v>
      </c>
      <c r="F25" s="44">
        <v>9970</v>
      </c>
      <c r="G25" s="23">
        <v>16500</v>
      </c>
      <c r="H25" s="24">
        <f t="shared" si="0"/>
        <v>164505000</v>
      </c>
      <c r="I25" s="26"/>
    </row>
    <row r="26" spans="1:9" ht="17.25" customHeight="1">
      <c r="A26" s="30">
        <v>43065</v>
      </c>
      <c r="B26" s="41" t="s">
        <v>60</v>
      </c>
      <c r="C26" s="21" t="str">
        <f>VLOOKUP(B26,[2]Vine!$A$5:$F$178,3,0)</f>
        <v>Vũng Tàu</v>
      </c>
      <c r="D26" s="21">
        <f>VLOOKUP(B26,[2]Vine!$A$5:$F$178,2,0)</f>
        <v>271181056</v>
      </c>
      <c r="E26" s="22" t="s">
        <v>59</v>
      </c>
      <c r="F26" s="44">
        <v>9530</v>
      </c>
      <c r="G26" s="23">
        <v>16500</v>
      </c>
      <c r="H26" s="24">
        <f t="shared" si="0"/>
        <v>157245000</v>
      </c>
      <c r="I26" s="26"/>
    </row>
    <row r="27" spans="1:9" ht="17.25" customHeight="1">
      <c r="A27" s="30">
        <v>43065</v>
      </c>
      <c r="B27" s="41" t="s">
        <v>34</v>
      </c>
      <c r="C27" s="21" t="str">
        <f>VLOOKUP(B27,[2]Vine!$A$5:$F$178,3,0)</f>
        <v>Vũng Tàu</v>
      </c>
      <c r="D27" s="21">
        <f>VLOOKUP(B27,[2]Vine!$A$5:$F$178,2,0)</f>
        <v>270106056</v>
      </c>
      <c r="E27" s="22" t="s">
        <v>59</v>
      </c>
      <c r="F27" s="44">
        <f>137500-SUM(F14:F26)</f>
        <v>9765</v>
      </c>
      <c r="G27" s="23">
        <v>16500</v>
      </c>
      <c r="H27" s="24">
        <f t="shared" si="0"/>
        <v>161122500</v>
      </c>
      <c r="I27" s="26"/>
    </row>
    <row r="28" spans="1:9" ht="17.25" customHeight="1">
      <c r="A28" s="30"/>
      <c r="B28" s="20"/>
      <c r="C28" s="21"/>
      <c r="D28" s="21"/>
      <c r="E28" s="22"/>
      <c r="F28" s="22"/>
      <c r="G28" s="23"/>
      <c r="H28" s="24"/>
      <c r="I28" s="24"/>
    </row>
    <row r="29" spans="1:9" ht="13.5" customHeight="1">
      <c r="A29" s="69" t="s">
        <v>21</v>
      </c>
      <c r="B29" s="1"/>
      <c r="C29" s="42">
        <f>SUM(H14:H28)</f>
        <v>2268750000</v>
      </c>
      <c r="D29" s="42"/>
      <c r="E29" s="1"/>
      <c r="F29" s="4"/>
      <c r="G29" s="4"/>
      <c r="H29" s="1"/>
      <c r="I29" s="1"/>
    </row>
    <row r="30" spans="1:9" ht="13.5" customHeight="1">
      <c r="A30" s="69"/>
      <c r="B30" s="1"/>
      <c r="C30" s="10"/>
      <c r="D30" s="4"/>
      <c r="E30" s="1"/>
      <c r="F30" s="4"/>
      <c r="G30" s="28" t="s">
        <v>73</v>
      </c>
      <c r="H30" s="11"/>
      <c r="I30" s="11"/>
    </row>
    <row r="31" spans="1:9" ht="13.5" customHeight="1">
      <c r="A31" s="69"/>
      <c r="B31" s="12" t="s">
        <v>22</v>
      </c>
      <c r="C31" s="1"/>
      <c r="D31" s="1"/>
      <c r="E31" s="1"/>
      <c r="F31" s="4"/>
      <c r="G31" s="13" t="s">
        <v>23</v>
      </c>
      <c r="H31" s="1"/>
      <c r="I31" s="1"/>
    </row>
    <row r="32" spans="1:9" ht="13.5" customHeight="1">
      <c r="A32" s="69"/>
      <c r="B32" s="14" t="s">
        <v>24</v>
      </c>
      <c r="C32" s="1"/>
      <c r="D32" s="15"/>
      <c r="E32" s="1"/>
      <c r="F32" s="4"/>
      <c r="G32" s="16" t="s">
        <v>25</v>
      </c>
      <c r="H32" s="1"/>
      <c r="I32" s="1"/>
    </row>
    <row r="33" spans="1:9" ht="13.5" customHeight="1">
      <c r="A33" s="69"/>
      <c r="B33" s="14"/>
      <c r="C33" s="1"/>
      <c r="D33" s="15"/>
      <c r="E33" s="1"/>
      <c r="F33" s="4"/>
      <c r="G33" s="16"/>
      <c r="H33" s="1"/>
      <c r="I33" s="1"/>
    </row>
    <row r="34" spans="1:9" ht="9.75" customHeight="1">
      <c r="A34" s="69"/>
      <c r="B34" s="14"/>
      <c r="C34" s="1"/>
      <c r="D34" s="15"/>
      <c r="E34" s="1"/>
      <c r="F34" s="4"/>
      <c r="G34" s="16"/>
      <c r="H34" s="1"/>
      <c r="I34" s="1"/>
    </row>
    <row r="35" spans="1:9" ht="9.75" customHeight="1">
      <c r="A35" s="69"/>
      <c r="B35" s="14"/>
      <c r="C35" s="1"/>
      <c r="D35" s="15"/>
      <c r="E35" s="1"/>
      <c r="F35" s="4"/>
      <c r="G35" s="16"/>
      <c r="H35" s="1"/>
      <c r="I35" s="1"/>
    </row>
    <row r="36" spans="1:9" ht="9.75" customHeight="1">
      <c r="A36" s="69"/>
      <c r="B36" s="14"/>
      <c r="C36" s="1"/>
      <c r="D36" s="15"/>
      <c r="E36" s="1"/>
      <c r="F36" s="4"/>
      <c r="G36" s="16"/>
      <c r="H36" s="1"/>
      <c r="I36" s="1"/>
    </row>
    <row r="37" spans="1:9" ht="9.75" customHeight="1">
      <c r="A37" s="69"/>
      <c r="B37" s="14"/>
      <c r="C37" s="1"/>
      <c r="D37" s="15"/>
      <c r="E37" s="1"/>
      <c r="F37" s="4"/>
      <c r="G37" s="16"/>
      <c r="H37" s="1"/>
      <c r="I37" s="1"/>
    </row>
    <row r="38" spans="1:9" ht="17.25" customHeight="1">
      <c r="A38" s="69"/>
      <c r="B38" s="17" t="s">
        <v>29</v>
      </c>
      <c r="C38" s="17"/>
      <c r="D38" s="1"/>
      <c r="E38" s="1"/>
      <c r="F38" s="100"/>
      <c r="G38" s="100"/>
      <c r="H38" s="100"/>
      <c r="I38" s="1"/>
    </row>
    <row r="39" spans="1:9">
      <c r="A39" s="71" t="s">
        <v>26</v>
      </c>
      <c r="B39" s="1"/>
      <c r="C39" s="1"/>
      <c r="D39" s="1"/>
      <c r="E39" s="1"/>
      <c r="F39" s="4"/>
      <c r="G39" s="4"/>
      <c r="H39" s="1"/>
      <c r="I39" s="1"/>
    </row>
    <row r="40" spans="1:9" ht="33.75" customHeight="1">
      <c r="A40" s="101" t="s">
        <v>27</v>
      </c>
      <c r="B40" s="102"/>
      <c r="C40" s="102"/>
      <c r="D40" s="102"/>
      <c r="E40" s="102"/>
      <c r="F40" s="102"/>
      <c r="G40" s="102"/>
      <c r="H40" s="102"/>
      <c r="I40" s="102"/>
    </row>
    <row r="41" spans="1:9" ht="33.75" customHeight="1">
      <c r="A41" s="101" t="s">
        <v>28</v>
      </c>
      <c r="B41" s="101"/>
      <c r="C41" s="101"/>
      <c r="D41" s="101"/>
      <c r="E41" s="101"/>
      <c r="F41" s="101"/>
      <c r="G41" s="101"/>
      <c r="H41" s="101"/>
      <c r="I41" s="101"/>
    </row>
  </sheetData>
  <mergeCells count="9">
    <mergeCell ref="F38:H38"/>
    <mergeCell ref="A40:I40"/>
    <mergeCell ref="A41:I41"/>
    <mergeCell ref="A1:G3"/>
    <mergeCell ref="H1:I4"/>
    <mergeCell ref="A4:G4"/>
    <mergeCell ref="A11:A12"/>
    <mergeCell ref="B11:D11"/>
    <mergeCell ref="E11:H11"/>
  </mergeCells>
  <conditionalFormatting sqref="C5:E6 F6">
    <cfRule type="cellIs" dxfId="5" priority="1" stopIfTrue="1" operator="equal">
      <formula>"Döõ lieäu sai"</formula>
    </cfRule>
  </conditionalFormatting>
  <pageMargins left="0.7" right="0" top="0.3" bottom="0.4" header="0.3" footer="0.4"/>
  <pageSetup scale="95" orientation="landscape"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topLeftCell="A44" workbookViewId="0">
      <selection activeCell="A65" sqref="A65:I65"/>
    </sheetView>
  </sheetViews>
  <sheetFormatPr defaultRowHeight="17.25"/>
  <cols>
    <col min="1" max="1" width="11.25" customWidth="1"/>
    <col min="2" max="3" width="22.125" customWidth="1"/>
    <col min="4" max="4" width="12.125" customWidth="1"/>
    <col min="5" max="5" width="12.75" customWidth="1"/>
    <col min="6" max="6" width="9.625" customWidth="1"/>
    <col min="7" max="7" width="9.5" customWidth="1"/>
    <col min="8" max="8" width="12.25" customWidth="1"/>
    <col min="9" max="9" width="9.5"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03" t="s">
        <v>0</v>
      </c>
      <c r="B1" s="103"/>
      <c r="C1" s="103"/>
      <c r="D1" s="103"/>
      <c r="E1" s="103"/>
      <c r="F1" s="103"/>
      <c r="G1" s="104"/>
      <c r="H1" s="105" t="s">
        <v>1</v>
      </c>
      <c r="I1" s="106"/>
    </row>
    <row r="2" spans="1:9">
      <c r="A2" s="103"/>
      <c r="B2" s="103"/>
      <c r="C2" s="103"/>
      <c r="D2" s="103"/>
      <c r="E2" s="103"/>
      <c r="F2" s="103"/>
      <c r="G2" s="104"/>
      <c r="H2" s="107"/>
      <c r="I2" s="108"/>
    </row>
    <row r="3" spans="1:9">
      <c r="A3" s="103"/>
      <c r="B3" s="103"/>
      <c r="C3" s="103"/>
      <c r="D3" s="103"/>
      <c r="E3" s="103"/>
      <c r="F3" s="103"/>
      <c r="G3" s="104"/>
      <c r="H3" s="107"/>
      <c r="I3" s="108"/>
    </row>
    <row r="4" spans="1:9">
      <c r="A4" s="111" t="s">
        <v>78</v>
      </c>
      <c r="B4" s="111"/>
      <c r="C4" s="111"/>
      <c r="D4" s="111"/>
      <c r="E4" s="111"/>
      <c r="F4" s="111"/>
      <c r="G4" s="112"/>
      <c r="H4" s="109"/>
      <c r="I4" s="110"/>
    </row>
    <row r="5" spans="1:9" ht="20.25">
      <c r="A5" s="2"/>
      <c r="B5" s="1"/>
      <c r="C5" s="3"/>
      <c r="D5" s="3"/>
      <c r="E5" s="1"/>
      <c r="F5" s="4"/>
      <c r="G5" s="4"/>
      <c r="H5" s="1"/>
      <c r="I5" s="1"/>
    </row>
    <row r="6" spans="1:9">
      <c r="A6" s="2" t="s">
        <v>2</v>
      </c>
      <c r="B6" s="1"/>
      <c r="C6" s="1"/>
      <c r="D6" s="1"/>
      <c r="E6" s="1" t="s">
        <v>3</v>
      </c>
      <c r="F6" s="4"/>
      <c r="G6" s="4"/>
      <c r="H6" s="1"/>
      <c r="I6" s="1"/>
    </row>
    <row r="7" spans="1:9">
      <c r="A7" s="2" t="s">
        <v>4</v>
      </c>
      <c r="B7" s="1"/>
      <c r="C7" s="1"/>
      <c r="D7" s="1"/>
      <c r="E7" s="1"/>
      <c r="F7" s="4"/>
      <c r="G7" s="4"/>
      <c r="H7" s="1"/>
      <c r="I7" s="1"/>
    </row>
    <row r="8" spans="1:9">
      <c r="A8" s="2" t="s">
        <v>5</v>
      </c>
      <c r="B8" s="1"/>
      <c r="C8" s="1"/>
      <c r="D8" s="1"/>
      <c r="E8" s="1"/>
      <c r="F8" s="4"/>
      <c r="G8" s="4"/>
      <c r="H8" s="1"/>
      <c r="I8" s="1"/>
    </row>
    <row r="9" spans="1:9">
      <c r="A9" s="2" t="s">
        <v>6</v>
      </c>
      <c r="B9" s="1"/>
      <c r="C9" s="1"/>
      <c r="D9" s="1"/>
      <c r="E9" s="1"/>
      <c r="F9" s="4"/>
      <c r="G9" s="4"/>
      <c r="H9" s="1"/>
      <c r="I9" s="1"/>
    </row>
    <row r="10" spans="1:9" ht="19.5" customHeight="1">
      <c r="A10" s="2"/>
      <c r="B10" s="1"/>
      <c r="C10" s="1"/>
      <c r="D10" s="1"/>
      <c r="E10" s="1"/>
      <c r="F10" s="4"/>
      <c r="G10" s="4"/>
      <c r="H10" s="1"/>
      <c r="I10" s="1"/>
    </row>
    <row r="11" spans="1:9">
      <c r="A11" s="113" t="s">
        <v>7</v>
      </c>
      <c r="B11" s="115" t="s">
        <v>8</v>
      </c>
      <c r="C11" s="116"/>
      <c r="D11" s="117"/>
      <c r="E11" s="118" t="s">
        <v>9</v>
      </c>
      <c r="F11" s="118"/>
      <c r="G11" s="118"/>
      <c r="H11" s="118"/>
      <c r="I11" s="73" t="s">
        <v>10</v>
      </c>
    </row>
    <row r="12" spans="1:9" ht="34.5" customHeight="1">
      <c r="A12" s="114"/>
      <c r="B12" s="73" t="s">
        <v>11</v>
      </c>
      <c r="C12" s="73" t="s">
        <v>12</v>
      </c>
      <c r="D12" s="73" t="s">
        <v>13</v>
      </c>
      <c r="E12" s="73" t="s">
        <v>14</v>
      </c>
      <c r="F12" s="5" t="s">
        <v>15</v>
      </c>
      <c r="G12" s="5" t="s">
        <v>16</v>
      </c>
      <c r="H12" s="6" t="s">
        <v>17</v>
      </c>
      <c r="I12" s="73"/>
    </row>
    <row r="13" spans="1:9">
      <c r="A13" s="7" t="s">
        <v>18</v>
      </c>
      <c r="B13" s="8">
        <v>2</v>
      </c>
      <c r="C13" s="8">
        <v>3</v>
      </c>
      <c r="D13" s="8">
        <v>4</v>
      </c>
      <c r="E13" s="8">
        <v>5</v>
      </c>
      <c r="F13" s="9" t="s">
        <v>19</v>
      </c>
      <c r="G13" s="9" t="s">
        <v>20</v>
      </c>
      <c r="H13" s="8">
        <v>8</v>
      </c>
      <c r="I13" s="8">
        <v>9</v>
      </c>
    </row>
    <row r="14" spans="1:9" ht="18.75" customHeight="1">
      <c r="A14" s="30">
        <v>43040</v>
      </c>
      <c r="B14" s="41" t="s">
        <v>39</v>
      </c>
      <c r="C14" s="21" t="str">
        <f>VLOOKUP(B14,[2]Vine!$A$5:$F$178,3,0)</f>
        <v>Phan Thiết - Bình Thuận</v>
      </c>
      <c r="D14" s="21">
        <f>VLOOKUP(B14,[2]Vine!$A$5:$F$178,2,0)</f>
        <v>260178873</v>
      </c>
      <c r="E14" s="22" t="s">
        <v>40</v>
      </c>
      <c r="F14" s="22">
        <v>19853</v>
      </c>
      <c r="G14" s="23">
        <v>18500</v>
      </c>
      <c r="H14" s="24">
        <f t="shared" ref="H14:H48" si="0">F14*G14</f>
        <v>367280500</v>
      </c>
      <c r="I14" s="25"/>
    </row>
    <row r="15" spans="1:9" ht="18.75" customHeight="1">
      <c r="A15" s="30">
        <v>43040</v>
      </c>
      <c r="B15" s="41" t="s">
        <v>48</v>
      </c>
      <c r="C15" s="21" t="str">
        <f>VLOOKUP(B15,[2]Vine!$A$5:$F$178,3,0)</f>
        <v>Phan Thiết - Bình Thuận</v>
      </c>
      <c r="D15" s="21">
        <f>VLOOKUP(B15,[2]Vine!$A$5:$F$178,2,0)</f>
        <v>260850613</v>
      </c>
      <c r="E15" s="22" t="s">
        <v>40</v>
      </c>
      <c r="F15" s="22">
        <v>19820</v>
      </c>
      <c r="G15" s="23">
        <v>18500</v>
      </c>
      <c r="H15" s="24">
        <f t="shared" si="0"/>
        <v>366670000</v>
      </c>
      <c r="I15" s="26"/>
    </row>
    <row r="16" spans="1:9" ht="18.75" customHeight="1">
      <c r="A16" s="30">
        <v>43040</v>
      </c>
      <c r="B16" s="41" t="s">
        <v>43</v>
      </c>
      <c r="C16" s="21" t="str">
        <f>VLOOKUP(B16,[2]Vine!$A$5:$F$178,3,0)</f>
        <v>Long Hương - Bình Thuận</v>
      </c>
      <c r="D16" s="21" t="str">
        <f>VLOOKUP(B16,[2]Vine!$A$5:$F$178,2,0)</f>
        <v>020714486</v>
      </c>
      <c r="E16" s="22" t="s">
        <v>40</v>
      </c>
      <c r="F16" s="22">
        <v>17520</v>
      </c>
      <c r="G16" s="23">
        <v>18500</v>
      </c>
      <c r="H16" s="24">
        <f t="shared" si="0"/>
        <v>324120000</v>
      </c>
      <c r="I16" s="26"/>
    </row>
    <row r="17" spans="1:9" ht="18.75" customHeight="1">
      <c r="A17" s="30">
        <v>43040</v>
      </c>
      <c r="B17" s="41" t="s">
        <v>41</v>
      </c>
      <c r="C17" s="21" t="str">
        <f>VLOOKUP(B17,[2]Vine!$A$5:$F$178,3,0)</f>
        <v>Phan Thiết - Bình Thuận</v>
      </c>
      <c r="D17" s="21">
        <f>VLOOKUP(B17,[2]Vine!$A$5:$F$178,2,0)</f>
        <v>280853616</v>
      </c>
      <c r="E17" s="22" t="s">
        <v>40</v>
      </c>
      <c r="F17" s="22">
        <v>14860</v>
      </c>
      <c r="G17" s="23">
        <v>18500</v>
      </c>
      <c r="H17" s="24">
        <f t="shared" si="0"/>
        <v>274910000</v>
      </c>
      <c r="I17" s="26"/>
    </row>
    <row r="18" spans="1:9" ht="18.75" customHeight="1">
      <c r="A18" s="30">
        <v>43040</v>
      </c>
      <c r="B18" s="41" t="s">
        <v>42</v>
      </c>
      <c r="C18" s="21" t="str">
        <f>VLOOKUP(B18,[2]Vine!$A$5:$F$178,3,0)</f>
        <v>Thanh Hải - Bình Thuận</v>
      </c>
      <c r="D18" s="21">
        <f>VLOOKUP(B18,[2]Vine!$A$5:$F$178,2,0)</f>
        <v>261005222</v>
      </c>
      <c r="E18" s="22" t="s">
        <v>40</v>
      </c>
      <c r="F18" s="22">
        <v>19320</v>
      </c>
      <c r="G18" s="23">
        <v>18500</v>
      </c>
      <c r="H18" s="24">
        <f t="shared" si="0"/>
        <v>357420000</v>
      </c>
      <c r="I18" s="26"/>
    </row>
    <row r="19" spans="1:9" ht="18.75" customHeight="1">
      <c r="A19" s="30">
        <v>43047</v>
      </c>
      <c r="B19" s="41" t="s">
        <v>46</v>
      </c>
      <c r="C19" s="21" t="str">
        <f>VLOOKUP(B19,[2]Vine!$A$5:$F$178,3,0)</f>
        <v>Đức Linh - Bình Thuận</v>
      </c>
      <c r="D19" s="21">
        <f>VLOOKUP(B19,[2]Vine!$A$5:$F$178,2,0)</f>
        <v>250746332</v>
      </c>
      <c r="E19" s="22" t="s">
        <v>40</v>
      </c>
      <c r="F19" s="22">
        <v>15620</v>
      </c>
      <c r="G19" s="23">
        <v>18500</v>
      </c>
      <c r="H19" s="24">
        <f t="shared" si="0"/>
        <v>288970000</v>
      </c>
      <c r="I19" s="26"/>
    </row>
    <row r="20" spans="1:9" ht="18.75" customHeight="1">
      <c r="A20" s="30">
        <v>43047</v>
      </c>
      <c r="B20" s="41" t="s">
        <v>47</v>
      </c>
      <c r="C20" s="21" t="str">
        <f>VLOOKUP(B20,[2]Vine!$A$5:$F$178,3,0)</f>
        <v>Hàm Tân - Bình Thuận</v>
      </c>
      <c r="D20" s="21">
        <f>VLOOKUP(B20,[2]Vine!$A$5:$F$178,2,0)</f>
        <v>260690910</v>
      </c>
      <c r="E20" s="22" t="s">
        <v>40</v>
      </c>
      <c r="F20" s="22">
        <v>17560</v>
      </c>
      <c r="G20" s="23">
        <v>18500</v>
      </c>
      <c r="H20" s="24">
        <f t="shared" si="0"/>
        <v>324860000</v>
      </c>
      <c r="I20" s="26"/>
    </row>
    <row r="21" spans="1:9" ht="18.75" customHeight="1">
      <c r="A21" s="30">
        <v>43047</v>
      </c>
      <c r="B21" s="41" t="s">
        <v>48</v>
      </c>
      <c r="C21" s="21" t="str">
        <f>VLOOKUP(B21,[2]Vine!$A$5:$F$178,3,0)</f>
        <v>Phan Thiết - Bình Thuận</v>
      </c>
      <c r="D21" s="21">
        <f>VLOOKUP(B21,[2]Vine!$A$5:$F$178,2,0)</f>
        <v>260850613</v>
      </c>
      <c r="E21" s="22" t="s">
        <v>40</v>
      </c>
      <c r="F21" s="22">
        <v>19862</v>
      </c>
      <c r="G21" s="23">
        <v>18500</v>
      </c>
      <c r="H21" s="24">
        <f t="shared" si="0"/>
        <v>367447000</v>
      </c>
      <c r="I21" s="26"/>
    </row>
    <row r="22" spans="1:9" ht="18.75" customHeight="1">
      <c r="A22" s="30">
        <v>43047</v>
      </c>
      <c r="B22" s="41" t="s">
        <v>39</v>
      </c>
      <c r="C22" s="21" t="str">
        <f>VLOOKUP(B22,[2]Vine!$A$5:$F$178,3,0)</f>
        <v>Phan Thiết - Bình Thuận</v>
      </c>
      <c r="D22" s="21">
        <f>VLOOKUP(B22,[2]Vine!$A$5:$F$178,2,0)</f>
        <v>260178873</v>
      </c>
      <c r="E22" s="22" t="s">
        <v>40</v>
      </c>
      <c r="F22" s="44">
        <v>14950</v>
      </c>
      <c r="G22" s="23">
        <v>18500</v>
      </c>
      <c r="H22" s="24">
        <f t="shared" si="0"/>
        <v>276575000</v>
      </c>
      <c r="I22" s="26"/>
    </row>
    <row r="23" spans="1:9" ht="18.75" customHeight="1">
      <c r="A23" s="30">
        <v>43047</v>
      </c>
      <c r="B23" s="41" t="s">
        <v>41</v>
      </c>
      <c r="C23" s="21" t="str">
        <f>VLOOKUP(B23,[2]Vine!$A$5:$F$178,3,0)</f>
        <v>Phan Thiết - Bình Thuận</v>
      </c>
      <c r="D23" s="21">
        <f>VLOOKUP(B23,[2]Vine!$A$5:$F$178,2,0)</f>
        <v>280853616</v>
      </c>
      <c r="E23" s="22" t="s">
        <v>40</v>
      </c>
      <c r="F23" s="22">
        <v>14850</v>
      </c>
      <c r="G23" s="23">
        <v>18500</v>
      </c>
      <c r="H23" s="24">
        <f t="shared" si="0"/>
        <v>274725000</v>
      </c>
      <c r="I23" s="26"/>
    </row>
    <row r="24" spans="1:9" ht="18.75" customHeight="1">
      <c r="A24" s="30">
        <v>43047</v>
      </c>
      <c r="B24" s="41" t="s">
        <v>49</v>
      </c>
      <c r="C24" s="21" t="str">
        <f>VLOOKUP(B24,[2]Vine!$A$5:$F$178,3,0)</f>
        <v>Đức Linh - Bình Thuận</v>
      </c>
      <c r="D24" s="21">
        <f>VLOOKUP(B24,[2]Vine!$A$5:$F$178,2,0)</f>
        <v>260682094</v>
      </c>
      <c r="E24" s="22" t="s">
        <v>40</v>
      </c>
      <c r="F24" s="22">
        <v>16520</v>
      </c>
      <c r="G24" s="23">
        <v>18500</v>
      </c>
      <c r="H24" s="24">
        <f t="shared" si="0"/>
        <v>305620000</v>
      </c>
      <c r="I24" s="26"/>
    </row>
    <row r="25" spans="1:9" ht="18.75" customHeight="1">
      <c r="A25" s="30">
        <v>43054</v>
      </c>
      <c r="B25" s="41" t="s">
        <v>42</v>
      </c>
      <c r="C25" s="21" t="str">
        <f>VLOOKUP(B25,[2]Vine!$A$5:$F$178,3,0)</f>
        <v>Thanh Hải - Bình Thuận</v>
      </c>
      <c r="D25" s="21">
        <f>VLOOKUP(B25,[2]Vine!$A$5:$F$178,2,0)</f>
        <v>261005222</v>
      </c>
      <c r="E25" s="22" t="s">
        <v>40</v>
      </c>
      <c r="F25" s="22">
        <v>19870</v>
      </c>
      <c r="G25" s="23">
        <v>18500</v>
      </c>
      <c r="H25" s="24">
        <f t="shared" si="0"/>
        <v>367595000</v>
      </c>
      <c r="I25" s="26"/>
    </row>
    <row r="26" spans="1:9" ht="18.75" customHeight="1">
      <c r="A26" s="30">
        <v>43054</v>
      </c>
      <c r="B26" s="41" t="s">
        <v>47</v>
      </c>
      <c r="C26" s="21" t="str">
        <f>VLOOKUP(B26,[2]Vine!$A$5:$F$178,3,0)</f>
        <v>Hàm Tân - Bình Thuận</v>
      </c>
      <c r="D26" s="21">
        <f>VLOOKUP(B26,[2]Vine!$A$5:$F$178,2,0)</f>
        <v>260690910</v>
      </c>
      <c r="E26" s="22" t="s">
        <v>40</v>
      </c>
      <c r="F26" s="22">
        <v>18560</v>
      </c>
      <c r="G26" s="23">
        <v>18500</v>
      </c>
      <c r="H26" s="24">
        <f t="shared" si="0"/>
        <v>343360000</v>
      </c>
      <c r="I26" s="26"/>
    </row>
    <row r="27" spans="1:9" ht="18.75" customHeight="1">
      <c r="A27" s="30">
        <v>43054</v>
      </c>
      <c r="B27" s="41" t="s">
        <v>46</v>
      </c>
      <c r="C27" s="21" t="str">
        <f>VLOOKUP(B27,[2]Vine!$A$5:$F$178,3,0)</f>
        <v>Đức Linh - Bình Thuận</v>
      </c>
      <c r="D27" s="21">
        <f>VLOOKUP(B27,[2]Vine!$A$5:$F$178,2,0)</f>
        <v>250746332</v>
      </c>
      <c r="E27" s="22" t="s">
        <v>40</v>
      </c>
      <c r="F27" s="22">
        <v>18540</v>
      </c>
      <c r="G27" s="23">
        <v>18500</v>
      </c>
      <c r="H27" s="24">
        <f t="shared" si="0"/>
        <v>342990000</v>
      </c>
      <c r="I27" s="26"/>
    </row>
    <row r="28" spans="1:9" ht="18.75" customHeight="1">
      <c r="A28" s="30">
        <v>43054</v>
      </c>
      <c r="B28" s="41" t="s">
        <v>48</v>
      </c>
      <c r="C28" s="21" t="str">
        <f>VLOOKUP(B28,[2]Vine!$A$5:$F$178,3,0)</f>
        <v>Phan Thiết - Bình Thuận</v>
      </c>
      <c r="D28" s="21">
        <f>VLOOKUP(B28,[2]Vine!$A$5:$F$178,2,0)</f>
        <v>260850613</v>
      </c>
      <c r="E28" s="22" t="s">
        <v>40</v>
      </c>
      <c r="F28" s="22">
        <v>18650</v>
      </c>
      <c r="G28" s="23">
        <v>18500</v>
      </c>
      <c r="H28" s="24">
        <f t="shared" si="0"/>
        <v>345025000</v>
      </c>
      <c r="I28" s="26"/>
    </row>
    <row r="29" spans="1:9" ht="18.75" customHeight="1">
      <c r="A29" s="30">
        <v>43054</v>
      </c>
      <c r="B29" s="41" t="s">
        <v>39</v>
      </c>
      <c r="C29" s="21" t="str">
        <f>VLOOKUP(B29,[2]Vine!$A$5:$F$178,3,0)</f>
        <v>Phan Thiết - Bình Thuận</v>
      </c>
      <c r="D29" s="21">
        <f>VLOOKUP(B29,[2]Vine!$A$5:$F$178,2,0)</f>
        <v>260178873</v>
      </c>
      <c r="E29" s="22" t="s">
        <v>40</v>
      </c>
      <c r="F29" s="22">
        <v>17850</v>
      </c>
      <c r="G29" s="23">
        <v>18500</v>
      </c>
      <c r="H29" s="24">
        <f t="shared" si="0"/>
        <v>330225000</v>
      </c>
      <c r="I29" s="26"/>
    </row>
    <row r="30" spans="1:9" ht="18.75" customHeight="1">
      <c r="A30" s="30">
        <v>43059</v>
      </c>
      <c r="B30" s="41" t="s">
        <v>49</v>
      </c>
      <c r="C30" s="21" t="str">
        <f>VLOOKUP(B30,[2]Vine!$A$5:$F$178,3,0)</f>
        <v>Đức Linh - Bình Thuận</v>
      </c>
      <c r="D30" s="21">
        <f>VLOOKUP(B30,[2]Vine!$A$5:$F$178,2,0)</f>
        <v>260682094</v>
      </c>
      <c r="E30" s="22" t="s">
        <v>40</v>
      </c>
      <c r="F30" s="22">
        <v>19860</v>
      </c>
      <c r="G30" s="23">
        <v>18500</v>
      </c>
      <c r="H30" s="24">
        <f t="shared" si="0"/>
        <v>367410000</v>
      </c>
      <c r="I30" s="26"/>
    </row>
    <row r="31" spans="1:9" ht="18.75" customHeight="1">
      <c r="A31" s="30">
        <v>43059</v>
      </c>
      <c r="B31" s="41" t="s">
        <v>41</v>
      </c>
      <c r="C31" s="21" t="str">
        <f>VLOOKUP(B31,[2]Vine!$A$5:$F$178,3,0)</f>
        <v>Phan Thiết - Bình Thuận</v>
      </c>
      <c r="D31" s="21">
        <f>VLOOKUP(B31,[2]Vine!$A$5:$F$178,2,0)</f>
        <v>280853616</v>
      </c>
      <c r="E31" s="22" t="s">
        <v>40</v>
      </c>
      <c r="F31" s="22">
        <v>18750</v>
      </c>
      <c r="G31" s="23">
        <v>18500</v>
      </c>
      <c r="H31" s="24">
        <f t="shared" si="0"/>
        <v>346875000</v>
      </c>
      <c r="I31" s="26"/>
    </row>
    <row r="32" spans="1:9" ht="18.75" customHeight="1">
      <c r="A32" s="30">
        <v>43059</v>
      </c>
      <c r="B32" s="41" t="s">
        <v>47</v>
      </c>
      <c r="C32" s="21" t="str">
        <f>VLOOKUP(B32,[2]Vine!$A$5:$F$178,3,0)</f>
        <v>Hàm Tân - Bình Thuận</v>
      </c>
      <c r="D32" s="21">
        <f>VLOOKUP(B32,[2]Vine!$A$5:$F$178,2,0)</f>
        <v>260690910</v>
      </c>
      <c r="E32" s="22" t="s">
        <v>40</v>
      </c>
      <c r="F32" s="22">
        <v>17950</v>
      </c>
      <c r="G32" s="23">
        <v>18500</v>
      </c>
      <c r="H32" s="24">
        <f t="shared" si="0"/>
        <v>332075000</v>
      </c>
      <c r="I32" s="26"/>
    </row>
    <row r="33" spans="1:9" ht="18.75" customHeight="1">
      <c r="A33" s="30">
        <v>43059</v>
      </c>
      <c r="B33" s="41" t="s">
        <v>39</v>
      </c>
      <c r="C33" s="21" t="str">
        <f>VLOOKUP(B33,[2]Vine!$A$5:$F$178,3,0)</f>
        <v>Phan Thiết - Bình Thuận</v>
      </c>
      <c r="D33" s="21">
        <f>VLOOKUP(B33,[2]Vine!$A$5:$F$178,2,0)</f>
        <v>260178873</v>
      </c>
      <c r="E33" s="22" t="s">
        <v>40</v>
      </c>
      <c r="F33" s="22">
        <v>18650</v>
      </c>
      <c r="G33" s="23">
        <v>18500</v>
      </c>
      <c r="H33" s="24">
        <f t="shared" si="0"/>
        <v>345025000</v>
      </c>
      <c r="I33" s="26"/>
    </row>
    <row r="34" spans="1:9" ht="18.75" customHeight="1">
      <c r="A34" s="30">
        <v>43059</v>
      </c>
      <c r="B34" s="41" t="s">
        <v>46</v>
      </c>
      <c r="C34" s="21" t="str">
        <f>VLOOKUP(B34,[2]Vine!$A$5:$F$178,3,0)</f>
        <v>Đức Linh - Bình Thuận</v>
      </c>
      <c r="D34" s="21">
        <f>VLOOKUP(B34,[2]Vine!$A$5:$F$178,2,0)</f>
        <v>250746332</v>
      </c>
      <c r="E34" s="22" t="s">
        <v>40</v>
      </c>
      <c r="F34" s="22">
        <v>18750</v>
      </c>
      <c r="G34" s="23">
        <v>18500</v>
      </c>
      <c r="H34" s="24">
        <f t="shared" si="0"/>
        <v>346875000</v>
      </c>
      <c r="I34" s="26"/>
    </row>
    <row r="35" spans="1:9" ht="18.75" customHeight="1">
      <c r="A35" s="30">
        <v>43059</v>
      </c>
      <c r="B35" s="41" t="s">
        <v>48</v>
      </c>
      <c r="C35" s="21" t="str">
        <f>VLOOKUP(B35,[2]Vine!$A$5:$F$178,3,0)</f>
        <v>Phan Thiết - Bình Thuận</v>
      </c>
      <c r="D35" s="21">
        <f>VLOOKUP(B35,[2]Vine!$A$5:$F$178,2,0)</f>
        <v>260850613</v>
      </c>
      <c r="E35" s="22" t="s">
        <v>40</v>
      </c>
      <c r="F35" s="22">
        <v>15780</v>
      </c>
      <c r="G35" s="23">
        <v>18500</v>
      </c>
      <c r="H35" s="24">
        <f t="shared" si="0"/>
        <v>291930000</v>
      </c>
      <c r="I35" s="26"/>
    </row>
    <row r="36" spans="1:9" ht="18.75" customHeight="1">
      <c r="A36" s="30">
        <v>43062</v>
      </c>
      <c r="B36" s="41" t="s">
        <v>41</v>
      </c>
      <c r="C36" s="21" t="str">
        <f>VLOOKUP(B36,[2]Vine!$A$5:$F$178,3,0)</f>
        <v>Phan Thiết - Bình Thuận</v>
      </c>
      <c r="D36" s="21">
        <f>VLOOKUP(B36,[2]Vine!$A$5:$F$178,2,0)</f>
        <v>280853616</v>
      </c>
      <c r="E36" s="22" t="s">
        <v>40</v>
      </c>
      <c r="F36" s="22">
        <v>15630</v>
      </c>
      <c r="G36" s="23">
        <v>18500</v>
      </c>
      <c r="H36" s="24">
        <f t="shared" si="0"/>
        <v>289155000</v>
      </c>
      <c r="I36" s="26"/>
    </row>
    <row r="37" spans="1:9" ht="18.75" customHeight="1">
      <c r="A37" s="30">
        <v>43062</v>
      </c>
      <c r="B37" s="41" t="s">
        <v>42</v>
      </c>
      <c r="C37" s="21" t="str">
        <f>VLOOKUP(B37,[2]Vine!$A$5:$F$178,3,0)</f>
        <v>Thanh Hải - Bình Thuận</v>
      </c>
      <c r="D37" s="21">
        <f>VLOOKUP(B37,[2]Vine!$A$5:$F$178,2,0)</f>
        <v>261005222</v>
      </c>
      <c r="E37" s="22" t="s">
        <v>40</v>
      </c>
      <c r="F37" s="22">
        <v>17950</v>
      </c>
      <c r="G37" s="23">
        <v>18500</v>
      </c>
      <c r="H37" s="24">
        <f t="shared" si="0"/>
        <v>332075000</v>
      </c>
      <c r="I37" s="26"/>
    </row>
    <row r="38" spans="1:9" ht="18.75" customHeight="1">
      <c r="A38" s="30">
        <v>43062</v>
      </c>
      <c r="B38" s="41" t="s">
        <v>46</v>
      </c>
      <c r="C38" s="21" t="str">
        <f>VLOOKUP(B38,[2]Vine!$A$5:$F$178,3,0)</f>
        <v>Đức Linh - Bình Thuận</v>
      </c>
      <c r="D38" s="21">
        <f>VLOOKUP(B38,[2]Vine!$A$5:$F$178,2,0)</f>
        <v>250746332</v>
      </c>
      <c r="E38" s="22" t="s">
        <v>40</v>
      </c>
      <c r="F38" s="22">
        <v>18630</v>
      </c>
      <c r="G38" s="23">
        <v>18500</v>
      </c>
      <c r="H38" s="24">
        <f t="shared" si="0"/>
        <v>344655000</v>
      </c>
      <c r="I38" s="26"/>
    </row>
    <row r="39" spans="1:9" ht="18.75" customHeight="1">
      <c r="A39" s="30">
        <v>43062</v>
      </c>
      <c r="B39" s="41" t="s">
        <v>47</v>
      </c>
      <c r="C39" s="21" t="str">
        <f>VLOOKUP(B39,[2]Vine!$A$5:$F$178,3,0)</f>
        <v>Hàm Tân - Bình Thuận</v>
      </c>
      <c r="D39" s="21">
        <f>VLOOKUP(B39,[2]Vine!$A$5:$F$178,2,0)</f>
        <v>260690910</v>
      </c>
      <c r="E39" s="22" t="s">
        <v>40</v>
      </c>
      <c r="F39" s="22">
        <v>17820</v>
      </c>
      <c r="G39" s="23">
        <v>18500</v>
      </c>
      <c r="H39" s="24">
        <f t="shared" si="0"/>
        <v>329670000</v>
      </c>
      <c r="I39" s="26"/>
    </row>
    <row r="40" spans="1:9" ht="18.75" customHeight="1">
      <c r="A40" s="30">
        <v>43062</v>
      </c>
      <c r="B40" s="41" t="s">
        <v>48</v>
      </c>
      <c r="C40" s="21" t="str">
        <f>VLOOKUP(B40,[2]Vine!$A$5:$F$178,3,0)</f>
        <v>Phan Thiết - Bình Thuận</v>
      </c>
      <c r="D40" s="21">
        <f>VLOOKUP(B40,[2]Vine!$A$5:$F$178,2,0)</f>
        <v>260850613</v>
      </c>
      <c r="E40" s="22" t="s">
        <v>40</v>
      </c>
      <c r="F40" s="22">
        <v>19763</v>
      </c>
      <c r="G40" s="23">
        <v>18500</v>
      </c>
      <c r="H40" s="24">
        <f t="shared" si="0"/>
        <v>365615500</v>
      </c>
      <c r="I40" s="26"/>
    </row>
    <row r="41" spans="1:9" ht="18.75" customHeight="1">
      <c r="A41" s="30">
        <v>43065</v>
      </c>
      <c r="B41" s="41" t="s">
        <v>39</v>
      </c>
      <c r="C41" s="21" t="str">
        <f>VLOOKUP(B41,[2]Vine!$A$5:$F$178,3,0)</f>
        <v>Phan Thiết - Bình Thuận</v>
      </c>
      <c r="D41" s="21">
        <f>VLOOKUP(B41,[2]Vine!$A$5:$F$178,2,0)</f>
        <v>260178873</v>
      </c>
      <c r="E41" s="22" t="s">
        <v>40</v>
      </c>
      <c r="F41" s="22">
        <v>13582</v>
      </c>
      <c r="G41" s="23">
        <v>18500</v>
      </c>
      <c r="H41" s="24">
        <f t="shared" si="0"/>
        <v>251267000</v>
      </c>
      <c r="I41" s="26"/>
    </row>
    <row r="42" spans="1:9" ht="18.75" customHeight="1">
      <c r="A42" s="30">
        <v>43065</v>
      </c>
      <c r="B42" s="41" t="s">
        <v>43</v>
      </c>
      <c r="C42" s="21" t="str">
        <f>VLOOKUP(B42,[2]Vine!$A$5:$F$178,3,0)</f>
        <v>Long Hương - Bình Thuận</v>
      </c>
      <c r="D42" s="21" t="str">
        <f>VLOOKUP(B42,[2]Vine!$A$5:$F$178,2,0)</f>
        <v>020714486</v>
      </c>
      <c r="E42" s="22" t="s">
        <v>40</v>
      </c>
      <c r="F42" s="22">
        <v>19750</v>
      </c>
      <c r="G42" s="23">
        <v>18500</v>
      </c>
      <c r="H42" s="24">
        <f t="shared" si="0"/>
        <v>365375000</v>
      </c>
      <c r="I42" s="26"/>
    </row>
    <row r="43" spans="1:9" ht="18.75" customHeight="1">
      <c r="A43" s="30">
        <v>43065</v>
      </c>
      <c r="B43" s="41" t="s">
        <v>42</v>
      </c>
      <c r="C43" s="21" t="str">
        <f>VLOOKUP(B43,[2]Vine!$A$5:$F$178,3,0)</f>
        <v>Thanh Hải - Bình Thuận</v>
      </c>
      <c r="D43" s="21">
        <f>VLOOKUP(B43,[2]Vine!$A$5:$F$178,2,0)</f>
        <v>261005222</v>
      </c>
      <c r="E43" s="22" t="s">
        <v>40</v>
      </c>
      <c r="F43" s="22">
        <v>19560</v>
      </c>
      <c r="G43" s="23">
        <v>18500</v>
      </c>
      <c r="H43" s="24">
        <f t="shared" si="0"/>
        <v>361860000</v>
      </c>
      <c r="I43" s="26"/>
    </row>
    <row r="44" spans="1:9" ht="18.75" customHeight="1">
      <c r="A44" s="30">
        <v>43065</v>
      </c>
      <c r="B44" s="41" t="s">
        <v>48</v>
      </c>
      <c r="C44" s="21" t="str">
        <f>VLOOKUP(B44,[2]Vine!$A$5:$F$178,3,0)</f>
        <v>Phan Thiết - Bình Thuận</v>
      </c>
      <c r="D44" s="21">
        <f>VLOOKUP(B44,[2]Vine!$A$5:$F$178,2,0)</f>
        <v>260850613</v>
      </c>
      <c r="E44" s="22" t="s">
        <v>40</v>
      </c>
      <c r="F44" s="22">
        <v>19746</v>
      </c>
      <c r="G44" s="23">
        <v>18500</v>
      </c>
      <c r="H44" s="24">
        <f t="shared" si="0"/>
        <v>365301000</v>
      </c>
      <c r="I44" s="26"/>
    </row>
    <row r="45" spans="1:9" ht="18.75" customHeight="1">
      <c r="A45" s="30">
        <v>43068</v>
      </c>
      <c r="B45" s="41" t="s">
        <v>49</v>
      </c>
      <c r="C45" s="21" t="str">
        <f>VLOOKUP(B45,[2]Vine!$A$5:$F$178,3,0)</f>
        <v>Đức Linh - Bình Thuận</v>
      </c>
      <c r="D45" s="21">
        <f>VLOOKUP(B45,[2]Vine!$A$5:$F$178,2,0)</f>
        <v>260682094</v>
      </c>
      <c r="E45" s="22" t="s">
        <v>40</v>
      </c>
      <c r="F45" s="22">
        <v>19863</v>
      </c>
      <c r="G45" s="23">
        <v>18500</v>
      </c>
      <c r="H45" s="24">
        <f t="shared" si="0"/>
        <v>367465500</v>
      </c>
      <c r="I45" s="26"/>
    </row>
    <row r="46" spans="1:9" ht="18.75" customHeight="1">
      <c r="A46" s="30">
        <v>43068</v>
      </c>
      <c r="B46" s="41" t="s">
        <v>77</v>
      </c>
      <c r="C46" s="21" t="str">
        <f>VLOOKUP(B46,[2]Vine!$A$5:$F$178,3,0)</f>
        <v>Thanh Hải - Bình Thuận</v>
      </c>
      <c r="D46" s="21">
        <f>VLOOKUP(B46,[2]Vine!$A$5:$F$178,2,0)</f>
        <v>261005222</v>
      </c>
      <c r="E46" s="22" t="s">
        <v>40</v>
      </c>
      <c r="F46" s="22">
        <v>19856</v>
      </c>
      <c r="G46" s="23">
        <v>18500</v>
      </c>
      <c r="H46" s="24">
        <f t="shared" si="0"/>
        <v>367336000</v>
      </c>
      <c r="I46" s="26"/>
    </row>
    <row r="47" spans="1:9" ht="18.75" customHeight="1">
      <c r="A47" s="30">
        <v>43068</v>
      </c>
      <c r="B47" s="41" t="s">
        <v>46</v>
      </c>
      <c r="C47" s="21" t="str">
        <f>VLOOKUP(B47,[2]Vine!$A$5:$F$178,3,0)</f>
        <v>Đức Linh - Bình Thuận</v>
      </c>
      <c r="D47" s="21">
        <f>VLOOKUP(B47,[2]Vine!$A$5:$F$178,2,0)</f>
        <v>250746332</v>
      </c>
      <c r="E47" s="22" t="s">
        <v>40</v>
      </c>
      <c r="F47" s="22">
        <v>19760</v>
      </c>
      <c r="G47" s="23">
        <v>18500</v>
      </c>
      <c r="H47" s="24">
        <f t="shared" si="0"/>
        <v>365560000</v>
      </c>
      <c r="I47" s="26"/>
    </row>
    <row r="48" spans="1:9" ht="18.75" customHeight="1">
      <c r="A48" s="30">
        <v>43068</v>
      </c>
      <c r="B48" s="41" t="s">
        <v>47</v>
      </c>
      <c r="C48" s="21" t="str">
        <f>VLOOKUP(B48,[2]Vine!$A$5:$F$178,3,0)</f>
        <v>Hàm Tân - Bình Thuận</v>
      </c>
      <c r="D48" s="21">
        <f>VLOOKUP(B48,[2]Vine!$A$5:$F$178,2,0)</f>
        <v>260690910</v>
      </c>
      <c r="E48" s="22" t="s">
        <v>40</v>
      </c>
      <c r="F48" s="22">
        <f>(211120*3)-SUM(F14:F47)</f>
        <v>17505</v>
      </c>
      <c r="G48" s="23">
        <v>18500</v>
      </c>
      <c r="H48" s="24">
        <f t="shared" si="0"/>
        <v>323842500</v>
      </c>
      <c r="I48" s="26"/>
    </row>
    <row r="49" spans="1:9" ht="18.75" customHeight="1">
      <c r="A49" s="19"/>
      <c r="B49" s="20"/>
      <c r="C49" s="21"/>
      <c r="D49" s="21"/>
      <c r="E49" s="22"/>
      <c r="F49" s="22"/>
      <c r="G49" s="23"/>
      <c r="H49" s="24"/>
      <c r="I49" s="24"/>
    </row>
    <row r="50" spans="1:9">
      <c r="A50" s="2" t="s">
        <v>21</v>
      </c>
      <c r="B50" s="1"/>
      <c r="C50" s="42">
        <f>SUM(H14:H49)</f>
        <v>11717160000</v>
      </c>
      <c r="D50" s="42"/>
      <c r="E50" s="1"/>
      <c r="F50" s="4"/>
      <c r="G50" s="4"/>
      <c r="H50" s="1"/>
      <c r="I50" s="1"/>
    </row>
    <row r="51" spans="1:9">
      <c r="A51" s="2"/>
      <c r="B51" s="1"/>
      <c r="C51" s="10"/>
      <c r="D51" s="4"/>
      <c r="E51" s="1"/>
      <c r="F51" s="4"/>
      <c r="G51" s="28" t="s">
        <v>79</v>
      </c>
      <c r="H51" s="11"/>
      <c r="I51" s="11"/>
    </row>
    <row r="52" spans="1:9">
      <c r="A52" s="2"/>
      <c r="B52" s="12" t="s">
        <v>22</v>
      </c>
      <c r="C52" s="1"/>
      <c r="D52" s="1"/>
      <c r="E52" s="1"/>
      <c r="F52" s="4"/>
      <c r="G52" s="13" t="s">
        <v>23</v>
      </c>
      <c r="H52" s="1"/>
      <c r="I52" s="1"/>
    </row>
    <row r="53" spans="1:9">
      <c r="A53" s="2"/>
      <c r="B53" s="14" t="s">
        <v>24</v>
      </c>
      <c r="C53" s="1"/>
      <c r="D53" s="15"/>
      <c r="E53" s="1"/>
      <c r="F53" s="4"/>
      <c r="G53" s="16" t="s">
        <v>25</v>
      </c>
      <c r="H53" s="1"/>
      <c r="I53" s="1"/>
    </row>
    <row r="54" spans="1:9">
      <c r="A54" s="2"/>
      <c r="B54" s="14"/>
      <c r="C54" s="1"/>
      <c r="D54" s="15"/>
      <c r="E54" s="1"/>
      <c r="F54" s="4"/>
      <c r="G54" s="16"/>
      <c r="H54" s="1"/>
      <c r="I54" s="1"/>
    </row>
    <row r="55" spans="1:9">
      <c r="A55" s="2"/>
      <c r="B55" s="14"/>
      <c r="C55" s="1"/>
      <c r="D55" s="15"/>
      <c r="E55" s="1"/>
      <c r="F55" s="4"/>
      <c r="G55" s="16"/>
      <c r="H55" s="1"/>
      <c r="I55" s="1"/>
    </row>
    <row r="56" spans="1:9">
      <c r="A56" s="2"/>
      <c r="B56" s="14"/>
      <c r="C56" s="1"/>
      <c r="D56" s="15"/>
      <c r="E56" s="1"/>
      <c r="F56" s="4"/>
      <c r="G56" s="16"/>
      <c r="H56" s="1"/>
      <c r="I56" s="1"/>
    </row>
    <row r="57" spans="1:9" ht="13.5" customHeight="1">
      <c r="A57" s="2"/>
      <c r="B57" s="14"/>
      <c r="C57" s="1"/>
      <c r="D57" s="15"/>
      <c r="E57" s="1"/>
      <c r="F57" s="4"/>
      <c r="G57" s="16"/>
      <c r="H57" s="1"/>
      <c r="I57" s="1"/>
    </row>
    <row r="58" spans="1:9">
      <c r="A58" s="2"/>
      <c r="B58" s="17" t="s">
        <v>29</v>
      </c>
      <c r="C58" s="17"/>
      <c r="D58" s="1"/>
      <c r="E58" s="1"/>
      <c r="F58" s="100"/>
      <c r="G58" s="100"/>
      <c r="H58" s="100"/>
      <c r="I58" s="1"/>
    </row>
    <row r="59" spans="1:9" ht="17.25" hidden="1" customHeight="1">
      <c r="A59" s="2"/>
      <c r="B59" s="17"/>
      <c r="C59" s="17"/>
      <c r="D59" s="1"/>
      <c r="E59" s="1"/>
      <c r="F59" s="72"/>
      <c r="G59" s="72"/>
      <c r="H59" s="72"/>
      <c r="I59" s="1"/>
    </row>
    <row r="60" spans="1:9" ht="17.25" hidden="1" customHeight="1">
      <c r="A60" s="2"/>
      <c r="B60" s="17"/>
      <c r="C60" s="17"/>
      <c r="D60" s="1"/>
      <c r="E60" s="1"/>
      <c r="F60" s="72"/>
      <c r="G60" s="72"/>
      <c r="H60" s="72"/>
      <c r="I60" s="1"/>
    </row>
    <row r="61" spans="1:9" ht="17.25" hidden="1" customHeight="1">
      <c r="A61" s="2"/>
      <c r="B61" s="17"/>
      <c r="C61" s="17"/>
      <c r="D61" s="1"/>
      <c r="E61" s="1"/>
      <c r="F61" s="72"/>
      <c r="G61" s="72"/>
      <c r="H61" s="72"/>
      <c r="I61" s="1"/>
    </row>
    <row r="62" spans="1:9" ht="17.25" hidden="1" customHeight="1">
      <c r="A62" s="2"/>
      <c r="B62" s="17"/>
      <c r="C62" s="17"/>
      <c r="D62" s="1"/>
      <c r="E62" s="1"/>
      <c r="F62" s="72"/>
      <c r="G62" s="72"/>
      <c r="H62" s="72"/>
      <c r="I62" s="1"/>
    </row>
    <row r="63" spans="1:9" ht="11.25" customHeight="1">
      <c r="A63" s="2"/>
      <c r="B63" s="1"/>
      <c r="C63" s="1"/>
      <c r="D63" s="1"/>
      <c r="E63" s="1"/>
      <c r="F63" s="4"/>
      <c r="G63" s="4"/>
      <c r="H63" s="1"/>
      <c r="I63" s="1"/>
    </row>
    <row r="64" spans="1:9">
      <c r="A64" s="18" t="s">
        <v>26</v>
      </c>
      <c r="B64" s="1"/>
      <c r="C64" s="1"/>
      <c r="D64" s="1"/>
      <c r="E64" s="1"/>
      <c r="F64" s="4"/>
      <c r="G64" s="4"/>
      <c r="H64" s="1"/>
      <c r="I64" s="1"/>
    </row>
    <row r="65" spans="1:9" ht="33.75" customHeight="1">
      <c r="A65" s="101" t="s">
        <v>27</v>
      </c>
      <c r="B65" s="102"/>
      <c r="C65" s="102"/>
      <c r="D65" s="102"/>
      <c r="E65" s="102"/>
      <c r="F65" s="102"/>
      <c r="G65" s="102"/>
      <c r="H65" s="102"/>
      <c r="I65" s="102"/>
    </row>
    <row r="66" spans="1:9" ht="33.75" customHeight="1">
      <c r="A66" s="101" t="s">
        <v>28</v>
      </c>
      <c r="B66" s="101"/>
      <c r="C66" s="101"/>
      <c r="D66" s="101"/>
      <c r="E66" s="101"/>
      <c r="F66" s="101"/>
      <c r="G66" s="101"/>
      <c r="H66" s="101"/>
      <c r="I66" s="101"/>
    </row>
  </sheetData>
  <mergeCells count="9">
    <mergeCell ref="F58:H58"/>
    <mergeCell ref="A65:I65"/>
    <mergeCell ref="A66:I66"/>
    <mergeCell ref="A1:G3"/>
    <mergeCell ref="H1:I4"/>
    <mergeCell ref="A4:G4"/>
    <mergeCell ref="A11:A12"/>
    <mergeCell ref="B11:D11"/>
    <mergeCell ref="E11:H11"/>
  </mergeCells>
  <conditionalFormatting sqref="C5:E6 F6">
    <cfRule type="cellIs" dxfId="4" priority="1" stopIfTrue="1" operator="equal">
      <formula>"Döõ lieäu sai"</formula>
    </cfRule>
  </conditionalFormatting>
  <pageMargins left="0.5" right="0" top="0.22" bottom="0.16" header="0.23" footer="0.16"/>
  <pageSetup orientation="landscape" verticalDpi="0"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8"/>
  <sheetViews>
    <sheetView tabSelected="1" topLeftCell="A16" workbookViewId="0">
      <selection activeCell="C26" sqref="C26"/>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10" max="10" width="12.75" bestFit="1" customWidth="1"/>
    <col min="11" max="11" width="13.875" bestFit="1" customWidth="1"/>
    <col min="12" max="12" width="12.62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03" t="s">
        <v>0</v>
      </c>
      <c r="B1" s="103"/>
      <c r="C1" s="103"/>
      <c r="D1" s="103"/>
      <c r="E1" s="103"/>
      <c r="F1" s="103"/>
      <c r="G1" s="104"/>
      <c r="H1" s="105" t="s">
        <v>1</v>
      </c>
      <c r="I1" s="106"/>
    </row>
    <row r="2" spans="1:9">
      <c r="A2" s="103"/>
      <c r="B2" s="103"/>
      <c r="C2" s="103"/>
      <c r="D2" s="103"/>
      <c r="E2" s="103"/>
      <c r="F2" s="103"/>
      <c r="G2" s="104"/>
      <c r="H2" s="107"/>
      <c r="I2" s="108"/>
    </row>
    <row r="3" spans="1:9">
      <c r="A3" s="103"/>
      <c r="B3" s="103"/>
      <c r="C3" s="103"/>
      <c r="D3" s="103"/>
      <c r="E3" s="103"/>
      <c r="F3" s="103"/>
      <c r="G3" s="104"/>
      <c r="H3" s="107"/>
      <c r="I3" s="108"/>
    </row>
    <row r="4" spans="1:9">
      <c r="A4" s="111" t="s">
        <v>75</v>
      </c>
      <c r="B4" s="111"/>
      <c r="C4" s="111"/>
      <c r="D4" s="111"/>
      <c r="E4" s="111"/>
      <c r="F4" s="111"/>
      <c r="G4" s="112"/>
      <c r="H4" s="109"/>
      <c r="I4" s="110"/>
    </row>
    <row r="5" spans="1:9" ht="20.25">
      <c r="A5" s="69"/>
      <c r="B5" s="1"/>
      <c r="C5" s="3"/>
      <c r="D5" s="3"/>
      <c r="E5" s="1"/>
      <c r="F5" s="4"/>
      <c r="G5" s="4"/>
      <c r="H5" s="1"/>
      <c r="I5" s="1"/>
    </row>
    <row r="6" spans="1:9">
      <c r="A6" s="69" t="s">
        <v>2</v>
      </c>
      <c r="B6" s="1"/>
      <c r="C6" s="1"/>
      <c r="D6" s="1"/>
      <c r="E6" s="1" t="s">
        <v>3</v>
      </c>
      <c r="F6" s="4"/>
      <c r="G6" s="4"/>
      <c r="H6" s="1"/>
      <c r="I6" s="1"/>
    </row>
    <row r="7" spans="1:9">
      <c r="A7" s="69" t="s">
        <v>4</v>
      </c>
      <c r="B7" s="1"/>
      <c r="C7" s="1"/>
      <c r="D7" s="1"/>
      <c r="E7" s="1"/>
      <c r="F7" s="4"/>
      <c r="G7" s="4"/>
      <c r="H7" s="1"/>
      <c r="I7" s="1"/>
    </row>
    <row r="8" spans="1:9">
      <c r="A8" s="69" t="s">
        <v>5</v>
      </c>
      <c r="B8" s="1"/>
      <c r="C8" s="1"/>
      <c r="D8" s="1"/>
      <c r="E8" s="1"/>
      <c r="F8" s="4"/>
      <c r="G8" s="4"/>
      <c r="H8" s="1"/>
      <c r="I8" s="1"/>
    </row>
    <row r="9" spans="1:9">
      <c r="A9" s="69" t="s">
        <v>6</v>
      </c>
      <c r="B9" s="1"/>
      <c r="C9" s="1"/>
      <c r="D9" s="1"/>
      <c r="E9" s="1"/>
      <c r="F9" s="4"/>
      <c r="G9" s="4"/>
      <c r="H9" s="1"/>
      <c r="I9" s="1"/>
    </row>
    <row r="10" spans="1:9">
      <c r="A10" s="69"/>
      <c r="B10" s="1"/>
      <c r="C10" s="1"/>
      <c r="D10" s="1"/>
      <c r="E10" s="1"/>
      <c r="F10" s="4"/>
      <c r="G10" s="4"/>
      <c r="H10" s="1"/>
      <c r="I10" s="1"/>
    </row>
    <row r="11" spans="1:9" ht="22.5" customHeight="1">
      <c r="A11" s="119" t="s">
        <v>7</v>
      </c>
      <c r="B11" s="115" t="s">
        <v>8</v>
      </c>
      <c r="C11" s="116"/>
      <c r="D11" s="117"/>
      <c r="E11" s="118" t="s">
        <v>9</v>
      </c>
      <c r="F11" s="118"/>
      <c r="G11" s="118"/>
      <c r="H11" s="118"/>
      <c r="I11" s="68" t="s">
        <v>10</v>
      </c>
    </row>
    <row r="12" spans="1:9" ht="28.5">
      <c r="A12" s="120"/>
      <c r="B12" s="68" t="s">
        <v>11</v>
      </c>
      <c r="C12" s="68" t="s">
        <v>12</v>
      </c>
      <c r="D12" s="68" t="s">
        <v>13</v>
      </c>
      <c r="E12" s="68" t="s">
        <v>14</v>
      </c>
      <c r="F12" s="5" t="s">
        <v>15</v>
      </c>
      <c r="G12" s="5" t="s">
        <v>16</v>
      </c>
      <c r="H12" s="6" t="s">
        <v>17</v>
      </c>
      <c r="I12" s="68"/>
    </row>
    <row r="13" spans="1:9">
      <c r="A13" s="70" t="s">
        <v>18</v>
      </c>
      <c r="B13" s="8">
        <v>2</v>
      </c>
      <c r="C13" s="8">
        <v>3</v>
      </c>
      <c r="D13" s="8">
        <v>4</v>
      </c>
      <c r="E13" s="8">
        <v>5</v>
      </c>
      <c r="F13" s="9" t="s">
        <v>19</v>
      </c>
      <c r="G13" s="9" t="s">
        <v>20</v>
      </c>
      <c r="H13" s="8">
        <v>8</v>
      </c>
      <c r="I13" s="8">
        <v>9</v>
      </c>
    </row>
    <row r="14" spans="1:9" ht="20.25" customHeight="1">
      <c r="A14" s="30">
        <v>43026</v>
      </c>
      <c r="B14" s="41" t="s">
        <v>30</v>
      </c>
      <c r="C14" s="21" t="str">
        <f>VLOOKUP(B14,[2]Vine!$A$5:$F$178,3,0)</f>
        <v>Vũng Tàu</v>
      </c>
      <c r="D14" s="21">
        <f>VLOOKUP(B14,[2]Vine!$A$5:$F$178,2,0)</f>
        <v>261183075</v>
      </c>
      <c r="E14" s="22" t="s">
        <v>59</v>
      </c>
      <c r="F14" s="22">
        <v>6980</v>
      </c>
      <c r="G14" s="23">
        <v>16500</v>
      </c>
      <c r="H14" s="24">
        <f t="shared" ref="H14:H34" si="0">F14*G14</f>
        <v>115170000</v>
      </c>
      <c r="I14" s="25"/>
    </row>
    <row r="15" spans="1:9" ht="20.25" customHeight="1">
      <c r="A15" s="30">
        <v>43026</v>
      </c>
      <c r="B15" s="41" t="s">
        <v>60</v>
      </c>
      <c r="C15" s="21" t="str">
        <f>VLOOKUP(B15,[2]Vine!$A$5:$F$178,3,0)</f>
        <v>Vũng Tàu</v>
      </c>
      <c r="D15" s="21">
        <f>VLOOKUP(B15,[2]Vine!$A$5:$F$178,2,0)</f>
        <v>271181056</v>
      </c>
      <c r="E15" s="22" t="s">
        <v>59</v>
      </c>
      <c r="F15" s="22">
        <v>6975</v>
      </c>
      <c r="G15" s="23">
        <v>16500</v>
      </c>
      <c r="H15" s="24">
        <f t="shared" si="0"/>
        <v>115087500</v>
      </c>
      <c r="I15" s="26"/>
    </row>
    <row r="16" spans="1:9" ht="20.25" customHeight="1">
      <c r="A16" s="30">
        <v>43026</v>
      </c>
      <c r="B16" s="41" t="s">
        <v>31</v>
      </c>
      <c r="C16" s="21" t="str">
        <f>VLOOKUP(B16,[2]Vine!$A$5:$F$178,3,0)</f>
        <v>Vũng Tàu</v>
      </c>
      <c r="D16" s="21">
        <f>VLOOKUP(B16,[2]Vine!$A$5:$F$178,2,0)</f>
        <v>260456563</v>
      </c>
      <c r="E16" s="22" t="s">
        <v>59</v>
      </c>
      <c r="F16" s="44">
        <v>6950</v>
      </c>
      <c r="G16" s="23">
        <v>16500</v>
      </c>
      <c r="H16" s="24">
        <f t="shared" si="0"/>
        <v>114675000</v>
      </c>
      <c r="I16" s="26"/>
    </row>
    <row r="17" spans="1:9" ht="20.25" customHeight="1">
      <c r="A17" s="30">
        <v>43026</v>
      </c>
      <c r="B17" s="41" t="s">
        <v>32</v>
      </c>
      <c r="C17" s="21" t="str">
        <f>VLOOKUP(B17,[2]Vine!$A$5:$F$178,3,0)</f>
        <v>Vũng Tàu</v>
      </c>
      <c r="D17" s="21">
        <f>VLOOKUP(B17,[2]Vine!$A$5:$F$178,2,0)</f>
        <v>270176960</v>
      </c>
      <c r="E17" s="22" t="s">
        <v>59</v>
      </c>
      <c r="F17" s="44">
        <v>6942</v>
      </c>
      <c r="G17" s="23">
        <v>16500</v>
      </c>
      <c r="H17" s="24">
        <f t="shared" si="0"/>
        <v>114543000</v>
      </c>
      <c r="I17" s="26"/>
    </row>
    <row r="18" spans="1:9" ht="20.25" customHeight="1">
      <c r="A18" s="30">
        <v>43034</v>
      </c>
      <c r="B18" s="41" t="s">
        <v>31</v>
      </c>
      <c r="C18" s="21" t="str">
        <f>VLOOKUP(B18,[2]Vine!$A$5:$F$178,3,0)</f>
        <v>Vũng Tàu</v>
      </c>
      <c r="D18" s="21">
        <f>VLOOKUP(B18,[2]Vine!$A$5:$F$178,2,0)</f>
        <v>260456563</v>
      </c>
      <c r="E18" s="22" t="s">
        <v>59</v>
      </c>
      <c r="F18" s="44">
        <v>6850</v>
      </c>
      <c r="G18" s="23">
        <v>16500</v>
      </c>
      <c r="H18" s="24">
        <f t="shared" si="0"/>
        <v>113025000</v>
      </c>
      <c r="I18" s="26"/>
    </row>
    <row r="19" spans="1:9" ht="20.25" customHeight="1">
      <c r="A19" s="30">
        <v>43034</v>
      </c>
      <c r="B19" s="41" t="s">
        <v>32</v>
      </c>
      <c r="C19" s="21" t="str">
        <f>VLOOKUP(B19,[2]Vine!$A$5:$F$178,3,0)</f>
        <v>Vũng Tàu</v>
      </c>
      <c r="D19" s="21">
        <f>VLOOKUP(B19,[2]Vine!$A$5:$F$178,2,0)</f>
        <v>270176960</v>
      </c>
      <c r="E19" s="22" t="s">
        <v>59</v>
      </c>
      <c r="F19" s="44">
        <v>6890</v>
      </c>
      <c r="G19" s="23">
        <v>16500</v>
      </c>
      <c r="H19" s="24">
        <f t="shared" si="0"/>
        <v>113685000</v>
      </c>
      <c r="I19" s="26"/>
    </row>
    <row r="20" spans="1:9" ht="20.25" customHeight="1">
      <c r="A20" s="30">
        <v>43034</v>
      </c>
      <c r="B20" s="41" t="s">
        <v>33</v>
      </c>
      <c r="C20" s="21" t="str">
        <f>VLOOKUP(B20,[2]Vine!$A$5:$F$178,3,0)</f>
        <v>Vũng Tàu</v>
      </c>
      <c r="D20" s="21">
        <f>VLOOKUP(B20,[2]Vine!$A$5:$F$178,2,0)</f>
        <v>270986506</v>
      </c>
      <c r="E20" s="22" t="s">
        <v>59</v>
      </c>
      <c r="F20" s="44">
        <v>6930</v>
      </c>
      <c r="G20" s="23">
        <v>16500</v>
      </c>
      <c r="H20" s="24">
        <f t="shared" si="0"/>
        <v>114345000</v>
      </c>
      <c r="I20" s="26"/>
    </row>
    <row r="21" spans="1:9" ht="20.25" customHeight="1">
      <c r="A21" s="30">
        <v>43034</v>
      </c>
      <c r="B21" s="41" t="s">
        <v>74</v>
      </c>
      <c r="C21" s="21" t="str">
        <f>VLOOKUP(B21,[2]Vine!$A$5:$F$178,3,0)</f>
        <v>Vũng Tàu</v>
      </c>
      <c r="D21" s="21">
        <f>VLOOKUP(B21,[2]Vine!$A$5:$F$178,2,0)</f>
        <v>271642418</v>
      </c>
      <c r="E21" s="22" t="s">
        <v>59</v>
      </c>
      <c r="F21" s="44">
        <v>6953</v>
      </c>
      <c r="G21" s="23">
        <v>16500</v>
      </c>
      <c r="H21" s="24">
        <f t="shared" si="0"/>
        <v>114724500</v>
      </c>
      <c r="I21" s="26"/>
    </row>
    <row r="22" spans="1:9" ht="20.25" customHeight="1">
      <c r="A22" s="30">
        <v>43034</v>
      </c>
      <c r="B22" s="41" t="s">
        <v>61</v>
      </c>
      <c r="C22" s="21" t="str">
        <f>VLOOKUP(B22,[2]Vine!$A$5:$F$178,3,0)</f>
        <v>Vũng Tàu</v>
      </c>
      <c r="D22" s="21">
        <f>VLOOKUP(B22,[2]Vine!$A$5:$F$178,2,0)</f>
        <v>273249576</v>
      </c>
      <c r="E22" s="22" t="s">
        <v>59</v>
      </c>
      <c r="F22" s="44">
        <v>6842</v>
      </c>
      <c r="G22" s="23">
        <v>16500</v>
      </c>
      <c r="H22" s="24">
        <f t="shared" si="0"/>
        <v>112893000</v>
      </c>
      <c r="I22" s="26"/>
    </row>
    <row r="23" spans="1:9" ht="20.25" customHeight="1">
      <c r="A23" s="30">
        <v>43039</v>
      </c>
      <c r="B23" s="41" t="s">
        <v>31</v>
      </c>
      <c r="C23" s="21" t="str">
        <f>VLOOKUP(B23,[2]Vine!$A$5:$F$178,3,0)</f>
        <v>Vũng Tàu</v>
      </c>
      <c r="D23" s="21">
        <f>VLOOKUP(B23,[2]Vine!$A$5:$F$178,2,0)</f>
        <v>260456563</v>
      </c>
      <c r="E23" s="22" t="s">
        <v>59</v>
      </c>
      <c r="F23" s="44">
        <v>6940</v>
      </c>
      <c r="G23" s="23">
        <v>16500</v>
      </c>
      <c r="H23" s="24">
        <f t="shared" si="0"/>
        <v>114510000</v>
      </c>
      <c r="I23" s="26"/>
    </row>
    <row r="24" spans="1:9" ht="20.25" customHeight="1">
      <c r="A24" s="30">
        <v>43039</v>
      </c>
      <c r="B24" s="41" t="s">
        <v>30</v>
      </c>
      <c r="C24" s="21" t="str">
        <f>VLOOKUP(B24,[2]Vine!$A$5:$F$178,3,0)</f>
        <v>Vũng Tàu</v>
      </c>
      <c r="D24" s="21">
        <f>VLOOKUP(B24,[2]Vine!$A$5:$F$178,2,0)</f>
        <v>261183075</v>
      </c>
      <c r="E24" s="22" t="s">
        <v>59</v>
      </c>
      <c r="F24" s="44">
        <v>6947</v>
      </c>
      <c r="G24" s="23">
        <v>16500</v>
      </c>
      <c r="H24" s="24">
        <f t="shared" si="0"/>
        <v>114625500</v>
      </c>
      <c r="I24" s="26"/>
    </row>
    <row r="25" spans="1:9" ht="20.25" customHeight="1">
      <c r="A25" s="30">
        <v>43039</v>
      </c>
      <c r="B25" s="41" t="s">
        <v>60</v>
      </c>
      <c r="C25" s="21" t="str">
        <f>VLOOKUP(B25,[2]Vine!$A$5:$F$178,3,0)</f>
        <v>Vũng Tàu</v>
      </c>
      <c r="D25" s="21">
        <f>VLOOKUP(B25,[2]Vine!$A$5:$F$178,2,0)</f>
        <v>271181056</v>
      </c>
      <c r="E25" s="22" t="s">
        <v>59</v>
      </c>
      <c r="F25" s="44">
        <v>6710</v>
      </c>
      <c r="G25" s="23">
        <v>16500</v>
      </c>
      <c r="H25" s="24">
        <f t="shared" si="0"/>
        <v>110715000</v>
      </c>
      <c r="I25" s="26"/>
    </row>
    <row r="26" spans="1:9" ht="20.25" customHeight="1">
      <c r="A26" s="30">
        <v>43039</v>
      </c>
      <c r="B26" s="41" t="s">
        <v>33</v>
      </c>
      <c r="C26" s="21" t="str">
        <f>VLOOKUP(B26,[2]Vine!$A$5:$F$178,3,0)</f>
        <v>Vũng Tàu</v>
      </c>
      <c r="D26" s="21">
        <f>VLOOKUP(B26,[2]Vine!$A$5:$F$178,2,0)</f>
        <v>270986506</v>
      </c>
      <c r="E26" s="22" t="s">
        <v>59</v>
      </c>
      <c r="F26" s="44">
        <v>6850</v>
      </c>
      <c r="G26" s="23">
        <v>16500</v>
      </c>
      <c r="H26" s="24">
        <f t="shared" si="0"/>
        <v>113025000</v>
      </c>
      <c r="I26" s="26"/>
    </row>
    <row r="27" spans="1:9" ht="20.25" customHeight="1">
      <c r="A27" s="30">
        <v>43039</v>
      </c>
      <c r="B27" s="41" t="s">
        <v>74</v>
      </c>
      <c r="C27" s="21" t="str">
        <f>VLOOKUP(B27,[2]Vine!$A$5:$F$178,3,0)</f>
        <v>Vũng Tàu</v>
      </c>
      <c r="D27" s="21">
        <f>VLOOKUP(B27,[2]Vine!$A$5:$F$178,2,0)</f>
        <v>271642418</v>
      </c>
      <c r="E27" s="22" t="s">
        <v>59</v>
      </c>
      <c r="F27" s="44">
        <v>6954</v>
      </c>
      <c r="G27" s="23">
        <v>16500</v>
      </c>
      <c r="H27" s="24">
        <f t="shared" si="0"/>
        <v>114741000</v>
      </c>
      <c r="I27" s="26"/>
    </row>
    <row r="28" spans="1:9" ht="20.25" customHeight="1">
      <c r="A28" s="30">
        <v>43046</v>
      </c>
      <c r="B28" s="41" t="s">
        <v>60</v>
      </c>
      <c r="C28" s="21" t="str">
        <f>VLOOKUP(B28,[2]Vine!$A$5:$F$178,3,0)</f>
        <v>Vũng Tàu</v>
      </c>
      <c r="D28" s="21">
        <f>VLOOKUP(B28,[2]Vine!$A$5:$F$178,2,0)</f>
        <v>271181056</v>
      </c>
      <c r="E28" s="22" t="s">
        <v>59</v>
      </c>
      <c r="F28" s="44">
        <v>6853</v>
      </c>
      <c r="G28" s="23">
        <v>16500</v>
      </c>
      <c r="H28" s="24">
        <f t="shared" si="0"/>
        <v>113074500</v>
      </c>
      <c r="I28" s="26"/>
    </row>
    <row r="29" spans="1:9" ht="20.25" customHeight="1">
      <c r="A29" s="30">
        <v>43046</v>
      </c>
      <c r="B29" s="41" t="s">
        <v>61</v>
      </c>
      <c r="C29" s="21" t="str">
        <f>VLOOKUP(B29,[2]Vine!$A$5:$F$178,3,0)</f>
        <v>Vũng Tàu</v>
      </c>
      <c r="D29" s="21">
        <f>VLOOKUP(B29,[2]Vine!$A$5:$F$178,2,0)</f>
        <v>273249576</v>
      </c>
      <c r="E29" s="22" t="s">
        <v>59</v>
      </c>
      <c r="F29" s="44">
        <v>6750</v>
      </c>
      <c r="G29" s="23">
        <v>16500</v>
      </c>
      <c r="H29" s="24">
        <f t="shared" si="0"/>
        <v>111375000</v>
      </c>
      <c r="I29" s="26"/>
    </row>
    <row r="30" spans="1:9" ht="20.25" customHeight="1">
      <c r="A30" s="30">
        <v>43046</v>
      </c>
      <c r="B30" s="41" t="s">
        <v>31</v>
      </c>
      <c r="C30" s="21" t="str">
        <f>VLOOKUP(B30,[2]Vine!$A$5:$F$178,3,0)</f>
        <v>Vũng Tàu</v>
      </c>
      <c r="D30" s="21">
        <f>VLOOKUP(B30,[2]Vine!$A$5:$F$178,2,0)</f>
        <v>260456563</v>
      </c>
      <c r="E30" s="22" t="s">
        <v>59</v>
      </c>
      <c r="F30" s="44">
        <v>6946</v>
      </c>
      <c r="G30" s="23">
        <v>16500</v>
      </c>
      <c r="H30" s="24">
        <f t="shared" si="0"/>
        <v>114609000</v>
      </c>
      <c r="I30" s="26"/>
    </row>
    <row r="31" spans="1:9" ht="20.25" customHeight="1">
      <c r="A31" s="30">
        <v>43046</v>
      </c>
      <c r="B31" s="41" t="s">
        <v>30</v>
      </c>
      <c r="C31" s="21" t="str">
        <f>VLOOKUP(B31,[2]Vine!$A$5:$F$178,3,0)</f>
        <v>Vũng Tàu</v>
      </c>
      <c r="D31" s="21">
        <f>VLOOKUP(B31,[2]Vine!$A$5:$F$178,2,0)</f>
        <v>261183075</v>
      </c>
      <c r="E31" s="22" t="s">
        <v>59</v>
      </c>
      <c r="F31" s="44">
        <v>6853</v>
      </c>
      <c r="G31" s="23">
        <v>16500</v>
      </c>
      <c r="H31" s="24">
        <f t="shared" si="0"/>
        <v>113074500</v>
      </c>
      <c r="I31" s="26"/>
    </row>
    <row r="32" spans="1:9" ht="20.25" customHeight="1">
      <c r="A32" s="30">
        <v>43052</v>
      </c>
      <c r="B32" s="41" t="s">
        <v>60</v>
      </c>
      <c r="C32" s="21" t="str">
        <f>VLOOKUP(B32,[2]Vine!$A$5:$F$178,3,0)</f>
        <v>Vũng Tàu</v>
      </c>
      <c r="D32" s="21">
        <f>VLOOKUP(B32,[2]Vine!$A$5:$F$178,2,0)</f>
        <v>271181056</v>
      </c>
      <c r="E32" s="22" t="s">
        <v>59</v>
      </c>
      <c r="F32" s="44">
        <v>6750</v>
      </c>
      <c r="G32" s="23">
        <v>16500</v>
      </c>
      <c r="H32" s="24">
        <f t="shared" si="0"/>
        <v>111375000</v>
      </c>
      <c r="I32" s="26"/>
    </row>
    <row r="33" spans="1:9" ht="20.25" customHeight="1">
      <c r="A33" s="30">
        <v>43052</v>
      </c>
      <c r="B33" s="41" t="s">
        <v>33</v>
      </c>
      <c r="C33" s="21" t="str">
        <f>VLOOKUP(B33,[2]Vine!$A$5:$F$178,3,0)</f>
        <v>Vũng Tàu</v>
      </c>
      <c r="D33" s="21">
        <f>VLOOKUP(B33,[2]Vine!$A$5:$F$178,2,0)</f>
        <v>270986506</v>
      </c>
      <c r="E33" s="22" t="s">
        <v>59</v>
      </c>
      <c r="F33" s="44">
        <v>6540</v>
      </c>
      <c r="G33" s="23">
        <v>16500</v>
      </c>
      <c r="H33" s="24">
        <f t="shared" si="0"/>
        <v>107910000</v>
      </c>
      <c r="I33" s="26"/>
    </row>
    <row r="34" spans="1:9" ht="20.25" customHeight="1">
      <c r="A34" s="30">
        <v>43052</v>
      </c>
      <c r="B34" s="41" t="s">
        <v>74</v>
      </c>
      <c r="C34" s="21" t="str">
        <f>VLOOKUP(B34,[2]Vine!$A$5:$F$178,3,0)</f>
        <v>Vũng Tàu</v>
      </c>
      <c r="D34" s="21">
        <f>VLOOKUP(B34,[2]Vine!$A$5:$F$178,2,0)</f>
        <v>271642418</v>
      </c>
      <c r="E34" s="22" t="s">
        <v>59</v>
      </c>
      <c r="F34" s="44">
        <f>12500*11.5-SUM(F14:F33)</f>
        <v>6345</v>
      </c>
      <c r="G34" s="23">
        <v>16500</v>
      </c>
      <c r="H34" s="24">
        <f t="shared" si="0"/>
        <v>104692500</v>
      </c>
      <c r="I34" s="26"/>
    </row>
    <row r="35" spans="1:9" ht="20.25" customHeight="1">
      <c r="A35" s="30"/>
      <c r="B35" s="20"/>
      <c r="C35" s="21"/>
      <c r="D35" s="21"/>
      <c r="E35" s="22"/>
      <c r="F35" s="22"/>
      <c r="G35" s="23"/>
      <c r="H35" s="24"/>
      <c r="I35" s="24"/>
    </row>
    <row r="36" spans="1:9" ht="18.75" customHeight="1">
      <c r="A36" s="69" t="s">
        <v>21</v>
      </c>
      <c r="B36" s="1"/>
      <c r="C36" s="42">
        <f>SUM(H14:H35)</f>
        <v>2371875000</v>
      </c>
      <c r="D36" s="42"/>
      <c r="E36" s="1"/>
      <c r="F36" s="4"/>
      <c r="G36" s="4"/>
      <c r="H36" s="1"/>
      <c r="I36" s="1"/>
    </row>
    <row r="37" spans="1:9" ht="19.5" customHeight="1">
      <c r="A37" s="69"/>
      <c r="B37" s="1"/>
      <c r="C37" s="10"/>
      <c r="D37" s="4"/>
      <c r="E37" s="1"/>
      <c r="F37" s="4"/>
      <c r="G37" s="28" t="s">
        <v>76</v>
      </c>
      <c r="H37" s="11"/>
      <c r="I37" s="11"/>
    </row>
    <row r="38" spans="1:9">
      <c r="A38" s="69"/>
      <c r="B38" s="12" t="s">
        <v>22</v>
      </c>
      <c r="C38" s="1"/>
      <c r="D38" s="1"/>
      <c r="E38" s="1"/>
      <c r="F38" s="4"/>
      <c r="G38" s="13" t="s">
        <v>23</v>
      </c>
      <c r="H38" s="1"/>
      <c r="I38" s="1"/>
    </row>
    <row r="39" spans="1:9">
      <c r="A39" s="69"/>
      <c r="B39" s="14" t="s">
        <v>24</v>
      </c>
      <c r="C39" s="1"/>
      <c r="D39" s="15"/>
      <c r="E39" s="1"/>
      <c r="F39" s="4"/>
      <c r="G39" s="16" t="s">
        <v>25</v>
      </c>
      <c r="H39" s="1"/>
      <c r="I39" s="1"/>
    </row>
    <row r="40" spans="1:9">
      <c r="A40" s="69"/>
      <c r="B40" s="14"/>
      <c r="C40" s="1"/>
      <c r="D40" s="15"/>
      <c r="E40" s="1"/>
      <c r="F40" s="4"/>
      <c r="G40" s="16"/>
      <c r="H40" s="1"/>
      <c r="I40" s="1"/>
    </row>
    <row r="41" spans="1:9">
      <c r="A41" s="69"/>
      <c r="B41" s="14"/>
      <c r="C41" s="1"/>
      <c r="D41" s="15"/>
      <c r="E41" s="1"/>
      <c r="F41" s="4"/>
      <c r="G41" s="16"/>
      <c r="H41" s="1"/>
      <c r="I41" s="1"/>
    </row>
    <row r="42" spans="1:9">
      <c r="A42" s="69"/>
      <c r="B42" s="14"/>
      <c r="C42" s="1"/>
      <c r="D42" s="15"/>
      <c r="E42" s="1"/>
      <c r="F42" s="4"/>
      <c r="G42" s="16"/>
      <c r="H42" s="1"/>
      <c r="I42" s="1"/>
    </row>
    <row r="43" spans="1:9">
      <c r="A43" s="69"/>
      <c r="B43" s="14"/>
      <c r="C43" s="1"/>
      <c r="D43" s="15"/>
      <c r="E43" s="1"/>
      <c r="F43" s="4"/>
      <c r="G43" s="16"/>
      <c r="H43" s="1"/>
      <c r="I43" s="1"/>
    </row>
    <row r="44" spans="1:9">
      <c r="A44" s="69"/>
      <c r="B44" s="14"/>
      <c r="C44" s="1"/>
      <c r="D44" s="15"/>
      <c r="E44" s="1"/>
      <c r="F44" s="4"/>
      <c r="G44" s="16"/>
      <c r="H44" s="1"/>
      <c r="I44" s="1"/>
    </row>
    <row r="45" spans="1:9" ht="17.25" customHeight="1">
      <c r="A45" s="69"/>
      <c r="B45" s="17" t="s">
        <v>29</v>
      </c>
      <c r="C45" s="17"/>
      <c r="D45" s="1"/>
      <c r="E45" s="1"/>
      <c r="F45" s="100"/>
      <c r="G45" s="100"/>
      <c r="H45" s="100"/>
      <c r="I45" s="1"/>
    </row>
    <row r="46" spans="1:9">
      <c r="A46" s="71" t="s">
        <v>26</v>
      </c>
      <c r="B46" s="1"/>
      <c r="C46" s="1"/>
      <c r="D46" s="1"/>
      <c r="E46" s="1"/>
      <c r="F46" s="4"/>
      <c r="G46" s="4"/>
      <c r="H46" s="1"/>
      <c r="I46" s="1"/>
    </row>
    <row r="47" spans="1:9" ht="33.75" customHeight="1">
      <c r="A47" s="101" t="s">
        <v>27</v>
      </c>
      <c r="B47" s="102"/>
      <c r="C47" s="102"/>
      <c r="D47" s="102"/>
      <c r="E47" s="102"/>
      <c r="F47" s="102"/>
      <c r="G47" s="102"/>
      <c r="H47" s="102"/>
      <c r="I47" s="102"/>
    </row>
    <row r="48" spans="1:9" ht="33.75" customHeight="1">
      <c r="A48" s="101" t="s">
        <v>28</v>
      </c>
      <c r="B48" s="101"/>
      <c r="C48" s="101"/>
      <c r="D48" s="101"/>
      <c r="E48" s="101"/>
      <c r="F48" s="101"/>
      <c r="G48" s="101"/>
      <c r="H48" s="101"/>
      <c r="I48" s="101"/>
    </row>
  </sheetData>
  <mergeCells count="9">
    <mergeCell ref="F45:H45"/>
    <mergeCell ref="A47:I47"/>
    <mergeCell ref="A48:I48"/>
    <mergeCell ref="A1:G3"/>
    <mergeCell ref="H1:I4"/>
    <mergeCell ref="A4:G4"/>
    <mergeCell ref="A11:A12"/>
    <mergeCell ref="B11:D11"/>
    <mergeCell ref="E11:H11"/>
  </mergeCells>
  <conditionalFormatting sqref="C5:E6 F6">
    <cfRule type="cellIs" dxfId="3" priority="1" stopIfTrue="1" operator="equal">
      <formula>"Döõ lieäu sai"</formula>
    </cfRule>
  </conditionalFormatting>
  <pageMargins left="0.7" right="0" top="0.3" bottom="0.4" header="0.3" footer="0.4"/>
  <pageSetup scale="95" orientation="landscape"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B15" sqref="B15"/>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2.75" customHeight="1">
      <c r="A1" s="103" t="s">
        <v>0</v>
      </c>
      <c r="B1" s="103"/>
      <c r="C1" s="103"/>
      <c r="D1" s="103"/>
      <c r="E1" s="103"/>
      <c r="F1" s="103"/>
      <c r="G1" s="104"/>
      <c r="H1" s="105" t="s">
        <v>1</v>
      </c>
      <c r="I1" s="106"/>
    </row>
    <row r="2" spans="1:9" ht="12.75" customHeight="1">
      <c r="A2" s="103"/>
      <c r="B2" s="103"/>
      <c r="C2" s="103"/>
      <c r="D2" s="103"/>
      <c r="E2" s="103"/>
      <c r="F2" s="103"/>
      <c r="G2" s="104"/>
      <c r="H2" s="107"/>
      <c r="I2" s="108"/>
    </row>
    <row r="3" spans="1:9" ht="12.75" customHeight="1">
      <c r="A3" s="103"/>
      <c r="B3" s="103"/>
      <c r="C3" s="103"/>
      <c r="D3" s="103"/>
      <c r="E3" s="103"/>
      <c r="F3" s="103"/>
      <c r="G3" s="104"/>
      <c r="H3" s="107"/>
      <c r="I3" s="108"/>
    </row>
    <row r="4" spans="1:9">
      <c r="A4" s="111" t="s">
        <v>81</v>
      </c>
      <c r="B4" s="111"/>
      <c r="C4" s="111"/>
      <c r="D4" s="111"/>
      <c r="E4" s="111"/>
      <c r="F4" s="111"/>
      <c r="G4" s="112"/>
      <c r="H4" s="109"/>
      <c r="I4" s="110"/>
    </row>
    <row r="5" spans="1:9" ht="6.75" customHeight="1">
      <c r="A5" s="2"/>
      <c r="B5" s="1"/>
      <c r="C5" s="3"/>
      <c r="D5" s="3"/>
      <c r="E5" s="1"/>
      <c r="F5" s="4"/>
      <c r="G5" s="4"/>
      <c r="H5" s="1"/>
      <c r="I5" s="1"/>
    </row>
    <row r="6" spans="1:9" ht="15.75" customHeight="1">
      <c r="A6" s="2" t="s">
        <v>2</v>
      </c>
      <c r="B6" s="1"/>
      <c r="C6" s="1"/>
      <c r="D6" s="1"/>
      <c r="E6" s="1" t="s">
        <v>3</v>
      </c>
      <c r="F6" s="4"/>
      <c r="G6" s="4"/>
      <c r="H6" s="1"/>
      <c r="I6" s="1"/>
    </row>
    <row r="7" spans="1:9" ht="15.75" customHeight="1">
      <c r="A7" s="2" t="s">
        <v>4</v>
      </c>
      <c r="B7" s="1"/>
      <c r="C7" s="1"/>
      <c r="D7" s="1"/>
      <c r="E7" s="1"/>
      <c r="F7" s="4"/>
      <c r="G7" s="4"/>
      <c r="H7" s="1"/>
      <c r="I7" s="1"/>
    </row>
    <row r="8" spans="1:9" ht="15.75" customHeight="1">
      <c r="A8" s="2" t="s">
        <v>5</v>
      </c>
      <c r="B8" s="1"/>
      <c r="C8" s="1"/>
      <c r="D8" s="1"/>
      <c r="E8" s="1"/>
      <c r="F8" s="4"/>
      <c r="G8" s="4"/>
      <c r="H8" s="1"/>
      <c r="I8" s="1"/>
    </row>
    <row r="9" spans="1:9" ht="15.75" customHeight="1">
      <c r="A9" s="2" t="s">
        <v>6</v>
      </c>
      <c r="B9" s="1"/>
      <c r="C9" s="1"/>
      <c r="D9" s="1"/>
      <c r="E9" s="1"/>
      <c r="F9" s="4"/>
      <c r="G9" s="4"/>
      <c r="H9" s="1"/>
      <c r="I9" s="1"/>
    </row>
    <row r="10" spans="1:9" ht="9" customHeight="1">
      <c r="A10" s="2"/>
      <c r="B10" s="1"/>
      <c r="C10" s="1"/>
      <c r="D10" s="1"/>
      <c r="E10" s="1"/>
      <c r="F10" s="4"/>
      <c r="G10" s="4"/>
      <c r="H10" s="1"/>
      <c r="I10" s="1"/>
    </row>
    <row r="11" spans="1:9" ht="21" customHeight="1">
      <c r="A11" s="113" t="s">
        <v>7</v>
      </c>
      <c r="B11" s="115" t="s">
        <v>8</v>
      </c>
      <c r="C11" s="116"/>
      <c r="D11" s="117"/>
      <c r="E11" s="118" t="s">
        <v>9</v>
      </c>
      <c r="F11" s="118"/>
      <c r="G11" s="118"/>
      <c r="H11" s="118"/>
      <c r="I11" s="74" t="s">
        <v>10</v>
      </c>
    </row>
    <row r="12" spans="1:9" ht="34.5" customHeight="1">
      <c r="A12" s="114"/>
      <c r="B12" s="74" t="s">
        <v>11</v>
      </c>
      <c r="C12" s="74" t="s">
        <v>12</v>
      </c>
      <c r="D12" s="74" t="s">
        <v>13</v>
      </c>
      <c r="E12" s="74" t="s">
        <v>14</v>
      </c>
      <c r="F12" s="5" t="s">
        <v>15</v>
      </c>
      <c r="G12" s="5" t="s">
        <v>16</v>
      </c>
      <c r="H12" s="6" t="s">
        <v>17</v>
      </c>
      <c r="I12" s="74"/>
    </row>
    <row r="13" spans="1:9" ht="15.75" customHeight="1">
      <c r="A13" s="7" t="s">
        <v>18</v>
      </c>
      <c r="B13" s="8">
        <v>2</v>
      </c>
      <c r="C13" s="8">
        <v>3</v>
      </c>
      <c r="D13" s="8">
        <v>4</v>
      </c>
      <c r="E13" s="8">
        <v>5</v>
      </c>
      <c r="F13" s="9" t="s">
        <v>19</v>
      </c>
      <c r="G13" s="9" t="s">
        <v>20</v>
      </c>
      <c r="H13" s="8">
        <v>8</v>
      </c>
      <c r="I13" s="8">
        <v>9</v>
      </c>
    </row>
    <row r="14" spans="1:9" ht="18.75" customHeight="1">
      <c r="A14" s="30">
        <v>43060</v>
      </c>
      <c r="B14" s="20" t="s">
        <v>33</v>
      </c>
      <c r="C14" s="21" t="str">
        <f>VLOOKUP(B14,[2]Vine!$A$5:$F$178,3,0)</f>
        <v>Vũng Tàu</v>
      </c>
      <c r="D14" s="21">
        <f>VLOOKUP(B14,[2]Vine!$A$5:$F$178,2,0)</f>
        <v>270986506</v>
      </c>
      <c r="E14" s="22" t="s">
        <v>59</v>
      </c>
      <c r="F14" s="22">
        <v>3541</v>
      </c>
      <c r="G14" s="23">
        <v>16500</v>
      </c>
      <c r="H14" s="24">
        <f t="shared" ref="H14:H15" si="0">F14*G14</f>
        <v>58426500</v>
      </c>
      <c r="I14" s="26"/>
    </row>
    <row r="15" spans="1:9" ht="18.75" customHeight="1">
      <c r="A15" s="30">
        <v>43060</v>
      </c>
      <c r="B15" s="20" t="s">
        <v>34</v>
      </c>
      <c r="C15" s="21" t="str">
        <f>VLOOKUP(B15,[2]Vine!$A$5:$F$178,3,0)</f>
        <v>Vũng Tàu</v>
      </c>
      <c r="D15" s="21">
        <f>VLOOKUP(B15,[2]Vine!$A$5:$F$178,2,0)</f>
        <v>270106056</v>
      </c>
      <c r="E15" s="22" t="s">
        <v>59</v>
      </c>
      <c r="F15" s="22">
        <v>3496</v>
      </c>
      <c r="G15" s="23">
        <v>16500</v>
      </c>
      <c r="H15" s="24">
        <f t="shared" si="0"/>
        <v>57684000</v>
      </c>
      <c r="I15" s="26"/>
    </row>
    <row r="16" spans="1:9" ht="18.75" customHeight="1">
      <c r="A16" s="30">
        <v>43061</v>
      </c>
      <c r="B16" s="20" t="s">
        <v>60</v>
      </c>
      <c r="C16" s="21" t="str">
        <f>VLOOKUP(B16,[2]Vine!$A$5:$F$178,3,0)</f>
        <v>Vũng Tàu</v>
      </c>
      <c r="D16" s="21">
        <f>VLOOKUP(B16,[2]Vine!$A$5:$F$178,2,0)</f>
        <v>271181056</v>
      </c>
      <c r="E16" s="22" t="s">
        <v>59</v>
      </c>
      <c r="F16" s="22">
        <f>11000-SUM(F14:F15)</f>
        <v>3963</v>
      </c>
      <c r="G16" s="23">
        <v>16500</v>
      </c>
      <c r="H16" s="24">
        <f>F16*G16</f>
        <v>65389500</v>
      </c>
      <c r="I16" s="26"/>
    </row>
    <row r="17" spans="1:9" ht="18.75" customHeight="1">
      <c r="A17" s="19"/>
      <c r="B17" s="20"/>
      <c r="C17" s="21"/>
      <c r="D17" s="21"/>
      <c r="E17" s="22"/>
      <c r="F17" s="22"/>
      <c r="G17" s="23"/>
      <c r="H17" s="24"/>
      <c r="I17" s="24"/>
    </row>
    <row r="18" spans="1:9" ht="18.75" customHeight="1">
      <c r="A18" s="2" t="s">
        <v>21</v>
      </c>
      <c r="B18" s="1"/>
      <c r="C18" s="42">
        <f>SUM(H14:H17)</f>
        <v>181500000</v>
      </c>
      <c r="D18" s="42"/>
      <c r="E18" s="1"/>
      <c r="F18" s="4"/>
      <c r="G18" s="4"/>
      <c r="H18" s="1"/>
      <c r="I18" s="1"/>
    </row>
    <row r="19" spans="1:9" ht="15" customHeight="1">
      <c r="A19" s="2"/>
      <c r="B19" s="1"/>
      <c r="C19" s="10"/>
      <c r="D19" s="4"/>
      <c r="E19" s="1"/>
      <c r="F19" s="4"/>
      <c r="G19" s="28" t="s">
        <v>80</v>
      </c>
      <c r="H19" s="11"/>
      <c r="I19" s="11"/>
    </row>
    <row r="20" spans="1:9" ht="15" customHeight="1">
      <c r="A20" s="2"/>
      <c r="B20" s="12" t="s">
        <v>22</v>
      </c>
      <c r="C20" s="1"/>
      <c r="D20" s="1"/>
      <c r="E20" s="1"/>
      <c r="F20" s="4"/>
      <c r="G20" s="13" t="s">
        <v>23</v>
      </c>
      <c r="H20" s="1"/>
      <c r="I20" s="1"/>
    </row>
    <row r="21" spans="1:9" ht="15" customHeight="1">
      <c r="A21" s="2"/>
      <c r="B21" s="14" t="s">
        <v>24</v>
      </c>
      <c r="C21" s="1"/>
      <c r="D21" s="15"/>
      <c r="E21" s="1"/>
      <c r="F21" s="4"/>
      <c r="G21" s="16" t="s">
        <v>25</v>
      </c>
      <c r="H21" s="1"/>
      <c r="I21" s="1"/>
    </row>
    <row r="22" spans="1:9">
      <c r="A22" s="2"/>
      <c r="B22" s="14"/>
      <c r="C22" s="1"/>
      <c r="D22" s="15"/>
      <c r="E22" s="1"/>
      <c r="F22" s="4"/>
      <c r="G22" s="16"/>
      <c r="H22" s="1"/>
      <c r="I22" s="1"/>
    </row>
    <row r="26" spans="1:9">
      <c r="B26" s="17" t="s">
        <v>29</v>
      </c>
    </row>
    <row r="27" spans="1:9" ht="17.25" hidden="1" customHeight="1"/>
    <row r="28" spans="1:9" ht="17.25" hidden="1" customHeight="1"/>
    <row r="29" spans="1:9" ht="17.25" hidden="1" customHeight="1"/>
    <row r="30" spans="1:9" ht="17.25" hidden="1" customHeight="1"/>
    <row r="31" spans="1:9" ht="30.75" customHeight="1"/>
    <row r="33" ht="33.75" customHeight="1"/>
    <row r="34" ht="33.75" customHeight="1"/>
  </sheetData>
  <mergeCells count="6">
    <mergeCell ref="A1:G3"/>
    <mergeCell ref="H1:I4"/>
    <mergeCell ref="A4:G4"/>
    <mergeCell ref="A11:A12"/>
    <mergeCell ref="B11:D11"/>
    <mergeCell ref="E11:H11"/>
  </mergeCells>
  <conditionalFormatting sqref="C5:E6 F6">
    <cfRule type="cellIs" dxfId="2" priority="1" stopIfTrue="1" operator="equal">
      <formula>"Döõ lieäu sai"</formula>
    </cfRule>
  </conditionalFormatting>
  <pageMargins left="0.65" right="0" top="0.28999999999999998" bottom="0.3"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35"/>
  <sheetViews>
    <sheetView workbookViewId="0">
      <selection activeCell="K9" sqref="K9"/>
    </sheetView>
  </sheetViews>
  <sheetFormatPr defaultRowHeight="15.75"/>
  <cols>
    <col min="1" max="1" width="9.75" style="2" customWidth="1"/>
    <col min="2" max="2" width="21.125" style="1" customWidth="1"/>
    <col min="3" max="3" width="21.625" style="1" customWidth="1"/>
    <col min="4" max="4" width="12.125" style="1" customWidth="1"/>
    <col min="5" max="5" width="13.375" style="1" customWidth="1"/>
    <col min="6" max="6" width="9.125" style="4" customWidth="1"/>
    <col min="7" max="7" width="9.25" style="4" customWidth="1"/>
    <col min="8" max="8" width="11.25" style="1" customWidth="1"/>
    <col min="9" max="9" width="9.5" style="1" customWidth="1"/>
    <col min="10" max="10" width="9" style="1"/>
    <col min="11" max="11" width="9" style="45"/>
    <col min="12" max="12" width="12.125" style="45" bestFit="1" customWidth="1"/>
    <col min="13" max="83" width="9" style="45"/>
    <col min="84" max="256" width="9" style="1"/>
    <col min="257" max="257" width="9.75" style="1" customWidth="1"/>
    <col min="258" max="258" width="21.125" style="1" customWidth="1"/>
    <col min="259" max="259" width="21.625" style="1" customWidth="1"/>
    <col min="260" max="260" width="12.125" style="1" customWidth="1"/>
    <col min="261" max="261" width="13.375" style="1" customWidth="1"/>
    <col min="262" max="262" width="9.125" style="1" customWidth="1"/>
    <col min="263" max="263" width="9.25" style="1" customWidth="1"/>
    <col min="264" max="264" width="11.25" style="1" customWidth="1"/>
    <col min="265" max="265" width="9.5" style="1" customWidth="1"/>
    <col min="266" max="512" width="9" style="1"/>
    <col min="513" max="513" width="9.75" style="1" customWidth="1"/>
    <col min="514" max="514" width="21.125" style="1" customWidth="1"/>
    <col min="515" max="515" width="21.625" style="1" customWidth="1"/>
    <col min="516" max="516" width="12.125" style="1" customWidth="1"/>
    <col min="517" max="517" width="13.375" style="1" customWidth="1"/>
    <col min="518" max="518" width="9.125" style="1" customWidth="1"/>
    <col min="519" max="519" width="9.25" style="1" customWidth="1"/>
    <col min="520" max="520" width="11.25" style="1" customWidth="1"/>
    <col min="521" max="521" width="9.5" style="1" customWidth="1"/>
    <col min="522" max="768" width="9" style="1"/>
    <col min="769" max="769" width="9.75" style="1" customWidth="1"/>
    <col min="770" max="770" width="21.125" style="1" customWidth="1"/>
    <col min="771" max="771" width="21.625" style="1" customWidth="1"/>
    <col min="772" max="772" width="12.125" style="1" customWidth="1"/>
    <col min="773" max="773" width="13.375" style="1" customWidth="1"/>
    <col min="774" max="774" width="9.125" style="1" customWidth="1"/>
    <col min="775" max="775" width="9.25" style="1" customWidth="1"/>
    <col min="776" max="776" width="11.25" style="1" customWidth="1"/>
    <col min="777" max="777" width="9.5" style="1" customWidth="1"/>
    <col min="778" max="1024" width="9" style="1"/>
    <col min="1025" max="1025" width="9.75" style="1" customWidth="1"/>
    <col min="1026" max="1026" width="21.125" style="1" customWidth="1"/>
    <col min="1027" max="1027" width="21.625" style="1" customWidth="1"/>
    <col min="1028" max="1028" width="12.125" style="1" customWidth="1"/>
    <col min="1029" max="1029" width="13.375" style="1" customWidth="1"/>
    <col min="1030" max="1030" width="9.125" style="1" customWidth="1"/>
    <col min="1031" max="1031" width="9.25" style="1" customWidth="1"/>
    <col min="1032" max="1032" width="11.25" style="1" customWidth="1"/>
    <col min="1033" max="1033" width="9.5" style="1" customWidth="1"/>
    <col min="1034" max="1280" width="9" style="1"/>
    <col min="1281" max="1281" width="9.75" style="1" customWidth="1"/>
    <col min="1282" max="1282" width="21.125" style="1" customWidth="1"/>
    <col min="1283" max="1283" width="21.625" style="1" customWidth="1"/>
    <col min="1284" max="1284" width="12.125" style="1" customWidth="1"/>
    <col min="1285" max="1285" width="13.375" style="1" customWidth="1"/>
    <col min="1286" max="1286" width="9.125" style="1" customWidth="1"/>
    <col min="1287" max="1287" width="9.25" style="1" customWidth="1"/>
    <col min="1288" max="1288" width="11.25" style="1" customWidth="1"/>
    <col min="1289" max="1289" width="9.5" style="1" customWidth="1"/>
    <col min="1290" max="1536" width="9" style="1"/>
    <col min="1537" max="1537" width="9.75" style="1" customWidth="1"/>
    <col min="1538" max="1538" width="21.125" style="1" customWidth="1"/>
    <col min="1539" max="1539" width="21.625" style="1" customWidth="1"/>
    <col min="1540" max="1540" width="12.125" style="1" customWidth="1"/>
    <col min="1541" max="1541" width="13.375" style="1" customWidth="1"/>
    <col min="1542" max="1542" width="9.125" style="1" customWidth="1"/>
    <col min="1543" max="1543" width="9.25" style="1" customWidth="1"/>
    <col min="1544" max="1544" width="11.25" style="1" customWidth="1"/>
    <col min="1545" max="1545" width="9.5" style="1" customWidth="1"/>
    <col min="1546" max="1792" width="9" style="1"/>
    <col min="1793" max="1793" width="9.75" style="1" customWidth="1"/>
    <col min="1794" max="1794" width="21.125" style="1" customWidth="1"/>
    <col min="1795" max="1795" width="21.625" style="1" customWidth="1"/>
    <col min="1796" max="1796" width="12.125" style="1" customWidth="1"/>
    <col min="1797" max="1797" width="13.375" style="1" customWidth="1"/>
    <col min="1798" max="1798" width="9.125" style="1" customWidth="1"/>
    <col min="1799" max="1799" width="9.25" style="1" customWidth="1"/>
    <col min="1800" max="1800" width="11.25" style="1" customWidth="1"/>
    <col min="1801" max="1801" width="9.5" style="1" customWidth="1"/>
    <col min="1802" max="2048" width="9" style="1"/>
    <col min="2049" max="2049" width="9.75" style="1" customWidth="1"/>
    <col min="2050" max="2050" width="21.125" style="1" customWidth="1"/>
    <col min="2051" max="2051" width="21.625" style="1" customWidth="1"/>
    <col min="2052" max="2052" width="12.125" style="1" customWidth="1"/>
    <col min="2053" max="2053" width="13.375" style="1" customWidth="1"/>
    <col min="2054" max="2054" width="9.125" style="1" customWidth="1"/>
    <col min="2055" max="2055" width="9.25" style="1" customWidth="1"/>
    <col min="2056" max="2056" width="11.25" style="1" customWidth="1"/>
    <col min="2057" max="2057" width="9.5" style="1" customWidth="1"/>
    <col min="2058" max="2304" width="9" style="1"/>
    <col min="2305" max="2305" width="9.75" style="1" customWidth="1"/>
    <col min="2306" max="2306" width="21.125" style="1" customWidth="1"/>
    <col min="2307" max="2307" width="21.625" style="1" customWidth="1"/>
    <col min="2308" max="2308" width="12.125" style="1" customWidth="1"/>
    <col min="2309" max="2309" width="13.375" style="1" customWidth="1"/>
    <col min="2310" max="2310" width="9.125" style="1" customWidth="1"/>
    <col min="2311" max="2311" width="9.25" style="1" customWidth="1"/>
    <col min="2312" max="2312" width="11.25" style="1" customWidth="1"/>
    <col min="2313" max="2313" width="9.5" style="1" customWidth="1"/>
    <col min="2314" max="2560" width="9" style="1"/>
    <col min="2561" max="2561" width="9.75" style="1" customWidth="1"/>
    <col min="2562" max="2562" width="21.125" style="1" customWidth="1"/>
    <col min="2563" max="2563" width="21.625" style="1" customWidth="1"/>
    <col min="2564" max="2564" width="12.125" style="1" customWidth="1"/>
    <col min="2565" max="2565" width="13.375" style="1" customWidth="1"/>
    <col min="2566" max="2566" width="9.125" style="1" customWidth="1"/>
    <col min="2567" max="2567" width="9.25" style="1" customWidth="1"/>
    <col min="2568" max="2568" width="11.25" style="1" customWidth="1"/>
    <col min="2569" max="2569" width="9.5" style="1" customWidth="1"/>
    <col min="2570" max="2816" width="9" style="1"/>
    <col min="2817" max="2817" width="9.75" style="1" customWidth="1"/>
    <col min="2818" max="2818" width="21.125" style="1" customWidth="1"/>
    <col min="2819" max="2819" width="21.625" style="1" customWidth="1"/>
    <col min="2820" max="2820" width="12.125" style="1" customWidth="1"/>
    <col min="2821" max="2821" width="13.375" style="1" customWidth="1"/>
    <col min="2822" max="2822" width="9.125" style="1" customWidth="1"/>
    <col min="2823" max="2823" width="9.25" style="1" customWidth="1"/>
    <col min="2824" max="2824" width="11.25" style="1" customWidth="1"/>
    <col min="2825" max="2825" width="9.5" style="1" customWidth="1"/>
    <col min="2826" max="3072" width="9" style="1"/>
    <col min="3073" max="3073" width="9.75" style="1" customWidth="1"/>
    <col min="3074" max="3074" width="21.125" style="1" customWidth="1"/>
    <col min="3075" max="3075" width="21.625" style="1" customWidth="1"/>
    <col min="3076" max="3076" width="12.125" style="1" customWidth="1"/>
    <col min="3077" max="3077" width="13.375" style="1" customWidth="1"/>
    <col min="3078" max="3078" width="9.125" style="1" customWidth="1"/>
    <col min="3079" max="3079" width="9.25" style="1" customWidth="1"/>
    <col min="3080" max="3080" width="11.25" style="1" customWidth="1"/>
    <col min="3081" max="3081" width="9.5" style="1" customWidth="1"/>
    <col min="3082" max="3328" width="9" style="1"/>
    <col min="3329" max="3329" width="9.75" style="1" customWidth="1"/>
    <col min="3330" max="3330" width="21.125" style="1" customWidth="1"/>
    <col min="3331" max="3331" width="21.625" style="1" customWidth="1"/>
    <col min="3332" max="3332" width="12.125" style="1" customWidth="1"/>
    <col min="3333" max="3333" width="13.375" style="1" customWidth="1"/>
    <col min="3334" max="3334" width="9.125" style="1" customWidth="1"/>
    <col min="3335" max="3335" width="9.25" style="1" customWidth="1"/>
    <col min="3336" max="3336" width="11.25" style="1" customWidth="1"/>
    <col min="3337" max="3337" width="9.5" style="1" customWidth="1"/>
    <col min="3338" max="3584" width="9" style="1"/>
    <col min="3585" max="3585" width="9.75" style="1" customWidth="1"/>
    <col min="3586" max="3586" width="21.125" style="1" customWidth="1"/>
    <col min="3587" max="3587" width="21.625" style="1" customWidth="1"/>
    <col min="3588" max="3588" width="12.125" style="1" customWidth="1"/>
    <col min="3589" max="3589" width="13.375" style="1" customWidth="1"/>
    <col min="3590" max="3590" width="9.125" style="1" customWidth="1"/>
    <col min="3591" max="3591" width="9.25" style="1" customWidth="1"/>
    <col min="3592" max="3592" width="11.25" style="1" customWidth="1"/>
    <col min="3593" max="3593" width="9.5" style="1" customWidth="1"/>
    <col min="3594" max="3840" width="9" style="1"/>
    <col min="3841" max="3841" width="9.75" style="1" customWidth="1"/>
    <col min="3842" max="3842" width="21.125" style="1" customWidth="1"/>
    <col min="3843" max="3843" width="21.625" style="1" customWidth="1"/>
    <col min="3844" max="3844" width="12.125" style="1" customWidth="1"/>
    <col min="3845" max="3845" width="13.375" style="1" customWidth="1"/>
    <col min="3846" max="3846" width="9.125" style="1" customWidth="1"/>
    <col min="3847" max="3847" width="9.25" style="1" customWidth="1"/>
    <col min="3848" max="3848" width="11.25" style="1" customWidth="1"/>
    <col min="3849" max="3849" width="9.5" style="1" customWidth="1"/>
    <col min="3850" max="4096" width="9" style="1"/>
    <col min="4097" max="4097" width="9.75" style="1" customWidth="1"/>
    <col min="4098" max="4098" width="21.125" style="1" customWidth="1"/>
    <col min="4099" max="4099" width="21.625" style="1" customWidth="1"/>
    <col min="4100" max="4100" width="12.125" style="1" customWidth="1"/>
    <col min="4101" max="4101" width="13.375" style="1" customWidth="1"/>
    <col min="4102" max="4102" width="9.125" style="1" customWidth="1"/>
    <col min="4103" max="4103" width="9.25" style="1" customWidth="1"/>
    <col min="4104" max="4104" width="11.25" style="1" customWidth="1"/>
    <col min="4105" max="4105" width="9.5" style="1" customWidth="1"/>
    <col min="4106" max="4352" width="9" style="1"/>
    <col min="4353" max="4353" width="9.75" style="1" customWidth="1"/>
    <col min="4354" max="4354" width="21.125" style="1" customWidth="1"/>
    <col min="4355" max="4355" width="21.625" style="1" customWidth="1"/>
    <col min="4356" max="4356" width="12.125" style="1" customWidth="1"/>
    <col min="4357" max="4357" width="13.375" style="1" customWidth="1"/>
    <col min="4358" max="4358" width="9.125" style="1" customWidth="1"/>
    <col min="4359" max="4359" width="9.25" style="1" customWidth="1"/>
    <col min="4360" max="4360" width="11.25" style="1" customWidth="1"/>
    <col min="4361" max="4361" width="9.5" style="1" customWidth="1"/>
    <col min="4362" max="4608" width="9" style="1"/>
    <col min="4609" max="4609" width="9.75" style="1" customWidth="1"/>
    <col min="4610" max="4610" width="21.125" style="1" customWidth="1"/>
    <col min="4611" max="4611" width="21.625" style="1" customWidth="1"/>
    <col min="4612" max="4612" width="12.125" style="1" customWidth="1"/>
    <col min="4613" max="4613" width="13.375" style="1" customWidth="1"/>
    <col min="4614" max="4614" width="9.125" style="1" customWidth="1"/>
    <col min="4615" max="4615" width="9.25" style="1" customWidth="1"/>
    <col min="4616" max="4616" width="11.25" style="1" customWidth="1"/>
    <col min="4617" max="4617" width="9.5" style="1" customWidth="1"/>
    <col min="4618" max="4864" width="9" style="1"/>
    <col min="4865" max="4865" width="9.75" style="1" customWidth="1"/>
    <col min="4866" max="4866" width="21.125" style="1" customWidth="1"/>
    <col min="4867" max="4867" width="21.625" style="1" customWidth="1"/>
    <col min="4868" max="4868" width="12.125" style="1" customWidth="1"/>
    <col min="4869" max="4869" width="13.375" style="1" customWidth="1"/>
    <col min="4870" max="4870" width="9.125" style="1" customWidth="1"/>
    <col min="4871" max="4871" width="9.25" style="1" customWidth="1"/>
    <col min="4872" max="4872" width="11.25" style="1" customWidth="1"/>
    <col min="4873" max="4873" width="9.5" style="1" customWidth="1"/>
    <col min="4874" max="5120" width="9" style="1"/>
    <col min="5121" max="5121" width="9.75" style="1" customWidth="1"/>
    <col min="5122" max="5122" width="21.125" style="1" customWidth="1"/>
    <col min="5123" max="5123" width="21.625" style="1" customWidth="1"/>
    <col min="5124" max="5124" width="12.125" style="1" customWidth="1"/>
    <col min="5125" max="5125" width="13.375" style="1" customWidth="1"/>
    <col min="5126" max="5126" width="9.125" style="1" customWidth="1"/>
    <col min="5127" max="5127" width="9.25" style="1" customWidth="1"/>
    <col min="5128" max="5128" width="11.25" style="1" customWidth="1"/>
    <col min="5129" max="5129" width="9.5" style="1" customWidth="1"/>
    <col min="5130" max="5376" width="9" style="1"/>
    <col min="5377" max="5377" width="9.75" style="1" customWidth="1"/>
    <col min="5378" max="5378" width="21.125" style="1" customWidth="1"/>
    <col min="5379" max="5379" width="21.625" style="1" customWidth="1"/>
    <col min="5380" max="5380" width="12.125" style="1" customWidth="1"/>
    <col min="5381" max="5381" width="13.375" style="1" customWidth="1"/>
    <col min="5382" max="5382" width="9.125" style="1" customWidth="1"/>
    <col min="5383" max="5383" width="9.25" style="1" customWidth="1"/>
    <col min="5384" max="5384" width="11.25" style="1" customWidth="1"/>
    <col min="5385" max="5385" width="9.5" style="1" customWidth="1"/>
    <col min="5386" max="5632" width="9" style="1"/>
    <col min="5633" max="5633" width="9.75" style="1" customWidth="1"/>
    <col min="5634" max="5634" width="21.125" style="1" customWidth="1"/>
    <col min="5635" max="5635" width="21.625" style="1" customWidth="1"/>
    <col min="5636" max="5636" width="12.125" style="1" customWidth="1"/>
    <col min="5637" max="5637" width="13.375" style="1" customWidth="1"/>
    <col min="5638" max="5638" width="9.125" style="1" customWidth="1"/>
    <col min="5639" max="5639" width="9.25" style="1" customWidth="1"/>
    <col min="5640" max="5640" width="11.25" style="1" customWidth="1"/>
    <col min="5641" max="5641" width="9.5" style="1" customWidth="1"/>
    <col min="5642" max="5888" width="9" style="1"/>
    <col min="5889" max="5889" width="9.75" style="1" customWidth="1"/>
    <col min="5890" max="5890" width="21.125" style="1" customWidth="1"/>
    <col min="5891" max="5891" width="21.625" style="1" customWidth="1"/>
    <col min="5892" max="5892" width="12.125" style="1" customWidth="1"/>
    <col min="5893" max="5893" width="13.375" style="1" customWidth="1"/>
    <col min="5894" max="5894" width="9.125" style="1" customWidth="1"/>
    <col min="5895" max="5895" width="9.25" style="1" customWidth="1"/>
    <col min="5896" max="5896" width="11.25" style="1" customWidth="1"/>
    <col min="5897" max="5897" width="9.5" style="1" customWidth="1"/>
    <col min="5898" max="6144" width="9" style="1"/>
    <col min="6145" max="6145" width="9.75" style="1" customWidth="1"/>
    <col min="6146" max="6146" width="21.125" style="1" customWidth="1"/>
    <col min="6147" max="6147" width="21.625" style="1" customWidth="1"/>
    <col min="6148" max="6148" width="12.125" style="1" customWidth="1"/>
    <col min="6149" max="6149" width="13.375" style="1" customWidth="1"/>
    <col min="6150" max="6150" width="9.125" style="1" customWidth="1"/>
    <col min="6151" max="6151" width="9.25" style="1" customWidth="1"/>
    <col min="6152" max="6152" width="11.25" style="1" customWidth="1"/>
    <col min="6153" max="6153" width="9.5" style="1" customWidth="1"/>
    <col min="6154" max="6400" width="9" style="1"/>
    <col min="6401" max="6401" width="9.75" style="1" customWidth="1"/>
    <col min="6402" max="6402" width="21.125" style="1" customWidth="1"/>
    <col min="6403" max="6403" width="21.625" style="1" customWidth="1"/>
    <col min="6404" max="6404" width="12.125" style="1" customWidth="1"/>
    <col min="6405" max="6405" width="13.375" style="1" customWidth="1"/>
    <col min="6406" max="6406" width="9.125" style="1" customWidth="1"/>
    <col min="6407" max="6407" width="9.25" style="1" customWidth="1"/>
    <col min="6408" max="6408" width="11.25" style="1" customWidth="1"/>
    <col min="6409" max="6409" width="9.5" style="1" customWidth="1"/>
    <col min="6410" max="6656" width="9" style="1"/>
    <col min="6657" max="6657" width="9.75" style="1" customWidth="1"/>
    <col min="6658" max="6658" width="21.125" style="1" customWidth="1"/>
    <col min="6659" max="6659" width="21.625" style="1" customWidth="1"/>
    <col min="6660" max="6660" width="12.125" style="1" customWidth="1"/>
    <col min="6661" max="6661" width="13.375" style="1" customWidth="1"/>
    <col min="6662" max="6662" width="9.125" style="1" customWidth="1"/>
    <col min="6663" max="6663" width="9.25" style="1" customWidth="1"/>
    <col min="6664" max="6664" width="11.25" style="1" customWidth="1"/>
    <col min="6665" max="6665" width="9.5" style="1" customWidth="1"/>
    <col min="6666" max="6912" width="9" style="1"/>
    <col min="6913" max="6913" width="9.75" style="1" customWidth="1"/>
    <col min="6914" max="6914" width="21.125" style="1" customWidth="1"/>
    <col min="6915" max="6915" width="21.625" style="1" customWidth="1"/>
    <col min="6916" max="6916" width="12.125" style="1" customWidth="1"/>
    <col min="6917" max="6917" width="13.375" style="1" customWidth="1"/>
    <col min="6918" max="6918" width="9.125" style="1" customWidth="1"/>
    <col min="6919" max="6919" width="9.25" style="1" customWidth="1"/>
    <col min="6920" max="6920" width="11.25" style="1" customWidth="1"/>
    <col min="6921" max="6921" width="9.5" style="1" customWidth="1"/>
    <col min="6922" max="7168" width="9" style="1"/>
    <col min="7169" max="7169" width="9.75" style="1" customWidth="1"/>
    <col min="7170" max="7170" width="21.125" style="1" customWidth="1"/>
    <col min="7171" max="7171" width="21.625" style="1" customWidth="1"/>
    <col min="7172" max="7172" width="12.125" style="1" customWidth="1"/>
    <col min="7173" max="7173" width="13.375" style="1" customWidth="1"/>
    <col min="7174" max="7174" width="9.125" style="1" customWidth="1"/>
    <col min="7175" max="7175" width="9.25" style="1" customWidth="1"/>
    <col min="7176" max="7176" width="11.25" style="1" customWidth="1"/>
    <col min="7177" max="7177" width="9.5" style="1" customWidth="1"/>
    <col min="7178" max="7424" width="9" style="1"/>
    <col min="7425" max="7425" width="9.75" style="1" customWidth="1"/>
    <col min="7426" max="7426" width="21.125" style="1" customWidth="1"/>
    <col min="7427" max="7427" width="21.625" style="1" customWidth="1"/>
    <col min="7428" max="7428" width="12.125" style="1" customWidth="1"/>
    <col min="7429" max="7429" width="13.375" style="1" customWidth="1"/>
    <col min="7430" max="7430" width="9.125" style="1" customWidth="1"/>
    <col min="7431" max="7431" width="9.25" style="1" customWidth="1"/>
    <col min="7432" max="7432" width="11.25" style="1" customWidth="1"/>
    <col min="7433" max="7433" width="9.5" style="1" customWidth="1"/>
    <col min="7434" max="7680" width="9" style="1"/>
    <col min="7681" max="7681" width="9.75" style="1" customWidth="1"/>
    <col min="7682" max="7682" width="21.125" style="1" customWidth="1"/>
    <col min="7683" max="7683" width="21.625" style="1" customWidth="1"/>
    <col min="7684" max="7684" width="12.125" style="1" customWidth="1"/>
    <col min="7685" max="7685" width="13.375" style="1" customWidth="1"/>
    <col min="7686" max="7686" width="9.125" style="1" customWidth="1"/>
    <col min="7687" max="7687" width="9.25" style="1" customWidth="1"/>
    <col min="7688" max="7688" width="11.25" style="1" customWidth="1"/>
    <col min="7689" max="7689" width="9.5" style="1" customWidth="1"/>
    <col min="7690" max="7936" width="9" style="1"/>
    <col min="7937" max="7937" width="9.75" style="1" customWidth="1"/>
    <col min="7938" max="7938" width="21.125" style="1" customWidth="1"/>
    <col min="7939" max="7939" width="21.625" style="1" customWidth="1"/>
    <col min="7940" max="7940" width="12.125" style="1" customWidth="1"/>
    <col min="7941" max="7941" width="13.375" style="1" customWidth="1"/>
    <col min="7942" max="7942" width="9.125" style="1" customWidth="1"/>
    <col min="7943" max="7943" width="9.25" style="1" customWidth="1"/>
    <col min="7944" max="7944" width="11.25" style="1" customWidth="1"/>
    <col min="7945" max="7945" width="9.5" style="1" customWidth="1"/>
    <col min="7946" max="8192" width="9" style="1"/>
    <col min="8193" max="8193" width="9.75" style="1" customWidth="1"/>
    <col min="8194" max="8194" width="21.125" style="1" customWidth="1"/>
    <col min="8195" max="8195" width="21.625" style="1" customWidth="1"/>
    <col min="8196" max="8196" width="12.125" style="1" customWidth="1"/>
    <col min="8197" max="8197" width="13.375" style="1" customWidth="1"/>
    <col min="8198" max="8198" width="9.125" style="1" customWidth="1"/>
    <col min="8199" max="8199" width="9.25" style="1" customWidth="1"/>
    <col min="8200" max="8200" width="11.25" style="1" customWidth="1"/>
    <col min="8201" max="8201" width="9.5" style="1" customWidth="1"/>
    <col min="8202" max="8448" width="9" style="1"/>
    <col min="8449" max="8449" width="9.75" style="1" customWidth="1"/>
    <col min="8450" max="8450" width="21.125" style="1" customWidth="1"/>
    <col min="8451" max="8451" width="21.625" style="1" customWidth="1"/>
    <col min="8452" max="8452" width="12.125" style="1" customWidth="1"/>
    <col min="8453" max="8453" width="13.375" style="1" customWidth="1"/>
    <col min="8454" max="8454" width="9.125" style="1" customWidth="1"/>
    <col min="8455" max="8455" width="9.25" style="1" customWidth="1"/>
    <col min="8456" max="8456" width="11.25" style="1" customWidth="1"/>
    <col min="8457" max="8457" width="9.5" style="1" customWidth="1"/>
    <col min="8458" max="8704" width="9" style="1"/>
    <col min="8705" max="8705" width="9.75" style="1" customWidth="1"/>
    <col min="8706" max="8706" width="21.125" style="1" customWidth="1"/>
    <col min="8707" max="8707" width="21.625" style="1" customWidth="1"/>
    <col min="8708" max="8708" width="12.125" style="1" customWidth="1"/>
    <col min="8709" max="8709" width="13.375" style="1" customWidth="1"/>
    <col min="8710" max="8710" width="9.125" style="1" customWidth="1"/>
    <col min="8711" max="8711" width="9.25" style="1" customWidth="1"/>
    <col min="8712" max="8712" width="11.25" style="1" customWidth="1"/>
    <col min="8713" max="8713" width="9.5" style="1" customWidth="1"/>
    <col min="8714" max="8960" width="9" style="1"/>
    <col min="8961" max="8961" width="9.75" style="1" customWidth="1"/>
    <col min="8962" max="8962" width="21.125" style="1" customWidth="1"/>
    <col min="8963" max="8963" width="21.625" style="1" customWidth="1"/>
    <col min="8964" max="8964" width="12.125" style="1" customWidth="1"/>
    <col min="8965" max="8965" width="13.375" style="1" customWidth="1"/>
    <col min="8966" max="8966" width="9.125" style="1" customWidth="1"/>
    <col min="8967" max="8967" width="9.25" style="1" customWidth="1"/>
    <col min="8968" max="8968" width="11.25" style="1" customWidth="1"/>
    <col min="8969" max="8969" width="9.5" style="1" customWidth="1"/>
    <col min="8970" max="9216" width="9" style="1"/>
    <col min="9217" max="9217" width="9.75" style="1" customWidth="1"/>
    <col min="9218" max="9218" width="21.125" style="1" customWidth="1"/>
    <col min="9219" max="9219" width="21.625" style="1" customWidth="1"/>
    <col min="9220" max="9220" width="12.125" style="1" customWidth="1"/>
    <col min="9221" max="9221" width="13.375" style="1" customWidth="1"/>
    <col min="9222" max="9222" width="9.125" style="1" customWidth="1"/>
    <col min="9223" max="9223" width="9.25" style="1" customWidth="1"/>
    <col min="9224" max="9224" width="11.25" style="1" customWidth="1"/>
    <col min="9225" max="9225" width="9.5" style="1" customWidth="1"/>
    <col min="9226" max="9472" width="9" style="1"/>
    <col min="9473" max="9473" width="9.75" style="1" customWidth="1"/>
    <col min="9474" max="9474" width="21.125" style="1" customWidth="1"/>
    <col min="9475" max="9475" width="21.625" style="1" customWidth="1"/>
    <col min="9476" max="9476" width="12.125" style="1" customWidth="1"/>
    <col min="9477" max="9477" width="13.375" style="1" customWidth="1"/>
    <col min="9478" max="9478" width="9.125" style="1" customWidth="1"/>
    <col min="9479" max="9479" width="9.25" style="1" customWidth="1"/>
    <col min="9480" max="9480" width="11.25" style="1" customWidth="1"/>
    <col min="9481" max="9481" width="9.5" style="1" customWidth="1"/>
    <col min="9482" max="9728" width="9" style="1"/>
    <col min="9729" max="9729" width="9.75" style="1" customWidth="1"/>
    <col min="9730" max="9730" width="21.125" style="1" customWidth="1"/>
    <col min="9731" max="9731" width="21.625" style="1" customWidth="1"/>
    <col min="9732" max="9732" width="12.125" style="1" customWidth="1"/>
    <col min="9733" max="9733" width="13.375" style="1" customWidth="1"/>
    <col min="9734" max="9734" width="9.125" style="1" customWidth="1"/>
    <col min="9735" max="9735" width="9.25" style="1" customWidth="1"/>
    <col min="9736" max="9736" width="11.25" style="1" customWidth="1"/>
    <col min="9737" max="9737" width="9.5" style="1" customWidth="1"/>
    <col min="9738" max="9984" width="9" style="1"/>
    <col min="9985" max="9985" width="9.75" style="1" customWidth="1"/>
    <col min="9986" max="9986" width="21.125" style="1" customWidth="1"/>
    <col min="9987" max="9987" width="21.625" style="1" customWidth="1"/>
    <col min="9988" max="9988" width="12.125" style="1" customWidth="1"/>
    <col min="9989" max="9989" width="13.375" style="1" customWidth="1"/>
    <col min="9990" max="9990" width="9.125" style="1" customWidth="1"/>
    <col min="9991" max="9991" width="9.25" style="1" customWidth="1"/>
    <col min="9992" max="9992" width="11.25" style="1" customWidth="1"/>
    <col min="9993" max="9993" width="9.5" style="1" customWidth="1"/>
    <col min="9994" max="10240" width="9" style="1"/>
    <col min="10241" max="10241" width="9.75" style="1" customWidth="1"/>
    <col min="10242" max="10242" width="21.125" style="1" customWidth="1"/>
    <col min="10243" max="10243" width="21.625" style="1" customWidth="1"/>
    <col min="10244" max="10244" width="12.125" style="1" customWidth="1"/>
    <col min="10245" max="10245" width="13.375" style="1" customWidth="1"/>
    <col min="10246" max="10246" width="9.125" style="1" customWidth="1"/>
    <col min="10247" max="10247" width="9.25" style="1" customWidth="1"/>
    <col min="10248" max="10248" width="11.25" style="1" customWidth="1"/>
    <col min="10249" max="10249" width="9.5" style="1" customWidth="1"/>
    <col min="10250" max="10496" width="9" style="1"/>
    <col min="10497" max="10497" width="9.75" style="1" customWidth="1"/>
    <col min="10498" max="10498" width="21.125" style="1" customWidth="1"/>
    <col min="10499" max="10499" width="21.625" style="1" customWidth="1"/>
    <col min="10500" max="10500" width="12.125" style="1" customWidth="1"/>
    <col min="10501" max="10501" width="13.375" style="1" customWidth="1"/>
    <col min="10502" max="10502" width="9.125" style="1" customWidth="1"/>
    <col min="10503" max="10503" width="9.25" style="1" customWidth="1"/>
    <col min="10504" max="10504" width="11.25" style="1" customWidth="1"/>
    <col min="10505" max="10505" width="9.5" style="1" customWidth="1"/>
    <col min="10506" max="10752" width="9" style="1"/>
    <col min="10753" max="10753" width="9.75" style="1" customWidth="1"/>
    <col min="10754" max="10754" width="21.125" style="1" customWidth="1"/>
    <col min="10755" max="10755" width="21.625" style="1" customWidth="1"/>
    <col min="10756" max="10756" width="12.125" style="1" customWidth="1"/>
    <col min="10757" max="10757" width="13.375" style="1" customWidth="1"/>
    <col min="10758" max="10758" width="9.125" style="1" customWidth="1"/>
    <col min="10759" max="10759" width="9.25" style="1" customWidth="1"/>
    <col min="10760" max="10760" width="11.25" style="1" customWidth="1"/>
    <col min="10761" max="10761" width="9.5" style="1" customWidth="1"/>
    <col min="10762" max="11008" width="9" style="1"/>
    <col min="11009" max="11009" width="9.75" style="1" customWidth="1"/>
    <col min="11010" max="11010" width="21.125" style="1" customWidth="1"/>
    <col min="11011" max="11011" width="21.625" style="1" customWidth="1"/>
    <col min="11012" max="11012" width="12.125" style="1" customWidth="1"/>
    <col min="11013" max="11013" width="13.375" style="1" customWidth="1"/>
    <col min="11014" max="11014" width="9.125" style="1" customWidth="1"/>
    <col min="11015" max="11015" width="9.25" style="1" customWidth="1"/>
    <col min="11016" max="11016" width="11.25" style="1" customWidth="1"/>
    <col min="11017" max="11017" width="9.5" style="1" customWidth="1"/>
    <col min="11018" max="11264" width="9" style="1"/>
    <col min="11265" max="11265" width="9.75" style="1" customWidth="1"/>
    <col min="11266" max="11266" width="21.125" style="1" customWidth="1"/>
    <col min="11267" max="11267" width="21.625" style="1" customWidth="1"/>
    <col min="11268" max="11268" width="12.125" style="1" customWidth="1"/>
    <col min="11269" max="11269" width="13.375" style="1" customWidth="1"/>
    <col min="11270" max="11270" width="9.125" style="1" customWidth="1"/>
    <col min="11271" max="11271" width="9.25" style="1" customWidth="1"/>
    <col min="11272" max="11272" width="11.25" style="1" customWidth="1"/>
    <col min="11273" max="11273" width="9.5" style="1" customWidth="1"/>
    <col min="11274" max="11520" width="9" style="1"/>
    <col min="11521" max="11521" width="9.75" style="1" customWidth="1"/>
    <col min="11522" max="11522" width="21.125" style="1" customWidth="1"/>
    <col min="11523" max="11523" width="21.625" style="1" customWidth="1"/>
    <col min="11524" max="11524" width="12.125" style="1" customWidth="1"/>
    <col min="11525" max="11525" width="13.375" style="1" customWidth="1"/>
    <col min="11526" max="11526" width="9.125" style="1" customWidth="1"/>
    <col min="11527" max="11527" width="9.25" style="1" customWidth="1"/>
    <col min="11528" max="11528" width="11.25" style="1" customWidth="1"/>
    <col min="11529" max="11529" width="9.5" style="1" customWidth="1"/>
    <col min="11530" max="11776" width="9" style="1"/>
    <col min="11777" max="11777" width="9.75" style="1" customWidth="1"/>
    <col min="11778" max="11778" width="21.125" style="1" customWidth="1"/>
    <col min="11779" max="11779" width="21.625" style="1" customWidth="1"/>
    <col min="11780" max="11780" width="12.125" style="1" customWidth="1"/>
    <col min="11781" max="11781" width="13.375" style="1" customWidth="1"/>
    <col min="11782" max="11782" width="9.125" style="1" customWidth="1"/>
    <col min="11783" max="11783" width="9.25" style="1" customWidth="1"/>
    <col min="11784" max="11784" width="11.25" style="1" customWidth="1"/>
    <col min="11785" max="11785" width="9.5" style="1" customWidth="1"/>
    <col min="11786" max="12032" width="9" style="1"/>
    <col min="12033" max="12033" width="9.75" style="1" customWidth="1"/>
    <col min="12034" max="12034" width="21.125" style="1" customWidth="1"/>
    <col min="12035" max="12035" width="21.625" style="1" customWidth="1"/>
    <col min="12036" max="12036" width="12.125" style="1" customWidth="1"/>
    <col min="12037" max="12037" width="13.375" style="1" customWidth="1"/>
    <col min="12038" max="12038" width="9.125" style="1" customWidth="1"/>
    <col min="12039" max="12039" width="9.25" style="1" customWidth="1"/>
    <col min="12040" max="12040" width="11.25" style="1" customWidth="1"/>
    <col min="12041" max="12041" width="9.5" style="1" customWidth="1"/>
    <col min="12042" max="12288" width="9" style="1"/>
    <col min="12289" max="12289" width="9.75" style="1" customWidth="1"/>
    <col min="12290" max="12290" width="21.125" style="1" customWidth="1"/>
    <col min="12291" max="12291" width="21.625" style="1" customWidth="1"/>
    <col min="12292" max="12292" width="12.125" style="1" customWidth="1"/>
    <col min="12293" max="12293" width="13.375" style="1" customWidth="1"/>
    <col min="12294" max="12294" width="9.125" style="1" customWidth="1"/>
    <col min="12295" max="12295" width="9.25" style="1" customWidth="1"/>
    <col min="12296" max="12296" width="11.25" style="1" customWidth="1"/>
    <col min="12297" max="12297" width="9.5" style="1" customWidth="1"/>
    <col min="12298" max="12544" width="9" style="1"/>
    <col min="12545" max="12545" width="9.75" style="1" customWidth="1"/>
    <col min="12546" max="12546" width="21.125" style="1" customWidth="1"/>
    <col min="12547" max="12547" width="21.625" style="1" customWidth="1"/>
    <col min="12548" max="12548" width="12.125" style="1" customWidth="1"/>
    <col min="12549" max="12549" width="13.375" style="1" customWidth="1"/>
    <col min="12550" max="12550" width="9.125" style="1" customWidth="1"/>
    <col min="12551" max="12551" width="9.25" style="1" customWidth="1"/>
    <col min="12552" max="12552" width="11.25" style="1" customWidth="1"/>
    <col min="12553" max="12553" width="9.5" style="1" customWidth="1"/>
    <col min="12554" max="12800" width="9" style="1"/>
    <col min="12801" max="12801" width="9.75" style="1" customWidth="1"/>
    <col min="12802" max="12802" width="21.125" style="1" customWidth="1"/>
    <col min="12803" max="12803" width="21.625" style="1" customWidth="1"/>
    <col min="12804" max="12804" width="12.125" style="1" customWidth="1"/>
    <col min="12805" max="12805" width="13.375" style="1" customWidth="1"/>
    <col min="12806" max="12806" width="9.125" style="1" customWidth="1"/>
    <col min="12807" max="12807" width="9.25" style="1" customWidth="1"/>
    <col min="12808" max="12808" width="11.25" style="1" customWidth="1"/>
    <col min="12809" max="12809" width="9.5" style="1" customWidth="1"/>
    <col min="12810" max="13056" width="9" style="1"/>
    <col min="13057" max="13057" width="9.75" style="1" customWidth="1"/>
    <col min="13058" max="13058" width="21.125" style="1" customWidth="1"/>
    <col min="13059" max="13059" width="21.625" style="1" customWidth="1"/>
    <col min="13060" max="13060" width="12.125" style="1" customWidth="1"/>
    <col min="13061" max="13061" width="13.375" style="1" customWidth="1"/>
    <col min="13062" max="13062" width="9.125" style="1" customWidth="1"/>
    <col min="13063" max="13063" width="9.25" style="1" customWidth="1"/>
    <col min="13064" max="13064" width="11.25" style="1" customWidth="1"/>
    <col min="13065" max="13065" width="9.5" style="1" customWidth="1"/>
    <col min="13066" max="13312" width="9" style="1"/>
    <col min="13313" max="13313" width="9.75" style="1" customWidth="1"/>
    <col min="13314" max="13314" width="21.125" style="1" customWidth="1"/>
    <col min="13315" max="13315" width="21.625" style="1" customWidth="1"/>
    <col min="13316" max="13316" width="12.125" style="1" customWidth="1"/>
    <col min="13317" max="13317" width="13.375" style="1" customWidth="1"/>
    <col min="13318" max="13318" width="9.125" style="1" customWidth="1"/>
    <col min="13319" max="13319" width="9.25" style="1" customWidth="1"/>
    <col min="13320" max="13320" width="11.25" style="1" customWidth="1"/>
    <col min="13321" max="13321" width="9.5" style="1" customWidth="1"/>
    <col min="13322" max="13568" width="9" style="1"/>
    <col min="13569" max="13569" width="9.75" style="1" customWidth="1"/>
    <col min="13570" max="13570" width="21.125" style="1" customWidth="1"/>
    <col min="13571" max="13571" width="21.625" style="1" customWidth="1"/>
    <col min="13572" max="13572" width="12.125" style="1" customWidth="1"/>
    <col min="13573" max="13573" width="13.375" style="1" customWidth="1"/>
    <col min="13574" max="13574" width="9.125" style="1" customWidth="1"/>
    <col min="13575" max="13575" width="9.25" style="1" customWidth="1"/>
    <col min="13576" max="13576" width="11.25" style="1" customWidth="1"/>
    <col min="13577" max="13577" width="9.5" style="1" customWidth="1"/>
    <col min="13578" max="13824" width="9" style="1"/>
    <col min="13825" max="13825" width="9.75" style="1" customWidth="1"/>
    <col min="13826" max="13826" width="21.125" style="1" customWidth="1"/>
    <col min="13827" max="13827" width="21.625" style="1" customWidth="1"/>
    <col min="13828" max="13828" width="12.125" style="1" customWidth="1"/>
    <col min="13829" max="13829" width="13.375" style="1" customWidth="1"/>
    <col min="13830" max="13830" width="9.125" style="1" customWidth="1"/>
    <col min="13831" max="13831" width="9.25" style="1" customWidth="1"/>
    <col min="13832" max="13832" width="11.25" style="1" customWidth="1"/>
    <col min="13833" max="13833" width="9.5" style="1" customWidth="1"/>
    <col min="13834" max="14080" width="9" style="1"/>
    <col min="14081" max="14081" width="9.75" style="1" customWidth="1"/>
    <col min="14082" max="14082" width="21.125" style="1" customWidth="1"/>
    <col min="14083" max="14083" width="21.625" style="1" customWidth="1"/>
    <col min="14084" max="14084" width="12.125" style="1" customWidth="1"/>
    <col min="14085" max="14085" width="13.375" style="1" customWidth="1"/>
    <col min="14086" max="14086" width="9.125" style="1" customWidth="1"/>
    <col min="14087" max="14087" width="9.25" style="1" customWidth="1"/>
    <col min="14088" max="14088" width="11.25" style="1" customWidth="1"/>
    <col min="14089" max="14089" width="9.5" style="1" customWidth="1"/>
    <col min="14090" max="14336" width="9" style="1"/>
    <col min="14337" max="14337" width="9.75" style="1" customWidth="1"/>
    <col min="14338" max="14338" width="21.125" style="1" customWidth="1"/>
    <col min="14339" max="14339" width="21.625" style="1" customWidth="1"/>
    <col min="14340" max="14340" width="12.125" style="1" customWidth="1"/>
    <col min="14341" max="14341" width="13.375" style="1" customWidth="1"/>
    <col min="14342" max="14342" width="9.125" style="1" customWidth="1"/>
    <col min="14343" max="14343" width="9.25" style="1" customWidth="1"/>
    <col min="14344" max="14344" width="11.25" style="1" customWidth="1"/>
    <col min="14345" max="14345" width="9.5" style="1" customWidth="1"/>
    <col min="14346" max="14592" width="9" style="1"/>
    <col min="14593" max="14593" width="9.75" style="1" customWidth="1"/>
    <col min="14594" max="14594" width="21.125" style="1" customWidth="1"/>
    <col min="14595" max="14595" width="21.625" style="1" customWidth="1"/>
    <col min="14596" max="14596" width="12.125" style="1" customWidth="1"/>
    <col min="14597" max="14597" width="13.375" style="1" customWidth="1"/>
    <col min="14598" max="14598" width="9.125" style="1" customWidth="1"/>
    <col min="14599" max="14599" width="9.25" style="1" customWidth="1"/>
    <col min="14600" max="14600" width="11.25" style="1" customWidth="1"/>
    <col min="14601" max="14601" width="9.5" style="1" customWidth="1"/>
    <col min="14602" max="14848" width="9" style="1"/>
    <col min="14849" max="14849" width="9.75" style="1" customWidth="1"/>
    <col min="14850" max="14850" width="21.125" style="1" customWidth="1"/>
    <col min="14851" max="14851" width="21.625" style="1" customWidth="1"/>
    <col min="14852" max="14852" width="12.125" style="1" customWidth="1"/>
    <col min="14853" max="14853" width="13.375" style="1" customWidth="1"/>
    <col min="14854" max="14854" width="9.125" style="1" customWidth="1"/>
    <col min="14855" max="14855" width="9.25" style="1" customWidth="1"/>
    <col min="14856" max="14856" width="11.25" style="1" customWidth="1"/>
    <col min="14857" max="14857" width="9.5" style="1" customWidth="1"/>
    <col min="14858" max="15104" width="9" style="1"/>
    <col min="15105" max="15105" width="9.75" style="1" customWidth="1"/>
    <col min="15106" max="15106" width="21.125" style="1" customWidth="1"/>
    <col min="15107" max="15107" width="21.625" style="1" customWidth="1"/>
    <col min="15108" max="15108" width="12.125" style="1" customWidth="1"/>
    <col min="15109" max="15109" width="13.375" style="1" customWidth="1"/>
    <col min="15110" max="15110" width="9.125" style="1" customWidth="1"/>
    <col min="15111" max="15111" width="9.25" style="1" customWidth="1"/>
    <col min="15112" max="15112" width="11.25" style="1" customWidth="1"/>
    <col min="15113" max="15113" width="9.5" style="1" customWidth="1"/>
    <col min="15114" max="15360" width="9" style="1"/>
    <col min="15361" max="15361" width="9.75" style="1" customWidth="1"/>
    <col min="15362" max="15362" width="21.125" style="1" customWidth="1"/>
    <col min="15363" max="15363" width="21.625" style="1" customWidth="1"/>
    <col min="15364" max="15364" width="12.125" style="1" customWidth="1"/>
    <col min="15365" max="15365" width="13.375" style="1" customWidth="1"/>
    <col min="15366" max="15366" width="9.125" style="1" customWidth="1"/>
    <col min="15367" max="15367" width="9.25" style="1" customWidth="1"/>
    <col min="15368" max="15368" width="11.25" style="1" customWidth="1"/>
    <col min="15369" max="15369" width="9.5" style="1" customWidth="1"/>
    <col min="15370" max="15616" width="9" style="1"/>
    <col min="15617" max="15617" width="9.75" style="1" customWidth="1"/>
    <col min="15618" max="15618" width="21.125" style="1" customWidth="1"/>
    <col min="15619" max="15619" width="21.625" style="1" customWidth="1"/>
    <col min="15620" max="15620" width="12.125" style="1" customWidth="1"/>
    <col min="15621" max="15621" width="13.375" style="1" customWidth="1"/>
    <col min="15622" max="15622" width="9.125" style="1" customWidth="1"/>
    <col min="15623" max="15623" width="9.25" style="1" customWidth="1"/>
    <col min="15624" max="15624" width="11.25" style="1" customWidth="1"/>
    <col min="15625" max="15625" width="9.5" style="1" customWidth="1"/>
    <col min="15626" max="15872" width="9" style="1"/>
    <col min="15873" max="15873" width="9.75" style="1" customWidth="1"/>
    <col min="15874" max="15874" width="21.125" style="1" customWidth="1"/>
    <col min="15875" max="15875" width="21.625" style="1" customWidth="1"/>
    <col min="15876" max="15876" width="12.125" style="1" customWidth="1"/>
    <col min="15877" max="15877" width="13.375" style="1" customWidth="1"/>
    <col min="15878" max="15878" width="9.125" style="1" customWidth="1"/>
    <col min="15879" max="15879" width="9.25" style="1" customWidth="1"/>
    <col min="15880" max="15880" width="11.25" style="1" customWidth="1"/>
    <col min="15881" max="15881" width="9.5" style="1" customWidth="1"/>
    <col min="15882" max="16128" width="9" style="1"/>
    <col min="16129" max="16129" width="9.75" style="1" customWidth="1"/>
    <col min="16130" max="16130" width="21.125" style="1" customWidth="1"/>
    <col min="16131" max="16131" width="21.625" style="1" customWidth="1"/>
    <col min="16132" max="16132" width="12.125" style="1" customWidth="1"/>
    <col min="16133" max="16133" width="13.375" style="1" customWidth="1"/>
    <col min="16134" max="16134" width="9.125" style="1" customWidth="1"/>
    <col min="16135" max="16135" width="9.25" style="1" customWidth="1"/>
    <col min="16136" max="16136" width="11.25" style="1" customWidth="1"/>
    <col min="16137" max="16137" width="9.5" style="1" customWidth="1"/>
    <col min="16138" max="16384" width="9" style="1"/>
  </cols>
  <sheetData>
    <row r="1" spans="1:83">
      <c r="A1" s="103" t="s">
        <v>0</v>
      </c>
      <c r="B1" s="103"/>
      <c r="C1" s="103"/>
      <c r="D1" s="103"/>
      <c r="E1" s="103"/>
      <c r="F1" s="103"/>
      <c r="G1" s="104"/>
      <c r="H1" s="105" t="s">
        <v>1</v>
      </c>
      <c r="I1" s="106"/>
    </row>
    <row r="2" spans="1:83">
      <c r="A2" s="103"/>
      <c r="B2" s="103"/>
      <c r="C2" s="103"/>
      <c r="D2" s="103"/>
      <c r="E2" s="103"/>
      <c r="F2" s="103"/>
      <c r="G2" s="104"/>
      <c r="H2" s="107"/>
      <c r="I2" s="108"/>
    </row>
    <row r="3" spans="1:83">
      <c r="A3" s="103"/>
      <c r="B3" s="103"/>
      <c r="C3" s="103"/>
      <c r="D3" s="103"/>
      <c r="E3" s="103"/>
      <c r="F3" s="103"/>
      <c r="G3" s="104"/>
      <c r="H3" s="107"/>
      <c r="I3" s="108"/>
    </row>
    <row r="4" spans="1:83" ht="16.5">
      <c r="A4" s="111" t="s">
        <v>75</v>
      </c>
      <c r="B4" s="111"/>
      <c r="C4" s="111"/>
      <c r="D4" s="111"/>
      <c r="E4" s="111"/>
      <c r="F4" s="111"/>
      <c r="G4" s="112"/>
      <c r="H4" s="109"/>
      <c r="I4" s="110"/>
    </row>
    <row r="5" spans="1:83" ht="20.25">
      <c r="C5" s="3"/>
      <c r="D5" s="3"/>
    </row>
    <row r="6" spans="1:83">
      <c r="A6" s="2" t="s">
        <v>2</v>
      </c>
      <c r="E6" s="1" t="s">
        <v>3</v>
      </c>
    </row>
    <row r="7" spans="1:83">
      <c r="A7" s="2" t="s">
        <v>4</v>
      </c>
    </row>
    <row r="8" spans="1:83">
      <c r="A8" s="2" t="s">
        <v>5</v>
      </c>
    </row>
    <row r="9" spans="1:83">
      <c r="A9" s="2" t="s">
        <v>6</v>
      </c>
    </row>
    <row r="11" spans="1:83" s="76" customFormat="1" ht="15">
      <c r="A11" s="113" t="s">
        <v>7</v>
      </c>
      <c r="B11" s="115" t="s">
        <v>8</v>
      </c>
      <c r="C11" s="116"/>
      <c r="D11" s="117"/>
      <c r="E11" s="118" t="s">
        <v>9</v>
      </c>
      <c r="F11" s="118"/>
      <c r="G11" s="118"/>
      <c r="H11" s="118"/>
      <c r="I11" s="75" t="s">
        <v>10</v>
      </c>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row>
    <row r="12" spans="1:83" s="76" customFormat="1" ht="28.5">
      <c r="A12" s="114"/>
      <c r="B12" s="75" t="s">
        <v>11</v>
      </c>
      <c r="C12" s="75" t="s">
        <v>12</v>
      </c>
      <c r="D12" s="75" t="s">
        <v>13</v>
      </c>
      <c r="E12" s="75" t="s">
        <v>14</v>
      </c>
      <c r="F12" s="5" t="s">
        <v>15</v>
      </c>
      <c r="G12" s="5" t="s">
        <v>16</v>
      </c>
      <c r="H12" s="6" t="s">
        <v>17</v>
      </c>
      <c r="I12" s="75"/>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row>
    <row r="13" spans="1:83" s="77" customFormat="1" ht="12">
      <c r="A13" s="7" t="s">
        <v>18</v>
      </c>
      <c r="B13" s="8">
        <v>2</v>
      </c>
      <c r="C13" s="8">
        <v>3</v>
      </c>
      <c r="D13" s="8">
        <v>4</v>
      </c>
      <c r="E13" s="8">
        <v>5</v>
      </c>
      <c r="F13" s="9" t="s">
        <v>19</v>
      </c>
      <c r="G13" s="9" t="s">
        <v>20</v>
      </c>
      <c r="H13" s="8">
        <v>8</v>
      </c>
      <c r="I13" s="8">
        <v>9</v>
      </c>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7"/>
      <c r="BU13" s="47"/>
      <c r="BV13" s="47"/>
      <c r="BW13" s="47"/>
      <c r="BX13" s="47"/>
      <c r="BY13" s="47"/>
      <c r="BZ13" s="47"/>
      <c r="CA13" s="47"/>
      <c r="CB13" s="47"/>
      <c r="CC13" s="47"/>
      <c r="CD13" s="47"/>
      <c r="CE13" s="47"/>
    </row>
    <row r="14" spans="1:83" s="84" customFormat="1">
      <c r="A14" s="78">
        <v>43058</v>
      </c>
      <c r="B14" s="41" t="s">
        <v>82</v>
      </c>
      <c r="C14" s="79" t="str">
        <f>VLOOKUP(B14,[3]Vine!$A$5:$F$78,3,0)</f>
        <v>Giồng Trôm - Bến Tre</v>
      </c>
      <c r="D14" s="80">
        <f>VLOOKUP(B14,[3]Vine!$A$5:$F$78,2,0)</f>
        <v>320878272</v>
      </c>
      <c r="E14" s="81" t="s">
        <v>83</v>
      </c>
      <c r="F14" s="81">
        <v>5375</v>
      </c>
      <c r="G14" s="82">
        <v>18500</v>
      </c>
      <c r="H14" s="82">
        <f t="shared" ref="H14:H20" si="0">F14*G14</f>
        <v>99437500</v>
      </c>
      <c r="I14" s="82"/>
      <c r="J14" s="83"/>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row>
    <row r="15" spans="1:83" s="45" customFormat="1">
      <c r="A15" s="78">
        <v>43058</v>
      </c>
      <c r="B15" s="41" t="s">
        <v>84</v>
      </c>
      <c r="C15" s="85" t="str">
        <f>VLOOKUP(B15,[3]Vine!$A$5:$F$78,3,0)</f>
        <v>Giồng Trôm - Bến Tre</v>
      </c>
      <c r="D15" s="86">
        <f>VLOOKUP(B15,[3]Vine!$A$5:$F$78,2,0)</f>
        <v>320878054</v>
      </c>
      <c r="E15" s="81" t="s">
        <v>83</v>
      </c>
      <c r="F15" s="87">
        <v>5625</v>
      </c>
      <c r="G15" s="82">
        <v>18500</v>
      </c>
      <c r="H15" s="88">
        <f t="shared" si="0"/>
        <v>104062500</v>
      </c>
      <c r="I15" s="88"/>
      <c r="J15" s="83"/>
    </row>
    <row r="16" spans="1:83" s="45" customFormat="1">
      <c r="A16" s="78">
        <v>43059</v>
      </c>
      <c r="B16" s="41" t="s">
        <v>85</v>
      </c>
      <c r="C16" s="85" t="str">
        <f>VLOOKUP(B16,[3]Vine!$A$5:$F$78,3,0)</f>
        <v>Ba Tri - Bến Tre</v>
      </c>
      <c r="D16" s="86">
        <f>VLOOKUP(B16,[3]Vine!$A$5:$F$78,2,0)</f>
        <v>320883374</v>
      </c>
      <c r="E16" s="81" t="s">
        <v>83</v>
      </c>
      <c r="F16" s="87">
        <v>5213</v>
      </c>
      <c r="G16" s="82">
        <v>18500</v>
      </c>
      <c r="H16" s="88">
        <f t="shared" si="0"/>
        <v>96440500</v>
      </c>
      <c r="I16" s="88"/>
      <c r="J16" s="83"/>
    </row>
    <row r="17" spans="1:12" s="45" customFormat="1">
      <c r="A17" s="78">
        <v>43061</v>
      </c>
      <c r="B17" s="89" t="s">
        <v>86</v>
      </c>
      <c r="C17" s="85" t="str">
        <f>VLOOKUP(B17,[3]Vine!$A$5:$F$78,3,0)</f>
        <v>Giồng Trôm - Bến Tre</v>
      </c>
      <c r="D17" s="86">
        <f>VLOOKUP(B17,[3]Vine!$A$5:$F$78,2,0)</f>
        <v>320876558</v>
      </c>
      <c r="E17" s="81" t="s">
        <v>83</v>
      </c>
      <c r="F17" s="87">
        <v>5925</v>
      </c>
      <c r="G17" s="82">
        <v>18500</v>
      </c>
      <c r="H17" s="88">
        <f t="shared" si="0"/>
        <v>109612500</v>
      </c>
      <c r="I17" s="88"/>
      <c r="J17" s="83"/>
    </row>
    <row r="18" spans="1:12" s="45" customFormat="1">
      <c r="A18" s="78">
        <v>43061</v>
      </c>
      <c r="B18" s="41" t="s">
        <v>84</v>
      </c>
      <c r="C18" s="85" t="str">
        <f>VLOOKUP(B18,[3]Vine!$A$5:$F$78,3,0)</f>
        <v>Giồng Trôm - Bến Tre</v>
      </c>
      <c r="D18" s="86">
        <f>VLOOKUP(B18,[3]Vine!$A$5:$F$78,2,0)</f>
        <v>320878054</v>
      </c>
      <c r="E18" s="81" t="s">
        <v>83</v>
      </c>
      <c r="F18" s="87">
        <v>5625</v>
      </c>
      <c r="G18" s="82">
        <v>18500</v>
      </c>
      <c r="H18" s="88">
        <f t="shared" ref="H18" si="1">F18*G18</f>
        <v>104062500</v>
      </c>
      <c r="I18" s="88"/>
      <c r="J18" s="83"/>
    </row>
    <row r="19" spans="1:12" s="45" customFormat="1">
      <c r="A19" s="78">
        <v>43064</v>
      </c>
      <c r="B19" s="41" t="s">
        <v>85</v>
      </c>
      <c r="C19" s="85" t="str">
        <f>VLOOKUP(B19,[3]Vine!$A$5:$F$78,3,0)</f>
        <v>Ba Tri - Bến Tre</v>
      </c>
      <c r="D19" s="86">
        <f>VLOOKUP(B19,[3]Vine!$A$5:$F$78,2,0)</f>
        <v>320883374</v>
      </c>
      <c r="E19" s="81" t="s">
        <v>83</v>
      </c>
      <c r="F19" s="87">
        <v>5785</v>
      </c>
      <c r="G19" s="82">
        <v>18500</v>
      </c>
      <c r="H19" s="88">
        <f t="shared" si="0"/>
        <v>107022500</v>
      </c>
      <c r="I19" s="88"/>
      <c r="J19" s="83"/>
    </row>
    <row r="20" spans="1:12" s="45" customFormat="1">
      <c r="A20" s="78">
        <v>43064</v>
      </c>
      <c r="B20" s="41" t="s">
        <v>82</v>
      </c>
      <c r="C20" s="85" t="str">
        <f>VLOOKUP(B20,[3]Vine!$A$5:$F$78,3,0)</f>
        <v>Giồng Trôm - Bến Tre</v>
      </c>
      <c r="D20" s="86">
        <f>VLOOKUP(B20,[3]Vine!$A$5:$F$78,2,0)</f>
        <v>320878272</v>
      </c>
      <c r="E20" s="81" t="s">
        <v>83</v>
      </c>
      <c r="F20" s="87">
        <f>38400-SUM(F14:F19)</f>
        <v>4852</v>
      </c>
      <c r="G20" s="82">
        <v>18500</v>
      </c>
      <c r="H20" s="88">
        <f t="shared" si="0"/>
        <v>89762000</v>
      </c>
      <c r="I20" s="88"/>
      <c r="J20" s="83"/>
    </row>
    <row r="21" spans="1:12" s="45" customFormat="1">
      <c r="A21" s="90"/>
      <c r="B21" s="41"/>
      <c r="C21" s="85"/>
      <c r="D21" s="86"/>
      <c r="E21" s="87"/>
      <c r="F21" s="87"/>
      <c r="G21" s="88"/>
      <c r="H21" s="88"/>
      <c r="I21" s="88"/>
      <c r="J21" s="83"/>
    </row>
    <row r="22" spans="1:12" s="45" customFormat="1">
      <c r="A22" s="91"/>
      <c r="B22" s="92"/>
      <c r="C22" s="93"/>
      <c r="D22" s="93"/>
      <c r="E22" s="94"/>
      <c r="F22" s="94"/>
      <c r="G22" s="95"/>
      <c r="H22" s="96"/>
      <c r="I22" s="96"/>
      <c r="J22" s="83"/>
    </row>
    <row r="23" spans="1:12" s="45" customFormat="1">
      <c r="A23" s="2" t="s">
        <v>21</v>
      </c>
      <c r="B23" s="1"/>
      <c r="C23" s="42">
        <f>SUM(H14:H21)</f>
        <v>710400000</v>
      </c>
      <c r="D23" s="42"/>
      <c r="E23" s="1"/>
      <c r="F23" s="4"/>
      <c r="G23" s="4"/>
      <c r="H23" s="1"/>
      <c r="I23" s="1"/>
      <c r="J23" s="1"/>
    </row>
    <row r="24" spans="1:12" s="45" customFormat="1">
      <c r="A24" s="2"/>
      <c r="B24" s="1"/>
      <c r="C24" s="4"/>
      <c r="D24" s="1"/>
      <c r="E24" s="1"/>
      <c r="F24" s="4"/>
      <c r="G24" s="4"/>
      <c r="H24" s="10"/>
      <c r="I24" s="1"/>
      <c r="J24" s="1"/>
    </row>
    <row r="25" spans="1:12" s="45" customFormat="1">
      <c r="A25" s="2"/>
      <c r="B25" s="1"/>
      <c r="C25" s="10"/>
      <c r="D25" s="4"/>
      <c r="E25" s="1"/>
      <c r="F25" s="4"/>
      <c r="G25" s="28" t="s">
        <v>87</v>
      </c>
      <c r="H25" s="11"/>
      <c r="I25" s="11"/>
      <c r="J25" s="1"/>
    </row>
    <row r="26" spans="1:12" s="45" customFormat="1">
      <c r="A26" s="2"/>
      <c r="B26" s="12" t="s">
        <v>22</v>
      </c>
      <c r="C26" s="1"/>
      <c r="D26" s="1"/>
      <c r="E26" s="1"/>
      <c r="F26" s="4"/>
      <c r="G26" s="13" t="s">
        <v>23</v>
      </c>
      <c r="H26" s="1"/>
      <c r="I26" s="1"/>
      <c r="J26" s="1"/>
    </row>
    <row r="27" spans="1:12" s="45" customFormat="1">
      <c r="A27" s="2"/>
      <c r="B27" s="14" t="s">
        <v>24</v>
      </c>
      <c r="C27" s="1"/>
      <c r="D27" s="15"/>
      <c r="E27" s="1"/>
      <c r="F27" s="4"/>
      <c r="G27" s="16" t="s">
        <v>25</v>
      </c>
      <c r="H27" s="1"/>
      <c r="I27" s="1"/>
      <c r="J27" s="1"/>
      <c r="L27" s="97"/>
    </row>
    <row r="28" spans="1:12" s="45" customFormat="1">
      <c r="A28" s="2"/>
      <c r="B28" s="14"/>
      <c r="C28" s="1"/>
      <c r="D28" s="15"/>
      <c r="E28" s="1"/>
      <c r="F28" s="4"/>
      <c r="G28" s="16"/>
      <c r="H28" s="1"/>
      <c r="I28" s="1"/>
      <c r="J28" s="1"/>
    </row>
    <row r="29" spans="1:12" s="45" customFormat="1">
      <c r="A29" s="2"/>
      <c r="B29" s="14"/>
      <c r="C29" s="1"/>
      <c r="D29" s="15"/>
      <c r="E29" s="1"/>
      <c r="F29" s="4"/>
      <c r="G29" s="16"/>
      <c r="H29" s="1"/>
      <c r="I29" s="1"/>
      <c r="J29" s="1"/>
    </row>
    <row r="30" spans="1:12" s="45" customFormat="1">
      <c r="A30" s="2"/>
      <c r="B30" s="14"/>
      <c r="C30" s="1"/>
      <c r="D30" s="15"/>
      <c r="E30" s="1"/>
      <c r="F30" s="4"/>
      <c r="G30" s="16"/>
      <c r="H30" s="1"/>
      <c r="I30" s="1"/>
      <c r="J30" s="1"/>
    </row>
    <row r="31" spans="1:12" s="45" customFormat="1">
      <c r="A31" s="2"/>
      <c r="B31" s="17" t="s">
        <v>29</v>
      </c>
      <c r="C31" s="1"/>
      <c r="D31" s="15"/>
      <c r="E31" s="1"/>
      <c r="F31" s="4"/>
      <c r="G31" s="16"/>
      <c r="H31" s="1"/>
      <c r="I31" s="1"/>
      <c r="J31" s="1"/>
    </row>
    <row r="32" spans="1:12" s="45" customFormat="1">
      <c r="A32" s="2"/>
      <c r="B32" s="17"/>
      <c r="C32" s="17"/>
      <c r="D32" s="1"/>
      <c r="E32" s="1"/>
      <c r="F32" s="4"/>
      <c r="G32" s="4"/>
      <c r="H32" s="1"/>
      <c r="I32" s="1"/>
      <c r="J32" s="1"/>
    </row>
    <row r="33" spans="1:9">
      <c r="A33" s="18"/>
    </row>
    <row r="34" spans="1:9">
      <c r="A34" s="101"/>
      <c r="B34" s="102"/>
      <c r="C34" s="102"/>
      <c r="D34" s="102"/>
      <c r="E34" s="102"/>
      <c r="F34" s="102"/>
      <c r="G34" s="102"/>
      <c r="H34" s="102"/>
      <c r="I34" s="102"/>
    </row>
    <row r="35" spans="1:9">
      <c r="A35" s="101"/>
      <c r="B35" s="101"/>
      <c r="C35" s="101"/>
      <c r="D35" s="101"/>
      <c r="E35" s="101"/>
      <c r="F35" s="101"/>
      <c r="G35" s="101"/>
      <c r="H35" s="101"/>
      <c r="I35" s="101"/>
    </row>
  </sheetData>
  <mergeCells count="8">
    <mergeCell ref="A34:I34"/>
    <mergeCell ref="A35:I35"/>
    <mergeCell ref="A1:G3"/>
    <mergeCell ref="H1:I4"/>
    <mergeCell ref="A4:G4"/>
    <mergeCell ref="A11:A12"/>
    <mergeCell ref="B11:D11"/>
    <mergeCell ref="E11:H11"/>
  </mergeCells>
  <conditionalFormatting sqref="C5:E6 F6">
    <cfRule type="cellIs" dxfId="1" priority="1" stopIfTrue="1" operator="equal">
      <formula>"Döõ lieäu sai"</formula>
    </cfRule>
  </conditionalFormatting>
  <pageMargins left="0.7" right="0.7" top="0.75" bottom="0.75" header="0.3" footer="0.3"/>
  <pageSetup paperSize="9" scale="95" orientation="landscape"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4" workbookViewId="0">
      <selection activeCell="C19" sqref="C19"/>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0">
      <c r="A1" s="103" t="s">
        <v>0</v>
      </c>
      <c r="B1" s="103"/>
      <c r="C1" s="103"/>
      <c r="D1" s="103"/>
      <c r="E1" s="103"/>
      <c r="F1" s="103"/>
      <c r="G1" s="104"/>
      <c r="H1" s="105" t="s">
        <v>1</v>
      </c>
      <c r="I1" s="106"/>
      <c r="J1" s="45"/>
    </row>
    <row r="2" spans="1:10">
      <c r="A2" s="103"/>
      <c r="B2" s="103"/>
      <c r="C2" s="103"/>
      <c r="D2" s="103"/>
      <c r="E2" s="103"/>
      <c r="F2" s="103"/>
      <c r="G2" s="104"/>
      <c r="H2" s="107"/>
      <c r="I2" s="108"/>
      <c r="J2" s="45"/>
    </row>
    <row r="3" spans="1:10">
      <c r="A3" s="103"/>
      <c r="B3" s="103"/>
      <c r="C3" s="103"/>
      <c r="D3" s="103"/>
      <c r="E3" s="103"/>
      <c r="F3" s="103"/>
      <c r="G3" s="104"/>
      <c r="H3" s="107"/>
      <c r="I3" s="108"/>
      <c r="J3" s="45"/>
    </row>
    <row r="4" spans="1:10">
      <c r="A4" s="111" t="s">
        <v>88</v>
      </c>
      <c r="B4" s="111"/>
      <c r="C4" s="111"/>
      <c r="D4" s="111"/>
      <c r="E4" s="111"/>
      <c r="F4" s="111"/>
      <c r="G4" s="112"/>
      <c r="H4" s="109"/>
      <c r="I4" s="110"/>
      <c r="J4" s="45"/>
    </row>
    <row r="5" spans="1:10" ht="20.25">
      <c r="A5" s="2"/>
      <c r="B5" s="1"/>
      <c r="C5" s="3"/>
      <c r="D5" s="3"/>
      <c r="E5" s="1"/>
      <c r="F5" s="4"/>
      <c r="G5" s="4"/>
      <c r="H5" s="1"/>
      <c r="I5" s="1"/>
      <c r="J5" s="45"/>
    </row>
    <row r="6" spans="1:10">
      <c r="A6" s="2" t="s">
        <v>50</v>
      </c>
      <c r="B6" s="1"/>
      <c r="C6" s="1"/>
      <c r="D6" s="1"/>
      <c r="E6" s="1" t="s">
        <v>51</v>
      </c>
      <c r="F6" s="4"/>
      <c r="G6" s="4"/>
      <c r="H6" s="1"/>
      <c r="I6" s="1"/>
      <c r="J6" s="45"/>
    </row>
    <row r="7" spans="1:10">
      <c r="A7" s="2" t="s">
        <v>52</v>
      </c>
      <c r="B7" s="1"/>
      <c r="C7" s="1"/>
      <c r="D7" s="1"/>
      <c r="E7" s="1"/>
      <c r="F7" s="4"/>
      <c r="G7" s="4"/>
      <c r="H7" s="1"/>
      <c r="I7" s="1"/>
      <c r="J7" s="45"/>
    </row>
    <row r="8" spans="1:10">
      <c r="A8" s="2" t="s">
        <v>5</v>
      </c>
      <c r="B8" s="1"/>
      <c r="C8" s="1"/>
      <c r="D8" s="1"/>
      <c r="E8" s="1"/>
      <c r="F8" s="4"/>
      <c r="G8" s="4"/>
      <c r="H8" s="1"/>
      <c r="I8" s="1"/>
      <c r="J8" s="45"/>
    </row>
    <row r="9" spans="1:10">
      <c r="A9" s="2" t="s">
        <v>6</v>
      </c>
      <c r="B9" s="1"/>
      <c r="C9" s="1"/>
      <c r="D9" s="1"/>
      <c r="E9" s="1"/>
      <c r="F9" s="4"/>
      <c r="G9" s="4"/>
      <c r="H9" s="1"/>
      <c r="I9" s="1"/>
      <c r="J9" s="45"/>
    </row>
    <row r="10" spans="1:10">
      <c r="A10" s="2"/>
      <c r="B10" s="1"/>
      <c r="C10" s="1"/>
      <c r="D10" s="1"/>
      <c r="E10" s="1"/>
      <c r="F10" s="4"/>
      <c r="G10" s="4"/>
      <c r="H10" s="1"/>
      <c r="I10" s="1"/>
      <c r="J10" s="45"/>
    </row>
    <row r="11" spans="1:10" ht="28.5" customHeight="1">
      <c r="A11" s="113" t="s">
        <v>7</v>
      </c>
      <c r="B11" s="115" t="s">
        <v>8</v>
      </c>
      <c r="C11" s="116"/>
      <c r="D11" s="117"/>
      <c r="E11" s="118" t="s">
        <v>9</v>
      </c>
      <c r="F11" s="118"/>
      <c r="G11" s="118"/>
      <c r="H11" s="118"/>
      <c r="I11" s="99" t="s">
        <v>10</v>
      </c>
      <c r="J11" s="46"/>
    </row>
    <row r="12" spans="1:10" ht="42.75" customHeight="1">
      <c r="A12" s="114"/>
      <c r="B12" s="99" t="s">
        <v>11</v>
      </c>
      <c r="C12" s="99" t="s">
        <v>12</v>
      </c>
      <c r="D12" s="99" t="s">
        <v>13</v>
      </c>
      <c r="E12" s="99" t="s">
        <v>14</v>
      </c>
      <c r="F12" s="5" t="s">
        <v>15</v>
      </c>
      <c r="G12" s="5" t="s">
        <v>16</v>
      </c>
      <c r="H12" s="6" t="s">
        <v>17</v>
      </c>
      <c r="I12" s="99"/>
      <c r="J12" s="46"/>
    </row>
    <row r="13" spans="1:10" ht="14.25" customHeight="1">
      <c r="A13" s="7" t="s">
        <v>18</v>
      </c>
      <c r="B13" s="8">
        <v>2</v>
      </c>
      <c r="C13" s="8">
        <v>3</v>
      </c>
      <c r="D13" s="8">
        <v>4</v>
      </c>
      <c r="E13" s="8">
        <v>5</v>
      </c>
      <c r="F13" s="9" t="s">
        <v>19</v>
      </c>
      <c r="G13" s="9" t="s">
        <v>20</v>
      </c>
      <c r="H13" s="8">
        <v>8</v>
      </c>
      <c r="I13" s="8">
        <v>9</v>
      </c>
      <c r="J13" s="47"/>
    </row>
    <row r="14" spans="1:10" ht="22.5" customHeight="1">
      <c r="A14" s="30">
        <v>43040</v>
      </c>
      <c r="B14" s="41" t="s">
        <v>39</v>
      </c>
      <c r="C14" s="21" t="str">
        <f>VLOOKUP(B14,[2]Vine!$A$5:$F$178,3,0)</f>
        <v>Phan Thiết - Bình Thuận</v>
      </c>
      <c r="D14" s="21">
        <f>VLOOKUP(B14,[2]Vine!$A$5:$F$178,2,0)</f>
        <v>260178873</v>
      </c>
      <c r="E14" s="22" t="s">
        <v>40</v>
      </c>
      <c r="F14" s="22">
        <v>19870</v>
      </c>
      <c r="G14" s="23">
        <v>16500</v>
      </c>
      <c r="H14" s="24">
        <f t="shared" ref="H14:H31" si="0">F14*G14</f>
        <v>327855000</v>
      </c>
      <c r="I14" s="25"/>
      <c r="J14" s="48"/>
    </row>
    <row r="15" spans="1:10" ht="22.5" customHeight="1">
      <c r="A15" s="30">
        <v>43040</v>
      </c>
      <c r="B15" s="41" t="s">
        <v>48</v>
      </c>
      <c r="C15" s="21" t="str">
        <f>VLOOKUP(B15,[2]Vine!$A$5:$F$178,3,0)</f>
        <v>Phan Thiết - Bình Thuận</v>
      </c>
      <c r="D15" s="21">
        <f>VLOOKUP(B15,[2]Vine!$A$5:$F$178,2,0)</f>
        <v>260850613</v>
      </c>
      <c r="E15" s="22" t="s">
        <v>40</v>
      </c>
      <c r="F15" s="22">
        <v>19860</v>
      </c>
      <c r="G15" s="23">
        <v>16500</v>
      </c>
      <c r="H15" s="24">
        <f t="shared" si="0"/>
        <v>327690000</v>
      </c>
      <c r="I15" s="26"/>
      <c r="J15" s="48"/>
    </row>
    <row r="16" spans="1:10" ht="22.5" customHeight="1">
      <c r="A16" s="30">
        <v>43040</v>
      </c>
      <c r="B16" s="41" t="s">
        <v>41</v>
      </c>
      <c r="C16" s="21" t="str">
        <f>VLOOKUP(B16,[2]Vine!$A$5:$F$178,3,0)</f>
        <v>Phan Thiết - Bình Thuận</v>
      </c>
      <c r="D16" s="21">
        <f>VLOOKUP(B16,[2]Vine!$A$5:$F$178,2,0)</f>
        <v>280853616</v>
      </c>
      <c r="E16" s="22" t="s">
        <v>40</v>
      </c>
      <c r="F16" s="22">
        <v>15790</v>
      </c>
      <c r="G16" s="23">
        <v>16500</v>
      </c>
      <c r="H16" s="24">
        <f t="shared" si="0"/>
        <v>260535000</v>
      </c>
      <c r="I16" s="26"/>
      <c r="J16" s="48"/>
    </row>
    <row r="17" spans="1:10" ht="22.5" customHeight="1">
      <c r="A17" s="30">
        <v>43040</v>
      </c>
      <c r="B17" s="41" t="s">
        <v>47</v>
      </c>
      <c r="C17" s="21" t="str">
        <f>VLOOKUP(B17,[2]Vine!$A$5:$F$178,3,0)</f>
        <v>Hàm Tân - Bình Thuận</v>
      </c>
      <c r="D17" s="21">
        <f>VLOOKUP(B17,[2]Vine!$A$5:$F$178,2,0)</f>
        <v>260690910</v>
      </c>
      <c r="E17" s="22" t="s">
        <v>40</v>
      </c>
      <c r="F17" s="22">
        <v>17560</v>
      </c>
      <c r="G17" s="23">
        <v>16500</v>
      </c>
      <c r="H17" s="24">
        <f t="shared" si="0"/>
        <v>289740000</v>
      </c>
      <c r="I17" s="26"/>
      <c r="J17" s="48"/>
    </row>
    <row r="18" spans="1:10" ht="22.5" customHeight="1">
      <c r="A18" s="30">
        <v>43045</v>
      </c>
      <c r="B18" s="41" t="s">
        <v>48</v>
      </c>
      <c r="C18" s="21" t="str">
        <f>VLOOKUP(B18,[2]Vine!$A$5:$F$178,3,0)</f>
        <v>Phan Thiết - Bình Thuận</v>
      </c>
      <c r="D18" s="21">
        <f>VLOOKUP(B18,[2]Vine!$A$5:$F$178,2,0)</f>
        <v>260850613</v>
      </c>
      <c r="E18" s="22" t="s">
        <v>40</v>
      </c>
      <c r="F18" s="22">
        <v>18740</v>
      </c>
      <c r="G18" s="23">
        <v>16500</v>
      </c>
      <c r="H18" s="24">
        <f t="shared" ref="H18:H25" si="1">F18*G18</f>
        <v>309210000</v>
      </c>
      <c r="I18" s="26"/>
      <c r="J18" s="48"/>
    </row>
    <row r="19" spans="1:10" ht="22.5" customHeight="1">
      <c r="A19" s="30">
        <v>43045</v>
      </c>
      <c r="B19" s="41" t="s">
        <v>41</v>
      </c>
      <c r="C19" s="21" t="str">
        <f>VLOOKUP(B19,[2]Vine!$A$5:$F$178,3,0)</f>
        <v>Phan Thiết - Bình Thuận</v>
      </c>
      <c r="D19" s="21">
        <f>VLOOKUP(B19,[2]Vine!$A$5:$F$178,2,0)</f>
        <v>280853616</v>
      </c>
      <c r="E19" s="22" t="s">
        <v>40</v>
      </c>
      <c r="F19" s="22">
        <v>17850</v>
      </c>
      <c r="G19" s="23">
        <v>16500</v>
      </c>
      <c r="H19" s="24">
        <f t="shared" si="1"/>
        <v>294525000</v>
      </c>
      <c r="I19" s="26"/>
      <c r="J19" s="48"/>
    </row>
    <row r="20" spans="1:10" ht="22.5" customHeight="1">
      <c r="A20" s="30">
        <v>43045</v>
      </c>
      <c r="B20" s="41" t="s">
        <v>43</v>
      </c>
      <c r="C20" s="21" t="str">
        <f>VLOOKUP(B20,[2]Vine!$A$5:$F$178,3,0)</f>
        <v>Long Hương - Bình Thuận</v>
      </c>
      <c r="D20" s="21" t="str">
        <f>VLOOKUP(B20,[2]Vine!$A$5:$F$178,2,0)</f>
        <v>020714486</v>
      </c>
      <c r="E20" s="22" t="s">
        <v>40</v>
      </c>
      <c r="F20" s="22">
        <v>16850</v>
      </c>
      <c r="G20" s="23">
        <v>16500</v>
      </c>
      <c r="H20" s="24">
        <f t="shared" si="1"/>
        <v>278025000</v>
      </c>
      <c r="I20" s="26"/>
      <c r="J20" s="48"/>
    </row>
    <row r="21" spans="1:10" ht="22.5" customHeight="1">
      <c r="A21" s="30">
        <v>43045</v>
      </c>
      <c r="B21" s="41" t="s">
        <v>41</v>
      </c>
      <c r="C21" s="21" t="str">
        <f>VLOOKUP(B21,[2]Vine!$A$5:$F$178,3,0)</f>
        <v>Phan Thiết - Bình Thuận</v>
      </c>
      <c r="D21" s="21">
        <f>VLOOKUP(B21,[2]Vine!$A$5:$F$178,2,0)</f>
        <v>280853616</v>
      </c>
      <c r="E21" s="22" t="s">
        <v>40</v>
      </c>
      <c r="F21" s="22">
        <v>17520</v>
      </c>
      <c r="G21" s="23">
        <v>16500</v>
      </c>
      <c r="H21" s="24">
        <f t="shared" si="1"/>
        <v>289080000</v>
      </c>
      <c r="I21" s="26"/>
      <c r="J21" s="48"/>
    </row>
    <row r="22" spans="1:10" ht="22.5" customHeight="1">
      <c r="A22" s="30">
        <v>43048</v>
      </c>
      <c r="B22" s="41" t="s">
        <v>47</v>
      </c>
      <c r="C22" s="21" t="str">
        <f>VLOOKUP(B22,[2]Vine!$A$5:$F$178,3,0)</f>
        <v>Hàm Tân - Bình Thuận</v>
      </c>
      <c r="D22" s="21">
        <f>VLOOKUP(B22,[2]Vine!$A$5:$F$178,2,0)</f>
        <v>260690910</v>
      </c>
      <c r="E22" s="22" t="s">
        <v>40</v>
      </c>
      <c r="F22" s="22">
        <v>17850</v>
      </c>
      <c r="G22" s="23">
        <v>16500</v>
      </c>
      <c r="H22" s="24">
        <f t="shared" si="1"/>
        <v>294525000</v>
      </c>
      <c r="I22" s="26"/>
      <c r="J22" s="48"/>
    </row>
    <row r="23" spans="1:10" ht="22.5" customHeight="1">
      <c r="A23" s="30">
        <v>43048</v>
      </c>
      <c r="B23" s="41" t="s">
        <v>49</v>
      </c>
      <c r="C23" s="21" t="str">
        <f>VLOOKUP(B23,[2]Vine!$A$5:$F$178,3,0)</f>
        <v>Đức Linh - Bình Thuận</v>
      </c>
      <c r="D23" s="21">
        <f>VLOOKUP(B23,[2]Vine!$A$5:$F$178,2,0)</f>
        <v>260682094</v>
      </c>
      <c r="E23" s="22" t="s">
        <v>40</v>
      </c>
      <c r="F23" s="22">
        <v>18620</v>
      </c>
      <c r="G23" s="23">
        <v>16500</v>
      </c>
      <c r="H23" s="24">
        <f t="shared" si="1"/>
        <v>307230000</v>
      </c>
      <c r="I23" s="26"/>
      <c r="J23" s="48"/>
    </row>
    <row r="24" spans="1:10" ht="22.5" customHeight="1">
      <c r="A24" s="30">
        <v>43048</v>
      </c>
      <c r="B24" s="41" t="s">
        <v>39</v>
      </c>
      <c r="C24" s="21" t="str">
        <f>VLOOKUP(B24,[2]Vine!$A$5:$F$178,3,0)</f>
        <v>Phan Thiết - Bình Thuận</v>
      </c>
      <c r="D24" s="21">
        <f>VLOOKUP(B24,[2]Vine!$A$5:$F$178,2,0)</f>
        <v>260178873</v>
      </c>
      <c r="E24" s="22" t="s">
        <v>40</v>
      </c>
      <c r="F24" s="22">
        <v>17450</v>
      </c>
      <c r="G24" s="23">
        <v>16500</v>
      </c>
      <c r="H24" s="24">
        <f t="shared" si="1"/>
        <v>287925000</v>
      </c>
      <c r="I24" s="26"/>
      <c r="J24" s="48"/>
    </row>
    <row r="25" spans="1:10" ht="22.5" customHeight="1">
      <c r="A25" s="30">
        <v>43048</v>
      </c>
      <c r="B25" s="41" t="s">
        <v>41</v>
      </c>
      <c r="C25" s="21" t="str">
        <f>VLOOKUP(B25,[2]Vine!$A$5:$F$178,3,0)</f>
        <v>Phan Thiết - Bình Thuận</v>
      </c>
      <c r="D25" s="21">
        <f>VLOOKUP(B25,[2]Vine!$A$5:$F$178,2,0)</f>
        <v>280853616</v>
      </c>
      <c r="E25" s="22" t="s">
        <v>40</v>
      </c>
      <c r="F25" s="22">
        <v>14750</v>
      </c>
      <c r="G25" s="23">
        <v>16500</v>
      </c>
      <c r="H25" s="24">
        <f t="shared" si="1"/>
        <v>243375000</v>
      </c>
      <c r="I25" s="26"/>
      <c r="J25" s="48"/>
    </row>
    <row r="26" spans="1:10" ht="22.5" customHeight="1">
      <c r="A26" s="30">
        <v>43056</v>
      </c>
      <c r="B26" s="41" t="s">
        <v>48</v>
      </c>
      <c r="C26" s="21" t="str">
        <f>VLOOKUP(B26,[2]Vine!$A$5:$F$178,3,0)</f>
        <v>Phan Thiết - Bình Thuận</v>
      </c>
      <c r="D26" s="21">
        <f>VLOOKUP(B26,[2]Vine!$A$5:$F$178,2,0)</f>
        <v>260850613</v>
      </c>
      <c r="E26" s="22" t="s">
        <v>40</v>
      </c>
      <c r="F26" s="22">
        <v>14620</v>
      </c>
      <c r="G26" s="23">
        <v>16500</v>
      </c>
      <c r="H26" s="24">
        <f t="shared" si="0"/>
        <v>241230000</v>
      </c>
      <c r="I26" s="26"/>
      <c r="J26" s="48"/>
    </row>
    <row r="27" spans="1:10" ht="22.5" customHeight="1">
      <c r="A27" s="30">
        <v>43056</v>
      </c>
      <c r="B27" s="41" t="s">
        <v>41</v>
      </c>
      <c r="C27" s="21" t="str">
        <f>VLOOKUP(B27,[2]Vine!$A$5:$F$178,3,0)</f>
        <v>Phan Thiết - Bình Thuận</v>
      </c>
      <c r="D27" s="21">
        <f>VLOOKUP(B27,[2]Vine!$A$5:$F$178,2,0)</f>
        <v>280853616</v>
      </c>
      <c r="E27" s="22" t="s">
        <v>40</v>
      </c>
      <c r="F27" s="22">
        <v>16530</v>
      </c>
      <c r="G27" s="23">
        <v>16500</v>
      </c>
      <c r="H27" s="24">
        <f t="shared" si="0"/>
        <v>272745000</v>
      </c>
      <c r="I27" s="26"/>
      <c r="J27" s="48"/>
    </row>
    <row r="28" spans="1:10" ht="22.5" customHeight="1">
      <c r="A28" s="30">
        <v>43056</v>
      </c>
      <c r="B28" s="41" t="s">
        <v>43</v>
      </c>
      <c r="C28" s="21" t="str">
        <f>VLOOKUP(B28,[2]Vine!$A$5:$F$178,3,0)</f>
        <v>Long Hương - Bình Thuận</v>
      </c>
      <c r="D28" s="21" t="str">
        <f>VLOOKUP(B28,[2]Vine!$A$5:$F$178,2,0)</f>
        <v>020714486</v>
      </c>
      <c r="E28" s="22" t="s">
        <v>40</v>
      </c>
      <c r="F28" s="22">
        <v>18790</v>
      </c>
      <c r="G28" s="23">
        <v>16500</v>
      </c>
      <c r="H28" s="24">
        <f t="shared" si="0"/>
        <v>310035000</v>
      </c>
      <c r="I28" s="26"/>
      <c r="J28" s="48"/>
    </row>
    <row r="29" spans="1:10" ht="22.5" customHeight="1">
      <c r="A29" s="30">
        <v>43056</v>
      </c>
      <c r="B29" s="41" t="s">
        <v>41</v>
      </c>
      <c r="C29" s="21" t="str">
        <f>VLOOKUP(B29,[2]Vine!$A$5:$F$178,3,0)</f>
        <v>Phan Thiết - Bình Thuận</v>
      </c>
      <c r="D29" s="21">
        <f>VLOOKUP(B29,[2]Vine!$A$5:$F$178,2,0)</f>
        <v>280853616</v>
      </c>
      <c r="E29" s="22" t="s">
        <v>40</v>
      </c>
      <c r="F29" s="22">
        <v>17560</v>
      </c>
      <c r="G29" s="23">
        <v>16500</v>
      </c>
      <c r="H29" s="24">
        <f t="shared" si="0"/>
        <v>289740000</v>
      </c>
      <c r="I29" s="26"/>
      <c r="J29" s="48"/>
    </row>
    <row r="30" spans="1:10" ht="22.5" customHeight="1">
      <c r="A30" s="30">
        <v>43064</v>
      </c>
      <c r="B30" s="41" t="s">
        <v>43</v>
      </c>
      <c r="C30" s="21" t="str">
        <f>VLOOKUP(B30,[2]Vine!$A$5:$F$178,3,0)</f>
        <v>Long Hương - Bình Thuận</v>
      </c>
      <c r="D30" s="21" t="str">
        <f>VLOOKUP(B30,[2]Vine!$A$5:$F$178,2,0)</f>
        <v>020714486</v>
      </c>
      <c r="E30" s="22" t="s">
        <v>40</v>
      </c>
      <c r="F30" s="22">
        <v>18620</v>
      </c>
      <c r="G30" s="23">
        <v>16500</v>
      </c>
      <c r="H30" s="24">
        <f t="shared" si="0"/>
        <v>307230000</v>
      </c>
      <c r="I30" s="26"/>
      <c r="J30" s="48"/>
    </row>
    <row r="31" spans="1:10" ht="22.5" customHeight="1">
      <c r="A31" s="30">
        <v>43064</v>
      </c>
      <c r="B31" s="41" t="s">
        <v>48</v>
      </c>
      <c r="C31" s="21" t="str">
        <f>VLOOKUP(B31,[2]Vine!$A$5:$F$178,3,0)</f>
        <v>Phan Thiết - Bình Thuận</v>
      </c>
      <c r="D31" s="21">
        <f>VLOOKUP(B31,[2]Vine!$A$5:$F$178,2,0)</f>
        <v>260850613</v>
      </c>
      <c r="E31" s="22" t="s">
        <v>40</v>
      </c>
      <c r="F31" s="22">
        <f>105560*3-SUM(F14:F30)</f>
        <v>17850</v>
      </c>
      <c r="G31" s="23">
        <v>16500</v>
      </c>
      <c r="H31" s="24">
        <f t="shared" si="0"/>
        <v>294525000</v>
      </c>
      <c r="I31" s="26"/>
      <c r="J31" s="48"/>
    </row>
    <row r="32" spans="1:10" ht="22.5" customHeight="1">
      <c r="A32" s="19"/>
      <c r="B32" s="20"/>
      <c r="C32" s="21"/>
      <c r="D32" s="21"/>
      <c r="E32" s="22"/>
      <c r="F32" s="22"/>
      <c r="G32" s="23"/>
      <c r="H32" s="24"/>
      <c r="I32" s="24"/>
      <c r="J32" s="48"/>
    </row>
    <row r="33" spans="1:10">
      <c r="A33" s="2" t="s">
        <v>21</v>
      </c>
      <c r="B33" s="1"/>
      <c r="C33" s="42">
        <f>SUM(H14:H32)</f>
        <v>5225220000</v>
      </c>
      <c r="D33" s="42"/>
      <c r="E33" s="1"/>
      <c r="F33" s="4"/>
      <c r="G33" s="4"/>
      <c r="H33" s="1"/>
      <c r="I33" s="1"/>
      <c r="J33" s="45"/>
    </row>
    <row r="34" spans="1:10">
      <c r="A34" s="2"/>
      <c r="B34" s="1"/>
      <c r="C34" s="10"/>
      <c r="D34" s="4"/>
      <c r="E34" s="1"/>
      <c r="F34" s="4"/>
      <c r="G34" s="28" t="s">
        <v>89</v>
      </c>
      <c r="H34" s="11"/>
      <c r="I34" s="11"/>
      <c r="J34" s="45"/>
    </row>
    <row r="35" spans="1:10">
      <c r="A35" s="2"/>
      <c r="B35" s="12" t="s">
        <v>22</v>
      </c>
      <c r="C35" s="1"/>
      <c r="D35" s="1"/>
      <c r="E35" s="1"/>
      <c r="F35" s="4"/>
      <c r="G35" s="13" t="s">
        <v>23</v>
      </c>
      <c r="H35" s="1"/>
      <c r="I35" s="1"/>
      <c r="J35" s="45"/>
    </row>
    <row r="36" spans="1:10">
      <c r="A36" s="2"/>
      <c r="B36" s="14" t="s">
        <v>24</v>
      </c>
      <c r="C36" s="1"/>
      <c r="D36" s="15"/>
      <c r="E36" s="1"/>
      <c r="F36" s="4"/>
      <c r="G36" s="16" t="s">
        <v>25</v>
      </c>
      <c r="H36" s="1"/>
      <c r="I36" s="1"/>
      <c r="J36" s="45"/>
    </row>
    <row r="37" spans="1:10">
      <c r="A37" s="2"/>
      <c r="B37" s="14"/>
      <c r="C37" s="1"/>
      <c r="D37" s="15"/>
      <c r="E37" s="1"/>
      <c r="F37" s="4"/>
      <c r="G37" s="16"/>
      <c r="H37" s="1"/>
      <c r="I37" s="1"/>
      <c r="J37" s="45"/>
    </row>
    <row r="38" spans="1:10">
      <c r="A38" s="2"/>
      <c r="B38" s="14"/>
      <c r="C38" s="1"/>
      <c r="D38" s="15"/>
      <c r="E38" s="1"/>
      <c r="F38" s="4"/>
      <c r="G38" s="16"/>
      <c r="H38" s="1"/>
      <c r="I38" s="1"/>
      <c r="J38" s="45"/>
    </row>
    <row r="39" spans="1:10">
      <c r="A39" s="2"/>
      <c r="B39" s="14"/>
      <c r="C39" s="1"/>
      <c r="D39" s="15"/>
      <c r="E39" s="1"/>
      <c r="F39" s="4"/>
      <c r="G39" s="16"/>
      <c r="H39" s="1"/>
      <c r="I39" s="1"/>
      <c r="J39" s="45"/>
    </row>
    <row r="40" spans="1:10">
      <c r="A40" s="2"/>
      <c r="B40" s="14"/>
      <c r="C40" s="1"/>
      <c r="D40" s="15"/>
      <c r="E40" s="1"/>
      <c r="F40" s="4"/>
      <c r="G40" s="16"/>
      <c r="H40" s="1"/>
      <c r="I40" s="1"/>
      <c r="J40" s="45"/>
    </row>
    <row r="41" spans="1:10">
      <c r="A41" s="2"/>
      <c r="B41" s="14"/>
      <c r="C41" s="1"/>
      <c r="D41" s="15"/>
      <c r="E41" s="1"/>
      <c r="F41" s="4"/>
      <c r="G41" s="16"/>
      <c r="H41" s="1"/>
      <c r="I41" s="1"/>
      <c r="J41" s="45"/>
    </row>
    <row r="42" spans="1:10">
      <c r="A42" s="2"/>
      <c r="B42" s="17" t="s">
        <v>29</v>
      </c>
      <c r="C42" s="17"/>
      <c r="D42" s="1"/>
      <c r="E42" s="1"/>
      <c r="F42" s="100"/>
      <c r="G42" s="100"/>
      <c r="H42" s="100"/>
      <c r="I42" s="1"/>
      <c r="J42" s="45"/>
    </row>
    <row r="43" spans="1:10" ht="17.25" hidden="1" customHeight="1">
      <c r="A43" s="2"/>
      <c r="B43" s="17"/>
      <c r="C43" s="17"/>
      <c r="D43" s="1"/>
      <c r="E43" s="1"/>
      <c r="F43" s="98"/>
      <c r="G43" s="98"/>
      <c r="H43" s="98"/>
      <c r="I43" s="1"/>
      <c r="J43" s="45"/>
    </row>
    <row r="44" spans="1:10" ht="17.25" hidden="1" customHeight="1">
      <c r="A44" s="2"/>
      <c r="B44" s="17"/>
      <c r="C44" s="17"/>
      <c r="D44" s="1"/>
      <c r="E44" s="1"/>
      <c r="F44" s="98"/>
      <c r="G44" s="98"/>
      <c r="H44" s="98"/>
      <c r="I44" s="1"/>
      <c r="J44" s="45"/>
    </row>
    <row r="45" spans="1:10" ht="17.25" hidden="1" customHeight="1">
      <c r="A45" s="2"/>
      <c r="B45" s="17"/>
      <c r="C45" s="17"/>
      <c r="D45" s="1"/>
      <c r="E45" s="1"/>
      <c r="F45" s="98"/>
      <c r="G45" s="98"/>
      <c r="H45" s="98"/>
      <c r="I45" s="1"/>
      <c r="J45" s="45"/>
    </row>
    <row r="46" spans="1:10" ht="17.25" hidden="1" customHeight="1">
      <c r="A46" s="2"/>
      <c r="B46" s="17"/>
      <c r="C46" s="17"/>
      <c r="D46" s="1"/>
      <c r="E46" s="1"/>
      <c r="F46" s="98"/>
      <c r="G46" s="98"/>
      <c r="H46" s="98"/>
      <c r="I46" s="1"/>
      <c r="J46" s="45"/>
    </row>
    <row r="47" spans="1:10" ht="30.75" customHeight="1">
      <c r="A47" s="2"/>
      <c r="B47" s="1"/>
      <c r="C47" s="1"/>
      <c r="D47" s="1"/>
      <c r="E47" s="1"/>
      <c r="F47" s="4"/>
      <c r="G47" s="4"/>
      <c r="H47" s="1"/>
      <c r="I47" s="1"/>
      <c r="J47" s="45"/>
    </row>
    <row r="48" spans="1:10">
      <c r="A48" s="18" t="s">
        <v>26</v>
      </c>
      <c r="B48" s="1"/>
      <c r="C48" s="1"/>
      <c r="D48" s="1"/>
      <c r="E48" s="1"/>
      <c r="F48" s="4"/>
      <c r="G48" s="4"/>
      <c r="H48" s="1"/>
      <c r="I48" s="1"/>
      <c r="J48" s="45"/>
    </row>
    <row r="49" spans="1:10" ht="33.75" customHeight="1">
      <c r="A49" s="101" t="s">
        <v>27</v>
      </c>
      <c r="B49" s="102"/>
      <c r="C49" s="102"/>
      <c r="D49" s="102"/>
      <c r="E49" s="102"/>
      <c r="F49" s="102"/>
      <c r="G49" s="102"/>
      <c r="H49" s="102"/>
      <c r="I49" s="102"/>
      <c r="J49" s="45"/>
    </row>
    <row r="50" spans="1:10" ht="33.75" customHeight="1">
      <c r="A50" s="101" t="s">
        <v>28</v>
      </c>
      <c r="B50" s="101"/>
      <c r="C50" s="101"/>
      <c r="D50" s="101"/>
      <c r="E50" s="101"/>
      <c r="F50" s="101"/>
      <c r="G50" s="101"/>
      <c r="H50" s="101"/>
      <c r="I50" s="101"/>
      <c r="J50" s="45"/>
    </row>
  </sheetData>
  <mergeCells count="9">
    <mergeCell ref="F42:H42"/>
    <mergeCell ref="A49:I49"/>
    <mergeCell ref="A50:I50"/>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65" right="0" top="0.75" bottom="0.3"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10" workbookViewId="0">
      <selection activeCell="D31" sqref="D31"/>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2.75" customHeight="1">
      <c r="A1" s="103" t="s">
        <v>0</v>
      </c>
      <c r="B1" s="103"/>
      <c r="C1" s="103"/>
      <c r="D1" s="103"/>
      <c r="E1" s="103"/>
      <c r="F1" s="103"/>
      <c r="G1" s="104"/>
      <c r="H1" s="105" t="s">
        <v>1</v>
      </c>
      <c r="I1" s="106"/>
    </row>
    <row r="2" spans="1:9" ht="12.75" customHeight="1">
      <c r="A2" s="103"/>
      <c r="B2" s="103"/>
      <c r="C2" s="103"/>
      <c r="D2" s="103"/>
      <c r="E2" s="103"/>
      <c r="F2" s="103"/>
      <c r="G2" s="104"/>
      <c r="H2" s="107"/>
      <c r="I2" s="108"/>
    </row>
    <row r="3" spans="1:9" ht="12.75" customHeight="1">
      <c r="A3" s="103"/>
      <c r="B3" s="103"/>
      <c r="C3" s="103"/>
      <c r="D3" s="103"/>
      <c r="E3" s="103"/>
      <c r="F3" s="103"/>
      <c r="G3" s="104"/>
      <c r="H3" s="107"/>
      <c r="I3" s="108"/>
    </row>
    <row r="4" spans="1:9">
      <c r="A4" s="111" t="s">
        <v>45</v>
      </c>
      <c r="B4" s="111"/>
      <c r="C4" s="111"/>
      <c r="D4" s="111"/>
      <c r="E4" s="111"/>
      <c r="F4" s="111"/>
      <c r="G4" s="112"/>
      <c r="H4" s="109"/>
      <c r="I4" s="110"/>
    </row>
    <row r="5" spans="1:9" ht="6.75" customHeight="1">
      <c r="A5" s="2"/>
      <c r="B5" s="1"/>
      <c r="C5" s="3"/>
      <c r="D5" s="3"/>
      <c r="E5" s="1"/>
      <c r="F5" s="4"/>
      <c r="G5" s="4"/>
      <c r="H5" s="1"/>
      <c r="I5" s="1"/>
    </row>
    <row r="6" spans="1:9" ht="15.75" customHeight="1">
      <c r="A6" s="2" t="s">
        <v>2</v>
      </c>
      <c r="B6" s="1"/>
      <c r="C6" s="1"/>
      <c r="D6" s="1"/>
      <c r="E6" s="1" t="s">
        <v>3</v>
      </c>
      <c r="F6" s="4"/>
      <c r="G6" s="4"/>
      <c r="H6" s="1"/>
      <c r="I6" s="1"/>
    </row>
    <row r="7" spans="1:9" ht="15.75" customHeight="1">
      <c r="A7" s="2" t="s">
        <v>4</v>
      </c>
      <c r="B7" s="1"/>
      <c r="C7" s="1"/>
      <c r="D7" s="1"/>
      <c r="E7" s="1"/>
      <c r="F7" s="4"/>
      <c r="G7" s="4"/>
      <c r="H7" s="1"/>
      <c r="I7" s="1"/>
    </row>
    <row r="8" spans="1:9" ht="15.75" customHeight="1">
      <c r="A8" s="2" t="s">
        <v>5</v>
      </c>
      <c r="B8" s="1"/>
      <c r="C8" s="1"/>
      <c r="D8" s="1"/>
      <c r="E8" s="1"/>
      <c r="F8" s="4"/>
      <c r="G8" s="4"/>
      <c r="H8" s="1"/>
      <c r="I8" s="1"/>
    </row>
    <row r="9" spans="1:9" ht="15.75" customHeight="1">
      <c r="A9" s="2" t="s">
        <v>6</v>
      </c>
      <c r="B9" s="1"/>
      <c r="C9" s="1"/>
      <c r="D9" s="1"/>
      <c r="E9" s="1"/>
      <c r="F9" s="4"/>
      <c r="G9" s="4"/>
      <c r="H9" s="1"/>
      <c r="I9" s="1"/>
    </row>
    <row r="10" spans="1:9" ht="9" customHeight="1">
      <c r="A10" s="2"/>
      <c r="B10" s="1"/>
      <c r="C10" s="1"/>
      <c r="D10" s="1"/>
      <c r="E10" s="1"/>
      <c r="F10" s="4"/>
      <c r="G10" s="4"/>
      <c r="H10" s="1"/>
      <c r="I10" s="1"/>
    </row>
    <row r="11" spans="1:9" ht="21" customHeight="1">
      <c r="A11" s="113" t="s">
        <v>7</v>
      </c>
      <c r="B11" s="115" t="s">
        <v>8</v>
      </c>
      <c r="C11" s="116"/>
      <c r="D11" s="117"/>
      <c r="E11" s="118" t="s">
        <v>9</v>
      </c>
      <c r="F11" s="118"/>
      <c r="G11" s="118"/>
      <c r="H11" s="118"/>
      <c r="I11" s="36" t="s">
        <v>10</v>
      </c>
    </row>
    <row r="12" spans="1:9" ht="34.5" customHeight="1">
      <c r="A12" s="114"/>
      <c r="B12" s="36" t="s">
        <v>11</v>
      </c>
      <c r="C12" s="36" t="s">
        <v>12</v>
      </c>
      <c r="D12" s="36" t="s">
        <v>13</v>
      </c>
      <c r="E12" s="36" t="s">
        <v>14</v>
      </c>
      <c r="F12" s="5" t="s">
        <v>15</v>
      </c>
      <c r="G12" s="5" t="s">
        <v>16</v>
      </c>
      <c r="H12" s="6" t="s">
        <v>17</v>
      </c>
      <c r="I12" s="36"/>
    </row>
    <row r="13" spans="1:9" ht="15.75" customHeight="1">
      <c r="A13" s="7" t="s">
        <v>18</v>
      </c>
      <c r="B13" s="8">
        <v>2</v>
      </c>
      <c r="C13" s="8">
        <v>3</v>
      </c>
      <c r="D13" s="8">
        <v>4</v>
      </c>
      <c r="E13" s="8">
        <v>5</v>
      </c>
      <c r="F13" s="9" t="s">
        <v>19</v>
      </c>
      <c r="G13" s="9" t="s">
        <v>20</v>
      </c>
      <c r="H13" s="8">
        <v>8</v>
      </c>
      <c r="I13" s="8">
        <v>9</v>
      </c>
    </row>
    <row r="14" spans="1:9" ht="18.75" customHeight="1">
      <c r="A14" s="30">
        <v>43033</v>
      </c>
      <c r="B14" s="41" t="s">
        <v>39</v>
      </c>
      <c r="C14" s="21" t="str">
        <f>VLOOKUP(B14,[2]Vine!$A$5:$F$178,3,0)</f>
        <v>Phan Thiết - Bình Thuận</v>
      </c>
      <c r="D14" s="21">
        <f>VLOOKUP(B14,[2]Vine!$A$5:$F$178,2,0)</f>
        <v>260178873</v>
      </c>
      <c r="E14" s="22" t="s">
        <v>40</v>
      </c>
      <c r="F14" s="22">
        <v>15820</v>
      </c>
      <c r="G14" s="23">
        <v>15500</v>
      </c>
      <c r="H14" s="24">
        <f t="shared" ref="H14:H23" si="0">F14*G14</f>
        <v>245210000</v>
      </c>
      <c r="I14" s="26"/>
    </row>
    <row r="15" spans="1:9" ht="18.75" customHeight="1">
      <c r="A15" s="30">
        <v>43033</v>
      </c>
      <c r="B15" s="41" t="s">
        <v>41</v>
      </c>
      <c r="C15" s="21" t="str">
        <f>VLOOKUP(B15,[2]Vine!$A$5:$F$178,3,0)</f>
        <v>Phan Thiết - Bình Thuận</v>
      </c>
      <c r="D15" s="21">
        <f>VLOOKUP(B15,[2]Vine!$A$5:$F$178,2,0)</f>
        <v>280853616</v>
      </c>
      <c r="E15" s="22" t="s">
        <v>40</v>
      </c>
      <c r="F15" s="22">
        <v>16540</v>
      </c>
      <c r="G15" s="23">
        <v>15500</v>
      </c>
      <c r="H15" s="24">
        <f t="shared" si="0"/>
        <v>256370000</v>
      </c>
      <c r="I15" s="26"/>
    </row>
    <row r="16" spans="1:9" ht="18.75" customHeight="1">
      <c r="A16" s="30">
        <v>43033</v>
      </c>
      <c r="B16" s="41" t="s">
        <v>42</v>
      </c>
      <c r="C16" s="21" t="str">
        <f>VLOOKUP(B16,[2]Vine!$A$5:$F$178,3,0)</f>
        <v>Thanh Hải - Bình Thuận</v>
      </c>
      <c r="D16" s="21">
        <f>VLOOKUP(B16,[2]Vine!$A$5:$F$178,2,0)</f>
        <v>261005222</v>
      </c>
      <c r="E16" s="22" t="s">
        <v>40</v>
      </c>
      <c r="F16" s="22">
        <v>14980</v>
      </c>
      <c r="G16" s="23">
        <v>15500</v>
      </c>
      <c r="H16" s="24">
        <f t="shared" si="0"/>
        <v>232190000</v>
      </c>
      <c r="I16" s="26"/>
    </row>
    <row r="17" spans="1:9" ht="18.75" customHeight="1">
      <c r="A17" s="30">
        <v>43033</v>
      </c>
      <c r="B17" s="41" t="s">
        <v>43</v>
      </c>
      <c r="C17" s="21" t="str">
        <f>VLOOKUP(B17,[2]Vine!$A$5:$F$178,3,0)</f>
        <v>Long Hương - Bình Thuận</v>
      </c>
      <c r="D17" s="21" t="str">
        <f>VLOOKUP(B17,[2]Vine!$A$5:$F$178,2,0)</f>
        <v>020714486</v>
      </c>
      <c r="E17" s="22" t="s">
        <v>40</v>
      </c>
      <c r="F17" s="22">
        <v>15840</v>
      </c>
      <c r="G17" s="23">
        <v>15500</v>
      </c>
      <c r="H17" s="24">
        <f t="shared" si="0"/>
        <v>245520000</v>
      </c>
      <c r="I17" s="26"/>
    </row>
    <row r="18" spans="1:9" ht="18.75" customHeight="1">
      <c r="A18" s="30">
        <v>43037</v>
      </c>
      <c r="B18" s="41" t="s">
        <v>39</v>
      </c>
      <c r="C18" s="21" t="str">
        <f>VLOOKUP(B18,[2]Vine!$A$5:$F$178,3,0)</f>
        <v>Phan Thiết - Bình Thuận</v>
      </c>
      <c r="D18" s="21">
        <f>VLOOKUP(B18,[2]Vine!$A$5:$F$178,2,0)</f>
        <v>260178873</v>
      </c>
      <c r="E18" s="22" t="s">
        <v>40</v>
      </c>
      <c r="F18" s="22">
        <v>16420</v>
      </c>
      <c r="G18" s="23">
        <v>15500</v>
      </c>
      <c r="H18" s="24">
        <f t="shared" si="0"/>
        <v>254510000</v>
      </c>
      <c r="I18" s="26"/>
    </row>
    <row r="19" spans="1:9" ht="18.75" customHeight="1">
      <c r="A19" s="30">
        <v>43037</v>
      </c>
      <c r="B19" s="41" t="s">
        <v>42</v>
      </c>
      <c r="C19" s="21" t="str">
        <f>VLOOKUP(B19,[2]Vine!$A$5:$F$178,3,0)</f>
        <v>Thanh Hải - Bình Thuận</v>
      </c>
      <c r="D19" s="21">
        <f>VLOOKUP(B19,[2]Vine!$A$5:$F$178,2,0)</f>
        <v>261005222</v>
      </c>
      <c r="E19" s="22" t="s">
        <v>40</v>
      </c>
      <c r="F19" s="22">
        <v>11050</v>
      </c>
      <c r="G19" s="23">
        <v>15500</v>
      </c>
      <c r="H19" s="24">
        <f t="shared" si="0"/>
        <v>171275000</v>
      </c>
      <c r="I19" s="26"/>
    </row>
    <row r="20" spans="1:9" ht="18.75" customHeight="1">
      <c r="A20" s="30">
        <v>43037</v>
      </c>
      <c r="B20" s="41" t="s">
        <v>43</v>
      </c>
      <c r="C20" s="21" t="str">
        <f>VLOOKUP(B20,[2]Vine!$A$5:$F$178,3,0)</f>
        <v>Long Hương - Bình Thuận</v>
      </c>
      <c r="D20" s="21" t="str">
        <f>VLOOKUP(B20,[2]Vine!$A$5:$F$178,2,0)</f>
        <v>020714486</v>
      </c>
      <c r="E20" s="22" t="s">
        <v>40</v>
      </c>
      <c r="F20" s="22">
        <v>12780</v>
      </c>
      <c r="G20" s="23">
        <v>15500</v>
      </c>
      <c r="H20" s="24">
        <f t="shared" si="0"/>
        <v>198090000</v>
      </c>
      <c r="I20" s="26"/>
    </row>
    <row r="21" spans="1:9" ht="18.75" customHeight="1">
      <c r="A21" s="30">
        <v>43042</v>
      </c>
      <c r="B21" s="41" t="s">
        <v>39</v>
      </c>
      <c r="C21" s="21" t="str">
        <f>VLOOKUP(B21,[2]Vine!$A$5:$F$178,3,0)</f>
        <v>Phan Thiết - Bình Thuận</v>
      </c>
      <c r="D21" s="21">
        <f>VLOOKUP(B21,[2]Vine!$A$5:$F$178,2,0)</f>
        <v>260178873</v>
      </c>
      <c r="E21" s="22" t="s">
        <v>40</v>
      </c>
      <c r="F21" s="22">
        <v>15480</v>
      </c>
      <c r="G21" s="23">
        <v>15500</v>
      </c>
      <c r="H21" s="24">
        <f t="shared" si="0"/>
        <v>239940000</v>
      </c>
      <c r="I21" s="26"/>
    </row>
    <row r="22" spans="1:9" ht="18.75" customHeight="1">
      <c r="A22" s="30">
        <v>43042</v>
      </c>
      <c r="B22" s="41" t="s">
        <v>41</v>
      </c>
      <c r="C22" s="21" t="str">
        <f>VLOOKUP(B22,[2]Vine!$A$5:$F$178,3,0)</f>
        <v>Phan Thiết - Bình Thuận</v>
      </c>
      <c r="D22" s="21">
        <f>VLOOKUP(B22,[2]Vine!$A$5:$F$178,2,0)</f>
        <v>280853616</v>
      </c>
      <c r="E22" s="22" t="s">
        <v>40</v>
      </c>
      <c r="F22" s="22">
        <v>10250</v>
      </c>
      <c r="G22" s="23">
        <v>15500</v>
      </c>
      <c r="H22" s="24">
        <f t="shared" si="0"/>
        <v>158875000</v>
      </c>
      <c r="I22" s="26"/>
    </row>
    <row r="23" spans="1:9" ht="18.75" customHeight="1">
      <c r="A23" s="30">
        <v>43042</v>
      </c>
      <c r="B23" s="41" t="s">
        <v>43</v>
      </c>
      <c r="C23" s="21" t="str">
        <f>VLOOKUP(B23,[2]Vine!$A$5:$F$178,3,0)</f>
        <v>Long Hương - Bình Thuận</v>
      </c>
      <c r="D23" s="21" t="str">
        <f>VLOOKUP(B23,[2]Vine!$A$5:$F$178,2,0)</f>
        <v>020714486</v>
      </c>
      <c r="E23" s="22" t="s">
        <v>40</v>
      </c>
      <c r="F23" s="22">
        <v>10450</v>
      </c>
      <c r="G23" s="23">
        <v>15500</v>
      </c>
      <c r="H23" s="24">
        <f t="shared" si="0"/>
        <v>161975000</v>
      </c>
      <c r="I23" s="26"/>
    </row>
    <row r="24" spans="1:9" ht="18.75" customHeight="1">
      <c r="A24" s="19"/>
      <c r="B24" s="20"/>
      <c r="C24" s="21"/>
      <c r="D24" s="21"/>
      <c r="E24" s="22"/>
      <c r="F24" s="22"/>
      <c r="G24" s="23"/>
      <c r="H24" s="24"/>
      <c r="I24" s="24"/>
    </row>
    <row r="25" spans="1:9" ht="18.75" customHeight="1">
      <c r="A25" s="2" t="s">
        <v>21</v>
      </c>
      <c r="B25" s="1"/>
      <c r="C25" s="42">
        <f>SUM(H14:H24)</f>
        <v>2163955000</v>
      </c>
      <c r="D25" s="42"/>
      <c r="E25" s="1"/>
      <c r="F25" s="4"/>
      <c r="G25" s="4"/>
      <c r="H25" s="1"/>
      <c r="I25" s="1"/>
    </row>
    <row r="26" spans="1:9" ht="15" customHeight="1">
      <c r="A26" s="2"/>
      <c r="B26" s="1"/>
      <c r="C26" s="10"/>
      <c r="D26" s="4"/>
      <c r="E26" s="1"/>
      <c r="F26" s="4"/>
      <c r="G26" s="28" t="s">
        <v>44</v>
      </c>
      <c r="H26" s="11"/>
      <c r="I26" s="11"/>
    </row>
    <row r="27" spans="1:9" ht="15" customHeight="1">
      <c r="A27" s="2"/>
      <c r="B27" s="12" t="s">
        <v>22</v>
      </c>
      <c r="C27" s="1"/>
      <c r="D27" s="1"/>
      <c r="E27" s="1"/>
      <c r="F27" s="4"/>
      <c r="G27" s="13" t="s">
        <v>23</v>
      </c>
      <c r="H27" s="1"/>
      <c r="I27" s="1"/>
    </row>
    <row r="28" spans="1:9" ht="15" customHeight="1">
      <c r="A28" s="2"/>
      <c r="B28" s="14" t="s">
        <v>24</v>
      </c>
      <c r="C28" s="1"/>
      <c r="D28" s="15"/>
      <c r="E28" s="1"/>
      <c r="F28" s="4"/>
      <c r="G28" s="16" t="s">
        <v>25</v>
      </c>
      <c r="H28" s="1"/>
      <c r="I28" s="1"/>
    </row>
    <row r="29" spans="1:9">
      <c r="A29" s="2"/>
      <c r="B29" s="14"/>
      <c r="C29" s="1"/>
      <c r="D29" s="15"/>
      <c r="E29" s="1"/>
      <c r="F29" s="4"/>
      <c r="G29" s="16"/>
      <c r="H29" s="1"/>
      <c r="I29" s="1"/>
    </row>
    <row r="33" spans="2:2">
      <c r="B33" s="17" t="s">
        <v>29</v>
      </c>
    </row>
    <row r="34" spans="2:2" ht="17.25" hidden="1" customHeight="1"/>
    <row r="35" spans="2:2" ht="17.25" hidden="1" customHeight="1"/>
    <row r="36" spans="2:2" ht="17.25" hidden="1" customHeight="1"/>
    <row r="37" spans="2:2" ht="17.25" hidden="1" customHeight="1"/>
    <row r="38" spans="2:2" ht="30.75" customHeight="1"/>
    <row r="40" spans="2:2" ht="33.75" customHeight="1"/>
    <row r="41" spans="2:2" ht="33.75" customHeight="1"/>
  </sheetData>
  <mergeCells count="6">
    <mergeCell ref="A1:G3"/>
    <mergeCell ref="H1:I4"/>
    <mergeCell ref="A4:G4"/>
    <mergeCell ref="A11:A12"/>
    <mergeCell ref="B11:D11"/>
    <mergeCell ref="E11:H11"/>
  </mergeCells>
  <conditionalFormatting sqref="C5:E6 F6">
    <cfRule type="cellIs" dxfId="15" priority="1" stopIfTrue="1" operator="equal">
      <formula>"Döõ lieäu sai"</formula>
    </cfRule>
  </conditionalFormatting>
  <pageMargins left="0.65" right="0" top="0.28999999999999998" bottom="0.3"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opLeftCell="A11" workbookViewId="0">
      <selection activeCell="A14" sqref="A14:F30"/>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03" t="s">
        <v>0</v>
      </c>
      <c r="B1" s="103"/>
      <c r="C1" s="103"/>
      <c r="D1" s="103"/>
      <c r="E1" s="103"/>
      <c r="F1" s="103"/>
      <c r="G1" s="104"/>
      <c r="H1" s="105" t="s">
        <v>1</v>
      </c>
      <c r="I1" s="106"/>
    </row>
    <row r="2" spans="1:9">
      <c r="A2" s="103"/>
      <c r="B2" s="103"/>
      <c r="C2" s="103"/>
      <c r="D2" s="103"/>
      <c r="E2" s="103"/>
      <c r="F2" s="103"/>
      <c r="G2" s="104"/>
      <c r="H2" s="107"/>
      <c r="I2" s="108"/>
    </row>
    <row r="3" spans="1:9">
      <c r="A3" s="103"/>
      <c r="B3" s="103"/>
      <c r="C3" s="103"/>
      <c r="D3" s="103"/>
      <c r="E3" s="103"/>
      <c r="F3" s="103"/>
      <c r="G3" s="104"/>
      <c r="H3" s="107"/>
      <c r="I3" s="108"/>
    </row>
    <row r="4" spans="1:9">
      <c r="A4" s="111" t="s">
        <v>54</v>
      </c>
      <c r="B4" s="111"/>
      <c r="C4" s="111"/>
      <c r="D4" s="111"/>
      <c r="E4" s="111"/>
      <c r="F4" s="111"/>
      <c r="G4" s="112"/>
      <c r="H4" s="109"/>
      <c r="I4" s="110"/>
    </row>
    <row r="5" spans="1:9" ht="20.25">
      <c r="C5" s="3"/>
      <c r="D5" s="3"/>
    </row>
    <row r="6" spans="1:9">
      <c r="A6" s="2" t="s">
        <v>2</v>
      </c>
      <c r="E6" s="1" t="s">
        <v>3</v>
      </c>
    </row>
    <row r="7" spans="1:9">
      <c r="A7" s="2" t="s">
        <v>4</v>
      </c>
    </row>
    <row r="8" spans="1:9">
      <c r="A8" s="2" t="s">
        <v>5</v>
      </c>
    </row>
    <row r="9" spans="1:9">
      <c r="A9" s="2" t="s">
        <v>6</v>
      </c>
    </row>
    <row r="11" spans="1:9" ht="23.25" customHeight="1">
      <c r="A11" s="113" t="s">
        <v>7</v>
      </c>
      <c r="B11" s="115" t="s">
        <v>8</v>
      </c>
      <c r="C11" s="116"/>
      <c r="D11" s="117"/>
      <c r="E11" s="118" t="s">
        <v>9</v>
      </c>
      <c r="F11" s="118"/>
      <c r="G11" s="118"/>
      <c r="H11" s="118"/>
      <c r="I11" s="40" t="s">
        <v>10</v>
      </c>
    </row>
    <row r="12" spans="1:9" ht="39" customHeight="1">
      <c r="A12" s="114"/>
      <c r="B12" s="40" t="s">
        <v>11</v>
      </c>
      <c r="C12" s="40" t="s">
        <v>12</v>
      </c>
      <c r="D12" s="40" t="s">
        <v>13</v>
      </c>
      <c r="E12" s="40" t="s">
        <v>14</v>
      </c>
      <c r="F12" s="5" t="s">
        <v>15</v>
      </c>
      <c r="G12" s="5" t="s">
        <v>16</v>
      </c>
      <c r="H12" s="6" t="s">
        <v>17</v>
      </c>
      <c r="I12" s="40"/>
    </row>
    <row r="13" spans="1:9" ht="14.25" customHeight="1">
      <c r="A13" s="7" t="s">
        <v>18</v>
      </c>
      <c r="B13" s="8">
        <v>2</v>
      </c>
      <c r="C13" s="8">
        <v>3</v>
      </c>
      <c r="D13" s="8">
        <v>4</v>
      </c>
      <c r="E13" s="8">
        <v>5</v>
      </c>
      <c r="F13" s="9" t="s">
        <v>19</v>
      </c>
      <c r="G13" s="9" t="s">
        <v>20</v>
      </c>
      <c r="H13" s="8">
        <v>8</v>
      </c>
      <c r="I13" s="8">
        <v>9</v>
      </c>
    </row>
    <row r="14" spans="1:9" ht="21" customHeight="1">
      <c r="A14" s="19">
        <v>43018</v>
      </c>
      <c r="B14" s="41" t="s">
        <v>46</v>
      </c>
      <c r="C14" s="21" t="str">
        <f>VLOOKUP(B14,[1]Vine!$A$5:$F$178,3,0)</f>
        <v>Đức Linh - Bình Thuận</v>
      </c>
      <c r="D14" s="21">
        <f>VLOOKUP(B14,[1]Vine!$A$5:$F$178,2,0)</f>
        <v>250746332</v>
      </c>
      <c r="E14" s="22" t="s">
        <v>40</v>
      </c>
      <c r="F14" s="22">
        <v>18750</v>
      </c>
      <c r="G14" s="23">
        <v>16000</v>
      </c>
      <c r="H14" s="24">
        <f t="shared" ref="H14:H30" si="0">F14*G14</f>
        <v>300000000</v>
      </c>
      <c r="I14" s="25"/>
    </row>
    <row r="15" spans="1:9" ht="21" customHeight="1">
      <c r="A15" s="19">
        <v>43018</v>
      </c>
      <c r="B15" s="41" t="s">
        <v>47</v>
      </c>
      <c r="C15" s="21" t="str">
        <f>VLOOKUP(B15,[1]Vine!$A$5:$F$178,3,0)</f>
        <v>Hàm Tân - Bình Thuận</v>
      </c>
      <c r="D15" s="21">
        <f>VLOOKUP(B15,[1]Vine!$A$5:$F$178,2,0)</f>
        <v>260690910</v>
      </c>
      <c r="E15" s="22" t="s">
        <v>40</v>
      </c>
      <c r="F15" s="22">
        <v>17520</v>
      </c>
      <c r="G15" s="23">
        <v>16000</v>
      </c>
      <c r="H15" s="24">
        <f t="shared" si="0"/>
        <v>280320000</v>
      </c>
      <c r="I15" s="26"/>
    </row>
    <row r="16" spans="1:9" ht="21" customHeight="1">
      <c r="A16" s="19">
        <v>43018</v>
      </c>
      <c r="B16" s="41" t="s">
        <v>48</v>
      </c>
      <c r="C16" s="21" t="str">
        <f>VLOOKUP(B16,[1]Vine!$A$5:$F$178,3,0)</f>
        <v>Phan Thiết - Bình Thuận</v>
      </c>
      <c r="D16" s="21">
        <f>VLOOKUP(B16,[1]Vine!$A$5:$F$178,2,0)</f>
        <v>260850613</v>
      </c>
      <c r="E16" s="22" t="s">
        <v>40</v>
      </c>
      <c r="F16" s="22">
        <v>18460</v>
      </c>
      <c r="G16" s="23">
        <v>16000</v>
      </c>
      <c r="H16" s="24">
        <f t="shared" si="0"/>
        <v>295360000</v>
      </c>
      <c r="I16" s="26"/>
    </row>
    <row r="17" spans="1:9" ht="21" customHeight="1">
      <c r="A17" s="19">
        <v>43018</v>
      </c>
      <c r="B17" s="41" t="s">
        <v>39</v>
      </c>
      <c r="C17" s="21" t="str">
        <f>VLOOKUP(B17,[1]Vine!$A$5:$F$178,3,0)</f>
        <v>Phan Thiết - Bình Thuận</v>
      </c>
      <c r="D17" s="21">
        <f>VLOOKUP(B17,[1]Vine!$A$5:$F$178,2,0)</f>
        <v>260178873</v>
      </c>
      <c r="E17" s="22" t="s">
        <v>40</v>
      </c>
      <c r="F17" s="22">
        <v>17560</v>
      </c>
      <c r="G17" s="23">
        <v>16000</v>
      </c>
      <c r="H17" s="24">
        <f t="shared" si="0"/>
        <v>280960000</v>
      </c>
      <c r="I17" s="26"/>
    </row>
    <row r="18" spans="1:9" ht="21" customHeight="1">
      <c r="A18" s="19">
        <v>43018</v>
      </c>
      <c r="B18" s="41" t="s">
        <v>41</v>
      </c>
      <c r="C18" s="21" t="str">
        <f>VLOOKUP(B18,[1]Vine!$A$5:$F$178,3,0)</f>
        <v>Phan Thiết - Bình Thuận</v>
      </c>
      <c r="D18" s="21">
        <f>VLOOKUP(B18,[1]Vine!$A$5:$F$178,2,0)</f>
        <v>280853616</v>
      </c>
      <c r="E18" s="22" t="s">
        <v>40</v>
      </c>
      <c r="F18" s="22">
        <v>18750</v>
      </c>
      <c r="G18" s="23">
        <v>16000</v>
      </c>
      <c r="H18" s="24">
        <f t="shared" si="0"/>
        <v>300000000</v>
      </c>
      <c r="I18" s="26"/>
    </row>
    <row r="19" spans="1:9" ht="21" customHeight="1">
      <c r="A19" s="19">
        <v>43023</v>
      </c>
      <c r="B19" s="41" t="s">
        <v>43</v>
      </c>
      <c r="C19" s="21" t="str">
        <f>VLOOKUP(B19,[1]Vine!$A$5:$F$178,3,0)</f>
        <v>Long Hương - Bình Thuận</v>
      </c>
      <c r="D19" s="21" t="str">
        <f>VLOOKUP(B19,[1]Vine!$A$5:$F$178,2,0)</f>
        <v>020714486</v>
      </c>
      <c r="E19" s="22" t="s">
        <v>40</v>
      </c>
      <c r="F19" s="22">
        <v>17460</v>
      </c>
      <c r="G19" s="23">
        <v>16000</v>
      </c>
      <c r="H19" s="24">
        <f t="shared" si="0"/>
        <v>279360000</v>
      </c>
      <c r="I19" s="26"/>
    </row>
    <row r="20" spans="1:9" ht="21" customHeight="1">
      <c r="A20" s="19">
        <v>43023</v>
      </c>
      <c r="B20" s="41" t="s">
        <v>49</v>
      </c>
      <c r="C20" s="21" t="str">
        <f>VLOOKUP(B20,[1]Vine!$A$5:$F$178,3,0)</f>
        <v>Đức Linh - Bình Thuận</v>
      </c>
      <c r="D20" s="21">
        <f>VLOOKUP(B20,[1]Vine!$A$5:$F$178,2,0)</f>
        <v>260682094</v>
      </c>
      <c r="E20" s="22" t="s">
        <v>40</v>
      </c>
      <c r="F20" s="22">
        <v>18760</v>
      </c>
      <c r="G20" s="23">
        <v>16000</v>
      </c>
      <c r="H20" s="24">
        <f t="shared" si="0"/>
        <v>300160000</v>
      </c>
      <c r="I20" s="26"/>
    </row>
    <row r="21" spans="1:9" ht="21" customHeight="1">
      <c r="A21" s="19">
        <v>43023</v>
      </c>
      <c r="B21" s="41" t="s">
        <v>41</v>
      </c>
      <c r="C21" s="21" t="str">
        <f>VLOOKUP(B21,[1]Vine!$A$5:$F$178,3,0)</f>
        <v>Phan Thiết - Bình Thuận</v>
      </c>
      <c r="D21" s="21">
        <f>VLOOKUP(B21,[1]Vine!$A$5:$F$178,2,0)</f>
        <v>280853616</v>
      </c>
      <c r="E21" s="22" t="s">
        <v>40</v>
      </c>
      <c r="F21" s="22">
        <v>17530</v>
      </c>
      <c r="G21" s="23">
        <v>16000</v>
      </c>
      <c r="H21" s="24">
        <f t="shared" si="0"/>
        <v>280480000</v>
      </c>
      <c r="I21" s="26"/>
    </row>
    <row r="22" spans="1:9" ht="21" customHeight="1">
      <c r="A22" s="19">
        <v>43023</v>
      </c>
      <c r="B22" s="41" t="s">
        <v>47</v>
      </c>
      <c r="C22" s="21" t="str">
        <f>VLOOKUP(B22,[1]Vine!$A$5:$F$178,3,0)</f>
        <v>Hàm Tân - Bình Thuận</v>
      </c>
      <c r="D22" s="21">
        <f>VLOOKUP(B22,[1]Vine!$A$5:$F$178,2,0)</f>
        <v>260690910</v>
      </c>
      <c r="E22" s="22" t="s">
        <v>40</v>
      </c>
      <c r="F22" s="22">
        <v>18750</v>
      </c>
      <c r="G22" s="23">
        <v>16000</v>
      </c>
      <c r="H22" s="24">
        <f t="shared" si="0"/>
        <v>300000000</v>
      </c>
      <c r="I22" s="26"/>
    </row>
    <row r="23" spans="1:9" ht="21" customHeight="1">
      <c r="A23" s="19">
        <v>43023</v>
      </c>
      <c r="B23" s="41" t="s">
        <v>48</v>
      </c>
      <c r="C23" s="21" t="str">
        <f>VLOOKUP(B23,[1]Vine!$A$5:$F$178,3,0)</f>
        <v>Phan Thiết - Bình Thuận</v>
      </c>
      <c r="D23" s="21">
        <f>VLOOKUP(B23,[1]Vine!$A$5:$F$178,2,0)</f>
        <v>260850613</v>
      </c>
      <c r="E23" s="22" t="s">
        <v>40</v>
      </c>
      <c r="F23" s="44">
        <v>18790</v>
      </c>
      <c r="G23" s="23">
        <v>16000</v>
      </c>
      <c r="H23" s="24">
        <f t="shared" si="0"/>
        <v>300640000</v>
      </c>
      <c r="I23" s="26"/>
    </row>
    <row r="24" spans="1:9" ht="21" customHeight="1">
      <c r="A24" s="19">
        <v>43029</v>
      </c>
      <c r="B24" s="41" t="s">
        <v>42</v>
      </c>
      <c r="C24" s="21" t="str">
        <f>VLOOKUP(B24,[1]Vine!$A$5:$F$178,3,0)</f>
        <v>Thanh Hải - Bình Thuận</v>
      </c>
      <c r="D24" s="21">
        <f>VLOOKUP(B24,[1]Vine!$A$5:$F$178,2,0)</f>
        <v>261005222</v>
      </c>
      <c r="E24" s="22" t="s">
        <v>40</v>
      </c>
      <c r="F24" s="22">
        <v>18760</v>
      </c>
      <c r="G24" s="23">
        <v>16000</v>
      </c>
      <c r="H24" s="24">
        <f t="shared" si="0"/>
        <v>300160000</v>
      </c>
      <c r="I24" s="26"/>
    </row>
    <row r="25" spans="1:9" ht="21" customHeight="1">
      <c r="A25" s="19">
        <v>43029</v>
      </c>
      <c r="B25" s="41" t="s">
        <v>47</v>
      </c>
      <c r="C25" s="21" t="str">
        <f>VLOOKUP(B25,[1]Vine!$A$5:$F$178,3,0)</f>
        <v>Hàm Tân - Bình Thuận</v>
      </c>
      <c r="D25" s="21">
        <f>VLOOKUP(B25,[1]Vine!$A$5:$F$178,2,0)</f>
        <v>260690910</v>
      </c>
      <c r="E25" s="22" t="s">
        <v>40</v>
      </c>
      <c r="F25" s="22">
        <v>17560</v>
      </c>
      <c r="G25" s="23">
        <v>16000</v>
      </c>
      <c r="H25" s="24">
        <f t="shared" si="0"/>
        <v>280960000</v>
      </c>
      <c r="I25" s="26"/>
    </row>
    <row r="26" spans="1:9" ht="21" customHeight="1">
      <c r="A26" s="19">
        <v>43029</v>
      </c>
      <c r="B26" s="41" t="s">
        <v>49</v>
      </c>
      <c r="C26" s="21" t="str">
        <f>VLOOKUP(B26,[1]Vine!$A$5:$F$178,3,0)</f>
        <v>Đức Linh - Bình Thuận</v>
      </c>
      <c r="D26" s="21">
        <f>VLOOKUP(B26,[1]Vine!$A$5:$F$178,2,0)</f>
        <v>260682094</v>
      </c>
      <c r="E26" s="22" t="s">
        <v>40</v>
      </c>
      <c r="F26" s="22">
        <v>18960</v>
      </c>
      <c r="G26" s="23">
        <v>16000</v>
      </c>
      <c r="H26" s="24">
        <f t="shared" si="0"/>
        <v>303360000</v>
      </c>
      <c r="I26" s="26"/>
    </row>
    <row r="27" spans="1:9" ht="21" customHeight="1">
      <c r="A27" s="19">
        <v>43029</v>
      </c>
      <c r="B27" s="41" t="s">
        <v>39</v>
      </c>
      <c r="C27" s="21" t="str">
        <f>VLOOKUP(B27,[1]Vine!$A$5:$F$178,3,0)</f>
        <v>Phan Thiết - Bình Thuận</v>
      </c>
      <c r="D27" s="21">
        <f>VLOOKUP(B27,[1]Vine!$A$5:$F$178,2,0)</f>
        <v>260178873</v>
      </c>
      <c r="E27" s="22" t="s">
        <v>40</v>
      </c>
      <c r="F27" s="44">
        <v>19960</v>
      </c>
      <c r="G27" s="23">
        <v>16000</v>
      </c>
      <c r="H27" s="24">
        <f t="shared" si="0"/>
        <v>319360000</v>
      </c>
      <c r="I27" s="26"/>
    </row>
    <row r="28" spans="1:9" ht="21" customHeight="1">
      <c r="A28" s="19">
        <v>43032</v>
      </c>
      <c r="B28" s="41" t="s">
        <v>48</v>
      </c>
      <c r="C28" s="21" t="str">
        <f>VLOOKUP(B28,[1]Vine!$A$5:$F$178,3,0)</f>
        <v>Phan Thiết - Bình Thuận</v>
      </c>
      <c r="D28" s="21">
        <f>VLOOKUP(B28,[1]Vine!$A$5:$F$178,2,0)</f>
        <v>260850613</v>
      </c>
      <c r="E28" s="22" t="s">
        <v>40</v>
      </c>
      <c r="F28" s="22">
        <v>19930</v>
      </c>
      <c r="G28" s="23">
        <v>16000</v>
      </c>
      <c r="H28" s="24">
        <f t="shared" si="0"/>
        <v>318880000</v>
      </c>
      <c r="I28" s="26"/>
    </row>
    <row r="29" spans="1:9" ht="21" customHeight="1">
      <c r="A29" s="19">
        <v>43032</v>
      </c>
      <c r="B29" s="41" t="s">
        <v>43</v>
      </c>
      <c r="C29" s="21" t="str">
        <f>VLOOKUP(B29,[1]Vine!$A$5:$F$178,3,0)</f>
        <v>Long Hương - Bình Thuận</v>
      </c>
      <c r="D29" s="21" t="str">
        <f>VLOOKUP(B29,[1]Vine!$A$5:$F$178,2,0)</f>
        <v>020714486</v>
      </c>
      <c r="E29" s="22" t="s">
        <v>40</v>
      </c>
      <c r="F29" s="22">
        <v>19850</v>
      </c>
      <c r="G29" s="23">
        <v>16000</v>
      </c>
      <c r="H29" s="24">
        <f t="shared" si="0"/>
        <v>317600000</v>
      </c>
      <c r="I29" s="26"/>
    </row>
    <row r="30" spans="1:9" ht="21" customHeight="1">
      <c r="A30" s="19">
        <v>43032</v>
      </c>
      <c r="B30" s="41" t="s">
        <v>46</v>
      </c>
      <c r="C30" s="21" t="str">
        <f>VLOOKUP(B30,[1]Vine!$A$5:$F$178,3,0)</f>
        <v>Đức Linh - Bình Thuận</v>
      </c>
      <c r="D30" s="21">
        <f>VLOOKUP(B30,[1]Vine!$A$5:$F$178,2,0)</f>
        <v>250746332</v>
      </c>
      <c r="E30" s="22" t="s">
        <v>40</v>
      </c>
      <c r="F30" s="22">
        <f>316680-SUM(F14:F29)</f>
        <v>19330</v>
      </c>
      <c r="G30" s="23">
        <v>16000</v>
      </c>
      <c r="H30" s="24">
        <f t="shared" si="0"/>
        <v>309280000</v>
      </c>
      <c r="I30" s="26"/>
    </row>
    <row r="31" spans="1:9" ht="21" customHeight="1">
      <c r="A31" s="19"/>
      <c r="B31" s="20"/>
      <c r="C31" s="21"/>
      <c r="D31" s="21"/>
      <c r="E31" s="22"/>
      <c r="F31" s="22"/>
      <c r="G31" s="23"/>
      <c r="H31" s="24"/>
      <c r="I31" s="24"/>
    </row>
    <row r="32" spans="1:9">
      <c r="A32" s="2" t="s">
        <v>21</v>
      </c>
      <c r="C32" s="42">
        <f>SUM(H14:H31)</f>
        <v>5066880000</v>
      </c>
      <c r="D32" s="42"/>
    </row>
    <row r="33" spans="1:9">
      <c r="C33" s="10"/>
      <c r="D33" s="4"/>
      <c r="G33" s="28" t="s">
        <v>55</v>
      </c>
      <c r="H33" s="11"/>
      <c r="I33" s="11"/>
    </row>
    <row r="34" spans="1:9">
      <c r="B34" s="12" t="s">
        <v>22</v>
      </c>
      <c r="G34" s="13" t="s">
        <v>23</v>
      </c>
    </row>
    <row r="35" spans="1:9">
      <c r="B35" s="14" t="s">
        <v>24</v>
      </c>
      <c r="D35" s="15"/>
      <c r="G35" s="16" t="s">
        <v>25</v>
      </c>
    </row>
    <row r="36" spans="1:9">
      <c r="B36" s="14"/>
      <c r="D36" s="15"/>
      <c r="G36" s="16"/>
    </row>
    <row r="37" spans="1:9">
      <c r="B37" s="14"/>
      <c r="D37" s="15"/>
      <c r="G37" s="16"/>
    </row>
    <row r="38" spans="1:9" s="1" customFormat="1" ht="15.75">
      <c r="A38" s="2"/>
      <c r="B38" s="14"/>
      <c r="D38" s="15"/>
      <c r="F38" s="4"/>
      <c r="G38" s="16"/>
    </row>
    <row r="39" spans="1:9" s="1" customFormat="1" ht="15.75">
      <c r="A39" s="2"/>
      <c r="B39" s="14"/>
      <c r="D39" s="15"/>
      <c r="F39" s="4"/>
      <c r="G39" s="16"/>
    </row>
    <row r="40" spans="1:9" s="1" customFormat="1" ht="15.75">
      <c r="A40" s="2"/>
      <c r="B40" s="14"/>
      <c r="D40" s="15"/>
      <c r="F40" s="4"/>
      <c r="G40" s="16"/>
    </row>
    <row r="41" spans="1:9" s="1" customFormat="1" ht="15.75">
      <c r="A41" s="2"/>
      <c r="B41" s="17" t="s">
        <v>29</v>
      </c>
      <c r="C41" s="17"/>
      <c r="F41" s="100"/>
      <c r="G41" s="100"/>
      <c r="H41" s="100"/>
    </row>
    <row r="42" spans="1:9" s="1" customFormat="1" ht="17.25" hidden="1" customHeight="1">
      <c r="A42" s="2"/>
      <c r="B42" s="17"/>
      <c r="C42" s="17"/>
      <c r="F42" s="39"/>
      <c r="G42" s="39"/>
      <c r="H42" s="39"/>
    </row>
    <row r="43" spans="1:9" s="1" customFormat="1" ht="17.25" hidden="1" customHeight="1">
      <c r="A43" s="2"/>
      <c r="B43" s="17"/>
      <c r="C43" s="17"/>
      <c r="F43" s="39"/>
      <c r="G43" s="39"/>
      <c r="H43" s="39"/>
    </row>
    <row r="44" spans="1:9" s="1" customFormat="1" ht="17.25" hidden="1" customHeight="1">
      <c r="A44" s="2"/>
      <c r="B44" s="17"/>
      <c r="C44" s="17"/>
      <c r="F44" s="39"/>
      <c r="G44" s="39"/>
      <c r="H44" s="39"/>
    </row>
    <row r="45" spans="1:9" s="1" customFormat="1" ht="17.25" hidden="1" customHeight="1">
      <c r="A45" s="2"/>
      <c r="B45" s="17"/>
      <c r="C45" s="17"/>
      <c r="F45" s="39"/>
      <c r="G45" s="39"/>
      <c r="H45" s="39"/>
    </row>
  </sheetData>
  <mergeCells count="7">
    <mergeCell ref="F41:H41"/>
    <mergeCell ref="A1:G3"/>
    <mergeCell ref="H1:I4"/>
    <mergeCell ref="A4:G4"/>
    <mergeCell ref="A11:A12"/>
    <mergeCell ref="B11:D11"/>
    <mergeCell ref="E11:H11"/>
  </mergeCells>
  <conditionalFormatting sqref="C5:E6 F6">
    <cfRule type="cellIs" dxfId="14" priority="1" stopIfTrue="1" operator="equal">
      <formula>"Döõ lieäu sai"</formula>
    </cfRule>
  </conditionalFormatting>
  <pageMargins left="0.5" right="0.15" top="0.25" bottom="0.25" header="0.25" footer="0.25"/>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topLeftCell="A10" workbookViewId="0">
      <selection activeCell="C19" sqref="C19"/>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0">
      <c r="A1" s="103" t="s">
        <v>0</v>
      </c>
      <c r="B1" s="103"/>
      <c r="C1" s="103"/>
      <c r="D1" s="103"/>
      <c r="E1" s="103"/>
      <c r="F1" s="103"/>
      <c r="G1" s="104"/>
      <c r="H1" s="105" t="s">
        <v>1</v>
      </c>
      <c r="I1" s="106"/>
      <c r="J1" s="45"/>
    </row>
    <row r="2" spans="1:10">
      <c r="A2" s="103"/>
      <c r="B2" s="103"/>
      <c r="C2" s="103"/>
      <c r="D2" s="103"/>
      <c r="E2" s="103"/>
      <c r="F2" s="103"/>
      <c r="G2" s="104"/>
      <c r="H2" s="107"/>
      <c r="I2" s="108"/>
      <c r="J2" s="45"/>
    </row>
    <row r="3" spans="1:10">
      <c r="A3" s="103"/>
      <c r="B3" s="103"/>
      <c r="C3" s="103"/>
      <c r="D3" s="103"/>
      <c r="E3" s="103"/>
      <c r="F3" s="103"/>
      <c r="G3" s="104"/>
      <c r="H3" s="107"/>
      <c r="I3" s="108"/>
      <c r="J3" s="45"/>
    </row>
    <row r="4" spans="1:10">
      <c r="A4" s="111" t="s">
        <v>54</v>
      </c>
      <c r="B4" s="111"/>
      <c r="C4" s="111"/>
      <c r="D4" s="111"/>
      <c r="E4" s="111"/>
      <c r="F4" s="111"/>
      <c r="G4" s="112"/>
      <c r="H4" s="109"/>
      <c r="I4" s="110"/>
      <c r="J4" s="45"/>
    </row>
    <row r="5" spans="1:10" ht="20.25">
      <c r="A5" s="2"/>
      <c r="B5" s="1"/>
      <c r="C5" s="3"/>
      <c r="D5" s="3"/>
      <c r="E5" s="1"/>
      <c r="F5" s="4"/>
      <c r="G5" s="4"/>
      <c r="H5" s="1"/>
      <c r="I5" s="1"/>
      <c r="J5" s="45"/>
    </row>
    <row r="6" spans="1:10">
      <c r="A6" s="2" t="s">
        <v>50</v>
      </c>
      <c r="B6" s="1"/>
      <c r="C6" s="1"/>
      <c r="D6" s="1"/>
      <c r="E6" s="1" t="s">
        <v>51</v>
      </c>
      <c r="F6" s="4"/>
      <c r="G6" s="4"/>
      <c r="H6" s="1"/>
      <c r="I6" s="1"/>
      <c r="J6" s="45"/>
    </row>
    <row r="7" spans="1:10">
      <c r="A7" s="2" t="s">
        <v>52</v>
      </c>
      <c r="B7" s="1"/>
      <c r="C7" s="1"/>
      <c r="D7" s="1"/>
      <c r="E7" s="1"/>
      <c r="F7" s="4"/>
      <c r="G7" s="4"/>
      <c r="H7" s="1"/>
      <c r="I7" s="1"/>
      <c r="J7" s="45"/>
    </row>
    <row r="8" spans="1:10">
      <c r="A8" s="2" t="s">
        <v>5</v>
      </c>
      <c r="B8" s="1"/>
      <c r="C8" s="1"/>
      <c r="D8" s="1"/>
      <c r="E8" s="1"/>
      <c r="F8" s="4"/>
      <c r="G8" s="4"/>
      <c r="H8" s="1"/>
      <c r="I8" s="1"/>
      <c r="J8" s="45"/>
    </row>
    <row r="9" spans="1:10">
      <c r="A9" s="2" t="s">
        <v>6</v>
      </c>
      <c r="B9" s="1"/>
      <c r="C9" s="1"/>
      <c r="D9" s="1"/>
      <c r="E9" s="1"/>
      <c r="F9" s="4"/>
      <c r="G9" s="4"/>
      <c r="H9" s="1"/>
      <c r="I9" s="1"/>
      <c r="J9" s="45"/>
    </row>
    <row r="10" spans="1:10">
      <c r="A10" s="2"/>
      <c r="B10" s="1"/>
      <c r="C10" s="1"/>
      <c r="D10" s="1"/>
      <c r="E10" s="1"/>
      <c r="F10" s="4"/>
      <c r="G10" s="4"/>
      <c r="H10" s="1"/>
      <c r="I10" s="1"/>
      <c r="J10" s="45"/>
    </row>
    <row r="11" spans="1:10" ht="28.5" customHeight="1">
      <c r="A11" s="113" t="s">
        <v>7</v>
      </c>
      <c r="B11" s="115" t="s">
        <v>8</v>
      </c>
      <c r="C11" s="116"/>
      <c r="D11" s="117"/>
      <c r="E11" s="118" t="s">
        <v>9</v>
      </c>
      <c r="F11" s="118"/>
      <c r="G11" s="118"/>
      <c r="H11" s="118"/>
      <c r="I11" s="40" t="s">
        <v>10</v>
      </c>
      <c r="J11" s="46"/>
    </row>
    <row r="12" spans="1:10" ht="42.75" customHeight="1">
      <c r="A12" s="114"/>
      <c r="B12" s="40" t="s">
        <v>11</v>
      </c>
      <c r="C12" s="40" t="s">
        <v>12</v>
      </c>
      <c r="D12" s="40" t="s">
        <v>13</v>
      </c>
      <c r="E12" s="40" t="s">
        <v>14</v>
      </c>
      <c r="F12" s="5" t="s">
        <v>15</v>
      </c>
      <c r="G12" s="5" t="s">
        <v>16</v>
      </c>
      <c r="H12" s="6" t="s">
        <v>17</v>
      </c>
      <c r="I12" s="40"/>
      <c r="J12" s="46"/>
    </row>
    <row r="13" spans="1:10" ht="14.25" customHeight="1">
      <c r="A13" s="7" t="s">
        <v>18</v>
      </c>
      <c r="B13" s="8">
        <v>2</v>
      </c>
      <c r="C13" s="8">
        <v>3</v>
      </c>
      <c r="D13" s="8">
        <v>4</v>
      </c>
      <c r="E13" s="8">
        <v>5</v>
      </c>
      <c r="F13" s="9" t="s">
        <v>19</v>
      </c>
      <c r="G13" s="9" t="s">
        <v>20</v>
      </c>
      <c r="H13" s="8">
        <v>8</v>
      </c>
      <c r="I13" s="8">
        <v>9</v>
      </c>
      <c r="J13" s="47"/>
    </row>
    <row r="14" spans="1:10" ht="22.5" customHeight="1">
      <c r="A14" s="30">
        <v>43015</v>
      </c>
      <c r="B14" s="41" t="s">
        <v>39</v>
      </c>
      <c r="C14" s="21" t="str">
        <f>VLOOKUP(B14,[2]Vine!$A$5:$F$178,3,0)</f>
        <v>Phan Thiết - Bình Thuận</v>
      </c>
      <c r="D14" s="21">
        <f>VLOOKUP(B14,[2]Vine!$A$5:$F$178,2,0)</f>
        <v>260178873</v>
      </c>
      <c r="E14" s="22" t="s">
        <v>40</v>
      </c>
      <c r="F14" s="22">
        <v>11020</v>
      </c>
      <c r="G14" s="23">
        <v>16000</v>
      </c>
      <c r="H14" s="24">
        <f t="shared" ref="H14:H27" si="0">F14*G14</f>
        <v>176320000</v>
      </c>
      <c r="I14" s="25"/>
      <c r="J14" s="48"/>
    </row>
    <row r="15" spans="1:10" ht="22.5" customHeight="1">
      <c r="A15" s="30">
        <v>43015</v>
      </c>
      <c r="B15" s="41" t="s">
        <v>48</v>
      </c>
      <c r="C15" s="21" t="str">
        <f>VLOOKUP(B15,[2]Vine!$A$5:$F$178,3,0)</f>
        <v>Phan Thiết - Bình Thuận</v>
      </c>
      <c r="D15" s="21">
        <f>VLOOKUP(B15,[2]Vine!$A$5:$F$178,2,0)</f>
        <v>260850613</v>
      </c>
      <c r="E15" s="22" t="s">
        <v>40</v>
      </c>
      <c r="F15" s="22">
        <v>11470</v>
      </c>
      <c r="G15" s="23">
        <v>16000</v>
      </c>
      <c r="H15" s="24">
        <f t="shared" si="0"/>
        <v>183520000</v>
      </c>
      <c r="I15" s="26"/>
      <c r="J15" s="48"/>
    </row>
    <row r="16" spans="1:10" ht="22.5" customHeight="1">
      <c r="A16" s="30">
        <v>43015</v>
      </c>
      <c r="B16" s="41" t="s">
        <v>41</v>
      </c>
      <c r="C16" s="21" t="str">
        <f>VLOOKUP(B16,[2]Vine!$A$5:$F$178,3,0)</f>
        <v>Phan Thiết - Bình Thuận</v>
      </c>
      <c r="D16" s="21">
        <f>VLOOKUP(B16,[2]Vine!$A$5:$F$178,2,0)</f>
        <v>280853616</v>
      </c>
      <c r="E16" s="22" t="s">
        <v>40</v>
      </c>
      <c r="F16" s="22">
        <v>11250.5</v>
      </c>
      <c r="G16" s="23">
        <v>16000</v>
      </c>
      <c r="H16" s="24">
        <f t="shared" si="0"/>
        <v>180008000</v>
      </c>
      <c r="I16" s="26"/>
      <c r="J16" s="48"/>
    </row>
    <row r="17" spans="1:10" ht="22.5" customHeight="1">
      <c r="A17" s="30">
        <v>43015</v>
      </c>
      <c r="B17" s="41" t="s">
        <v>47</v>
      </c>
      <c r="C17" s="21" t="str">
        <f>VLOOKUP(B17,[2]Vine!$A$5:$F$178,3,0)</f>
        <v>Hàm Tân - Bình Thuận</v>
      </c>
      <c r="D17" s="21">
        <f>VLOOKUP(B17,[2]Vine!$A$5:$F$178,2,0)</f>
        <v>260690910</v>
      </c>
      <c r="E17" s="22" t="s">
        <v>40</v>
      </c>
      <c r="F17" s="22">
        <v>11465</v>
      </c>
      <c r="G17" s="23">
        <v>16000</v>
      </c>
      <c r="H17" s="24">
        <f t="shared" si="0"/>
        <v>183440000</v>
      </c>
      <c r="I17" s="26"/>
      <c r="J17" s="48"/>
    </row>
    <row r="18" spans="1:10" ht="22.5" customHeight="1">
      <c r="A18" s="30">
        <v>43022</v>
      </c>
      <c r="B18" s="41" t="s">
        <v>48</v>
      </c>
      <c r="C18" s="21" t="str">
        <f>VLOOKUP(B18,[2]Vine!$A$5:$F$178,3,0)</f>
        <v>Phan Thiết - Bình Thuận</v>
      </c>
      <c r="D18" s="21">
        <f>VLOOKUP(B18,[2]Vine!$A$5:$F$178,2,0)</f>
        <v>260850613</v>
      </c>
      <c r="E18" s="22" t="s">
        <v>40</v>
      </c>
      <c r="F18" s="22">
        <v>11782</v>
      </c>
      <c r="G18" s="23">
        <v>16000</v>
      </c>
      <c r="H18" s="24">
        <f t="shared" si="0"/>
        <v>188512000</v>
      </c>
      <c r="I18" s="26"/>
      <c r="J18" s="48"/>
    </row>
    <row r="19" spans="1:10" ht="22.5" customHeight="1">
      <c r="A19" s="30">
        <v>43022</v>
      </c>
      <c r="B19" s="41" t="s">
        <v>41</v>
      </c>
      <c r="C19" s="21" t="str">
        <f>VLOOKUP(B19,[2]Vine!$A$5:$F$178,3,0)</f>
        <v>Phan Thiết - Bình Thuận</v>
      </c>
      <c r="D19" s="21">
        <f>VLOOKUP(B19,[2]Vine!$A$5:$F$178,2,0)</f>
        <v>280853616</v>
      </c>
      <c r="E19" s="22" t="s">
        <v>40</v>
      </c>
      <c r="F19" s="22">
        <v>10560</v>
      </c>
      <c r="G19" s="23">
        <v>16000</v>
      </c>
      <c r="H19" s="24">
        <f t="shared" si="0"/>
        <v>168960000</v>
      </c>
      <c r="I19" s="26"/>
      <c r="J19" s="48"/>
    </row>
    <row r="20" spans="1:10" ht="22.5" customHeight="1">
      <c r="A20" s="30">
        <v>43022</v>
      </c>
      <c r="B20" s="41" t="s">
        <v>43</v>
      </c>
      <c r="C20" s="21" t="str">
        <f>VLOOKUP(B20,[2]Vine!$A$5:$F$178,3,0)</f>
        <v>Long Hương - Bình Thuận</v>
      </c>
      <c r="D20" s="21" t="str">
        <f>VLOOKUP(B20,[2]Vine!$A$5:$F$178,2,0)</f>
        <v>020714486</v>
      </c>
      <c r="E20" s="22" t="s">
        <v>40</v>
      </c>
      <c r="F20" s="22">
        <v>11680</v>
      </c>
      <c r="G20" s="23">
        <v>16000</v>
      </c>
      <c r="H20" s="24">
        <f t="shared" si="0"/>
        <v>186880000</v>
      </c>
      <c r="I20" s="26"/>
      <c r="J20" s="48"/>
    </row>
    <row r="21" spans="1:10" ht="22.5" customHeight="1">
      <c r="A21" s="30">
        <v>43022</v>
      </c>
      <c r="B21" s="41" t="s">
        <v>41</v>
      </c>
      <c r="C21" s="21" t="str">
        <f>VLOOKUP(B21,[2]Vine!$A$5:$F$178,3,0)</f>
        <v>Phan Thiết - Bình Thuận</v>
      </c>
      <c r="D21" s="21">
        <f>VLOOKUP(B21,[2]Vine!$A$5:$F$178,2,0)</f>
        <v>280853616</v>
      </c>
      <c r="E21" s="22" t="s">
        <v>40</v>
      </c>
      <c r="F21" s="22">
        <v>11025</v>
      </c>
      <c r="G21" s="23">
        <v>16000</v>
      </c>
      <c r="H21" s="24">
        <f t="shared" si="0"/>
        <v>176400000</v>
      </c>
      <c r="I21" s="26"/>
      <c r="J21" s="48"/>
    </row>
    <row r="22" spans="1:10" ht="22.5" customHeight="1">
      <c r="A22" s="30">
        <v>43029</v>
      </c>
      <c r="B22" s="41" t="s">
        <v>47</v>
      </c>
      <c r="C22" s="21" t="str">
        <f>VLOOKUP(B22,[2]Vine!$A$5:$F$178,3,0)</f>
        <v>Hàm Tân - Bình Thuận</v>
      </c>
      <c r="D22" s="21">
        <f>VLOOKUP(B22,[2]Vine!$A$5:$F$178,2,0)</f>
        <v>260690910</v>
      </c>
      <c r="E22" s="22" t="s">
        <v>40</v>
      </c>
      <c r="F22" s="22">
        <v>11230</v>
      </c>
      <c r="G22" s="23">
        <v>16000</v>
      </c>
      <c r="H22" s="24">
        <f t="shared" si="0"/>
        <v>179680000</v>
      </c>
      <c r="I22" s="26"/>
      <c r="J22" s="48"/>
    </row>
    <row r="23" spans="1:10" ht="22.5" customHeight="1">
      <c r="A23" s="30">
        <v>43029</v>
      </c>
      <c r="B23" s="41" t="s">
        <v>49</v>
      </c>
      <c r="C23" s="21" t="str">
        <f>VLOOKUP(B23,[2]Vine!$A$5:$F$178,3,0)</f>
        <v>Đức Linh - Bình Thuận</v>
      </c>
      <c r="D23" s="21">
        <f>VLOOKUP(B23,[2]Vine!$A$5:$F$178,2,0)</f>
        <v>260682094</v>
      </c>
      <c r="E23" s="22" t="s">
        <v>40</v>
      </c>
      <c r="F23" s="22">
        <v>11450</v>
      </c>
      <c r="G23" s="23">
        <v>16000</v>
      </c>
      <c r="H23" s="24">
        <f t="shared" si="0"/>
        <v>183200000</v>
      </c>
      <c r="I23" s="26"/>
      <c r="J23" s="48"/>
    </row>
    <row r="24" spans="1:10" ht="22.5" customHeight="1">
      <c r="A24" s="30">
        <v>43029</v>
      </c>
      <c r="B24" s="41" t="s">
        <v>39</v>
      </c>
      <c r="C24" s="21" t="str">
        <f>VLOOKUP(B24,[2]Vine!$A$5:$F$178,3,0)</f>
        <v>Phan Thiết - Bình Thuận</v>
      </c>
      <c r="D24" s="21">
        <f>VLOOKUP(B24,[2]Vine!$A$5:$F$178,2,0)</f>
        <v>260178873</v>
      </c>
      <c r="E24" s="22" t="s">
        <v>40</v>
      </c>
      <c r="F24" s="22">
        <v>11376</v>
      </c>
      <c r="G24" s="23">
        <v>16000</v>
      </c>
      <c r="H24" s="24">
        <f t="shared" si="0"/>
        <v>182016000</v>
      </c>
      <c r="I24" s="26"/>
      <c r="J24" s="48"/>
    </row>
    <row r="25" spans="1:10" ht="22.5" customHeight="1">
      <c r="A25" s="30">
        <v>43029</v>
      </c>
      <c r="B25" s="41" t="s">
        <v>41</v>
      </c>
      <c r="C25" s="21" t="str">
        <f>VLOOKUP(B25,[2]Vine!$A$5:$F$178,3,0)</f>
        <v>Phan Thiết - Bình Thuận</v>
      </c>
      <c r="D25" s="21">
        <f>VLOOKUP(B25,[2]Vine!$A$5:$F$178,2,0)</f>
        <v>280853616</v>
      </c>
      <c r="E25" s="22" t="s">
        <v>40</v>
      </c>
      <c r="F25" s="22">
        <v>11500</v>
      </c>
      <c r="G25" s="23">
        <v>16000</v>
      </c>
      <c r="H25" s="24">
        <f t="shared" si="0"/>
        <v>184000000</v>
      </c>
      <c r="I25" s="26"/>
      <c r="J25" s="48"/>
    </row>
    <row r="26" spans="1:10" ht="22.5" customHeight="1">
      <c r="A26" s="30">
        <v>43032</v>
      </c>
      <c r="B26" s="41" t="s">
        <v>43</v>
      </c>
      <c r="C26" s="21" t="str">
        <f>VLOOKUP(B26,[2]Vine!$A$5:$F$178,3,0)</f>
        <v>Long Hương - Bình Thuận</v>
      </c>
      <c r="D26" s="21" t="str">
        <f>VLOOKUP(B26,[2]Vine!$A$5:$F$178,2,0)</f>
        <v>020714486</v>
      </c>
      <c r="E26" s="22" t="s">
        <v>40</v>
      </c>
      <c r="F26" s="22">
        <v>11375</v>
      </c>
      <c r="G26" s="23">
        <v>16000</v>
      </c>
      <c r="H26" s="24">
        <f t="shared" si="0"/>
        <v>182000000</v>
      </c>
      <c r="I26" s="26"/>
      <c r="J26" s="48"/>
    </row>
    <row r="27" spans="1:10" ht="22.5" customHeight="1">
      <c r="A27" s="30">
        <v>43032</v>
      </c>
      <c r="B27" s="41" t="s">
        <v>48</v>
      </c>
      <c r="C27" s="21" t="str">
        <f>VLOOKUP(B27,[2]Vine!$A$5:$F$178,3,0)</f>
        <v>Phan Thiết - Bình Thuận</v>
      </c>
      <c r="D27" s="21">
        <f>VLOOKUP(B27,[2]Vine!$A$5:$F$178,2,0)</f>
        <v>260850613</v>
      </c>
      <c r="E27" s="22" t="s">
        <v>40</v>
      </c>
      <c r="F27" s="22">
        <f>52780*3-SUM(F14:F26)</f>
        <v>11156.5</v>
      </c>
      <c r="G27" s="23">
        <v>16000</v>
      </c>
      <c r="H27" s="24">
        <f t="shared" si="0"/>
        <v>178504000</v>
      </c>
      <c r="I27" s="26"/>
      <c r="J27" s="48"/>
    </row>
    <row r="28" spans="1:10" ht="22.5" customHeight="1">
      <c r="A28" s="19"/>
      <c r="B28" s="20"/>
      <c r="C28" s="21"/>
      <c r="D28" s="21"/>
      <c r="E28" s="22"/>
      <c r="F28" s="22"/>
      <c r="G28" s="23"/>
      <c r="H28" s="24"/>
      <c r="I28" s="24"/>
      <c r="J28" s="48"/>
    </row>
    <row r="29" spans="1:10">
      <c r="A29" s="2" t="s">
        <v>21</v>
      </c>
      <c r="B29" s="1"/>
      <c r="C29" s="42">
        <f>SUM(H14:H28)</f>
        <v>2533440000</v>
      </c>
      <c r="D29" s="42"/>
      <c r="E29" s="1"/>
      <c r="F29" s="4"/>
      <c r="G29" s="4"/>
      <c r="H29" s="1"/>
      <c r="I29" s="1"/>
      <c r="J29" s="45"/>
    </row>
    <row r="30" spans="1:10">
      <c r="A30" s="2"/>
      <c r="B30" s="1"/>
      <c r="C30" s="10"/>
      <c r="D30" s="4"/>
      <c r="E30" s="1"/>
      <c r="F30" s="4"/>
      <c r="G30" s="28" t="s">
        <v>53</v>
      </c>
      <c r="H30" s="11"/>
      <c r="I30" s="11"/>
      <c r="J30" s="45"/>
    </row>
    <row r="31" spans="1:10">
      <c r="A31" s="2"/>
      <c r="B31" s="12" t="s">
        <v>22</v>
      </c>
      <c r="C31" s="1"/>
      <c r="D31" s="1"/>
      <c r="E31" s="1"/>
      <c r="F31" s="4"/>
      <c r="G31" s="13" t="s">
        <v>23</v>
      </c>
      <c r="H31" s="1"/>
      <c r="I31" s="1"/>
      <c r="J31" s="45"/>
    </row>
    <row r="32" spans="1:10">
      <c r="A32" s="2"/>
      <c r="B32" s="14" t="s">
        <v>24</v>
      </c>
      <c r="C32" s="1"/>
      <c r="D32" s="15"/>
      <c r="E32" s="1"/>
      <c r="F32" s="4"/>
      <c r="G32" s="16" t="s">
        <v>25</v>
      </c>
      <c r="H32" s="1"/>
      <c r="I32" s="1"/>
      <c r="J32" s="45"/>
    </row>
    <row r="33" spans="1:10">
      <c r="A33" s="2"/>
      <c r="B33" s="14"/>
      <c r="C33" s="1"/>
      <c r="D33" s="15"/>
      <c r="E33" s="1"/>
      <c r="F33" s="4"/>
      <c r="G33" s="16"/>
      <c r="H33" s="1"/>
      <c r="I33" s="1"/>
      <c r="J33" s="45"/>
    </row>
    <row r="34" spans="1:10">
      <c r="A34" s="2"/>
      <c r="B34" s="14"/>
      <c r="C34" s="1"/>
      <c r="D34" s="15"/>
      <c r="E34" s="1"/>
      <c r="F34" s="4"/>
      <c r="G34" s="16"/>
      <c r="H34" s="1"/>
      <c r="I34" s="1"/>
      <c r="J34" s="45"/>
    </row>
    <row r="35" spans="1:10">
      <c r="A35" s="2"/>
      <c r="B35" s="14"/>
      <c r="C35" s="1"/>
      <c r="D35" s="15"/>
      <c r="E35" s="1"/>
      <c r="F35" s="4"/>
      <c r="G35" s="16"/>
      <c r="H35" s="1"/>
      <c r="I35" s="1"/>
      <c r="J35" s="45"/>
    </row>
    <row r="36" spans="1:10">
      <c r="A36" s="2"/>
      <c r="B36" s="14"/>
      <c r="C36" s="1"/>
      <c r="D36" s="15"/>
      <c r="E36" s="1"/>
      <c r="F36" s="4"/>
      <c r="G36" s="16"/>
      <c r="H36" s="1"/>
      <c r="I36" s="1"/>
      <c r="J36" s="45"/>
    </row>
    <row r="37" spans="1:10">
      <c r="A37" s="2"/>
      <c r="B37" s="14"/>
      <c r="C37" s="1"/>
      <c r="D37" s="15"/>
      <c r="E37" s="1"/>
      <c r="F37" s="4"/>
      <c r="G37" s="16"/>
      <c r="H37" s="1"/>
      <c r="I37" s="1"/>
      <c r="J37" s="45"/>
    </row>
    <row r="38" spans="1:10">
      <c r="A38" s="2"/>
      <c r="B38" s="17" t="s">
        <v>29</v>
      </c>
      <c r="C38" s="17"/>
      <c r="D38" s="1"/>
      <c r="E38" s="1"/>
      <c r="F38" s="100"/>
      <c r="G38" s="100"/>
      <c r="H38" s="100"/>
      <c r="I38" s="1"/>
      <c r="J38" s="45"/>
    </row>
    <row r="39" spans="1:10" ht="17.25" hidden="1" customHeight="1">
      <c r="A39" s="2"/>
      <c r="B39" s="17"/>
      <c r="C39" s="17"/>
      <c r="D39" s="1"/>
      <c r="E39" s="1"/>
      <c r="F39" s="39"/>
      <c r="G39" s="39"/>
      <c r="H39" s="39"/>
      <c r="I39" s="1"/>
      <c r="J39" s="45"/>
    </row>
    <row r="40" spans="1:10" ht="17.25" hidden="1" customHeight="1">
      <c r="A40" s="2"/>
      <c r="B40" s="17"/>
      <c r="C40" s="17"/>
      <c r="D40" s="1"/>
      <c r="E40" s="1"/>
      <c r="F40" s="39"/>
      <c r="G40" s="39"/>
      <c r="H40" s="39"/>
      <c r="I40" s="1"/>
      <c r="J40" s="45"/>
    </row>
    <row r="41" spans="1:10" ht="17.25" hidden="1" customHeight="1">
      <c r="A41" s="2"/>
      <c r="B41" s="17"/>
      <c r="C41" s="17"/>
      <c r="D41" s="1"/>
      <c r="E41" s="1"/>
      <c r="F41" s="39"/>
      <c r="G41" s="39"/>
      <c r="H41" s="39"/>
      <c r="I41" s="1"/>
      <c r="J41" s="45"/>
    </row>
    <row r="42" spans="1:10" ht="17.25" hidden="1" customHeight="1">
      <c r="A42" s="2"/>
      <c r="B42" s="17"/>
      <c r="C42" s="17"/>
      <c r="D42" s="1"/>
      <c r="E42" s="1"/>
      <c r="F42" s="39"/>
      <c r="G42" s="39"/>
      <c r="H42" s="39"/>
      <c r="I42" s="1"/>
      <c r="J42" s="45"/>
    </row>
    <row r="43" spans="1:10" ht="30.75" customHeight="1">
      <c r="A43" s="2"/>
      <c r="B43" s="1"/>
      <c r="C43" s="1"/>
      <c r="D43" s="1"/>
      <c r="E43" s="1"/>
      <c r="F43" s="4"/>
      <c r="G43" s="4"/>
      <c r="H43" s="1"/>
      <c r="I43" s="1"/>
      <c r="J43" s="45"/>
    </row>
    <row r="44" spans="1:10">
      <c r="A44" s="18" t="s">
        <v>26</v>
      </c>
      <c r="B44" s="1"/>
      <c r="C44" s="1"/>
      <c r="D44" s="1"/>
      <c r="E44" s="1"/>
      <c r="F44" s="4"/>
      <c r="G44" s="4"/>
      <c r="H44" s="1"/>
      <c r="I44" s="1"/>
      <c r="J44" s="45"/>
    </row>
    <row r="45" spans="1:10" ht="33.75" customHeight="1">
      <c r="A45" s="101" t="s">
        <v>27</v>
      </c>
      <c r="B45" s="102"/>
      <c r="C45" s="102"/>
      <c r="D45" s="102"/>
      <c r="E45" s="102"/>
      <c r="F45" s="102"/>
      <c r="G45" s="102"/>
      <c r="H45" s="102"/>
      <c r="I45" s="102"/>
      <c r="J45" s="45"/>
    </row>
    <row r="46" spans="1:10" ht="33.75" customHeight="1">
      <c r="A46" s="101" t="s">
        <v>28</v>
      </c>
      <c r="B46" s="101"/>
      <c r="C46" s="101"/>
      <c r="D46" s="101"/>
      <c r="E46" s="101"/>
      <c r="F46" s="101"/>
      <c r="G46" s="101"/>
      <c r="H46" s="101"/>
      <c r="I46" s="101"/>
      <c r="J46" s="45"/>
    </row>
  </sheetData>
  <mergeCells count="9">
    <mergeCell ref="F38:H38"/>
    <mergeCell ref="A45:I45"/>
    <mergeCell ref="A46:I46"/>
    <mergeCell ref="A1:G3"/>
    <mergeCell ref="H1:I4"/>
    <mergeCell ref="A4:G4"/>
    <mergeCell ref="A11:A12"/>
    <mergeCell ref="B11:D11"/>
    <mergeCell ref="E11:H11"/>
  </mergeCells>
  <conditionalFormatting sqref="C5:E6 F6">
    <cfRule type="cellIs" dxfId="13" priority="1" stopIfTrue="1" operator="equal">
      <formula>"Döõ lieäu sai"</formula>
    </cfRule>
  </conditionalFormatting>
  <pageMargins left="0.65" right="0" top="0.75" bottom="0.3"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F14" sqref="F14:G23"/>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2.75" customHeight="1">
      <c r="A1" s="103" t="s">
        <v>0</v>
      </c>
      <c r="B1" s="103"/>
      <c r="C1" s="103"/>
      <c r="D1" s="103"/>
      <c r="E1" s="103"/>
      <c r="F1" s="103"/>
      <c r="G1" s="104"/>
      <c r="H1" s="105" t="s">
        <v>1</v>
      </c>
      <c r="I1" s="106"/>
    </row>
    <row r="2" spans="1:9" ht="12.75" customHeight="1">
      <c r="A2" s="103"/>
      <c r="B2" s="103"/>
      <c r="C2" s="103"/>
      <c r="D2" s="103"/>
      <c r="E2" s="103"/>
      <c r="F2" s="103"/>
      <c r="G2" s="104"/>
      <c r="H2" s="107"/>
      <c r="I2" s="108"/>
    </row>
    <row r="3" spans="1:9" ht="12.75" customHeight="1">
      <c r="A3" s="103"/>
      <c r="B3" s="103"/>
      <c r="C3" s="103"/>
      <c r="D3" s="103"/>
      <c r="E3" s="103"/>
      <c r="F3" s="103"/>
      <c r="G3" s="104"/>
      <c r="H3" s="107"/>
      <c r="I3" s="108"/>
    </row>
    <row r="4" spans="1:9">
      <c r="A4" s="111" t="s">
        <v>57</v>
      </c>
      <c r="B4" s="111"/>
      <c r="C4" s="111"/>
      <c r="D4" s="111"/>
      <c r="E4" s="111"/>
      <c r="F4" s="111"/>
      <c r="G4" s="112"/>
      <c r="H4" s="109"/>
      <c r="I4" s="110"/>
    </row>
    <row r="5" spans="1:9" ht="6.75" customHeight="1">
      <c r="A5" s="2"/>
      <c r="B5" s="1"/>
      <c r="C5" s="3"/>
      <c r="D5" s="3"/>
      <c r="E5" s="1"/>
      <c r="F5" s="4"/>
      <c r="G5" s="4"/>
      <c r="H5" s="1"/>
      <c r="I5" s="1"/>
    </row>
    <row r="6" spans="1:9" ht="15.75" customHeight="1">
      <c r="A6" s="2" t="s">
        <v>2</v>
      </c>
      <c r="B6" s="1"/>
      <c r="C6" s="1"/>
      <c r="D6" s="1"/>
      <c r="E6" s="1" t="s">
        <v>3</v>
      </c>
      <c r="F6" s="4"/>
      <c r="G6" s="4"/>
      <c r="H6" s="1"/>
      <c r="I6" s="1"/>
    </row>
    <row r="7" spans="1:9" ht="15.75" customHeight="1">
      <c r="A7" s="2" t="s">
        <v>4</v>
      </c>
      <c r="B7" s="1"/>
      <c r="C7" s="1"/>
      <c r="D7" s="1"/>
      <c r="E7" s="1"/>
      <c r="F7" s="4"/>
      <c r="G7" s="4"/>
      <c r="H7" s="1"/>
      <c r="I7" s="1"/>
    </row>
    <row r="8" spans="1:9" ht="15.75" customHeight="1">
      <c r="A8" s="2" t="s">
        <v>5</v>
      </c>
      <c r="B8" s="1"/>
      <c r="C8" s="1"/>
      <c r="D8" s="1"/>
      <c r="E8" s="1"/>
      <c r="F8" s="4"/>
      <c r="G8" s="4"/>
      <c r="H8" s="1"/>
      <c r="I8" s="1"/>
    </row>
    <row r="9" spans="1:9" ht="15.75" customHeight="1">
      <c r="A9" s="2" t="s">
        <v>6</v>
      </c>
      <c r="B9" s="1"/>
      <c r="C9" s="1"/>
      <c r="D9" s="1"/>
      <c r="E9" s="1"/>
      <c r="F9" s="4"/>
      <c r="G9" s="4"/>
      <c r="H9" s="1"/>
      <c r="I9" s="1"/>
    </row>
    <row r="10" spans="1:9" ht="9" customHeight="1">
      <c r="A10" s="2"/>
      <c r="B10" s="1"/>
      <c r="C10" s="1"/>
      <c r="D10" s="1"/>
      <c r="E10" s="1"/>
      <c r="F10" s="4"/>
      <c r="G10" s="4"/>
      <c r="H10" s="1"/>
      <c r="I10" s="1"/>
    </row>
    <row r="11" spans="1:9" ht="21" customHeight="1">
      <c r="A11" s="113" t="s">
        <v>7</v>
      </c>
      <c r="B11" s="115" t="s">
        <v>8</v>
      </c>
      <c r="C11" s="116"/>
      <c r="D11" s="117"/>
      <c r="E11" s="118" t="s">
        <v>9</v>
      </c>
      <c r="F11" s="118"/>
      <c r="G11" s="118"/>
      <c r="H11" s="118"/>
      <c r="I11" s="43" t="s">
        <v>10</v>
      </c>
    </row>
    <row r="12" spans="1:9" ht="34.5" customHeight="1">
      <c r="A12" s="114"/>
      <c r="B12" s="43" t="s">
        <v>11</v>
      </c>
      <c r="C12" s="43" t="s">
        <v>12</v>
      </c>
      <c r="D12" s="43" t="s">
        <v>13</v>
      </c>
      <c r="E12" s="43" t="s">
        <v>14</v>
      </c>
      <c r="F12" s="5" t="s">
        <v>15</v>
      </c>
      <c r="G12" s="5" t="s">
        <v>16</v>
      </c>
      <c r="H12" s="6" t="s">
        <v>17</v>
      </c>
      <c r="I12" s="43"/>
    </row>
    <row r="13" spans="1:9" ht="15.75" customHeight="1">
      <c r="A13" s="7" t="s">
        <v>18</v>
      </c>
      <c r="B13" s="8">
        <v>2</v>
      </c>
      <c r="C13" s="8">
        <v>3</v>
      </c>
      <c r="D13" s="8">
        <v>4</v>
      </c>
      <c r="E13" s="8">
        <v>5</v>
      </c>
      <c r="F13" s="9" t="s">
        <v>19</v>
      </c>
      <c r="G13" s="9" t="s">
        <v>20</v>
      </c>
      <c r="H13" s="8">
        <v>8</v>
      </c>
      <c r="I13" s="8">
        <v>9</v>
      </c>
    </row>
    <row r="14" spans="1:9" ht="18.75" customHeight="1">
      <c r="A14" s="30">
        <v>43040</v>
      </c>
      <c r="B14" s="41" t="s">
        <v>43</v>
      </c>
      <c r="C14" s="21" t="str">
        <f>VLOOKUP(B14,[2]Vine!$A$5:$F$178,3,0)</f>
        <v>Long Hương - Bình Thuận</v>
      </c>
      <c r="D14" s="21" t="str">
        <f>VLOOKUP(B14,[2]Vine!$A$5:$F$178,2,0)</f>
        <v>020714486</v>
      </c>
      <c r="E14" s="22" t="s">
        <v>40</v>
      </c>
      <c r="F14" s="22">
        <v>14860</v>
      </c>
      <c r="G14" s="23">
        <v>15500</v>
      </c>
      <c r="H14" s="24">
        <f t="shared" ref="H14:H23" si="0">F14*G14</f>
        <v>230330000</v>
      </c>
      <c r="I14" s="26"/>
    </row>
    <row r="15" spans="1:9" ht="18.75" customHeight="1">
      <c r="A15" s="30">
        <v>43040</v>
      </c>
      <c r="B15" s="41" t="s">
        <v>39</v>
      </c>
      <c r="C15" s="21" t="str">
        <f>VLOOKUP(B15,[2]Vine!$A$5:$F$178,3,0)</f>
        <v>Phan Thiết - Bình Thuận</v>
      </c>
      <c r="D15" s="21">
        <f>VLOOKUP(B15,[2]Vine!$A$5:$F$178,2,0)</f>
        <v>260178873</v>
      </c>
      <c r="E15" s="22" t="s">
        <v>40</v>
      </c>
      <c r="F15" s="22">
        <v>14750</v>
      </c>
      <c r="G15" s="23">
        <v>15500</v>
      </c>
      <c r="H15" s="24">
        <f t="shared" si="0"/>
        <v>228625000</v>
      </c>
      <c r="I15" s="26"/>
    </row>
    <row r="16" spans="1:9" ht="18.75" customHeight="1">
      <c r="A16" s="30">
        <v>43040</v>
      </c>
      <c r="B16" s="41" t="s">
        <v>41</v>
      </c>
      <c r="C16" s="21" t="str">
        <f>VLOOKUP(B16,[2]Vine!$A$5:$F$178,3,0)</f>
        <v>Phan Thiết - Bình Thuận</v>
      </c>
      <c r="D16" s="21">
        <f>VLOOKUP(B16,[2]Vine!$A$5:$F$178,2,0)</f>
        <v>280853616</v>
      </c>
      <c r="E16" s="22" t="s">
        <v>40</v>
      </c>
      <c r="F16" s="22">
        <v>15203</v>
      </c>
      <c r="G16" s="23">
        <v>15500</v>
      </c>
      <c r="H16" s="24">
        <f t="shared" si="0"/>
        <v>235646500</v>
      </c>
      <c r="I16" s="26"/>
    </row>
    <row r="17" spans="1:9" ht="18.75" customHeight="1">
      <c r="A17" s="30">
        <v>43042</v>
      </c>
      <c r="B17" s="41" t="s">
        <v>43</v>
      </c>
      <c r="C17" s="21" t="str">
        <f>VLOOKUP(B17,[2]Vine!$A$5:$F$178,3,0)</f>
        <v>Long Hương - Bình Thuận</v>
      </c>
      <c r="D17" s="21" t="str">
        <f>VLOOKUP(B17,[2]Vine!$A$5:$F$178,2,0)</f>
        <v>020714486</v>
      </c>
      <c r="E17" s="22" t="s">
        <v>40</v>
      </c>
      <c r="F17" s="22">
        <v>15980</v>
      </c>
      <c r="G17" s="23">
        <v>15500</v>
      </c>
      <c r="H17" s="24">
        <f t="shared" si="0"/>
        <v>247690000</v>
      </c>
      <c r="I17" s="26"/>
    </row>
    <row r="18" spans="1:9" ht="18.75" customHeight="1">
      <c r="A18" s="30">
        <v>43042</v>
      </c>
      <c r="B18" s="41" t="s">
        <v>39</v>
      </c>
      <c r="C18" s="21" t="str">
        <f>VLOOKUP(B18,[2]Vine!$A$5:$F$178,3,0)</f>
        <v>Phan Thiết - Bình Thuận</v>
      </c>
      <c r="D18" s="21">
        <f>VLOOKUP(B18,[2]Vine!$A$5:$F$178,2,0)</f>
        <v>260178873</v>
      </c>
      <c r="E18" s="22" t="s">
        <v>40</v>
      </c>
      <c r="F18" s="22">
        <v>14780</v>
      </c>
      <c r="G18" s="23">
        <v>15500</v>
      </c>
      <c r="H18" s="24">
        <f t="shared" si="0"/>
        <v>229090000</v>
      </c>
      <c r="I18" s="26"/>
    </row>
    <row r="19" spans="1:9" ht="18.75" customHeight="1">
      <c r="A19" s="30">
        <v>43042</v>
      </c>
      <c r="B19" s="41" t="s">
        <v>42</v>
      </c>
      <c r="C19" s="21" t="str">
        <f>VLOOKUP(B19,[2]Vine!$A$5:$F$178,3,0)</f>
        <v>Thanh Hải - Bình Thuận</v>
      </c>
      <c r="D19" s="21">
        <f>VLOOKUP(B19,[2]Vine!$A$5:$F$178,2,0)</f>
        <v>261005222</v>
      </c>
      <c r="E19" s="22" t="s">
        <v>40</v>
      </c>
      <c r="F19" s="22">
        <v>11480</v>
      </c>
      <c r="G19" s="23">
        <v>15500</v>
      </c>
      <c r="H19" s="24">
        <f t="shared" si="0"/>
        <v>177940000</v>
      </c>
      <c r="I19" s="26"/>
    </row>
    <row r="20" spans="1:9" ht="18.75" customHeight="1">
      <c r="A20" s="30">
        <v>43044</v>
      </c>
      <c r="B20" s="41" t="s">
        <v>43</v>
      </c>
      <c r="C20" s="21" t="str">
        <f>VLOOKUP(B20,[2]Vine!$A$5:$F$178,3,0)</f>
        <v>Long Hương - Bình Thuận</v>
      </c>
      <c r="D20" s="21" t="str">
        <f>VLOOKUP(B20,[2]Vine!$A$5:$F$178,2,0)</f>
        <v>020714486</v>
      </c>
      <c r="E20" s="22" t="s">
        <v>40</v>
      </c>
      <c r="F20" s="22">
        <v>13580</v>
      </c>
      <c r="G20" s="23">
        <v>15500</v>
      </c>
      <c r="H20" s="24">
        <f t="shared" si="0"/>
        <v>210490000</v>
      </c>
      <c r="I20" s="26"/>
    </row>
    <row r="21" spans="1:9" ht="18.75" customHeight="1">
      <c r="A21" s="30">
        <v>43044</v>
      </c>
      <c r="B21" s="41" t="s">
        <v>39</v>
      </c>
      <c r="C21" s="21" t="str">
        <f>VLOOKUP(B21,[2]Vine!$A$5:$F$178,3,0)</f>
        <v>Phan Thiết - Bình Thuận</v>
      </c>
      <c r="D21" s="21">
        <f>VLOOKUP(B21,[2]Vine!$A$5:$F$178,2,0)</f>
        <v>260178873</v>
      </c>
      <c r="E21" s="22" t="s">
        <v>40</v>
      </c>
      <c r="F21" s="22">
        <v>15780</v>
      </c>
      <c r="G21" s="23">
        <v>15500</v>
      </c>
      <c r="H21" s="24">
        <f t="shared" si="0"/>
        <v>244590000</v>
      </c>
      <c r="I21" s="26"/>
    </row>
    <row r="22" spans="1:9" ht="18.75" customHeight="1">
      <c r="A22" s="30">
        <v>43050</v>
      </c>
      <c r="B22" s="41" t="s">
        <v>41</v>
      </c>
      <c r="C22" s="21" t="str">
        <f>VLOOKUP(B22,[2]Vine!$A$5:$F$178,3,0)</f>
        <v>Phan Thiết - Bình Thuận</v>
      </c>
      <c r="D22" s="21">
        <f>VLOOKUP(B22,[2]Vine!$A$5:$F$178,2,0)</f>
        <v>280853616</v>
      </c>
      <c r="E22" s="22" t="s">
        <v>40</v>
      </c>
      <c r="F22" s="22">
        <v>14860</v>
      </c>
      <c r="G22" s="23">
        <v>15500</v>
      </c>
      <c r="H22" s="24">
        <f t="shared" si="0"/>
        <v>230330000</v>
      </c>
      <c r="I22" s="26"/>
    </row>
    <row r="23" spans="1:9" ht="18.75" customHeight="1">
      <c r="A23" s="30">
        <v>43050</v>
      </c>
      <c r="B23" s="41" t="s">
        <v>43</v>
      </c>
      <c r="C23" s="21" t="str">
        <f>VLOOKUP(B23,[2]Vine!$A$5:$F$178,3,0)</f>
        <v>Long Hương - Bình Thuận</v>
      </c>
      <c r="D23" s="21" t="str">
        <f>VLOOKUP(B23,[2]Vine!$A$5:$F$178,2,0)</f>
        <v>020714486</v>
      </c>
      <c r="E23" s="22" t="s">
        <v>40</v>
      </c>
      <c r="F23" s="22">
        <v>14520</v>
      </c>
      <c r="G23" s="23">
        <v>15500</v>
      </c>
      <c r="H23" s="24">
        <f t="shared" si="0"/>
        <v>225060000</v>
      </c>
      <c r="I23" s="26"/>
    </row>
    <row r="24" spans="1:9" ht="18.75" customHeight="1">
      <c r="A24" s="19"/>
      <c r="B24" s="20"/>
      <c r="C24" s="21"/>
      <c r="D24" s="21"/>
      <c r="E24" s="22"/>
      <c r="F24" s="22"/>
      <c r="G24" s="23"/>
      <c r="H24" s="24"/>
      <c r="I24" s="24"/>
    </row>
    <row r="25" spans="1:9" ht="18.75" customHeight="1">
      <c r="A25" s="2" t="s">
        <v>21</v>
      </c>
      <c r="B25" s="1"/>
      <c r="C25" s="42">
        <f>SUM(H14:H24)</f>
        <v>2259791500</v>
      </c>
      <c r="D25" s="42"/>
      <c r="E25" s="1"/>
      <c r="F25" s="4"/>
      <c r="G25" s="4"/>
      <c r="H25" s="1"/>
      <c r="I25" s="1"/>
    </row>
    <row r="26" spans="1:9" ht="15" customHeight="1">
      <c r="A26" s="2"/>
      <c r="B26" s="1"/>
      <c r="C26" s="10"/>
      <c r="D26" s="4"/>
      <c r="E26" s="1"/>
      <c r="F26" s="4"/>
      <c r="G26" s="28" t="s">
        <v>56</v>
      </c>
      <c r="H26" s="11"/>
      <c r="I26" s="11"/>
    </row>
    <row r="27" spans="1:9" ht="15" customHeight="1">
      <c r="A27" s="2"/>
      <c r="B27" s="12" t="s">
        <v>22</v>
      </c>
      <c r="C27" s="1"/>
      <c r="D27" s="1"/>
      <c r="E27" s="1"/>
      <c r="F27" s="4"/>
      <c r="G27" s="13" t="s">
        <v>23</v>
      </c>
      <c r="H27" s="1"/>
      <c r="I27" s="1"/>
    </row>
    <row r="28" spans="1:9" ht="15" customHeight="1">
      <c r="A28" s="2"/>
      <c r="B28" s="14" t="s">
        <v>24</v>
      </c>
      <c r="C28" s="1"/>
      <c r="D28" s="15"/>
      <c r="E28" s="1"/>
      <c r="F28" s="4"/>
      <c r="G28" s="16" t="s">
        <v>25</v>
      </c>
      <c r="H28" s="1"/>
      <c r="I28" s="1"/>
    </row>
    <row r="29" spans="1:9">
      <c r="A29" s="2"/>
      <c r="B29" s="14"/>
      <c r="C29" s="1"/>
      <c r="D29" s="15"/>
      <c r="E29" s="1"/>
      <c r="F29" s="4"/>
      <c r="G29" s="16"/>
      <c r="H29" s="1"/>
      <c r="I29" s="1"/>
    </row>
    <row r="33" spans="2:2">
      <c r="B33" s="17" t="s">
        <v>29</v>
      </c>
    </row>
    <row r="34" spans="2:2" ht="17.25" hidden="1" customHeight="1"/>
    <row r="35" spans="2:2" ht="17.25" hidden="1" customHeight="1"/>
    <row r="36" spans="2:2" ht="17.25" hidden="1" customHeight="1"/>
    <row r="37" spans="2:2" ht="17.25" hidden="1" customHeight="1"/>
    <row r="38" spans="2:2" ht="30.75" customHeight="1"/>
    <row r="40" spans="2:2" ht="33.75" customHeight="1"/>
    <row r="41" spans="2:2" ht="33.75" customHeight="1"/>
  </sheetData>
  <mergeCells count="6">
    <mergeCell ref="A1:G3"/>
    <mergeCell ref="H1:I4"/>
    <mergeCell ref="A4:G4"/>
    <mergeCell ref="A11:A12"/>
    <mergeCell ref="B11:D11"/>
    <mergeCell ref="E11:H11"/>
  </mergeCells>
  <conditionalFormatting sqref="C5:E6 F6">
    <cfRule type="cellIs" dxfId="12" priority="1" stopIfTrue="1" operator="equal">
      <formula>"Döõ lieäu sai"</formula>
    </cfRule>
  </conditionalFormatting>
  <pageMargins left="0.65" right="0" top="0.28999999999999998" bottom="0.3"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3" workbookViewId="0">
      <selection activeCell="C36" sqref="C36"/>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2.75" customHeight="1">
      <c r="A1" s="103" t="s">
        <v>0</v>
      </c>
      <c r="B1" s="103"/>
      <c r="C1" s="103"/>
      <c r="D1" s="103"/>
      <c r="E1" s="103"/>
      <c r="F1" s="103"/>
      <c r="G1" s="104"/>
      <c r="H1" s="105" t="s">
        <v>1</v>
      </c>
      <c r="I1" s="106"/>
    </row>
    <row r="2" spans="1:9" ht="12.75" customHeight="1">
      <c r="A2" s="103"/>
      <c r="B2" s="103"/>
      <c r="C2" s="103"/>
      <c r="D2" s="103"/>
      <c r="E2" s="103"/>
      <c r="F2" s="103"/>
      <c r="G2" s="104"/>
      <c r="H2" s="107"/>
      <c r="I2" s="108"/>
    </row>
    <row r="3" spans="1:9" ht="12.75" customHeight="1">
      <c r="A3" s="103"/>
      <c r="B3" s="103"/>
      <c r="C3" s="103"/>
      <c r="D3" s="103"/>
      <c r="E3" s="103"/>
      <c r="F3" s="103"/>
      <c r="G3" s="104"/>
      <c r="H3" s="107"/>
      <c r="I3" s="108"/>
    </row>
    <row r="4" spans="1:9">
      <c r="A4" s="111" t="s">
        <v>62</v>
      </c>
      <c r="B4" s="111"/>
      <c r="C4" s="111"/>
      <c r="D4" s="111"/>
      <c r="E4" s="111"/>
      <c r="F4" s="111"/>
      <c r="G4" s="112"/>
      <c r="H4" s="109"/>
      <c r="I4" s="110"/>
    </row>
    <row r="5" spans="1:9" ht="6.75" customHeight="1">
      <c r="A5" s="2"/>
      <c r="B5" s="1"/>
      <c r="C5" s="3"/>
      <c r="D5" s="3"/>
      <c r="E5" s="1"/>
      <c r="F5" s="4"/>
      <c r="G5" s="4"/>
      <c r="H5" s="1"/>
      <c r="I5" s="1"/>
    </row>
    <row r="6" spans="1:9" ht="15.75" customHeight="1">
      <c r="A6" s="2" t="s">
        <v>2</v>
      </c>
      <c r="B6" s="1"/>
      <c r="C6" s="1"/>
      <c r="D6" s="1"/>
      <c r="E6" s="1" t="s">
        <v>3</v>
      </c>
      <c r="F6" s="4"/>
      <c r="G6" s="4"/>
      <c r="H6" s="1"/>
      <c r="I6" s="1"/>
    </row>
    <row r="7" spans="1:9" ht="15.75" customHeight="1">
      <c r="A7" s="2" t="s">
        <v>4</v>
      </c>
      <c r="B7" s="1"/>
      <c r="C7" s="1"/>
      <c r="D7" s="1"/>
      <c r="E7" s="1"/>
      <c r="F7" s="4"/>
      <c r="G7" s="4"/>
      <c r="H7" s="1"/>
      <c r="I7" s="1"/>
    </row>
    <row r="8" spans="1:9" ht="15.75" customHeight="1">
      <c r="A8" s="2" t="s">
        <v>5</v>
      </c>
      <c r="B8" s="1"/>
      <c r="C8" s="1"/>
      <c r="D8" s="1"/>
      <c r="E8" s="1"/>
      <c r="F8" s="4"/>
      <c r="G8" s="4"/>
      <c r="H8" s="1"/>
      <c r="I8" s="1"/>
    </row>
    <row r="9" spans="1:9" ht="15.75" customHeight="1">
      <c r="A9" s="2" t="s">
        <v>6</v>
      </c>
      <c r="B9" s="1"/>
      <c r="C9" s="1"/>
      <c r="D9" s="1"/>
      <c r="E9" s="1"/>
      <c r="F9" s="4"/>
      <c r="G9" s="4"/>
      <c r="H9" s="1"/>
      <c r="I9" s="1"/>
    </row>
    <row r="10" spans="1:9" ht="9" customHeight="1">
      <c r="A10" s="2"/>
      <c r="B10" s="1"/>
      <c r="C10" s="1"/>
      <c r="D10" s="1"/>
      <c r="E10" s="1"/>
      <c r="F10" s="4"/>
      <c r="G10" s="4"/>
      <c r="H10" s="1"/>
      <c r="I10" s="1"/>
    </row>
    <row r="11" spans="1:9" ht="21" customHeight="1">
      <c r="A11" s="113" t="s">
        <v>7</v>
      </c>
      <c r="B11" s="115" t="s">
        <v>8</v>
      </c>
      <c r="C11" s="116"/>
      <c r="D11" s="117"/>
      <c r="E11" s="118" t="s">
        <v>9</v>
      </c>
      <c r="F11" s="118"/>
      <c r="G11" s="118"/>
      <c r="H11" s="118"/>
      <c r="I11" s="49" t="s">
        <v>10</v>
      </c>
    </row>
    <row r="12" spans="1:9" ht="34.5" customHeight="1">
      <c r="A12" s="114"/>
      <c r="B12" s="49" t="s">
        <v>11</v>
      </c>
      <c r="C12" s="49" t="s">
        <v>12</v>
      </c>
      <c r="D12" s="49" t="s">
        <v>13</v>
      </c>
      <c r="E12" s="49" t="s">
        <v>14</v>
      </c>
      <c r="F12" s="5" t="s">
        <v>15</v>
      </c>
      <c r="G12" s="5" t="s">
        <v>16</v>
      </c>
      <c r="H12" s="6" t="s">
        <v>17</v>
      </c>
      <c r="I12" s="49"/>
    </row>
    <row r="13" spans="1:9" ht="15.75" customHeight="1">
      <c r="A13" s="7" t="s">
        <v>18</v>
      </c>
      <c r="B13" s="8">
        <v>2</v>
      </c>
      <c r="C13" s="8">
        <v>3</v>
      </c>
      <c r="D13" s="8">
        <v>4</v>
      </c>
      <c r="E13" s="8">
        <v>5</v>
      </c>
      <c r="F13" s="9" t="s">
        <v>19</v>
      </c>
      <c r="G13" s="9" t="s">
        <v>20</v>
      </c>
      <c r="H13" s="8">
        <v>8</v>
      </c>
      <c r="I13" s="8">
        <v>9</v>
      </c>
    </row>
    <row r="14" spans="1:9" ht="18.75" customHeight="1">
      <c r="A14" s="30">
        <v>43033</v>
      </c>
      <c r="B14" s="41" t="s">
        <v>49</v>
      </c>
      <c r="C14" s="21" t="str">
        <f>VLOOKUP(B14,[2]Vine!$A$5:$F$178,3,0)</f>
        <v>Đức Linh - Bình Thuận</v>
      </c>
      <c r="D14" s="21">
        <f>VLOOKUP(B14,[2]Vine!$A$5:$F$178,2,0)</f>
        <v>260682094</v>
      </c>
      <c r="E14" s="22" t="s">
        <v>58</v>
      </c>
      <c r="F14" s="22">
        <v>1025</v>
      </c>
      <c r="G14" s="23">
        <v>245000</v>
      </c>
      <c r="H14" s="24">
        <f t="shared" ref="H14:H19" si="0">F14*G14</f>
        <v>251125000</v>
      </c>
      <c r="I14" s="26"/>
    </row>
    <row r="15" spans="1:9" ht="18.75" customHeight="1">
      <c r="A15" s="30">
        <v>43033</v>
      </c>
      <c r="B15" s="41" t="s">
        <v>41</v>
      </c>
      <c r="C15" s="21" t="str">
        <f>VLOOKUP(B15,[2]Vine!$A$5:$F$178,3,0)</f>
        <v>Phan Thiết - Bình Thuận</v>
      </c>
      <c r="D15" s="21">
        <f>VLOOKUP(B15,[2]Vine!$A$5:$F$178,2,0)</f>
        <v>280853616</v>
      </c>
      <c r="E15" s="22" t="s">
        <v>58</v>
      </c>
      <c r="F15" s="22">
        <v>1140</v>
      </c>
      <c r="G15" s="23">
        <v>245000</v>
      </c>
      <c r="H15" s="24">
        <f t="shared" si="0"/>
        <v>279300000</v>
      </c>
      <c r="I15" s="26"/>
    </row>
    <row r="16" spans="1:9" ht="18.75" customHeight="1">
      <c r="A16" s="30">
        <v>43033</v>
      </c>
      <c r="B16" s="41" t="s">
        <v>47</v>
      </c>
      <c r="C16" s="21" t="str">
        <f>VLOOKUP(B16,[2]Vine!$A$5:$F$178,3,0)</f>
        <v>Hàm Tân - Bình Thuận</v>
      </c>
      <c r="D16" s="21">
        <f>VLOOKUP(B16,[2]Vine!$A$5:$F$178,2,0)</f>
        <v>260690910</v>
      </c>
      <c r="E16" s="22" t="s">
        <v>58</v>
      </c>
      <c r="F16" s="22">
        <v>1530</v>
      </c>
      <c r="G16" s="23">
        <v>245000</v>
      </c>
      <c r="H16" s="24">
        <f t="shared" si="0"/>
        <v>374850000</v>
      </c>
      <c r="I16" s="26"/>
    </row>
    <row r="17" spans="1:9" ht="18.75" customHeight="1">
      <c r="A17" s="30">
        <v>43035</v>
      </c>
      <c r="B17" s="41" t="s">
        <v>48</v>
      </c>
      <c r="C17" s="21" t="str">
        <f>VLOOKUP(B17,[2]Vine!$A$5:$F$178,3,0)</f>
        <v>Phan Thiết - Bình Thuận</v>
      </c>
      <c r="D17" s="21">
        <f>VLOOKUP(B17,[2]Vine!$A$5:$F$178,2,0)</f>
        <v>260850613</v>
      </c>
      <c r="E17" s="22" t="s">
        <v>58</v>
      </c>
      <c r="F17" s="22">
        <v>1450</v>
      </c>
      <c r="G17" s="23">
        <v>245000</v>
      </c>
      <c r="H17" s="24">
        <f t="shared" si="0"/>
        <v>355250000</v>
      </c>
      <c r="I17" s="26"/>
    </row>
    <row r="18" spans="1:9" ht="18.75" customHeight="1">
      <c r="A18" s="30">
        <v>43035</v>
      </c>
      <c r="B18" s="41" t="s">
        <v>49</v>
      </c>
      <c r="C18" s="21" t="str">
        <f>VLOOKUP(B18,[2]Vine!$A$5:$F$178,3,0)</f>
        <v>Đức Linh - Bình Thuận</v>
      </c>
      <c r="D18" s="21">
        <f>VLOOKUP(B18,[2]Vine!$A$5:$F$178,2,0)</f>
        <v>260682094</v>
      </c>
      <c r="E18" s="22" t="s">
        <v>58</v>
      </c>
      <c r="F18" s="22">
        <v>1250</v>
      </c>
      <c r="G18" s="23">
        <v>245000</v>
      </c>
      <c r="H18" s="24">
        <f t="shared" si="0"/>
        <v>306250000</v>
      </c>
      <c r="I18" s="26"/>
    </row>
    <row r="19" spans="1:9" ht="18.75" customHeight="1">
      <c r="A19" s="30">
        <v>43035</v>
      </c>
      <c r="B19" s="41" t="s">
        <v>41</v>
      </c>
      <c r="C19" s="21" t="str">
        <f>VLOOKUP(B19,[2]Vine!$A$5:$F$178,3,0)</f>
        <v>Phan Thiết - Bình Thuận</v>
      </c>
      <c r="D19" s="21">
        <f>VLOOKUP(B19,[2]Vine!$A$5:$F$178,2,0)</f>
        <v>280853616</v>
      </c>
      <c r="E19" s="22" t="s">
        <v>58</v>
      </c>
      <c r="F19" s="22">
        <v>1352</v>
      </c>
      <c r="G19" s="23">
        <v>245000</v>
      </c>
      <c r="H19" s="24">
        <f t="shared" si="0"/>
        <v>331240000</v>
      </c>
      <c r="I19" s="26"/>
    </row>
    <row r="20" spans="1:9" ht="18.75" customHeight="1">
      <c r="A20" s="30">
        <v>43038</v>
      </c>
      <c r="B20" s="41" t="s">
        <v>41</v>
      </c>
      <c r="C20" s="21" t="str">
        <f>VLOOKUP(B20,[2]Vine!$A$5:$F$178,3,0)</f>
        <v>Phan Thiết - Bình Thuận</v>
      </c>
      <c r="D20" s="21">
        <f>VLOOKUP(B20,[2]Vine!$A$5:$F$178,2,0)</f>
        <v>280853616</v>
      </c>
      <c r="E20" s="22" t="s">
        <v>58</v>
      </c>
      <c r="F20" s="22">
        <v>1524</v>
      </c>
      <c r="G20" s="23">
        <v>245000</v>
      </c>
      <c r="H20" s="24">
        <f t="shared" ref="H20:H30" si="1">F20*G20</f>
        <v>373380000</v>
      </c>
      <c r="I20" s="26"/>
    </row>
    <row r="21" spans="1:9" ht="18.75" customHeight="1">
      <c r="A21" s="30">
        <v>43038</v>
      </c>
      <c r="B21" s="41" t="s">
        <v>42</v>
      </c>
      <c r="C21" s="21" t="str">
        <f>VLOOKUP(B21,[2]Vine!$A$5:$F$178,3,0)</f>
        <v>Thanh Hải - Bình Thuận</v>
      </c>
      <c r="D21" s="21">
        <f>VLOOKUP(B21,[2]Vine!$A$5:$F$178,2,0)</f>
        <v>261005222</v>
      </c>
      <c r="E21" s="22" t="s">
        <v>58</v>
      </c>
      <c r="F21" s="22">
        <f>10500-SUM(F14:F20)</f>
        <v>1229</v>
      </c>
      <c r="G21" s="23">
        <v>245000</v>
      </c>
      <c r="H21" s="24">
        <f t="shared" si="1"/>
        <v>301105000</v>
      </c>
      <c r="I21" s="26"/>
    </row>
    <row r="22" spans="1:9" ht="18.75" customHeight="1">
      <c r="A22" s="30">
        <v>43034</v>
      </c>
      <c r="B22" s="20" t="s">
        <v>34</v>
      </c>
      <c r="C22" s="21" t="str">
        <f>VLOOKUP(B22,[2]Vine!$A$5:$F$178,3,0)</f>
        <v>Vũng Tàu</v>
      </c>
      <c r="D22" s="21">
        <f>VLOOKUP(B22,[2]Vine!$A$5:$F$178,2,0)</f>
        <v>270106056</v>
      </c>
      <c r="E22" s="22" t="s">
        <v>59</v>
      </c>
      <c r="F22" s="22">
        <v>7030</v>
      </c>
      <c r="G22" s="23">
        <v>15000</v>
      </c>
      <c r="H22" s="24">
        <f t="shared" ref="H22:H24" si="2">F22*G22</f>
        <v>105450000</v>
      </c>
      <c r="I22" s="26"/>
    </row>
    <row r="23" spans="1:9" ht="18.75" customHeight="1">
      <c r="A23" s="30">
        <v>43034</v>
      </c>
      <c r="B23" s="20" t="s">
        <v>32</v>
      </c>
      <c r="C23" s="21" t="str">
        <f>VLOOKUP(B23,[2]Vine!$A$5:$F$178,3,0)</f>
        <v>Vũng Tàu</v>
      </c>
      <c r="D23" s="21">
        <f>VLOOKUP(B23,[2]Vine!$A$5:$F$178,2,0)</f>
        <v>270176960</v>
      </c>
      <c r="E23" s="22" t="s">
        <v>59</v>
      </c>
      <c r="F23" s="22">
        <v>7786</v>
      </c>
      <c r="G23" s="23">
        <v>15000</v>
      </c>
      <c r="H23" s="24">
        <f t="shared" si="2"/>
        <v>116790000</v>
      </c>
      <c r="I23" s="26"/>
    </row>
    <row r="24" spans="1:9" ht="18.75" customHeight="1">
      <c r="A24" s="30">
        <v>43034</v>
      </c>
      <c r="B24" s="20" t="s">
        <v>60</v>
      </c>
      <c r="C24" s="21" t="str">
        <f>VLOOKUP(B24,[2]Vine!$A$5:$F$178,3,0)</f>
        <v>Vũng Tàu</v>
      </c>
      <c r="D24" s="21">
        <f>VLOOKUP(B24,[2]Vine!$A$5:$F$178,2,0)</f>
        <v>271181056</v>
      </c>
      <c r="E24" s="22" t="s">
        <v>59</v>
      </c>
      <c r="F24" s="22">
        <v>7540</v>
      </c>
      <c r="G24" s="23">
        <v>15000</v>
      </c>
      <c r="H24" s="24">
        <f t="shared" si="2"/>
        <v>113100000</v>
      </c>
      <c r="I24" s="26"/>
    </row>
    <row r="25" spans="1:9" ht="18.75" customHeight="1">
      <c r="A25" s="30">
        <v>43034</v>
      </c>
      <c r="B25" s="20" t="s">
        <v>33</v>
      </c>
      <c r="C25" s="21" t="str">
        <f>VLOOKUP(B25,[2]Vine!$A$5:$F$178,3,0)</f>
        <v>Vũng Tàu</v>
      </c>
      <c r="D25" s="21">
        <f>VLOOKUP(B25,[2]Vine!$A$5:$F$178,2,0)</f>
        <v>270986506</v>
      </c>
      <c r="E25" s="22" t="s">
        <v>59</v>
      </c>
      <c r="F25" s="22">
        <v>7480</v>
      </c>
      <c r="G25" s="23">
        <v>15000</v>
      </c>
      <c r="H25" s="24">
        <f>F25*G25</f>
        <v>112200000</v>
      </c>
      <c r="I25" s="26"/>
    </row>
    <row r="26" spans="1:9" ht="18.75" customHeight="1">
      <c r="A26" s="30">
        <v>43037</v>
      </c>
      <c r="B26" s="20" t="s">
        <v>61</v>
      </c>
      <c r="C26" s="21" t="str">
        <f>VLOOKUP(B26,[2]Vine!$A$5:$F$178,3,0)</f>
        <v>Vũng Tàu</v>
      </c>
      <c r="D26" s="21">
        <f>VLOOKUP(B26,[2]Vine!$A$5:$F$178,2,0)</f>
        <v>273249576</v>
      </c>
      <c r="E26" s="22" t="s">
        <v>59</v>
      </c>
      <c r="F26" s="22">
        <v>7320</v>
      </c>
      <c r="G26" s="23">
        <v>15000</v>
      </c>
      <c r="H26" s="24">
        <f t="shared" si="1"/>
        <v>109800000</v>
      </c>
      <c r="I26" s="26"/>
    </row>
    <row r="27" spans="1:9" ht="18.75" customHeight="1">
      <c r="A27" s="30">
        <v>43037</v>
      </c>
      <c r="B27" s="20" t="s">
        <v>32</v>
      </c>
      <c r="C27" s="21" t="str">
        <f>VLOOKUP(B27,[2]Vine!$A$5:$F$178,3,0)</f>
        <v>Vũng Tàu</v>
      </c>
      <c r="D27" s="21">
        <f>VLOOKUP(B27,[2]Vine!$A$5:$F$178,2,0)</f>
        <v>270176960</v>
      </c>
      <c r="E27" s="22" t="s">
        <v>59</v>
      </c>
      <c r="F27" s="22">
        <v>7240</v>
      </c>
      <c r="G27" s="23">
        <v>15000</v>
      </c>
      <c r="H27" s="24">
        <f t="shared" ref="H27:H28" si="3">F27*G27</f>
        <v>108600000</v>
      </c>
      <c r="I27" s="26"/>
    </row>
    <row r="28" spans="1:9" ht="18.75" customHeight="1">
      <c r="A28" s="30">
        <v>43037</v>
      </c>
      <c r="B28" s="20" t="s">
        <v>34</v>
      </c>
      <c r="C28" s="21" t="str">
        <f>VLOOKUP(B28,[2]Vine!$A$5:$F$178,3,0)</f>
        <v>Vũng Tàu</v>
      </c>
      <c r="D28" s="21">
        <f>VLOOKUP(B28,[2]Vine!$A$5:$F$178,2,0)</f>
        <v>270106056</v>
      </c>
      <c r="E28" s="22" t="s">
        <v>59</v>
      </c>
      <c r="F28" s="22">
        <v>7420</v>
      </c>
      <c r="G28" s="23">
        <v>15000</v>
      </c>
      <c r="H28" s="24">
        <f t="shared" si="3"/>
        <v>111300000</v>
      </c>
      <c r="I28" s="26"/>
    </row>
    <row r="29" spans="1:9" ht="18.75" customHeight="1">
      <c r="A29" s="30">
        <v>43037</v>
      </c>
      <c r="B29" s="20" t="s">
        <v>60</v>
      </c>
      <c r="C29" s="21" t="str">
        <f>VLOOKUP(B29,[2]Vine!$A$5:$F$178,3,0)</f>
        <v>Vũng Tàu</v>
      </c>
      <c r="D29" s="21">
        <f>VLOOKUP(B29,[2]Vine!$A$5:$F$178,2,0)</f>
        <v>271181056</v>
      </c>
      <c r="E29" s="22" t="s">
        <v>59</v>
      </c>
      <c r="F29" s="22">
        <v>7010</v>
      </c>
      <c r="G29" s="23">
        <v>15000</v>
      </c>
      <c r="H29" s="24">
        <f t="shared" si="1"/>
        <v>105150000</v>
      </c>
      <c r="I29" s="26"/>
    </row>
    <row r="30" spans="1:9" ht="18.75" customHeight="1">
      <c r="A30" s="30">
        <v>43040</v>
      </c>
      <c r="B30" s="20" t="s">
        <v>33</v>
      </c>
      <c r="C30" s="21" t="str">
        <f>VLOOKUP(B30,[2]Vine!$A$5:$F$178,3,0)</f>
        <v>Vũng Tàu</v>
      </c>
      <c r="D30" s="21">
        <f>VLOOKUP(B30,[2]Vine!$A$5:$F$178,2,0)</f>
        <v>270986506</v>
      </c>
      <c r="E30" s="22" t="s">
        <v>59</v>
      </c>
      <c r="F30" s="22">
        <v>7350</v>
      </c>
      <c r="G30" s="23">
        <v>15000</v>
      </c>
      <c r="H30" s="24">
        <f t="shared" si="1"/>
        <v>110250000</v>
      </c>
      <c r="I30" s="26"/>
    </row>
    <row r="31" spans="1:9" ht="18.75" customHeight="1">
      <c r="A31" s="30">
        <v>43040</v>
      </c>
      <c r="B31" s="20" t="s">
        <v>34</v>
      </c>
      <c r="C31" s="21" t="str">
        <f>VLOOKUP(B31,[2]Vine!$A$5:$F$178,3,0)</f>
        <v>Vũng Tàu</v>
      </c>
      <c r="D31" s="21">
        <f>VLOOKUP(B31,[2]Vine!$A$5:$F$178,2,0)</f>
        <v>270106056</v>
      </c>
      <c r="E31" s="22" t="s">
        <v>59</v>
      </c>
      <c r="F31" s="22">
        <v>7040</v>
      </c>
      <c r="G31" s="23">
        <v>15000</v>
      </c>
      <c r="H31" s="24">
        <f t="shared" ref="H31:H32" si="4">F31*G31</f>
        <v>105600000</v>
      </c>
      <c r="I31" s="26"/>
    </row>
    <row r="32" spans="1:9" ht="18.75" customHeight="1">
      <c r="A32" s="30">
        <v>43040</v>
      </c>
      <c r="B32" s="20" t="s">
        <v>32</v>
      </c>
      <c r="C32" s="21" t="str">
        <f>VLOOKUP(B32,[2]Vine!$A$5:$F$178,3,0)</f>
        <v>Vũng Tàu</v>
      </c>
      <c r="D32" s="21">
        <f>VLOOKUP(B32,[2]Vine!$A$5:$F$178,2,0)</f>
        <v>270176960</v>
      </c>
      <c r="E32" s="22" t="s">
        <v>59</v>
      </c>
      <c r="F32" s="22">
        <v>7350</v>
      </c>
      <c r="G32" s="23">
        <v>15000</v>
      </c>
      <c r="H32" s="24">
        <f t="shared" si="4"/>
        <v>110250000</v>
      </c>
      <c r="I32" s="26"/>
    </row>
    <row r="33" spans="1:9" ht="18.75" customHeight="1">
      <c r="A33" s="30">
        <v>43040</v>
      </c>
      <c r="B33" s="20" t="s">
        <v>60</v>
      </c>
      <c r="C33" s="21" t="str">
        <f>VLOOKUP(B33,[2]Vine!$A$5:$F$178,3,0)</f>
        <v>Vũng Tàu</v>
      </c>
      <c r="D33" s="21">
        <f>VLOOKUP(B33,[2]Vine!$A$5:$F$178,2,0)</f>
        <v>271181056</v>
      </c>
      <c r="E33" s="22" t="s">
        <v>59</v>
      </c>
      <c r="F33" s="22">
        <f>88000-SUM(F22:F32)</f>
        <v>7434</v>
      </c>
      <c r="G33" s="23">
        <v>15000</v>
      </c>
      <c r="H33" s="24">
        <f>F33*G33</f>
        <v>111510000</v>
      </c>
      <c r="I33" s="26"/>
    </row>
    <row r="34" spans="1:9" ht="18.75" customHeight="1">
      <c r="A34" s="19"/>
      <c r="B34" s="20"/>
      <c r="C34" s="21"/>
      <c r="D34" s="21"/>
      <c r="E34" s="22"/>
      <c r="F34" s="22"/>
      <c r="G34" s="23"/>
      <c r="H34" s="24"/>
      <c r="I34" s="24"/>
    </row>
    <row r="35" spans="1:9" ht="18.75" customHeight="1">
      <c r="A35" s="2" t="s">
        <v>21</v>
      </c>
      <c r="B35" s="1"/>
      <c r="C35" s="42">
        <f>SUM(H14:H34)</f>
        <v>3892500000</v>
      </c>
      <c r="D35" s="42"/>
      <c r="E35" s="1"/>
      <c r="F35" s="4"/>
      <c r="G35" s="4"/>
      <c r="H35" s="1"/>
      <c r="I35" s="1"/>
    </row>
    <row r="36" spans="1:9" ht="15" customHeight="1">
      <c r="A36" s="2"/>
      <c r="B36" s="1"/>
      <c r="C36" s="10"/>
      <c r="D36" s="4"/>
      <c r="E36" s="1"/>
      <c r="F36" s="4"/>
      <c r="G36" s="28" t="s">
        <v>63</v>
      </c>
      <c r="H36" s="11"/>
      <c r="I36" s="11"/>
    </row>
    <row r="37" spans="1:9" ht="15" customHeight="1">
      <c r="A37" s="2"/>
      <c r="B37" s="12" t="s">
        <v>22</v>
      </c>
      <c r="C37" s="1"/>
      <c r="D37" s="1"/>
      <c r="E37" s="1"/>
      <c r="F37" s="4"/>
      <c r="G37" s="13" t="s">
        <v>23</v>
      </c>
      <c r="H37" s="1"/>
      <c r="I37" s="1"/>
    </row>
    <row r="38" spans="1:9" ht="15" customHeight="1">
      <c r="A38" s="2"/>
      <c r="B38" s="14" t="s">
        <v>24</v>
      </c>
      <c r="C38" s="1"/>
      <c r="D38" s="15"/>
      <c r="E38" s="1"/>
      <c r="F38" s="4"/>
      <c r="G38" s="16" t="s">
        <v>25</v>
      </c>
      <c r="H38" s="1"/>
      <c r="I38" s="1"/>
    </row>
    <row r="39" spans="1:9">
      <c r="A39" s="2"/>
      <c r="B39" s="14"/>
      <c r="C39" s="1"/>
      <c r="D39" s="15"/>
      <c r="E39" s="1"/>
      <c r="F39" s="4"/>
      <c r="G39" s="16"/>
      <c r="H39" s="1"/>
      <c r="I39" s="1"/>
    </row>
    <row r="43" spans="1:9">
      <c r="B43" s="17" t="s">
        <v>29</v>
      </c>
    </row>
    <row r="44" spans="1:9" ht="17.25" hidden="1" customHeight="1"/>
    <row r="45" spans="1:9" ht="17.25" hidden="1" customHeight="1"/>
    <row r="46" spans="1:9" ht="17.25" hidden="1" customHeight="1"/>
    <row r="47" spans="1:9" ht="17.25" hidden="1" customHeight="1"/>
    <row r="48" spans="1:9" ht="30.75" customHeight="1"/>
    <row r="50" ht="33.75" customHeight="1"/>
    <row r="51" ht="33.75" customHeight="1"/>
  </sheetData>
  <mergeCells count="6">
    <mergeCell ref="A1:G3"/>
    <mergeCell ref="H1:I4"/>
    <mergeCell ref="A4:G4"/>
    <mergeCell ref="A11:A12"/>
    <mergeCell ref="B11:D11"/>
    <mergeCell ref="E11:H11"/>
  </mergeCells>
  <conditionalFormatting sqref="C5:E6 F6">
    <cfRule type="cellIs" dxfId="11" priority="1" stopIfTrue="1" operator="equal">
      <formula>"Döõ lieäu sai"</formula>
    </cfRule>
  </conditionalFormatting>
  <pageMargins left="0.65" right="0" top="0.28999999999999998" bottom="0.3"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43" workbookViewId="0">
      <selection activeCell="D19" sqref="D19"/>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03" t="s">
        <v>0</v>
      </c>
      <c r="B1" s="103"/>
      <c r="C1" s="103"/>
      <c r="D1" s="103"/>
      <c r="E1" s="103"/>
      <c r="F1" s="103"/>
      <c r="G1" s="104"/>
      <c r="H1" s="105" t="s">
        <v>1</v>
      </c>
      <c r="I1" s="106"/>
    </row>
    <row r="2" spans="1:9">
      <c r="A2" s="103"/>
      <c r="B2" s="103"/>
      <c r="C2" s="103"/>
      <c r="D2" s="103"/>
      <c r="E2" s="103"/>
      <c r="F2" s="103"/>
      <c r="G2" s="104"/>
      <c r="H2" s="107"/>
      <c r="I2" s="108"/>
    </row>
    <row r="3" spans="1:9">
      <c r="A3" s="103"/>
      <c r="B3" s="103"/>
      <c r="C3" s="103"/>
      <c r="D3" s="103"/>
      <c r="E3" s="103"/>
      <c r="F3" s="103"/>
      <c r="G3" s="104"/>
      <c r="H3" s="107"/>
      <c r="I3" s="108"/>
    </row>
    <row r="4" spans="1:9">
      <c r="A4" s="111" t="s">
        <v>65</v>
      </c>
      <c r="B4" s="111"/>
      <c r="C4" s="111"/>
      <c r="D4" s="111"/>
      <c r="E4" s="111"/>
      <c r="F4" s="111"/>
      <c r="G4" s="112"/>
      <c r="H4" s="109"/>
      <c r="I4" s="110"/>
    </row>
    <row r="5" spans="1:9" ht="20.25">
      <c r="C5" s="3"/>
      <c r="D5" s="3"/>
    </row>
    <row r="6" spans="1:9">
      <c r="A6" s="2" t="s">
        <v>2</v>
      </c>
      <c r="E6" s="1" t="s">
        <v>3</v>
      </c>
    </row>
    <row r="7" spans="1:9">
      <c r="A7" s="2" t="s">
        <v>4</v>
      </c>
    </row>
    <row r="8" spans="1:9">
      <c r="A8" s="2" t="s">
        <v>5</v>
      </c>
    </row>
    <row r="9" spans="1:9">
      <c r="A9" s="2" t="s">
        <v>6</v>
      </c>
    </row>
    <row r="11" spans="1:9" ht="23.25" customHeight="1">
      <c r="A11" s="113" t="s">
        <v>7</v>
      </c>
      <c r="B11" s="115" t="s">
        <v>8</v>
      </c>
      <c r="C11" s="116"/>
      <c r="D11" s="117"/>
      <c r="E11" s="118" t="s">
        <v>9</v>
      </c>
      <c r="F11" s="118"/>
      <c r="G11" s="118"/>
      <c r="H11" s="118"/>
      <c r="I11" s="51" t="s">
        <v>10</v>
      </c>
    </row>
    <row r="12" spans="1:9" ht="39" customHeight="1">
      <c r="A12" s="114"/>
      <c r="B12" s="51" t="s">
        <v>11</v>
      </c>
      <c r="C12" s="51" t="s">
        <v>12</v>
      </c>
      <c r="D12" s="51" t="s">
        <v>13</v>
      </c>
      <c r="E12" s="51" t="s">
        <v>14</v>
      </c>
      <c r="F12" s="5" t="s">
        <v>15</v>
      </c>
      <c r="G12" s="5" t="s">
        <v>16</v>
      </c>
      <c r="H12" s="6" t="s">
        <v>17</v>
      </c>
      <c r="I12" s="51"/>
    </row>
    <row r="13" spans="1:9" ht="14.25" customHeight="1">
      <c r="A13" s="7" t="s">
        <v>18</v>
      </c>
      <c r="B13" s="8">
        <v>2</v>
      </c>
      <c r="C13" s="8">
        <v>3</v>
      </c>
      <c r="D13" s="8">
        <v>4</v>
      </c>
      <c r="E13" s="8">
        <v>5</v>
      </c>
      <c r="F13" s="9" t="s">
        <v>19</v>
      </c>
      <c r="G13" s="9" t="s">
        <v>20</v>
      </c>
      <c r="H13" s="8">
        <v>8</v>
      </c>
      <c r="I13" s="8">
        <v>9</v>
      </c>
    </row>
    <row r="14" spans="1:9" ht="21" customHeight="1">
      <c r="A14" s="19">
        <v>43009</v>
      </c>
      <c r="B14" s="53" t="s">
        <v>46</v>
      </c>
      <c r="C14" s="54" t="str">
        <f>VLOOKUP(B14,[1]Vine!$A$5:$F$178,3,0)</f>
        <v>Đức Linh - Bình Thuận</v>
      </c>
      <c r="D14" s="54">
        <f>VLOOKUP(B14,[1]Vine!$A$5:$F$178,2,0)</f>
        <v>250746332</v>
      </c>
      <c r="E14" s="55" t="s">
        <v>40</v>
      </c>
      <c r="F14" s="55">
        <v>18950</v>
      </c>
      <c r="G14" s="56">
        <v>15500</v>
      </c>
      <c r="H14" s="25">
        <f t="shared" ref="H14:H30" si="0">F14*G14</f>
        <v>293725000</v>
      </c>
      <c r="I14" s="25"/>
    </row>
    <row r="15" spans="1:9" ht="21" customHeight="1">
      <c r="A15" s="19">
        <v>43009</v>
      </c>
      <c r="B15" s="41" t="s">
        <v>47</v>
      </c>
      <c r="C15" s="21" t="str">
        <f>VLOOKUP(B15,[1]Vine!$A$5:$F$178,3,0)</f>
        <v>Hàm Tân - Bình Thuận</v>
      </c>
      <c r="D15" s="21">
        <f>VLOOKUP(B15,[1]Vine!$A$5:$F$178,2,0)</f>
        <v>260690910</v>
      </c>
      <c r="E15" s="22" t="s">
        <v>40</v>
      </c>
      <c r="F15" s="22">
        <v>18760</v>
      </c>
      <c r="G15" s="23">
        <v>15500</v>
      </c>
      <c r="H15" s="24">
        <f t="shared" si="0"/>
        <v>290780000</v>
      </c>
      <c r="I15" s="24"/>
    </row>
    <row r="16" spans="1:9" ht="21" customHeight="1">
      <c r="A16" s="19">
        <v>43009</v>
      </c>
      <c r="B16" s="41" t="s">
        <v>48</v>
      </c>
      <c r="C16" s="21" t="str">
        <f>VLOOKUP(B16,[1]Vine!$A$5:$F$178,3,0)</f>
        <v>Phan Thiết - Bình Thuận</v>
      </c>
      <c r="D16" s="21">
        <f>VLOOKUP(B16,[1]Vine!$A$5:$F$178,2,0)</f>
        <v>260850613</v>
      </c>
      <c r="E16" s="22" t="s">
        <v>40</v>
      </c>
      <c r="F16" s="22">
        <v>18430</v>
      </c>
      <c r="G16" s="23">
        <v>15500</v>
      </c>
      <c r="H16" s="24">
        <f t="shared" si="0"/>
        <v>285665000</v>
      </c>
      <c r="I16" s="24"/>
    </row>
    <row r="17" spans="1:9" ht="21" customHeight="1">
      <c r="A17" s="19">
        <v>43009</v>
      </c>
      <c r="B17" s="41" t="s">
        <v>39</v>
      </c>
      <c r="C17" s="21" t="str">
        <f>VLOOKUP(B17,[1]Vine!$A$5:$F$178,3,0)</f>
        <v>Phan Thiết - Bình Thuận</v>
      </c>
      <c r="D17" s="21">
        <f>VLOOKUP(B17,[1]Vine!$A$5:$F$178,2,0)</f>
        <v>260178873</v>
      </c>
      <c r="E17" s="22" t="s">
        <v>40</v>
      </c>
      <c r="F17" s="22">
        <v>18950</v>
      </c>
      <c r="G17" s="23">
        <v>15500</v>
      </c>
      <c r="H17" s="24">
        <f t="shared" si="0"/>
        <v>293725000</v>
      </c>
      <c r="I17" s="24"/>
    </row>
    <row r="18" spans="1:9" ht="21" customHeight="1">
      <c r="A18" s="19">
        <v>43009</v>
      </c>
      <c r="B18" s="41" t="s">
        <v>41</v>
      </c>
      <c r="C18" s="21" t="str">
        <f>VLOOKUP(B18,[1]Vine!$A$5:$F$178,3,0)</f>
        <v>Phan Thiết - Bình Thuận</v>
      </c>
      <c r="D18" s="21">
        <f>VLOOKUP(B18,[1]Vine!$A$5:$F$178,2,0)</f>
        <v>280853616</v>
      </c>
      <c r="E18" s="22" t="s">
        <v>40</v>
      </c>
      <c r="F18" s="22">
        <v>18540</v>
      </c>
      <c r="G18" s="23">
        <v>15500</v>
      </c>
      <c r="H18" s="24">
        <f t="shared" si="0"/>
        <v>287370000</v>
      </c>
      <c r="I18" s="24"/>
    </row>
    <row r="19" spans="1:9" ht="21" customHeight="1">
      <c r="A19" s="19">
        <v>43013</v>
      </c>
      <c r="B19" s="41" t="s">
        <v>43</v>
      </c>
      <c r="C19" s="21" t="str">
        <f>VLOOKUP(B19,[1]Vine!$A$5:$F$178,3,0)</f>
        <v>Long Hương - Bình Thuận</v>
      </c>
      <c r="D19" s="21" t="str">
        <f>VLOOKUP(B19,[1]Vine!$A$5:$F$178,2,0)</f>
        <v>020714486</v>
      </c>
      <c r="E19" s="22" t="s">
        <v>40</v>
      </c>
      <c r="F19" s="22">
        <v>18320</v>
      </c>
      <c r="G19" s="23">
        <v>15500</v>
      </c>
      <c r="H19" s="24">
        <f t="shared" si="0"/>
        <v>283960000</v>
      </c>
      <c r="I19" s="24"/>
    </row>
    <row r="20" spans="1:9" ht="21" customHeight="1">
      <c r="A20" s="19">
        <v>43013</v>
      </c>
      <c r="B20" s="41" t="s">
        <v>49</v>
      </c>
      <c r="C20" s="21" t="str">
        <f>VLOOKUP(B20,[1]Vine!$A$5:$F$178,3,0)</f>
        <v>Đức Linh - Bình Thuận</v>
      </c>
      <c r="D20" s="21">
        <f>VLOOKUP(B20,[1]Vine!$A$5:$F$178,2,0)</f>
        <v>260682094</v>
      </c>
      <c r="E20" s="22" t="s">
        <v>40</v>
      </c>
      <c r="F20" s="22">
        <v>18750</v>
      </c>
      <c r="G20" s="23">
        <v>15500</v>
      </c>
      <c r="H20" s="24">
        <f t="shared" si="0"/>
        <v>290625000</v>
      </c>
      <c r="I20" s="24"/>
    </row>
    <row r="21" spans="1:9" ht="21" customHeight="1">
      <c r="A21" s="19">
        <v>43013</v>
      </c>
      <c r="B21" s="41" t="s">
        <v>41</v>
      </c>
      <c r="C21" s="21" t="str">
        <f>VLOOKUP(B21,[1]Vine!$A$5:$F$178,3,0)</f>
        <v>Phan Thiết - Bình Thuận</v>
      </c>
      <c r="D21" s="21">
        <f>VLOOKUP(B21,[1]Vine!$A$5:$F$178,2,0)</f>
        <v>280853616</v>
      </c>
      <c r="E21" s="22" t="s">
        <v>40</v>
      </c>
      <c r="F21" s="22">
        <v>18930</v>
      </c>
      <c r="G21" s="23">
        <v>15500</v>
      </c>
      <c r="H21" s="24">
        <f t="shared" si="0"/>
        <v>293415000</v>
      </c>
      <c r="I21" s="24"/>
    </row>
    <row r="22" spans="1:9" ht="21" customHeight="1">
      <c r="A22" s="19">
        <v>43013</v>
      </c>
      <c r="B22" s="41" t="s">
        <v>47</v>
      </c>
      <c r="C22" s="21" t="str">
        <f>VLOOKUP(B22,[1]Vine!$A$5:$F$178,3,0)</f>
        <v>Hàm Tân - Bình Thuận</v>
      </c>
      <c r="D22" s="21">
        <f>VLOOKUP(B22,[1]Vine!$A$5:$F$178,2,0)</f>
        <v>260690910</v>
      </c>
      <c r="E22" s="22" t="s">
        <v>40</v>
      </c>
      <c r="F22" s="22">
        <v>18460</v>
      </c>
      <c r="G22" s="23">
        <v>15500</v>
      </c>
      <c r="H22" s="24">
        <f t="shared" si="0"/>
        <v>286130000</v>
      </c>
      <c r="I22" s="24"/>
    </row>
    <row r="23" spans="1:9" ht="21" customHeight="1">
      <c r="A23" s="19">
        <v>43013</v>
      </c>
      <c r="B23" s="41" t="s">
        <v>48</v>
      </c>
      <c r="C23" s="21" t="str">
        <f>VLOOKUP(B23,[1]Vine!$A$5:$F$178,3,0)</f>
        <v>Phan Thiết - Bình Thuận</v>
      </c>
      <c r="D23" s="21">
        <f>VLOOKUP(B23,[1]Vine!$A$5:$F$178,2,0)</f>
        <v>260850613</v>
      </c>
      <c r="E23" s="22" t="s">
        <v>40</v>
      </c>
      <c r="F23" s="44">
        <v>18750</v>
      </c>
      <c r="G23" s="23">
        <v>15500</v>
      </c>
      <c r="H23" s="24">
        <f t="shared" si="0"/>
        <v>290625000</v>
      </c>
      <c r="I23" s="24"/>
    </row>
    <row r="24" spans="1:9" ht="21" customHeight="1">
      <c r="A24" s="19">
        <v>43019</v>
      </c>
      <c r="B24" s="41" t="s">
        <v>42</v>
      </c>
      <c r="C24" s="21" t="str">
        <f>VLOOKUP(B24,[1]Vine!$A$5:$F$178,3,0)</f>
        <v>Thanh Hải - Bình Thuận</v>
      </c>
      <c r="D24" s="21">
        <f>VLOOKUP(B24,[1]Vine!$A$5:$F$178,2,0)</f>
        <v>261005222</v>
      </c>
      <c r="E24" s="22" t="s">
        <v>40</v>
      </c>
      <c r="F24" s="22">
        <v>18320</v>
      </c>
      <c r="G24" s="23">
        <v>15500</v>
      </c>
      <c r="H24" s="24">
        <f t="shared" si="0"/>
        <v>283960000</v>
      </c>
      <c r="I24" s="24"/>
    </row>
    <row r="25" spans="1:9" ht="21" customHeight="1">
      <c r="A25" s="19">
        <v>43019</v>
      </c>
      <c r="B25" s="41" t="s">
        <v>47</v>
      </c>
      <c r="C25" s="21" t="str">
        <f>VLOOKUP(B25,[1]Vine!$A$5:$F$178,3,0)</f>
        <v>Hàm Tân - Bình Thuận</v>
      </c>
      <c r="D25" s="21">
        <f>VLOOKUP(B25,[1]Vine!$A$5:$F$178,2,0)</f>
        <v>260690910</v>
      </c>
      <c r="E25" s="22" t="s">
        <v>40</v>
      </c>
      <c r="F25" s="22">
        <v>15790</v>
      </c>
      <c r="G25" s="23">
        <v>15500</v>
      </c>
      <c r="H25" s="24">
        <f t="shared" si="0"/>
        <v>244745000</v>
      </c>
      <c r="I25" s="24"/>
    </row>
    <row r="26" spans="1:9" ht="21" customHeight="1">
      <c r="A26" s="19">
        <v>43019</v>
      </c>
      <c r="B26" s="41" t="s">
        <v>49</v>
      </c>
      <c r="C26" s="21" t="str">
        <f>VLOOKUP(B26,[1]Vine!$A$5:$F$178,3,0)</f>
        <v>Đức Linh - Bình Thuận</v>
      </c>
      <c r="D26" s="21">
        <f>VLOOKUP(B26,[1]Vine!$A$5:$F$178,2,0)</f>
        <v>260682094</v>
      </c>
      <c r="E26" s="22" t="s">
        <v>40</v>
      </c>
      <c r="F26" s="22">
        <v>17820</v>
      </c>
      <c r="G26" s="23">
        <v>15500</v>
      </c>
      <c r="H26" s="24">
        <f t="shared" si="0"/>
        <v>276210000</v>
      </c>
      <c r="I26" s="24"/>
    </row>
    <row r="27" spans="1:9" ht="21" customHeight="1">
      <c r="A27" s="19">
        <v>43019</v>
      </c>
      <c r="B27" s="41" t="s">
        <v>39</v>
      </c>
      <c r="C27" s="21" t="str">
        <f>VLOOKUP(B27,[1]Vine!$A$5:$F$178,3,0)</f>
        <v>Phan Thiết - Bình Thuận</v>
      </c>
      <c r="D27" s="21">
        <f>VLOOKUP(B27,[1]Vine!$A$5:$F$178,2,0)</f>
        <v>260178873</v>
      </c>
      <c r="E27" s="22" t="s">
        <v>40</v>
      </c>
      <c r="F27" s="44">
        <v>18960</v>
      </c>
      <c r="G27" s="23">
        <v>15500</v>
      </c>
      <c r="H27" s="24">
        <f t="shared" si="0"/>
        <v>293880000</v>
      </c>
      <c r="I27" s="24"/>
    </row>
    <row r="28" spans="1:9" ht="21" customHeight="1">
      <c r="A28" s="19">
        <v>43019</v>
      </c>
      <c r="B28" s="41" t="s">
        <v>48</v>
      </c>
      <c r="C28" s="21" t="str">
        <f>VLOOKUP(B28,[1]Vine!$A$5:$F$178,3,0)</f>
        <v>Phan Thiết - Bình Thuận</v>
      </c>
      <c r="D28" s="21">
        <f>VLOOKUP(B28,[1]Vine!$A$5:$F$178,2,0)</f>
        <v>260850613</v>
      </c>
      <c r="E28" s="22" t="s">
        <v>40</v>
      </c>
      <c r="F28" s="22">
        <v>19850</v>
      </c>
      <c r="G28" s="23">
        <v>15500</v>
      </c>
      <c r="H28" s="24">
        <f t="shared" si="0"/>
        <v>307675000</v>
      </c>
      <c r="I28" s="24"/>
    </row>
    <row r="29" spans="1:9" ht="21" customHeight="1">
      <c r="A29" s="19">
        <v>43025</v>
      </c>
      <c r="B29" s="41" t="s">
        <v>43</v>
      </c>
      <c r="C29" s="21" t="str">
        <f>VLOOKUP(B29,[1]Vine!$A$5:$F$178,3,0)</f>
        <v>Long Hương - Bình Thuận</v>
      </c>
      <c r="D29" s="21" t="str">
        <f>VLOOKUP(B29,[1]Vine!$A$5:$F$178,2,0)</f>
        <v>020714486</v>
      </c>
      <c r="E29" s="22" t="s">
        <v>40</v>
      </c>
      <c r="F29" s="22">
        <v>17950</v>
      </c>
      <c r="G29" s="23">
        <v>15500</v>
      </c>
      <c r="H29" s="24">
        <f t="shared" si="0"/>
        <v>278225000</v>
      </c>
      <c r="I29" s="24"/>
    </row>
    <row r="30" spans="1:9" ht="21" customHeight="1">
      <c r="A30" s="19">
        <v>43025</v>
      </c>
      <c r="B30" s="41" t="s">
        <v>46</v>
      </c>
      <c r="C30" s="21" t="str">
        <f>VLOOKUP(B30,[1]Vine!$A$5:$F$178,3,0)</f>
        <v>Đức Linh - Bình Thuận</v>
      </c>
      <c r="D30" s="21">
        <f>VLOOKUP(B30,[1]Vine!$A$5:$F$178,2,0)</f>
        <v>250746332</v>
      </c>
      <c r="E30" s="22" t="s">
        <v>40</v>
      </c>
      <c r="F30" s="22">
        <v>19850</v>
      </c>
      <c r="G30" s="23">
        <v>15500</v>
      </c>
      <c r="H30" s="24">
        <f t="shared" si="0"/>
        <v>307675000</v>
      </c>
      <c r="I30" s="24"/>
    </row>
    <row r="31" spans="1:9" ht="21" customHeight="1">
      <c r="A31" s="19">
        <v>43025</v>
      </c>
      <c r="B31" s="41" t="s">
        <v>39</v>
      </c>
      <c r="C31" s="21" t="str">
        <f>VLOOKUP(B31,[1]Vine!$A$5:$F$178,3,0)</f>
        <v>Phan Thiết - Bình Thuận</v>
      </c>
      <c r="D31" s="21">
        <f>VLOOKUP(B31,[1]Vine!$A$5:$F$178,2,0)</f>
        <v>260178873</v>
      </c>
      <c r="E31" s="22" t="s">
        <v>40</v>
      </c>
      <c r="F31" s="22">
        <v>19320</v>
      </c>
      <c r="G31" s="23">
        <v>15500</v>
      </c>
      <c r="H31" s="24">
        <f t="shared" ref="H31:H63" si="1">F31*G31</f>
        <v>299460000</v>
      </c>
      <c r="I31" s="24"/>
    </row>
    <row r="32" spans="1:9" ht="21" customHeight="1">
      <c r="A32" s="19">
        <v>43025</v>
      </c>
      <c r="B32" s="41" t="s">
        <v>47</v>
      </c>
      <c r="C32" s="21" t="str">
        <f>VLOOKUP(B32,[1]Vine!$A$5:$F$178,3,0)</f>
        <v>Hàm Tân - Bình Thuận</v>
      </c>
      <c r="D32" s="21">
        <f>VLOOKUP(B32,[1]Vine!$A$5:$F$178,2,0)</f>
        <v>260690910</v>
      </c>
      <c r="E32" s="22" t="s">
        <v>40</v>
      </c>
      <c r="F32" s="22">
        <v>17520</v>
      </c>
      <c r="G32" s="23">
        <v>15500</v>
      </c>
      <c r="H32" s="24">
        <f t="shared" si="1"/>
        <v>271560000</v>
      </c>
      <c r="I32" s="24"/>
    </row>
    <row r="33" spans="1:9" ht="21" customHeight="1">
      <c r="A33" s="19">
        <v>43025</v>
      </c>
      <c r="B33" s="41" t="s">
        <v>48</v>
      </c>
      <c r="C33" s="21" t="str">
        <f>VLOOKUP(B33,[1]Vine!$A$5:$F$178,3,0)</f>
        <v>Phan Thiết - Bình Thuận</v>
      </c>
      <c r="D33" s="21">
        <f>VLOOKUP(B33,[1]Vine!$A$5:$F$178,2,0)</f>
        <v>260850613</v>
      </c>
      <c r="E33" s="22" t="s">
        <v>40</v>
      </c>
      <c r="F33" s="22">
        <v>18460</v>
      </c>
      <c r="G33" s="23">
        <v>15500</v>
      </c>
      <c r="H33" s="24">
        <f t="shared" si="1"/>
        <v>286130000</v>
      </c>
      <c r="I33" s="24"/>
    </row>
    <row r="34" spans="1:9" ht="21" customHeight="1">
      <c r="A34" s="19">
        <v>43029</v>
      </c>
      <c r="B34" s="41" t="s">
        <v>39</v>
      </c>
      <c r="C34" s="21" t="str">
        <f>VLOOKUP(B34,[1]Vine!$A$5:$F$178,3,0)</f>
        <v>Phan Thiết - Bình Thuận</v>
      </c>
      <c r="D34" s="21">
        <f>VLOOKUP(B34,[1]Vine!$A$5:$F$178,2,0)</f>
        <v>260178873</v>
      </c>
      <c r="E34" s="22" t="s">
        <v>40</v>
      </c>
      <c r="F34" s="22">
        <v>17560</v>
      </c>
      <c r="G34" s="23">
        <v>15500</v>
      </c>
      <c r="H34" s="24">
        <f t="shared" si="1"/>
        <v>272180000</v>
      </c>
      <c r="I34" s="24"/>
    </row>
    <row r="35" spans="1:9" ht="21" customHeight="1">
      <c r="A35" s="19">
        <v>43029</v>
      </c>
      <c r="B35" s="41" t="s">
        <v>41</v>
      </c>
      <c r="C35" s="21" t="str">
        <f>VLOOKUP(B35,[1]Vine!$A$5:$F$178,3,0)</f>
        <v>Phan Thiết - Bình Thuận</v>
      </c>
      <c r="D35" s="21">
        <f>VLOOKUP(B35,[1]Vine!$A$5:$F$178,2,0)</f>
        <v>280853616</v>
      </c>
      <c r="E35" s="22" t="s">
        <v>40</v>
      </c>
      <c r="F35" s="22">
        <v>18750</v>
      </c>
      <c r="G35" s="23">
        <v>15500</v>
      </c>
      <c r="H35" s="24">
        <f t="shared" si="1"/>
        <v>290625000</v>
      </c>
      <c r="I35" s="24"/>
    </row>
    <row r="36" spans="1:9" ht="21" customHeight="1">
      <c r="A36" s="19">
        <v>43029</v>
      </c>
      <c r="B36" s="41" t="s">
        <v>43</v>
      </c>
      <c r="C36" s="21" t="str">
        <f>VLOOKUP(B36,[1]Vine!$A$5:$F$178,3,0)</f>
        <v>Long Hương - Bình Thuận</v>
      </c>
      <c r="D36" s="21" t="str">
        <f>VLOOKUP(B36,[1]Vine!$A$5:$F$178,2,0)</f>
        <v>020714486</v>
      </c>
      <c r="E36" s="22" t="s">
        <v>40</v>
      </c>
      <c r="F36" s="22">
        <v>18740</v>
      </c>
      <c r="G36" s="23">
        <v>15500</v>
      </c>
      <c r="H36" s="24">
        <f t="shared" si="1"/>
        <v>290470000</v>
      </c>
      <c r="I36" s="24"/>
    </row>
    <row r="37" spans="1:9" ht="21" customHeight="1">
      <c r="A37" s="19">
        <v>43029</v>
      </c>
      <c r="B37" s="41" t="s">
        <v>47</v>
      </c>
      <c r="C37" s="21" t="str">
        <f>VLOOKUP(B37,[1]Vine!$A$5:$F$178,3,0)</f>
        <v>Hàm Tân - Bình Thuận</v>
      </c>
      <c r="D37" s="21">
        <f>VLOOKUP(B37,[1]Vine!$A$5:$F$178,2,0)</f>
        <v>260690910</v>
      </c>
      <c r="E37" s="22" t="s">
        <v>40</v>
      </c>
      <c r="F37" s="22">
        <v>18630</v>
      </c>
      <c r="G37" s="23">
        <v>15500</v>
      </c>
      <c r="H37" s="24">
        <f t="shared" si="1"/>
        <v>288765000</v>
      </c>
      <c r="I37" s="24"/>
    </row>
    <row r="38" spans="1:9" ht="21" customHeight="1">
      <c r="A38" s="19">
        <v>43029</v>
      </c>
      <c r="B38" s="41" t="s">
        <v>49</v>
      </c>
      <c r="C38" s="21" t="str">
        <f>VLOOKUP(B38,[1]Vine!$A$5:$F$178,3,0)</f>
        <v>Đức Linh - Bình Thuận</v>
      </c>
      <c r="D38" s="21">
        <f>VLOOKUP(B38,[1]Vine!$A$5:$F$178,2,0)</f>
        <v>260682094</v>
      </c>
      <c r="E38" s="22" t="s">
        <v>40</v>
      </c>
      <c r="F38" s="22">
        <v>18960</v>
      </c>
      <c r="G38" s="23">
        <v>15500</v>
      </c>
      <c r="H38" s="24">
        <f t="shared" si="1"/>
        <v>293880000</v>
      </c>
      <c r="I38" s="24"/>
    </row>
    <row r="39" spans="1:9" ht="21" customHeight="1">
      <c r="A39" s="19">
        <v>43034</v>
      </c>
      <c r="B39" s="41" t="s">
        <v>39</v>
      </c>
      <c r="C39" s="21" t="str">
        <f>VLOOKUP(B39,[1]Vine!$A$5:$F$178,3,0)</f>
        <v>Phan Thiết - Bình Thuận</v>
      </c>
      <c r="D39" s="21">
        <f>VLOOKUP(B39,[1]Vine!$A$5:$F$178,2,0)</f>
        <v>260178873</v>
      </c>
      <c r="E39" s="22" t="s">
        <v>40</v>
      </c>
      <c r="F39" s="44">
        <v>19960</v>
      </c>
      <c r="G39" s="23">
        <v>15500</v>
      </c>
      <c r="H39" s="24">
        <f t="shared" si="1"/>
        <v>309380000</v>
      </c>
      <c r="I39" s="24"/>
    </row>
    <row r="40" spans="1:9" ht="21" customHeight="1">
      <c r="A40" s="19">
        <v>43034</v>
      </c>
      <c r="B40" s="41" t="s">
        <v>48</v>
      </c>
      <c r="C40" s="21" t="str">
        <f>VLOOKUP(B40,[1]Vine!$A$5:$F$178,3,0)</f>
        <v>Phan Thiết - Bình Thuận</v>
      </c>
      <c r="D40" s="21">
        <f>VLOOKUP(B40,[1]Vine!$A$5:$F$178,2,0)</f>
        <v>260850613</v>
      </c>
      <c r="E40" s="22" t="s">
        <v>40</v>
      </c>
      <c r="F40" s="22">
        <v>19930</v>
      </c>
      <c r="G40" s="23">
        <v>15500</v>
      </c>
      <c r="H40" s="24">
        <f t="shared" si="1"/>
        <v>308915000</v>
      </c>
      <c r="I40" s="24"/>
    </row>
    <row r="41" spans="1:9" ht="21" customHeight="1">
      <c r="A41" s="19">
        <v>43034</v>
      </c>
      <c r="B41" s="41" t="s">
        <v>43</v>
      </c>
      <c r="C41" s="21" t="str">
        <f>VLOOKUP(B41,[1]Vine!$A$5:$F$178,3,0)</f>
        <v>Long Hương - Bình Thuận</v>
      </c>
      <c r="D41" s="21" t="str">
        <f>VLOOKUP(B41,[1]Vine!$A$5:$F$178,2,0)</f>
        <v>020714486</v>
      </c>
      <c r="E41" s="22" t="s">
        <v>40</v>
      </c>
      <c r="F41" s="22">
        <v>19850</v>
      </c>
      <c r="G41" s="23">
        <v>15500</v>
      </c>
      <c r="H41" s="24">
        <f t="shared" si="1"/>
        <v>307675000</v>
      </c>
      <c r="I41" s="24"/>
    </row>
    <row r="42" spans="1:9" ht="21" customHeight="1">
      <c r="A42" s="19">
        <v>43034</v>
      </c>
      <c r="B42" s="41" t="s">
        <v>46</v>
      </c>
      <c r="C42" s="21" t="str">
        <f>VLOOKUP(B42,[1]Vine!$A$5:$F$178,3,0)</f>
        <v>Đức Linh - Bình Thuận</v>
      </c>
      <c r="D42" s="21">
        <f>VLOOKUP(B42,[1]Vine!$A$5:$F$178,2,0)</f>
        <v>250746332</v>
      </c>
      <c r="E42" s="22" t="s">
        <v>40</v>
      </c>
      <c r="F42" s="22">
        <v>18950</v>
      </c>
      <c r="G42" s="23">
        <v>15500</v>
      </c>
      <c r="H42" s="24">
        <f t="shared" si="1"/>
        <v>293725000</v>
      </c>
      <c r="I42" s="24"/>
    </row>
    <row r="43" spans="1:9" ht="21" customHeight="1">
      <c r="A43" s="19">
        <v>43040</v>
      </c>
      <c r="B43" s="41" t="s">
        <v>46</v>
      </c>
      <c r="C43" s="21" t="str">
        <f>VLOOKUP(B43,[1]Vine!$A$5:$F$178,3,0)</f>
        <v>Đức Linh - Bình Thuận</v>
      </c>
      <c r="D43" s="21">
        <f>VLOOKUP(B43,[1]Vine!$A$5:$F$178,2,0)</f>
        <v>250746332</v>
      </c>
      <c r="E43" s="22" t="s">
        <v>40</v>
      </c>
      <c r="F43" s="22">
        <v>18750</v>
      </c>
      <c r="G43" s="23">
        <v>15500</v>
      </c>
      <c r="H43" s="24">
        <f t="shared" ref="H43:H49" si="2">F43*G43</f>
        <v>290625000</v>
      </c>
      <c r="I43" s="24"/>
    </row>
    <row r="44" spans="1:9" ht="21" customHeight="1">
      <c r="A44" s="19">
        <v>43040</v>
      </c>
      <c r="B44" s="41" t="s">
        <v>47</v>
      </c>
      <c r="C44" s="21" t="str">
        <f>VLOOKUP(B44,[1]Vine!$A$5:$F$178,3,0)</f>
        <v>Hàm Tân - Bình Thuận</v>
      </c>
      <c r="D44" s="21">
        <f>VLOOKUP(B44,[1]Vine!$A$5:$F$178,2,0)</f>
        <v>260690910</v>
      </c>
      <c r="E44" s="22" t="s">
        <v>40</v>
      </c>
      <c r="F44" s="22">
        <v>19850</v>
      </c>
      <c r="G44" s="23">
        <v>15500</v>
      </c>
      <c r="H44" s="24">
        <f t="shared" si="2"/>
        <v>307675000</v>
      </c>
      <c r="I44" s="24"/>
    </row>
    <row r="45" spans="1:9" ht="21" customHeight="1">
      <c r="A45" s="19">
        <v>43040</v>
      </c>
      <c r="B45" s="41" t="s">
        <v>48</v>
      </c>
      <c r="C45" s="21" t="str">
        <f>VLOOKUP(B45,[1]Vine!$A$5:$F$178,3,0)</f>
        <v>Phan Thiết - Bình Thuận</v>
      </c>
      <c r="D45" s="21">
        <f>VLOOKUP(B45,[1]Vine!$A$5:$F$178,2,0)</f>
        <v>260850613</v>
      </c>
      <c r="E45" s="22" t="s">
        <v>40</v>
      </c>
      <c r="F45" s="22">
        <v>18460</v>
      </c>
      <c r="G45" s="23">
        <v>15500</v>
      </c>
      <c r="H45" s="24">
        <f t="shared" si="2"/>
        <v>286130000</v>
      </c>
      <c r="I45" s="24"/>
    </row>
    <row r="46" spans="1:9" ht="21" customHeight="1">
      <c r="A46" s="19">
        <v>43040</v>
      </c>
      <c r="B46" s="41" t="s">
        <v>39</v>
      </c>
      <c r="C46" s="21" t="str">
        <f>VLOOKUP(B46,[1]Vine!$A$5:$F$178,3,0)</f>
        <v>Phan Thiết - Bình Thuận</v>
      </c>
      <c r="D46" s="21">
        <f>VLOOKUP(B46,[1]Vine!$A$5:$F$178,2,0)</f>
        <v>260178873</v>
      </c>
      <c r="E46" s="22" t="s">
        <v>40</v>
      </c>
      <c r="F46" s="22">
        <v>19750</v>
      </c>
      <c r="G46" s="23">
        <v>15500</v>
      </c>
      <c r="H46" s="24">
        <f t="shared" si="2"/>
        <v>306125000</v>
      </c>
      <c r="I46" s="24"/>
    </row>
    <row r="47" spans="1:9" ht="21" customHeight="1">
      <c r="A47" s="19">
        <v>43040</v>
      </c>
      <c r="B47" s="41" t="s">
        <v>41</v>
      </c>
      <c r="C47" s="21" t="str">
        <f>VLOOKUP(B47,[1]Vine!$A$5:$F$178,3,0)</f>
        <v>Phan Thiết - Bình Thuận</v>
      </c>
      <c r="D47" s="21">
        <f>VLOOKUP(B47,[1]Vine!$A$5:$F$178,2,0)</f>
        <v>280853616</v>
      </c>
      <c r="E47" s="22" t="s">
        <v>40</v>
      </c>
      <c r="F47" s="22">
        <v>18750</v>
      </c>
      <c r="G47" s="23">
        <v>15500</v>
      </c>
      <c r="H47" s="24">
        <f t="shared" si="2"/>
        <v>290625000</v>
      </c>
      <c r="I47" s="24"/>
    </row>
    <row r="48" spans="1:9" ht="21" customHeight="1">
      <c r="A48" s="19">
        <v>43040</v>
      </c>
      <c r="B48" s="41" t="s">
        <v>43</v>
      </c>
      <c r="C48" s="21" t="str">
        <f>VLOOKUP(B48,[1]Vine!$A$5:$F$178,3,0)</f>
        <v>Long Hương - Bình Thuận</v>
      </c>
      <c r="D48" s="21" t="str">
        <f>VLOOKUP(B48,[1]Vine!$A$5:$F$178,2,0)</f>
        <v>020714486</v>
      </c>
      <c r="E48" s="22" t="s">
        <v>40</v>
      </c>
      <c r="F48" s="22">
        <v>19852</v>
      </c>
      <c r="G48" s="23">
        <v>15500</v>
      </c>
      <c r="H48" s="24">
        <f t="shared" si="2"/>
        <v>307706000</v>
      </c>
      <c r="I48" s="24"/>
    </row>
    <row r="49" spans="1:9" ht="21" customHeight="1">
      <c r="A49" s="19">
        <v>43040</v>
      </c>
      <c r="B49" s="41" t="s">
        <v>49</v>
      </c>
      <c r="C49" s="21" t="str">
        <f>VLOOKUP(B49,[1]Vine!$A$5:$F$178,3,0)</f>
        <v>Đức Linh - Bình Thuận</v>
      </c>
      <c r="D49" s="21">
        <f>VLOOKUP(B49,[1]Vine!$A$5:$F$178,2,0)</f>
        <v>260682094</v>
      </c>
      <c r="E49" s="22" t="s">
        <v>40</v>
      </c>
      <c r="F49" s="22">
        <v>18760</v>
      </c>
      <c r="G49" s="23">
        <v>15500</v>
      </c>
      <c r="H49" s="24">
        <f t="shared" si="2"/>
        <v>290780000</v>
      </c>
      <c r="I49" s="24"/>
    </row>
    <row r="50" spans="1:9" ht="21" customHeight="1">
      <c r="A50" s="19">
        <v>43044</v>
      </c>
      <c r="B50" s="41" t="s">
        <v>41</v>
      </c>
      <c r="C50" s="21" t="str">
        <f>VLOOKUP(B50,[1]Vine!$A$5:$F$178,3,0)</f>
        <v>Phan Thiết - Bình Thuận</v>
      </c>
      <c r="D50" s="21">
        <f>VLOOKUP(B50,[1]Vine!$A$5:$F$178,2,0)</f>
        <v>280853616</v>
      </c>
      <c r="E50" s="22" t="s">
        <v>40</v>
      </c>
      <c r="F50" s="22">
        <v>19750</v>
      </c>
      <c r="G50" s="23">
        <v>15500</v>
      </c>
      <c r="H50" s="24">
        <f t="shared" si="1"/>
        <v>306125000</v>
      </c>
      <c r="I50" s="24"/>
    </row>
    <row r="51" spans="1:9" ht="21" customHeight="1">
      <c r="A51" s="19">
        <v>43044</v>
      </c>
      <c r="B51" s="41" t="s">
        <v>47</v>
      </c>
      <c r="C51" s="21" t="str">
        <f>VLOOKUP(B51,[1]Vine!$A$5:$F$178,3,0)</f>
        <v>Hàm Tân - Bình Thuận</v>
      </c>
      <c r="D51" s="21">
        <f>VLOOKUP(B51,[1]Vine!$A$5:$F$178,2,0)</f>
        <v>260690910</v>
      </c>
      <c r="E51" s="22" t="s">
        <v>40</v>
      </c>
      <c r="F51" s="22">
        <v>19850</v>
      </c>
      <c r="G51" s="23">
        <v>15500</v>
      </c>
      <c r="H51" s="24">
        <f t="shared" si="1"/>
        <v>307675000</v>
      </c>
      <c r="I51" s="24"/>
    </row>
    <row r="52" spans="1:9" ht="21" customHeight="1">
      <c r="A52" s="19">
        <v>43044</v>
      </c>
      <c r="B52" s="41" t="s">
        <v>48</v>
      </c>
      <c r="C52" s="21" t="str">
        <f>VLOOKUP(B52,[1]Vine!$A$5:$F$178,3,0)</f>
        <v>Phan Thiết - Bình Thuận</v>
      </c>
      <c r="D52" s="21">
        <f>VLOOKUP(B52,[1]Vine!$A$5:$F$178,2,0)</f>
        <v>260850613</v>
      </c>
      <c r="E52" s="22" t="s">
        <v>40</v>
      </c>
      <c r="F52" s="44">
        <v>19630</v>
      </c>
      <c r="G52" s="23">
        <v>15500</v>
      </c>
      <c r="H52" s="24">
        <f t="shared" si="1"/>
        <v>304265000</v>
      </c>
      <c r="I52" s="24"/>
    </row>
    <row r="53" spans="1:9" ht="21" customHeight="1">
      <c r="A53" s="19">
        <v>43044</v>
      </c>
      <c r="B53" s="41" t="s">
        <v>42</v>
      </c>
      <c r="C53" s="21" t="str">
        <f>VLOOKUP(B53,[1]Vine!$A$5:$F$178,3,0)</f>
        <v>Thanh Hải - Bình Thuận</v>
      </c>
      <c r="D53" s="21">
        <f>VLOOKUP(B53,[1]Vine!$A$5:$F$178,2,0)</f>
        <v>261005222</v>
      </c>
      <c r="E53" s="22" t="s">
        <v>40</v>
      </c>
      <c r="F53" s="22">
        <v>19750</v>
      </c>
      <c r="G53" s="23">
        <v>15500</v>
      </c>
      <c r="H53" s="24">
        <f t="shared" si="1"/>
        <v>306125000</v>
      </c>
      <c r="I53" s="24"/>
    </row>
    <row r="54" spans="1:9" ht="21" customHeight="1">
      <c r="A54" s="19">
        <v>43044</v>
      </c>
      <c r="B54" s="41" t="s">
        <v>49</v>
      </c>
      <c r="C54" s="21" t="str">
        <f>VLOOKUP(B54,[1]Vine!$A$5:$F$178,3,0)</f>
        <v>Đức Linh - Bình Thuận</v>
      </c>
      <c r="D54" s="21">
        <f>VLOOKUP(B54,[1]Vine!$A$5:$F$178,2,0)</f>
        <v>260682094</v>
      </c>
      <c r="E54" s="22" t="s">
        <v>40</v>
      </c>
      <c r="F54" s="22">
        <v>18560</v>
      </c>
      <c r="G54" s="23">
        <v>15500</v>
      </c>
      <c r="H54" s="24">
        <f t="shared" ref="H54:H59" si="3">F54*G54</f>
        <v>287680000</v>
      </c>
      <c r="I54" s="24"/>
    </row>
    <row r="55" spans="1:9" ht="21" customHeight="1">
      <c r="A55" s="19">
        <v>43044</v>
      </c>
      <c r="B55" s="41" t="s">
        <v>41</v>
      </c>
      <c r="C55" s="21" t="str">
        <f>VLOOKUP(B55,[1]Vine!$A$5:$F$178,3,0)</f>
        <v>Phan Thiết - Bình Thuận</v>
      </c>
      <c r="D55" s="21">
        <f>VLOOKUP(B55,[1]Vine!$A$5:$F$178,2,0)</f>
        <v>280853616</v>
      </c>
      <c r="E55" s="22" t="s">
        <v>40</v>
      </c>
      <c r="F55" s="22">
        <v>19852</v>
      </c>
      <c r="G55" s="23">
        <v>15500</v>
      </c>
      <c r="H55" s="24">
        <f t="shared" si="3"/>
        <v>307706000</v>
      </c>
      <c r="I55" s="24"/>
    </row>
    <row r="56" spans="1:9" ht="21" customHeight="1">
      <c r="A56" s="19">
        <v>43048</v>
      </c>
      <c r="B56" s="41" t="s">
        <v>47</v>
      </c>
      <c r="C56" s="21" t="str">
        <f>VLOOKUP(B56,[1]Vine!$A$5:$F$178,3,0)</f>
        <v>Hàm Tân - Bình Thuận</v>
      </c>
      <c r="D56" s="21">
        <f>VLOOKUP(B56,[1]Vine!$A$5:$F$178,2,0)</f>
        <v>260690910</v>
      </c>
      <c r="E56" s="22" t="s">
        <v>40</v>
      </c>
      <c r="F56" s="22">
        <v>19450</v>
      </c>
      <c r="G56" s="23">
        <v>15500</v>
      </c>
      <c r="H56" s="24">
        <f t="shared" si="3"/>
        <v>301475000</v>
      </c>
      <c r="I56" s="24"/>
    </row>
    <row r="57" spans="1:9" ht="21" customHeight="1">
      <c r="A57" s="19">
        <v>43048</v>
      </c>
      <c r="B57" s="41" t="s">
        <v>48</v>
      </c>
      <c r="C57" s="21" t="str">
        <f>VLOOKUP(B57,[1]Vine!$A$5:$F$178,3,0)</f>
        <v>Phan Thiết - Bình Thuận</v>
      </c>
      <c r="D57" s="21">
        <f>VLOOKUP(B57,[1]Vine!$A$5:$F$178,2,0)</f>
        <v>260850613</v>
      </c>
      <c r="E57" s="22" t="s">
        <v>40</v>
      </c>
      <c r="F57" s="44">
        <v>19260</v>
      </c>
      <c r="G57" s="23">
        <v>15500</v>
      </c>
      <c r="H57" s="24">
        <f t="shared" si="3"/>
        <v>298530000</v>
      </c>
      <c r="I57" s="24"/>
    </row>
    <row r="58" spans="1:9" ht="21" customHeight="1">
      <c r="A58" s="19">
        <v>43048</v>
      </c>
      <c r="B58" s="41" t="s">
        <v>42</v>
      </c>
      <c r="C58" s="21" t="str">
        <f>VLOOKUP(B58,[1]Vine!$A$5:$F$178,3,0)</f>
        <v>Thanh Hải - Bình Thuận</v>
      </c>
      <c r="D58" s="21">
        <f>VLOOKUP(B58,[1]Vine!$A$5:$F$178,2,0)</f>
        <v>261005222</v>
      </c>
      <c r="E58" s="22" t="s">
        <v>40</v>
      </c>
      <c r="F58" s="22">
        <v>19752</v>
      </c>
      <c r="G58" s="23">
        <v>15500</v>
      </c>
      <c r="H58" s="24">
        <f t="shared" si="3"/>
        <v>306156000</v>
      </c>
      <c r="I58" s="24"/>
    </row>
    <row r="59" spans="1:9" ht="21" customHeight="1">
      <c r="A59" s="19">
        <v>43048</v>
      </c>
      <c r="B59" s="41" t="s">
        <v>47</v>
      </c>
      <c r="C59" s="21" t="str">
        <f>VLOOKUP(B59,[1]Vine!$A$5:$F$178,3,0)</f>
        <v>Hàm Tân - Bình Thuận</v>
      </c>
      <c r="D59" s="21">
        <f>VLOOKUP(B59,[1]Vine!$A$5:$F$178,2,0)</f>
        <v>260690910</v>
      </c>
      <c r="E59" s="22" t="s">
        <v>40</v>
      </c>
      <c r="F59" s="22">
        <v>18620</v>
      </c>
      <c r="G59" s="23">
        <v>15500</v>
      </c>
      <c r="H59" s="24">
        <f t="shared" si="3"/>
        <v>288610000</v>
      </c>
      <c r="I59" s="24"/>
    </row>
    <row r="60" spans="1:9" ht="21" customHeight="1">
      <c r="A60" s="19">
        <v>43048</v>
      </c>
      <c r="B60" s="41" t="s">
        <v>39</v>
      </c>
      <c r="C60" s="21" t="str">
        <f>VLOOKUP(B60,[1]Vine!$A$5:$F$178,3,0)</f>
        <v>Phan Thiết - Bình Thuận</v>
      </c>
      <c r="D60" s="21">
        <f>VLOOKUP(B60,[1]Vine!$A$5:$F$178,2,0)</f>
        <v>260178873</v>
      </c>
      <c r="E60" s="22" t="s">
        <v>40</v>
      </c>
      <c r="F60" s="44">
        <v>19960</v>
      </c>
      <c r="G60" s="23">
        <v>15500</v>
      </c>
      <c r="H60" s="24">
        <f t="shared" si="1"/>
        <v>309380000</v>
      </c>
      <c r="I60" s="24"/>
    </row>
    <row r="61" spans="1:9" ht="21" customHeight="1">
      <c r="A61" s="19">
        <v>43051</v>
      </c>
      <c r="B61" s="41" t="s">
        <v>48</v>
      </c>
      <c r="C61" s="21" t="str">
        <f>VLOOKUP(B61,[1]Vine!$A$5:$F$178,3,0)</f>
        <v>Phan Thiết - Bình Thuận</v>
      </c>
      <c r="D61" s="21">
        <f>VLOOKUP(B61,[1]Vine!$A$5:$F$178,2,0)</f>
        <v>260850613</v>
      </c>
      <c r="E61" s="22" t="s">
        <v>40</v>
      </c>
      <c r="F61" s="22">
        <v>19930</v>
      </c>
      <c r="G61" s="23">
        <v>15500</v>
      </c>
      <c r="H61" s="24">
        <f t="shared" si="1"/>
        <v>308915000</v>
      </c>
      <c r="I61" s="24"/>
    </row>
    <row r="62" spans="1:9" ht="21" customHeight="1">
      <c r="A62" s="19">
        <v>43051</v>
      </c>
      <c r="B62" s="41" t="s">
        <v>43</v>
      </c>
      <c r="C62" s="21" t="str">
        <f>VLOOKUP(B62,[1]Vine!$A$5:$F$178,3,0)</f>
        <v>Long Hương - Bình Thuận</v>
      </c>
      <c r="D62" s="21" t="str">
        <f>VLOOKUP(B62,[1]Vine!$A$5:$F$178,2,0)</f>
        <v>020714486</v>
      </c>
      <c r="E62" s="22" t="s">
        <v>40</v>
      </c>
      <c r="F62" s="22">
        <v>19850</v>
      </c>
      <c r="G62" s="23">
        <v>15500</v>
      </c>
      <c r="H62" s="24">
        <f t="shared" si="1"/>
        <v>307675000</v>
      </c>
      <c r="I62" s="24"/>
    </row>
    <row r="63" spans="1:9" ht="21" customHeight="1">
      <c r="A63" s="19">
        <v>43051</v>
      </c>
      <c r="B63" s="41" t="s">
        <v>46</v>
      </c>
      <c r="C63" s="21" t="str">
        <f>VLOOKUP(B63,[1]Vine!$A$5:$F$178,3,0)</f>
        <v>Đức Linh - Bình Thuận</v>
      </c>
      <c r="D63" s="21">
        <f>VLOOKUP(B63,[1]Vine!$A$5:$F$178,2,0)</f>
        <v>250746332</v>
      </c>
      <c r="E63" s="22" t="s">
        <v>40</v>
      </c>
      <c r="F63" s="22">
        <f>950040-SUM(F14:F62)</f>
        <v>19644</v>
      </c>
      <c r="G63" s="23">
        <v>15500</v>
      </c>
      <c r="H63" s="24">
        <f t="shared" si="1"/>
        <v>304482000</v>
      </c>
      <c r="I63" s="24"/>
    </row>
    <row r="64" spans="1:9" ht="21" customHeight="1">
      <c r="A64" s="19"/>
      <c r="B64" s="20"/>
      <c r="C64" s="21"/>
      <c r="D64" s="21"/>
      <c r="E64" s="22"/>
      <c r="F64" s="22"/>
      <c r="G64" s="23"/>
      <c r="H64" s="24"/>
      <c r="I64" s="24"/>
    </row>
    <row r="65" spans="1:9">
      <c r="A65" s="2" t="s">
        <v>21</v>
      </c>
      <c r="C65" s="42">
        <f>SUM(H14:H64)</f>
        <v>14725620000</v>
      </c>
      <c r="D65" s="42"/>
    </row>
    <row r="66" spans="1:9">
      <c r="C66" s="10"/>
      <c r="D66" s="4"/>
      <c r="G66" s="28" t="s">
        <v>64</v>
      </c>
      <c r="H66" s="11"/>
      <c r="I66" s="11"/>
    </row>
    <row r="67" spans="1:9">
      <c r="B67" s="12" t="s">
        <v>22</v>
      </c>
      <c r="G67" s="13" t="s">
        <v>23</v>
      </c>
    </row>
    <row r="68" spans="1:9">
      <c r="B68" s="14" t="s">
        <v>24</v>
      </c>
      <c r="D68" s="15"/>
      <c r="G68" s="16" t="s">
        <v>25</v>
      </c>
    </row>
    <row r="69" spans="1:9">
      <c r="B69" s="14"/>
      <c r="D69" s="15"/>
      <c r="G69" s="16"/>
    </row>
    <row r="70" spans="1:9">
      <c r="B70" s="14"/>
      <c r="D70" s="15"/>
      <c r="G70" s="16"/>
    </row>
    <row r="71" spans="1:9" s="1" customFormat="1" ht="15.75">
      <c r="A71" s="2"/>
      <c r="B71" s="14"/>
      <c r="D71" s="15"/>
      <c r="F71" s="4"/>
      <c r="G71" s="16"/>
    </row>
    <row r="72" spans="1:9" s="1" customFormat="1" ht="15.75">
      <c r="A72" s="2"/>
      <c r="B72" s="14"/>
      <c r="D72" s="15"/>
      <c r="F72" s="4"/>
      <c r="G72" s="16"/>
    </row>
    <row r="73" spans="1:9" s="1" customFormat="1" ht="15.75">
      <c r="A73" s="2"/>
      <c r="B73" s="14"/>
      <c r="D73" s="15"/>
      <c r="F73" s="4"/>
      <c r="G73" s="16"/>
    </row>
    <row r="74" spans="1:9" s="1" customFormat="1" ht="15.75">
      <c r="A74" s="2"/>
      <c r="B74" s="17" t="s">
        <v>29</v>
      </c>
      <c r="C74" s="17"/>
      <c r="F74" s="100"/>
      <c r="G74" s="100"/>
      <c r="H74" s="100"/>
    </row>
    <row r="75" spans="1:9" s="1" customFormat="1" ht="17.25" hidden="1" customHeight="1">
      <c r="A75" s="2"/>
      <c r="B75" s="17"/>
      <c r="C75" s="17"/>
      <c r="F75" s="50"/>
      <c r="G75" s="50"/>
      <c r="H75" s="50"/>
    </row>
    <row r="76" spans="1:9" s="1" customFormat="1" ht="17.25" hidden="1" customHeight="1">
      <c r="A76" s="2"/>
      <c r="B76" s="17"/>
      <c r="C76" s="17"/>
      <c r="F76" s="50"/>
      <c r="G76" s="50"/>
      <c r="H76" s="50"/>
    </row>
    <row r="77" spans="1:9" s="1" customFormat="1" ht="17.25" hidden="1" customHeight="1">
      <c r="A77" s="2"/>
      <c r="B77" s="17"/>
      <c r="C77" s="17"/>
      <c r="F77" s="50"/>
      <c r="G77" s="50"/>
      <c r="H77" s="50"/>
    </row>
    <row r="78" spans="1:9" s="1" customFormat="1" ht="17.25" hidden="1" customHeight="1">
      <c r="A78" s="2"/>
      <c r="B78" s="17"/>
      <c r="C78" s="17"/>
      <c r="F78" s="50"/>
      <c r="G78" s="50"/>
      <c r="H78" s="50"/>
    </row>
  </sheetData>
  <mergeCells count="7">
    <mergeCell ref="F74:H74"/>
    <mergeCell ref="A1:G3"/>
    <mergeCell ref="H1:I4"/>
    <mergeCell ref="A4:G4"/>
    <mergeCell ref="A11:A12"/>
    <mergeCell ref="B11:D11"/>
    <mergeCell ref="E11:H11"/>
  </mergeCells>
  <conditionalFormatting sqref="C5:E6 F6">
    <cfRule type="cellIs" dxfId="10" priority="1" stopIfTrue="1" operator="equal">
      <formula>"Döõ lieäu sai"</formula>
    </cfRule>
  </conditionalFormatting>
  <pageMargins left="0.5" right="0.15" top="0.25" bottom="0.25" header="0.25" footer="0.25"/>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opLeftCell="A7" workbookViewId="0">
      <selection activeCell="E30" sqref="E30"/>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03" t="s">
        <v>0</v>
      </c>
      <c r="B1" s="103"/>
      <c r="C1" s="103"/>
      <c r="D1" s="103"/>
      <c r="E1" s="103"/>
      <c r="F1" s="103"/>
      <c r="G1" s="104"/>
      <c r="H1" s="105" t="s">
        <v>1</v>
      </c>
      <c r="I1" s="106"/>
    </row>
    <row r="2" spans="1:9">
      <c r="A2" s="103"/>
      <c r="B2" s="103"/>
      <c r="C2" s="103"/>
      <c r="D2" s="103"/>
      <c r="E2" s="103"/>
      <c r="F2" s="103"/>
      <c r="G2" s="104"/>
      <c r="H2" s="107"/>
      <c r="I2" s="108"/>
    </row>
    <row r="3" spans="1:9">
      <c r="A3" s="103"/>
      <c r="B3" s="103"/>
      <c r="C3" s="103"/>
      <c r="D3" s="103"/>
      <c r="E3" s="103"/>
      <c r="F3" s="103"/>
      <c r="G3" s="104"/>
      <c r="H3" s="107"/>
      <c r="I3" s="108"/>
    </row>
    <row r="4" spans="1:9">
      <c r="A4" s="111" t="s">
        <v>66</v>
      </c>
      <c r="B4" s="111"/>
      <c r="C4" s="111"/>
      <c r="D4" s="111"/>
      <c r="E4" s="111"/>
      <c r="F4" s="111"/>
      <c r="G4" s="112"/>
      <c r="H4" s="109"/>
      <c r="I4" s="110"/>
    </row>
    <row r="5" spans="1:9" ht="20.25">
      <c r="C5" s="3"/>
      <c r="D5" s="3"/>
    </row>
    <row r="6" spans="1:9" ht="17.25" customHeight="1">
      <c r="A6" s="2" t="s">
        <v>2</v>
      </c>
      <c r="E6" s="1" t="s">
        <v>3</v>
      </c>
    </row>
    <row r="7" spans="1:9" ht="17.25" customHeight="1">
      <c r="A7" s="2" t="s">
        <v>4</v>
      </c>
    </row>
    <row r="8" spans="1:9" ht="17.25" customHeight="1">
      <c r="A8" s="2" t="s">
        <v>5</v>
      </c>
    </row>
    <row r="9" spans="1:9" ht="17.25" customHeight="1">
      <c r="A9" s="2" t="s">
        <v>6</v>
      </c>
    </row>
    <row r="10" spans="1:9" ht="7.5" customHeight="1"/>
    <row r="11" spans="1:9" ht="21" customHeight="1">
      <c r="A11" s="113" t="s">
        <v>7</v>
      </c>
      <c r="B11" s="115" t="s">
        <v>8</v>
      </c>
      <c r="C11" s="116"/>
      <c r="D11" s="117"/>
      <c r="E11" s="118" t="s">
        <v>9</v>
      </c>
      <c r="F11" s="118"/>
      <c r="G11" s="118"/>
      <c r="H11" s="118"/>
      <c r="I11" s="52" t="s">
        <v>10</v>
      </c>
    </row>
    <row r="12" spans="1:9" ht="39.75" customHeight="1">
      <c r="A12" s="114"/>
      <c r="B12" s="52" t="s">
        <v>11</v>
      </c>
      <c r="C12" s="52" t="s">
        <v>12</v>
      </c>
      <c r="D12" s="52" t="s">
        <v>13</v>
      </c>
      <c r="E12" s="52" t="s">
        <v>14</v>
      </c>
      <c r="F12" s="5" t="s">
        <v>15</v>
      </c>
      <c r="G12" s="5" t="s">
        <v>16</v>
      </c>
      <c r="H12" s="6" t="s">
        <v>17</v>
      </c>
      <c r="I12" s="52"/>
    </row>
    <row r="13" spans="1:9" ht="14.25" customHeight="1">
      <c r="A13" s="7" t="s">
        <v>18</v>
      </c>
      <c r="B13" s="8">
        <v>2</v>
      </c>
      <c r="C13" s="8">
        <v>3</v>
      </c>
      <c r="D13" s="8">
        <v>4</v>
      </c>
      <c r="E13" s="8">
        <v>5</v>
      </c>
      <c r="F13" s="9" t="s">
        <v>19</v>
      </c>
      <c r="G13" s="9" t="s">
        <v>20</v>
      </c>
      <c r="H13" s="8">
        <v>8</v>
      </c>
      <c r="I13" s="8">
        <v>9</v>
      </c>
    </row>
    <row r="14" spans="1:9" ht="18.75" customHeight="1">
      <c r="A14" s="59">
        <v>43040</v>
      </c>
      <c r="B14" s="41" t="s">
        <v>47</v>
      </c>
      <c r="C14" s="21" t="str">
        <f>VLOOKUP(B14,[1]Vine!$A$5:$F$178,3,0)</f>
        <v>Hàm Tân - Bình Thuận</v>
      </c>
      <c r="D14" s="21">
        <f>VLOOKUP(B14,[1]Vine!$A$5:$F$178,2,0)</f>
        <v>260690910</v>
      </c>
      <c r="E14" s="22" t="s">
        <v>40</v>
      </c>
      <c r="F14" s="22">
        <v>12780</v>
      </c>
      <c r="G14" s="23">
        <v>15500</v>
      </c>
      <c r="H14" s="24">
        <f t="shared" ref="H14:H24" si="0">F14*G14</f>
        <v>198090000</v>
      </c>
      <c r="I14" s="25"/>
    </row>
    <row r="15" spans="1:9" ht="18.75" customHeight="1">
      <c r="A15" s="59">
        <v>43040</v>
      </c>
      <c r="B15" s="41" t="s">
        <v>43</v>
      </c>
      <c r="C15" s="21" t="str">
        <f>VLOOKUP(B15,[1]Vine!$A$5:$F$178,3,0)</f>
        <v>Long Hương - Bình Thuận</v>
      </c>
      <c r="D15" s="21" t="str">
        <f>VLOOKUP(B15,[1]Vine!$A$5:$F$178,2,0)</f>
        <v>020714486</v>
      </c>
      <c r="E15" s="22" t="s">
        <v>40</v>
      </c>
      <c r="F15" s="22">
        <v>10460</v>
      </c>
      <c r="G15" s="23">
        <v>15500</v>
      </c>
      <c r="H15" s="24">
        <f t="shared" si="0"/>
        <v>162130000</v>
      </c>
      <c r="I15" s="26"/>
    </row>
    <row r="16" spans="1:9" ht="18.75" customHeight="1">
      <c r="A16" s="59">
        <v>43040</v>
      </c>
      <c r="B16" s="41" t="s">
        <v>48</v>
      </c>
      <c r="C16" s="21" t="str">
        <f>VLOOKUP(B16,[1]Vine!$A$5:$F$178,3,0)</f>
        <v>Phan Thiết - Bình Thuận</v>
      </c>
      <c r="D16" s="21">
        <f>VLOOKUP(B16,[1]Vine!$A$5:$F$178,2,0)</f>
        <v>260850613</v>
      </c>
      <c r="E16" s="22" t="s">
        <v>40</v>
      </c>
      <c r="F16" s="22">
        <v>10478</v>
      </c>
      <c r="G16" s="23">
        <v>15500</v>
      </c>
      <c r="H16" s="24">
        <f t="shared" si="0"/>
        <v>162409000</v>
      </c>
      <c r="I16" s="26"/>
    </row>
    <row r="17" spans="1:13" ht="18.75" customHeight="1">
      <c r="A17" s="59">
        <v>43040</v>
      </c>
      <c r="B17" s="41" t="s">
        <v>39</v>
      </c>
      <c r="C17" s="21" t="str">
        <f>VLOOKUP(B17,[1]Vine!$A$5:$F$178,3,0)</f>
        <v>Phan Thiết - Bình Thuận</v>
      </c>
      <c r="D17" s="21">
        <f>VLOOKUP(B17,[1]Vine!$A$5:$F$178,2,0)</f>
        <v>260178873</v>
      </c>
      <c r="E17" s="22" t="s">
        <v>40</v>
      </c>
      <c r="F17" s="22">
        <v>10452</v>
      </c>
      <c r="G17" s="23">
        <v>15500</v>
      </c>
      <c r="H17" s="24">
        <f t="shared" si="0"/>
        <v>162006000</v>
      </c>
      <c r="I17" s="26"/>
    </row>
    <row r="18" spans="1:13" ht="18.75" customHeight="1">
      <c r="A18" s="59">
        <v>43045</v>
      </c>
      <c r="B18" s="41" t="s">
        <v>48</v>
      </c>
      <c r="C18" s="21" t="str">
        <f>VLOOKUP(B18,[1]Vine!$A$5:$F$178,3,0)</f>
        <v>Phan Thiết - Bình Thuận</v>
      </c>
      <c r="D18" s="21">
        <f>VLOOKUP(B18,[1]Vine!$A$5:$F$178,2,0)</f>
        <v>260850613</v>
      </c>
      <c r="E18" s="22" t="s">
        <v>40</v>
      </c>
      <c r="F18" s="22">
        <v>11780</v>
      </c>
      <c r="G18" s="23">
        <v>15500</v>
      </c>
      <c r="H18" s="24">
        <f t="shared" si="0"/>
        <v>182590000</v>
      </c>
      <c r="I18" s="26"/>
    </row>
    <row r="19" spans="1:13" ht="18.75" customHeight="1">
      <c r="A19" s="59">
        <v>43045</v>
      </c>
      <c r="B19" s="41" t="s">
        <v>39</v>
      </c>
      <c r="C19" s="21" t="str">
        <f>VLOOKUP(B19,[1]Vine!$A$5:$F$178,3,0)</f>
        <v>Phan Thiết - Bình Thuận</v>
      </c>
      <c r="D19" s="21">
        <f>VLOOKUP(B19,[1]Vine!$A$5:$F$178,2,0)</f>
        <v>260178873</v>
      </c>
      <c r="E19" s="22" t="s">
        <v>40</v>
      </c>
      <c r="F19" s="22">
        <v>11790</v>
      </c>
      <c r="G19" s="23">
        <v>15500</v>
      </c>
      <c r="H19" s="24">
        <f t="shared" si="0"/>
        <v>182745000</v>
      </c>
      <c r="I19" s="26"/>
    </row>
    <row r="20" spans="1:13" s="61" customFormat="1" ht="18.75" customHeight="1">
      <c r="A20" s="59">
        <v>43045</v>
      </c>
      <c r="B20" s="41" t="s">
        <v>43</v>
      </c>
      <c r="C20" s="21" t="str">
        <f>VLOOKUP(B20,[1]Vine!$A$5:$F$178,3,0)</f>
        <v>Long Hương - Bình Thuận</v>
      </c>
      <c r="D20" s="21" t="str">
        <f>VLOOKUP(B20,[1]Vine!$A$5:$F$178,2,0)</f>
        <v>020714486</v>
      </c>
      <c r="E20" s="22" t="s">
        <v>40</v>
      </c>
      <c r="F20" s="22">
        <v>12850</v>
      </c>
      <c r="G20" s="23">
        <v>15500</v>
      </c>
      <c r="H20" s="24">
        <f t="shared" si="0"/>
        <v>199175000</v>
      </c>
      <c r="I20" s="26"/>
      <c r="K20" s="62"/>
    </row>
    <row r="21" spans="1:13" ht="18.75" customHeight="1">
      <c r="A21" s="59">
        <v>43045</v>
      </c>
      <c r="B21" s="41" t="s">
        <v>47</v>
      </c>
      <c r="C21" s="21" t="str">
        <f>VLOOKUP(B21,[1]Vine!$A$5:$F$178,3,0)</f>
        <v>Hàm Tân - Bình Thuận</v>
      </c>
      <c r="D21" s="21">
        <f>VLOOKUP(B21,[1]Vine!$A$5:$F$178,2,0)</f>
        <v>260690910</v>
      </c>
      <c r="E21" s="22" t="s">
        <v>40</v>
      </c>
      <c r="F21" s="22">
        <v>12890</v>
      </c>
      <c r="G21" s="23">
        <v>15500</v>
      </c>
      <c r="H21" s="24">
        <f t="shared" si="0"/>
        <v>199795000</v>
      </c>
      <c r="I21" s="26"/>
    </row>
    <row r="22" spans="1:13" ht="18.75" customHeight="1">
      <c r="A22" s="59">
        <v>43051</v>
      </c>
      <c r="B22" s="41" t="s">
        <v>46</v>
      </c>
      <c r="C22" s="21" t="str">
        <f>VLOOKUP(B22,[1]Vine!$A$5:$F$178,3,0)</f>
        <v>Đức Linh - Bình Thuận</v>
      </c>
      <c r="D22" s="21">
        <f>VLOOKUP(B22,[1]Vine!$A$5:$F$178,2,0)</f>
        <v>250746332</v>
      </c>
      <c r="E22" s="22" t="s">
        <v>40</v>
      </c>
      <c r="F22" s="22">
        <v>12987</v>
      </c>
      <c r="G22" s="23">
        <v>15500</v>
      </c>
      <c r="H22" s="24">
        <f t="shared" si="0"/>
        <v>201298500</v>
      </c>
      <c r="I22" s="26"/>
    </row>
    <row r="23" spans="1:13" ht="18.75" customHeight="1">
      <c r="A23" s="59">
        <v>43051</v>
      </c>
      <c r="B23" s="41" t="s">
        <v>49</v>
      </c>
      <c r="C23" s="21" t="str">
        <f>VLOOKUP(B23,[1]Vine!$A$5:$F$178,3,0)</f>
        <v>Đức Linh - Bình Thuận</v>
      </c>
      <c r="D23" s="21">
        <f>VLOOKUP(B23,[1]Vine!$A$5:$F$178,2,0)</f>
        <v>260682094</v>
      </c>
      <c r="E23" s="22" t="s">
        <v>40</v>
      </c>
      <c r="F23" s="22">
        <v>12970</v>
      </c>
      <c r="G23" s="23">
        <v>15500</v>
      </c>
      <c r="H23" s="24">
        <f t="shared" si="0"/>
        <v>201035000</v>
      </c>
      <c r="I23" s="26"/>
    </row>
    <row r="24" spans="1:13" ht="18.75" customHeight="1">
      <c r="A24" s="59">
        <v>43051</v>
      </c>
      <c r="B24" s="41" t="s">
        <v>41</v>
      </c>
      <c r="C24" s="21" t="str">
        <f>VLOOKUP(B24,[1]Vine!$A$5:$F$178,3,0)</f>
        <v>Phan Thiết - Bình Thuận</v>
      </c>
      <c r="D24" s="21">
        <f>VLOOKUP(B24,[1]Vine!$A$5:$F$178,2,0)</f>
        <v>280853616</v>
      </c>
      <c r="E24" s="22" t="s">
        <v>40</v>
      </c>
      <c r="F24" s="22">
        <f>52780*2.5-SUM(F14:F23)</f>
        <v>12513</v>
      </c>
      <c r="G24" s="23">
        <v>15500</v>
      </c>
      <c r="H24" s="24">
        <f t="shared" si="0"/>
        <v>193951500</v>
      </c>
      <c r="I24" s="26"/>
      <c r="L24" s="63"/>
    </row>
    <row r="25" spans="1:13" ht="7.5" customHeight="1">
      <c r="A25" s="19"/>
      <c r="B25" s="20"/>
      <c r="C25" s="21"/>
      <c r="D25" s="21"/>
      <c r="E25" s="22"/>
      <c r="F25" s="22"/>
      <c r="G25" s="23"/>
      <c r="H25" s="24"/>
      <c r="I25" s="24"/>
      <c r="K25" s="27"/>
      <c r="L25" s="63"/>
    </row>
    <row r="26" spans="1:13" ht="24" customHeight="1">
      <c r="A26" s="2" t="s">
        <v>21</v>
      </c>
      <c r="C26" s="42">
        <f>SUM(H14:H25)</f>
        <v>2045225000</v>
      </c>
      <c r="D26" s="42"/>
      <c r="K26" s="27"/>
      <c r="L26" s="27"/>
    </row>
    <row r="27" spans="1:13" ht="15.75" customHeight="1">
      <c r="C27" s="10"/>
      <c r="D27" s="4"/>
      <c r="G27" s="28" t="s">
        <v>67</v>
      </c>
      <c r="H27" s="11"/>
      <c r="I27" s="11"/>
      <c r="K27" s="27"/>
      <c r="L27" s="27"/>
      <c r="M27" s="27"/>
    </row>
    <row r="28" spans="1:13">
      <c r="B28" s="12" t="s">
        <v>22</v>
      </c>
      <c r="G28" s="13" t="s">
        <v>23</v>
      </c>
      <c r="K28" s="27"/>
      <c r="L28" s="60"/>
    </row>
    <row r="29" spans="1:13">
      <c r="B29" s="14" t="s">
        <v>24</v>
      </c>
      <c r="D29" s="15"/>
      <c r="G29" s="16" t="s">
        <v>25</v>
      </c>
      <c r="K29" s="27"/>
      <c r="L29" s="64"/>
      <c r="M29" s="27"/>
    </row>
    <row r="30" spans="1:13">
      <c r="B30" s="14"/>
      <c r="D30" s="15"/>
      <c r="G30" s="16"/>
      <c r="K30" s="27"/>
      <c r="L30" s="64"/>
    </row>
    <row r="31" spans="1:13">
      <c r="B31" s="14"/>
      <c r="D31" s="15"/>
      <c r="G31" s="16"/>
    </row>
    <row r="32" spans="1:13">
      <c r="B32" s="14"/>
      <c r="D32" s="15"/>
      <c r="G32" s="16"/>
    </row>
    <row r="33" spans="1:9" ht="12" customHeight="1">
      <c r="B33" s="14"/>
      <c r="D33" s="15"/>
      <c r="G33" s="16"/>
    </row>
    <row r="34" spans="1:9" ht="4.5" hidden="1" customHeight="1">
      <c r="B34" s="14"/>
      <c r="D34" s="15"/>
      <c r="G34" s="16"/>
    </row>
    <row r="35" spans="1:9">
      <c r="B35" s="17" t="s">
        <v>29</v>
      </c>
      <c r="C35" s="17"/>
      <c r="F35" s="100"/>
      <c r="G35" s="100"/>
      <c r="H35" s="100"/>
    </row>
    <row r="36" spans="1:9">
      <c r="A36" s="18" t="s">
        <v>26</v>
      </c>
    </row>
    <row r="37" spans="1:9" ht="32.25" customHeight="1">
      <c r="A37" s="101" t="s">
        <v>27</v>
      </c>
      <c r="B37" s="102"/>
      <c r="C37" s="102"/>
      <c r="D37" s="102"/>
      <c r="E37" s="102"/>
      <c r="F37" s="102"/>
      <c r="G37" s="102"/>
      <c r="H37" s="102"/>
      <c r="I37" s="102"/>
    </row>
    <row r="38" spans="1:9" ht="34.5" customHeight="1">
      <c r="A38" s="101" t="s">
        <v>28</v>
      </c>
      <c r="B38" s="101"/>
      <c r="C38" s="101"/>
      <c r="D38" s="101"/>
      <c r="E38" s="101"/>
      <c r="F38" s="101"/>
      <c r="G38" s="101"/>
      <c r="H38" s="101"/>
      <c r="I38" s="101"/>
    </row>
  </sheetData>
  <mergeCells count="9">
    <mergeCell ref="F35:H35"/>
    <mergeCell ref="A37:I37"/>
    <mergeCell ref="A38:I38"/>
    <mergeCell ref="A1:G3"/>
    <mergeCell ref="H1:I4"/>
    <mergeCell ref="A4:G4"/>
    <mergeCell ref="A11:A12"/>
    <mergeCell ref="B11:D11"/>
    <mergeCell ref="E11:H11"/>
  </mergeCells>
  <conditionalFormatting sqref="C5:E6 F6">
    <cfRule type="cellIs" dxfId="9" priority="1" stopIfTrue="1" operator="equal">
      <formula>"Döõ lieäu sai"</formula>
    </cfRule>
  </conditionalFormatting>
  <pageMargins left="0.7" right="0" top="0" bottom="0" header="0" footer="0"/>
  <pageSetup scale="9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16" workbookViewId="0">
      <selection activeCell="B35" sqref="B35"/>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03" t="s">
        <v>0</v>
      </c>
      <c r="B1" s="103"/>
      <c r="C1" s="103"/>
      <c r="D1" s="103"/>
      <c r="E1" s="103"/>
      <c r="F1" s="103"/>
      <c r="G1" s="104"/>
      <c r="H1" s="105" t="s">
        <v>1</v>
      </c>
      <c r="I1" s="106"/>
    </row>
    <row r="2" spans="1:9">
      <c r="A2" s="103"/>
      <c r="B2" s="103"/>
      <c r="C2" s="103"/>
      <c r="D2" s="103"/>
      <c r="E2" s="103"/>
      <c r="F2" s="103"/>
      <c r="G2" s="104"/>
      <c r="H2" s="107"/>
      <c r="I2" s="108"/>
    </row>
    <row r="3" spans="1:9">
      <c r="A3" s="103"/>
      <c r="B3" s="103"/>
      <c r="C3" s="103"/>
      <c r="D3" s="103"/>
      <c r="E3" s="103"/>
      <c r="F3" s="103"/>
      <c r="G3" s="104"/>
      <c r="H3" s="107"/>
      <c r="I3" s="108"/>
    </row>
    <row r="4" spans="1:9">
      <c r="A4" s="111" t="s">
        <v>68</v>
      </c>
      <c r="B4" s="111"/>
      <c r="C4" s="111"/>
      <c r="D4" s="111"/>
      <c r="E4" s="111"/>
      <c r="F4" s="111"/>
      <c r="G4" s="112"/>
      <c r="H4" s="109"/>
      <c r="I4" s="110"/>
    </row>
    <row r="5" spans="1:9" ht="20.25">
      <c r="C5" s="3"/>
      <c r="D5" s="3"/>
    </row>
    <row r="6" spans="1:9" ht="17.25" customHeight="1">
      <c r="A6" s="2" t="s">
        <v>2</v>
      </c>
      <c r="E6" s="1" t="s">
        <v>3</v>
      </c>
    </row>
    <row r="7" spans="1:9" ht="17.25" customHeight="1">
      <c r="A7" s="2" t="s">
        <v>4</v>
      </c>
    </row>
    <row r="8" spans="1:9" ht="17.25" customHeight="1">
      <c r="A8" s="2" t="s">
        <v>5</v>
      </c>
    </row>
    <row r="9" spans="1:9" ht="17.25" customHeight="1">
      <c r="A9" s="2" t="s">
        <v>6</v>
      </c>
    </row>
    <row r="10" spans="1:9" ht="7.5" customHeight="1"/>
    <row r="11" spans="1:9" ht="21" customHeight="1">
      <c r="A11" s="113" t="s">
        <v>7</v>
      </c>
      <c r="B11" s="115" t="s">
        <v>8</v>
      </c>
      <c r="C11" s="116"/>
      <c r="D11" s="117"/>
      <c r="E11" s="118" t="s">
        <v>9</v>
      </c>
      <c r="F11" s="118"/>
      <c r="G11" s="118"/>
      <c r="H11" s="118"/>
      <c r="I11" s="58" t="s">
        <v>10</v>
      </c>
    </row>
    <row r="12" spans="1:9" ht="39.75" customHeight="1">
      <c r="A12" s="114"/>
      <c r="B12" s="58" t="s">
        <v>11</v>
      </c>
      <c r="C12" s="58" t="s">
        <v>12</v>
      </c>
      <c r="D12" s="58" t="s">
        <v>13</v>
      </c>
      <c r="E12" s="58" t="s">
        <v>14</v>
      </c>
      <c r="F12" s="5" t="s">
        <v>15</v>
      </c>
      <c r="G12" s="5" t="s">
        <v>16</v>
      </c>
      <c r="H12" s="6" t="s">
        <v>17</v>
      </c>
      <c r="I12" s="58"/>
    </row>
    <row r="13" spans="1:9" ht="14.25" customHeight="1">
      <c r="A13" s="7" t="s">
        <v>18</v>
      </c>
      <c r="B13" s="8">
        <v>2</v>
      </c>
      <c r="C13" s="8">
        <v>3</v>
      </c>
      <c r="D13" s="8">
        <v>4</v>
      </c>
      <c r="E13" s="8">
        <v>5</v>
      </c>
      <c r="F13" s="9" t="s">
        <v>19</v>
      </c>
      <c r="G13" s="9" t="s">
        <v>20</v>
      </c>
      <c r="H13" s="8">
        <v>8</v>
      </c>
      <c r="I13" s="8">
        <v>9</v>
      </c>
    </row>
    <row r="14" spans="1:9" ht="18.75" customHeight="1">
      <c r="A14" s="59">
        <v>43042</v>
      </c>
      <c r="B14" s="41" t="s">
        <v>47</v>
      </c>
      <c r="C14" s="21" t="str">
        <f>VLOOKUP(B14,[1]Vine!$A$5:$F$178,3,0)</f>
        <v>Hàm Tân - Bình Thuận</v>
      </c>
      <c r="D14" s="21">
        <f>VLOOKUP(B14,[1]Vine!$A$5:$F$178,2,0)</f>
        <v>260690910</v>
      </c>
      <c r="E14" s="22" t="s">
        <v>40</v>
      </c>
      <c r="F14" s="22">
        <v>12450</v>
      </c>
      <c r="G14" s="23">
        <v>15500</v>
      </c>
      <c r="H14" s="24">
        <f t="shared" ref="H14:H24" si="0">F14*G14</f>
        <v>192975000</v>
      </c>
      <c r="I14" s="25"/>
    </row>
    <row r="15" spans="1:9" ht="18.75" customHeight="1">
      <c r="A15" s="59">
        <v>43042</v>
      </c>
      <c r="B15" s="41" t="s">
        <v>43</v>
      </c>
      <c r="C15" s="21" t="str">
        <f>VLOOKUP(B15,[1]Vine!$A$5:$F$178,3,0)</f>
        <v>Long Hương - Bình Thuận</v>
      </c>
      <c r="D15" s="21" t="str">
        <f>VLOOKUP(B15,[1]Vine!$A$5:$F$178,2,0)</f>
        <v>020714486</v>
      </c>
      <c r="E15" s="22" t="s">
        <v>40</v>
      </c>
      <c r="F15" s="22">
        <v>12450</v>
      </c>
      <c r="G15" s="23">
        <v>15500</v>
      </c>
      <c r="H15" s="24">
        <f t="shared" si="0"/>
        <v>192975000</v>
      </c>
      <c r="I15" s="26"/>
    </row>
    <row r="16" spans="1:9" ht="18.75" customHeight="1">
      <c r="A16" s="59">
        <v>43042</v>
      </c>
      <c r="B16" s="41" t="s">
        <v>48</v>
      </c>
      <c r="C16" s="21" t="str">
        <f>VLOOKUP(B16,[1]Vine!$A$5:$F$178,3,0)</f>
        <v>Phan Thiết - Bình Thuận</v>
      </c>
      <c r="D16" s="21">
        <f>VLOOKUP(B16,[1]Vine!$A$5:$F$178,2,0)</f>
        <v>260850613</v>
      </c>
      <c r="E16" s="22" t="s">
        <v>40</v>
      </c>
      <c r="F16" s="22">
        <v>11070</v>
      </c>
      <c r="G16" s="23">
        <v>15500</v>
      </c>
      <c r="H16" s="24">
        <f t="shared" si="0"/>
        <v>171585000</v>
      </c>
      <c r="I16" s="26"/>
    </row>
    <row r="17" spans="1:13" ht="18.75" customHeight="1">
      <c r="A17" s="59">
        <v>43042</v>
      </c>
      <c r="B17" s="41" t="s">
        <v>39</v>
      </c>
      <c r="C17" s="21" t="str">
        <f>VLOOKUP(B17,[1]Vine!$A$5:$F$178,3,0)</f>
        <v>Phan Thiết - Bình Thuận</v>
      </c>
      <c r="D17" s="21">
        <f>VLOOKUP(B17,[1]Vine!$A$5:$F$178,2,0)</f>
        <v>260178873</v>
      </c>
      <c r="E17" s="22" t="s">
        <v>40</v>
      </c>
      <c r="F17" s="22">
        <v>11750</v>
      </c>
      <c r="G17" s="23">
        <v>15500</v>
      </c>
      <c r="H17" s="24">
        <f t="shared" si="0"/>
        <v>182125000</v>
      </c>
      <c r="I17" s="26"/>
    </row>
    <row r="18" spans="1:13" ht="18.75" customHeight="1">
      <c r="A18" s="59">
        <v>43046</v>
      </c>
      <c r="B18" s="41" t="s">
        <v>48</v>
      </c>
      <c r="C18" s="21" t="str">
        <f>VLOOKUP(B18,[1]Vine!$A$5:$F$178,3,0)</f>
        <v>Phan Thiết - Bình Thuận</v>
      </c>
      <c r="D18" s="21">
        <f>VLOOKUP(B18,[1]Vine!$A$5:$F$178,2,0)</f>
        <v>260850613</v>
      </c>
      <c r="E18" s="22" t="s">
        <v>40</v>
      </c>
      <c r="F18" s="22">
        <v>11460</v>
      </c>
      <c r="G18" s="23">
        <v>15500</v>
      </c>
      <c r="H18" s="24">
        <f t="shared" si="0"/>
        <v>177630000</v>
      </c>
      <c r="I18" s="26"/>
    </row>
    <row r="19" spans="1:13" ht="18.75" customHeight="1">
      <c r="A19" s="59">
        <v>43046</v>
      </c>
      <c r="B19" s="41" t="s">
        <v>39</v>
      </c>
      <c r="C19" s="21" t="str">
        <f>VLOOKUP(B19,[1]Vine!$A$5:$F$178,3,0)</f>
        <v>Phan Thiết - Bình Thuận</v>
      </c>
      <c r="D19" s="21">
        <f>VLOOKUP(B19,[1]Vine!$A$5:$F$178,2,0)</f>
        <v>260178873</v>
      </c>
      <c r="E19" s="22" t="s">
        <v>40</v>
      </c>
      <c r="F19" s="22">
        <v>11780</v>
      </c>
      <c r="G19" s="23">
        <v>15500</v>
      </c>
      <c r="H19" s="24">
        <f t="shared" si="0"/>
        <v>182590000</v>
      </c>
      <c r="I19" s="26"/>
    </row>
    <row r="20" spans="1:13" s="61" customFormat="1" ht="18.75" customHeight="1">
      <c r="A20" s="59">
        <v>43046</v>
      </c>
      <c r="B20" s="41" t="s">
        <v>43</v>
      </c>
      <c r="C20" s="21" t="str">
        <f>VLOOKUP(B20,[1]Vine!$A$5:$F$178,3,0)</f>
        <v>Long Hương - Bình Thuận</v>
      </c>
      <c r="D20" s="21" t="str">
        <f>VLOOKUP(B20,[1]Vine!$A$5:$F$178,2,0)</f>
        <v>020714486</v>
      </c>
      <c r="E20" s="22" t="s">
        <v>40</v>
      </c>
      <c r="F20" s="22">
        <v>11890</v>
      </c>
      <c r="G20" s="23">
        <v>15500</v>
      </c>
      <c r="H20" s="24">
        <f t="shared" si="0"/>
        <v>184295000</v>
      </c>
      <c r="I20" s="26"/>
      <c r="K20" s="62"/>
    </row>
    <row r="21" spans="1:13" ht="18.75" customHeight="1">
      <c r="A21" s="59">
        <v>43046</v>
      </c>
      <c r="B21" s="41" t="s">
        <v>47</v>
      </c>
      <c r="C21" s="21" t="str">
        <f>VLOOKUP(B21,[1]Vine!$A$5:$F$178,3,0)</f>
        <v>Hàm Tân - Bình Thuận</v>
      </c>
      <c r="D21" s="21">
        <f>VLOOKUP(B21,[1]Vine!$A$5:$F$178,2,0)</f>
        <v>260690910</v>
      </c>
      <c r="E21" s="22" t="s">
        <v>40</v>
      </c>
      <c r="F21" s="22">
        <v>11650</v>
      </c>
      <c r="G21" s="23">
        <v>15500</v>
      </c>
      <c r="H21" s="24">
        <f t="shared" si="0"/>
        <v>180575000</v>
      </c>
      <c r="I21" s="26"/>
    </row>
    <row r="22" spans="1:13" ht="18.75" customHeight="1">
      <c r="A22" s="59">
        <v>43052</v>
      </c>
      <c r="B22" s="41" t="s">
        <v>46</v>
      </c>
      <c r="C22" s="21" t="str">
        <f>VLOOKUP(B22,[1]Vine!$A$5:$F$178,3,0)</f>
        <v>Đức Linh - Bình Thuận</v>
      </c>
      <c r="D22" s="21">
        <f>VLOOKUP(B22,[1]Vine!$A$5:$F$178,2,0)</f>
        <v>250746332</v>
      </c>
      <c r="E22" s="22" t="s">
        <v>40</v>
      </c>
      <c r="F22" s="22">
        <v>12980</v>
      </c>
      <c r="G22" s="23">
        <v>15500</v>
      </c>
      <c r="H22" s="24">
        <f t="shared" si="0"/>
        <v>201190000</v>
      </c>
      <c r="I22" s="26"/>
    </row>
    <row r="23" spans="1:13" ht="18.75" customHeight="1">
      <c r="A23" s="59">
        <v>43052</v>
      </c>
      <c r="B23" s="41" t="s">
        <v>49</v>
      </c>
      <c r="C23" s="21" t="str">
        <f>VLOOKUP(B23,[1]Vine!$A$5:$F$178,3,0)</f>
        <v>Đức Linh - Bình Thuận</v>
      </c>
      <c r="D23" s="21">
        <f>VLOOKUP(B23,[1]Vine!$A$5:$F$178,2,0)</f>
        <v>260682094</v>
      </c>
      <c r="E23" s="22" t="s">
        <v>40</v>
      </c>
      <c r="F23" s="22">
        <v>12970</v>
      </c>
      <c r="G23" s="23">
        <v>15500</v>
      </c>
      <c r="H23" s="24">
        <f t="shared" si="0"/>
        <v>201035000</v>
      </c>
      <c r="I23" s="26"/>
    </row>
    <row r="24" spans="1:13" ht="18.75" customHeight="1">
      <c r="A24" s="59">
        <v>43052</v>
      </c>
      <c r="B24" s="41" t="s">
        <v>41</v>
      </c>
      <c r="C24" s="21" t="str">
        <f>VLOOKUP(B24,[1]Vine!$A$5:$F$178,3,0)</f>
        <v>Phan Thiết - Bình Thuận</v>
      </c>
      <c r="D24" s="21">
        <f>VLOOKUP(B24,[1]Vine!$A$5:$F$178,2,0)</f>
        <v>280853616</v>
      </c>
      <c r="E24" s="22" t="s">
        <v>40</v>
      </c>
      <c r="F24" s="22">
        <f>52780*2.5-SUM(F14:F23)</f>
        <v>11500</v>
      </c>
      <c r="G24" s="23">
        <v>15500</v>
      </c>
      <c r="H24" s="24">
        <f t="shared" si="0"/>
        <v>178250000</v>
      </c>
      <c r="I24" s="26"/>
      <c r="L24" s="63"/>
    </row>
    <row r="25" spans="1:13" ht="7.5" customHeight="1">
      <c r="A25" s="19"/>
      <c r="B25" s="20"/>
      <c r="C25" s="21"/>
      <c r="D25" s="21"/>
      <c r="E25" s="22"/>
      <c r="F25" s="22"/>
      <c r="G25" s="23"/>
      <c r="H25" s="24"/>
      <c r="I25" s="24"/>
      <c r="K25" s="27"/>
      <c r="L25" s="63"/>
    </row>
    <row r="26" spans="1:13" ht="24" customHeight="1">
      <c r="A26" s="2" t="s">
        <v>21</v>
      </c>
      <c r="C26" s="42">
        <f>SUM(H14:H25)</f>
        <v>2045225000</v>
      </c>
      <c r="D26" s="42"/>
      <c r="K26" s="27"/>
      <c r="L26" s="27"/>
    </row>
    <row r="27" spans="1:13" ht="15.75" customHeight="1">
      <c r="C27" s="10"/>
      <c r="D27" s="4"/>
      <c r="G27" s="28" t="s">
        <v>69</v>
      </c>
      <c r="H27" s="11"/>
      <c r="I27" s="11"/>
      <c r="K27" s="27"/>
      <c r="L27" s="27"/>
      <c r="M27" s="27"/>
    </row>
    <row r="28" spans="1:13">
      <c r="B28" s="12" t="s">
        <v>22</v>
      </c>
      <c r="G28" s="13" t="s">
        <v>23</v>
      </c>
      <c r="K28" s="27"/>
      <c r="L28" s="60"/>
    </row>
    <row r="29" spans="1:13">
      <c r="B29" s="14" t="s">
        <v>24</v>
      </c>
      <c r="D29" s="15"/>
      <c r="G29" s="16" t="s">
        <v>25</v>
      </c>
      <c r="K29" s="27"/>
      <c r="L29" s="64"/>
      <c r="M29" s="27"/>
    </row>
    <row r="30" spans="1:13">
      <c r="B30" s="14"/>
      <c r="D30" s="15"/>
      <c r="G30" s="16"/>
      <c r="K30" s="27"/>
      <c r="L30" s="64"/>
    </row>
    <row r="31" spans="1:13">
      <c r="B31" s="14"/>
      <c r="D31" s="15"/>
      <c r="G31" s="16"/>
    </row>
    <row r="32" spans="1:13">
      <c r="B32" s="14"/>
      <c r="D32" s="15"/>
      <c r="G32" s="16"/>
    </row>
    <row r="33" spans="1:9" ht="4.5" hidden="1" customHeight="1">
      <c r="B33" s="14"/>
      <c r="D33" s="15"/>
      <c r="G33" s="16"/>
    </row>
    <row r="34" spans="1:9">
      <c r="B34" s="17" t="s">
        <v>29</v>
      </c>
      <c r="C34" s="17"/>
      <c r="F34" s="100"/>
      <c r="G34" s="100"/>
      <c r="H34" s="100"/>
    </row>
    <row r="35" spans="1:9">
      <c r="A35" s="18" t="s">
        <v>26</v>
      </c>
    </row>
    <row r="36" spans="1:9" ht="32.25" customHeight="1">
      <c r="A36" s="101" t="s">
        <v>27</v>
      </c>
      <c r="B36" s="102"/>
      <c r="C36" s="102"/>
      <c r="D36" s="102"/>
      <c r="E36" s="102"/>
      <c r="F36" s="102"/>
      <c r="G36" s="102"/>
      <c r="H36" s="102"/>
      <c r="I36" s="102"/>
    </row>
    <row r="37" spans="1:9" ht="34.5" customHeight="1">
      <c r="A37" s="101" t="s">
        <v>28</v>
      </c>
      <c r="B37" s="101"/>
      <c r="C37" s="101"/>
      <c r="D37" s="101"/>
      <c r="E37" s="101"/>
      <c r="F37" s="101"/>
      <c r="G37" s="101"/>
      <c r="H37" s="101"/>
      <c r="I37" s="101"/>
    </row>
  </sheetData>
  <mergeCells count="9">
    <mergeCell ref="F34:H34"/>
    <mergeCell ref="A36:I36"/>
    <mergeCell ref="A37:I37"/>
    <mergeCell ref="A1:G3"/>
    <mergeCell ref="H1:I4"/>
    <mergeCell ref="A4:G4"/>
    <mergeCell ref="A11:A12"/>
    <mergeCell ref="B11:D11"/>
    <mergeCell ref="E11:H11"/>
  </mergeCells>
  <conditionalFormatting sqref="C5:E6 F6">
    <cfRule type="cellIs" dxfId="8" priority="1" stopIfTrue="1" operator="equal">
      <formula>"Döõ lieäu sai"</formula>
    </cfRule>
  </conditionalFormatting>
  <pageMargins left="0.7" right="0" top="0" bottom="0" header="0" footer="0"/>
  <pageSetup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PV 68.800</vt:lpstr>
      <vt:lpstr>PV 82.000</vt:lpstr>
      <vt:lpstr>Zhoushan 38</vt:lpstr>
      <vt:lpstr>Zhoushan-TV 01</vt:lpstr>
      <vt:lpstr>PV 89.000</vt:lpstr>
      <vt:lpstr>Dae Yeong-02</vt:lpstr>
      <vt:lpstr>VP 534.400</vt:lpstr>
      <vt:lpstr>HUNAN 14</vt:lpstr>
      <vt:lpstr>Zhoushan 39</vt:lpstr>
      <vt:lpstr>VP </vt:lpstr>
      <vt:lpstr>PV 70.000</vt:lpstr>
      <vt:lpstr>PV 94.000</vt:lpstr>
      <vt:lpstr>VP</vt:lpstr>
      <vt:lpstr>VIET KIM</vt:lpstr>
      <vt:lpstr>Bayon-02</vt:lpstr>
      <vt:lpstr>Jinwon - 02</vt:lpstr>
      <vt:lpstr>Zhoushan-TV 02</vt:lpstr>
      <vt:lpstr>'Zhoushan-TV 02'!Print_Titles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2017-12-04T06:31:38Z</cp:lastPrinted>
  <dcterms:created xsi:type="dcterms:W3CDTF">2017-01-06T02:30:08Z</dcterms:created>
  <dcterms:modified xsi:type="dcterms:W3CDTF">2018-03-06T03:24:37Z</dcterms:modified>
</cp:coreProperties>
</file>