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65" windowWidth="15600" windowHeight="9915" tabRatio="862" firstSheet="1" activeTab="14"/>
  </bookViews>
  <sheets>
    <sheet name="Zhoushan 15" sheetId="28" r:id="rId1"/>
    <sheet name="PV 70.000" sheetId="29" r:id="rId2"/>
    <sheet name="Snack" sheetId="30" r:id="rId3"/>
    <sheet name="Zhoushan 16" sheetId="27" r:id="rId4"/>
    <sheet name="Jiwon" sheetId="31" r:id="rId5"/>
    <sheet name="PV 67.000" sheetId="32" r:id="rId6"/>
    <sheet name="PV LC 62.000" sheetId="33" r:id="rId7"/>
    <sheet name="Zhoushan 17" sheetId="34" r:id="rId8"/>
    <sheet name="Tokai" sheetId="35" r:id="rId9"/>
    <sheet name="PV 85.000" sheetId="36" r:id="rId10"/>
    <sheet name="PV93.000" sheetId="37" r:id="rId11"/>
    <sheet name="Dae Young" sheetId="38" r:id="rId12"/>
    <sheet name="KOJUBU 04" sheetId="39" r:id="rId13"/>
    <sheet name="SEJIN" sheetId="40" r:id="rId14"/>
    <sheet name="Zhoushan 18" sheetId="41"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Fill" localSheetId="6" hidden="1">#REF!</definedName>
    <definedName name="_Fill" hidden="1">#REF!</definedName>
    <definedName name="_xlnm._FilterDatabase" localSheetId="3" hidden="1">'Zhoushan 16'!$A$13:$I$32</definedName>
    <definedName name="_Nd1" localSheetId="6">#REF!</definedName>
    <definedName name="_Nd1">#REF!</definedName>
    <definedName name="_NEW2" localSheetId="6">[1]!OK_thke_thuchi_toan_bo_2_cap</definedName>
    <definedName name="_NEW2">[1]!OK_thke_thuchi_toan_bo_2_cap</definedName>
    <definedName name="a" localSheetId="6">[2]!OK_thke_CHI_toan_bo_2_cap</definedName>
    <definedName name="a">[2]!OK_thke_CHI_toan_bo_2_cap</definedName>
    <definedName name="Bke" localSheetId="6">[3]ds!#REF!</definedName>
    <definedName name="Bke">[3]ds!#REF!</definedName>
    <definedName name="BKHDDV2SSCT" localSheetId="6">#REF!</definedName>
    <definedName name="BKHDDV2SSCT">#REF!</definedName>
    <definedName name="Bt_add1_Chso" localSheetId="6">[4]!Bt_add1_Chso</definedName>
    <definedName name="Bt_add1_Chso">[4]!Bt_add1_Chso</definedName>
    <definedName name="Btkc" localSheetId="6">#REF!</definedName>
    <definedName name="Btkc">#REF!</definedName>
    <definedName name="Bust" localSheetId="6">#REF!</definedName>
    <definedName name="Bust">#REF!</definedName>
    <definedName name="Button_Doi_nhom_chtu" localSheetId="6">[5]!Button_Doi_nhom_chtu</definedName>
    <definedName name="Button_Doi_nhom_chtu">[5]!Button_Doi_nhom_chtu</definedName>
    <definedName name="CgNo" localSheetId="6">#REF!</definedName>
    <definedName name="CgNo">#REF!</definedName>
    <definedName name="Change_ten_thuong_dung" localSheetId="6">[6]!Change_ten_thuong_dung</definedName>
    <definedName name="Change_ten_thuong_dung">[6]!Change_ten_thuong_dung</definedName>
    <definedName name="chi" localSheetId="6">[7]Sqt02!#REF!</definedName>
    <definedName name="chi">[7]Sqt02!#REF!</definedName>
    <definedName name="Chk_tieu_de_thke" localSheetId="6">[8]!Chk_tieu_de_thke</definedName>
    <definedName name="Chk_tieu_de_thke">[8]!Chk_tieu_de_thke</definedName>
    <definedName name="Chk_Tieude_thke" localSheetId="6">[5]!Chk_Tieude_thke</definedName>
    <definedName name="Chk_Tieude_thke">[5]!Chk_Tieude_thke</definedName>
    <definedName name="Chso" localSheetId="6">#REF!</definedName>
    <definedName name="Chso">#REF!</definedName>
    <definedName name="Chtu" localSheetId="6">#REF!</definedName>
    <definedName name="Chtu">#REF!</definedName>
    <definedName name="Continue" localSheetId="6">#REF!</definedName>
    <definedName name="Continue">#REF!</definedName>
    <definedName name="D_THU">[9]BANRA!$I$9:$I$25</definedName>
    <definedName name="DC">'[10]Danh muc'!$A$3</definedName>
    <definedName name="Dieãn_giaûi" localSheetId="6">[7]Sqt02!#REF!</definedName>
    <definedName name="Dieãn_giaûi">[7]Sqt02!#REF!</definedName>
    <definedName name="DOANH_SO" localSheetId="6">#REF!</definedName>
    <definedName name="DOANH_SO">#REF!</definedName>
    <definedName name="DOANHSO_BAN" localSheetId="6">#REF!</definedName>
    <definedName name="DOANHSO_BAN">#REF!</definedName>
    <definedName name="DOANHSO_MUA" localSheetId="6">#REF!</definedName>
    <definedName name="DOANHSO_MUA">#REF!</definedName>
    <definedName name="Document_array" localSheetId="6">{"cuc2.xls","Sheet1"}</definedName>
    <definedName name="Document_array">{"cuc2.xls","Sheet1"}</definedName>
    <definedName name="Documents_array" localSheetId="6">#REF!</definedName>
    <definedName name="Documents_array">#REF!</definedName>
    <definedName name="Donvi" localSheetId="6">#REF!</definedName>
    <definedName name="Donvi">#REF!</definedName>
    <definedName name="Dr_Co_TK" localSheetId="6">[11]!Dr_Co_TK</definedName>
    <definedName name="Dr_Co_TK">[11]!Dr_Co_TK</definedName>
    <definedName name="Dr_Cot_lon" localSheetId="6">[5]!Dr_Cot_lon</definedName>
    <definedName name="Dr_Cot_lon">[5]!Dr_Cot_lon</definedName>
    <definedName name="Dr_Cot_nho" localSheetId="6">[5]!Dr_Cot_nho</definedName>
    <definedName name="Dr_Cot_nho">[5]!Dr_Cot_nho</definedName>
    <definedName name="Dr_Field_R1" localSheetId="6">[5]!Dr_Field_R1</definedName>
    <definedName name="Dr_Field_R1">[5]!Dr_Field_R1</definedName>
    <definedName name="Dr_Field_R2" localSheetId="6">[5]!Dr_Field_R2</definedName>
    <definedName name="Dr_Field_R2">[5]!Dr_Field_R2</definedName>
    <definedName name="Dr_mau_thke" localSheetId="6">[8]!Dr_mau_thke</definedName>
    <definedName name="Dr_mau_thke">[8]!Dr_mau_thke</definedName>
    <definedName name="Dr_Mau_trich" localSheetId="6">[5]!Dr_Mau_trich</definedName>
    <definedName name="Dr_Mau_trich">[5]!Dr_Mau_trich</definedName>
    <definedName name="Dr_Mauthke" localSheetId="6">[5]!Dr_Mauthke</definedName>
    <definedName name="Dr_Mauthke">[5]!Dr_Mauthke</definedName>
    <definedName name="Dr_Nd1_Chtu" localSheetId="6">[12]!Dr_Nd1_Chtu</definedName>
    <definedName name="Dr_Nd1_Chtu">[12]!Dr_Nd1_Chtu</definedName>
    <definedName name="Dr_nhom_chtu" localSheetId="6">[5]!Dr_nhom_chtu</definedName>
    <definedName name="Dr_nhom_chtu">[5]!Dr_nhom_chtu</definedName>
    <definedName name="Dr_Nhom_chung_tu" localSheetId="6">[13]!Dr_Nhom_chung_tu</definedName>
    <definedName name="Dr_Nhom_chung_tu">[13]!Dr_Nhom_chung_tu</definedName>
    <definedName name="Dr_No_TK" localSheetId="6">[11]!Dr_No_TK</definedName>
    <definedName name="Dr_No_TK">[11]!Dr_No_TK</definedName>
    <definedName name="Dr_Taikh_Co" localSheetId="6">[13]!Dr_Taikh_Co</definedName>
    <definedName name="Dr_Taikh_Co">[13]!Dr_Taikh_Co</definedName>
    <definedName name="Dr_Taikh_No" localSheetId="6">[13]!Dr_Taikh_No</definedName>
    <definedName name="Dr_Taikh_No">[13]!Dr_Taikh_No</definedName>
    <definedName name="Dr_trang" localSheetId="6">[5]!Dr_trang</definedName>
    <definedName name="Dr_trang">[5]!Dr_trang</definedName>
    <definedName name="Dr_trang_Chon" localSheetId="6">[5]!Dr_trang_Chon</definedName>
    <definedName name="Dr_trang_Chon">[5]!Dr_trang_Chon</definedName>
    <definedName name="duc" localSheetId="6">#REF!</definedName>
    <definedName name="duc">#REF!</definedName>
    <definedName name="DUCKY_CO_CD" localSheetId="6">#REF!</definedName>
    <definedName name="DUCKY_CO_CD">#REF!</definedName>
    <definedName name="DUCKY_NO_CD" localSheetId="6">#REF!</definedName>
    <definedName name="DUCKY_NO_CD">#REF!</definedName>
    <definedName name="DUDKY_CO_CD" localSheetId="6">#REF!</definedName>
    <definedName name="DUDKY_CO_CD">#REF!</definedName>
    <definedName name="DUDKY_NO_CD" localSheetId="6">#REF!</definedName>
    <definedName name="DUDKY_NO_CD">#REF!</definedName>
    <definedName name="Field" localSheetId="6">#REF!</definedName>
    <definedName name="Field">#REF!</definedName>
    <definedName name="Field_C2_Change" localSheetId="6">[14]!Field_C2_Change</definedName>
    <definedName name="Field_C2_Change">[14]!Field_C2_Change</definedName>
    <definedName name="Field_Chon_Change" localSheetId="6">[14]!Field_Chon_Change</definedName>
    <definedName name="Field_Chon_Change">[14]!Field_Chon_Change</definedName>
    <definedName name="Field_Cotlon_change" localSheetId="6">[14]!Field_Cotlon_change</definedName>
    <definedName name="Field_Cotlon_change">[14]!Field_Cotlon_change</definedName>
    <definedName name="GTGT_BAN" localSheetId="6">#REF!</definedName>
    <definedName name="GTGT_BAN">#REF!</definedName>
    <definedName name="GTGT_MUA" localSheetId="6">#REF!</definedName>
    <definedName name="GTGT_MUA">#REF!</definedName>
    <definedName name="Hello" localSheetId="6">#REF!</definedName>
    <definedName name="Hello">#REF!</definedName>
    <definedName name="Hoten" localSheetId="6">#REF!</definedName>
    <definedName name="Hoten">#REF!</definedName>
    <definedName name="Leâ_Coâng_Minh" localSheetId="6">#REF!</definedName>
    <definedName name="Leâ_Coâng_Minh">#REF!</definedName>
    <definedName name="List_nguon" localSheetId="6">[15]!List_nguon</definedName>
    <definedName name="List_nguon">[15]!List_nguon</definedName>
    <definedName name="List_trich_lay" localSheetId="6">[5]!List_trich_lay</definedName>
    <definedName name="List_trich_lay">[5]!List_trich_lay</definedName>
    <definedName name="List_trich_xoa" localSheetId="6">[5]!List_trich_xoa</definedName>
    <definedName name="List_trich_xoa">[5]!List_trich_xoa</definedName>
    <definedName name="Lke" localSheetId="6">[16]ds!#REF!</definedName>
    <definedName name="Lke">[16]ds!#REF!</definedName>
    <definedName name="LOAI_BM" localSheetId="6">#REF!</definedName>
    <definedName name="LOAI_BM">#REF!</definedName>
    <definedName name="Loai_Chtu_change" localSheetId="6">[14]!Loai_Chtu_change</definedName>
    <definedName name="Loai_Chtu_change">[14]!Loai_Chtu_change</definedName>
    <definedName name="LOAI_MB" localSheetId="6">#REF!</definedName>
    <definedName name="LOAI_MB">#REF!</definedName>
    <definedName name="Loai_ngte_change" localSheetId="6">[17]!Loai_ngte_change</definedName>
    <definedName name="Loai_ngte_change">[17]!Loai_ngte_change</definedName>
    <definedName name="LoaiPh" localSheetId="6">#REF!</definedName>
    <definedName name="LoaiPh">#REF!</definedName>
    <definedName name="Loc" localSheetId="6">#REF!</definedName>
    <definedName name="Loc">#REF!</definedName>
    <definedName name="Luu_thke" localSheetId="6">[8]!Luu_thke</definedName>
    <definedName name="Luu_thke">[8]!Luu_thke</definedName>
    <definedName name="MATK_CD" localSheetId="6">#REF!</definedName>
    <definedName name="MATK_CD">#REF!</definedName>
    <definedName name="MATK_M">[18]MATK!$A$6:$C$292</definedName>
    <definedName name="ModM.Field_C2_Change" localSheetId="6">[17]!ModM.Field_C2_Change</definedName>
    <definedName name="ModM.Field_C2_Change">[17]!ModM.Field_C2_Change</definedName>
    <definedName name="ModM.Field_Chon_Change" localSheetId="6">[17]!ModM.Field_Chon_Change</definedName>
    <definedName name="ModM.Field_Chon_Change">[17]!ModM.Field_Chon_Change</definedName>
    <definedName name="ModM.Field_Cotlon_change" localSheetId="6">[17]!ModM.Field_Cotlon_change</definedName>
    <definedName name="ModM.Field_Cotlon_change">[17]!ModM.Field_Cotlon_change</definedName>
    <definedName name="ModM.Muc_change" localSheetId="6">[17]!ModM.Muc_change</definedName>
    <definedName name="ModM.Muc_change">[17]!ModM.Muc_change</definedName>
    <definedName name="ModM.OK_Khung_chon_thke" localSheetId="6">[17]!ModM.OK_Khung_chon_thke</definedName>
    <definedName name="ModM.OK_Khung_chon_thke">[17]!ModM.OK_Khung_chon_thke</definedName>
    <definedName name="ModM.OK_Thong_bao_chtu_cuoi" localSheetId="6">[17]!ModM.OK_Thong_bao_chtu_cuoi</definedName>
    <definedName name="ModM.OK_Thong_bao_chtu_cuoi">[17]!ModM.OK_Thong_bao_chtu_cuoi</definedName>
    <definedName name="ModP.Loai_Chtu_change" localSheetId="6">[17]!ModP.Loai_Chtu_change</definedName>
    <definedName name="ModP.Loai_Chtu_change">[17]!ModP.Loai_Chtu_change</definedName>
    <definedName name="ModP.OK_Loc_Ctgs" localSheetId="6">[17]!ModP.OK_Loc_Ctgs</definedName>
    <definedName name="ModP.OK_Loc_Ctgs">[17]!ModP.OK_Loc_Ctgs</definedName>
    <definedName name="ModP.OK_nhap_chtu_goc" localSheetId="6">[17]!ModP.OK_nhap_chtu_goc</definedName>
    <definedName name="ModP.OK_nhap_chtu_goc">[17]!ModP.OK_nhap_chtu_goc</definedName>
    <definedName name="ModP.OK_Trich_1tk_1dv" localSheetId="6">[17]!ModP.OK_Trich_1tk_1dv</definedName>
    <definedName name="ModP.OK_Trich_1tk_1dv">[17]!ModP.OK_Trich_1tk_1dv</definedName>
    <definedName name="ModP.OK_Trich_chtu_1_Don_vi" localSheetId="6">[17]!ModP.OK_Trich_chtu_1_Don_vi</definedName>
    <definedName name="ModP.OK_Trich_chtu_1_Don_vi">[17]!ModP.OK_Trich_chtu_1_Don_vi</definedName>
    <definedName name="ModP.Taikh_Co_change" localSheetId="6">[17]!ModP.Taikh_Co_change</definedName>
    <definedName name="ModP.Taikh_Co_change">[17]!ModP.Taikh_Co_change</definedName>
    <definedName name="ModP.Taikh_No_change" localSheetId="6">[17]!ModP.Taikh_No_change</definedName>
    <definedName name="ModP.Taikh_No_change">[17]!ModP.Taikh_No_change</definedName>
    <definedName name="ModP.Xoa_dg_cuoi_chtu_ghi_so" localSheetId="6">[17]!ModP.Xoa_dg_cuoi_chtu_ghi_so</definedName>
    <definedName name="ModP.Xoa_dg_cuoi_chtu_ghi_so">[17]!ModP.Xoa_dg_cuoi_chtu_ghi_so</definedName>
    <definedName name="Muc_change" localSheetId="6">[14]!Muc_change</definedName>
    <definedName name="Muc_change">[14]!Muc_change</definedName>
    <definedName name="NEW" localSheetId="6">[1]!OK_thke_thuchi_toan_bo_2_cap</definedName>
    <definedName name="NEW">[1]!OK_thke_thuchi_toan_bo_2_cap</definedName>
    <definedName name="NGAYCTU_B" localSheetId="6">#REF!</definedName>
    <definedName name="NGAYCTU_B">#REF!</definedName>
    <definedName name="NoiDung_1_change" localSheetId="6">[14]!NoiDung_1_change</definedName>
    <definedName name="NoiDung_1_change">[14]!NoiDung_1_change</definedName>
    <definedName name="OK_Chitiet_VNÑ_1_tieukh_co_Ngte_chua_DCTG" localSheetId="6">[17]!OK_Chitiet_VNÑ_1_tieukh_co_Ngte_chua_DCTG</definedName>
    <definedName name="OK_Chitiet_VNÑ_1_tieukh_co_Ngte_chua_DCTG">[17]!OK_Chitiet_VNÑ_1_tieukh_co_Ngte_chua_DCTG</definedName>
    <definedName name="OK_Chtu_goc" localSheetId="6">[13]!OK_Chtu_goc</definedName>
    <definedName name="OK_Chtu_goc">[13]!OK_Chtu_goc</definedName>
    <definedName name="OK_Dialog3Dr" localSheetId="6">[19]!OK_Dialog3Dr</definedName>
    <definedName name="OK_Dialog3Dr">[19]!OK_Dialog3Dr</definedName>
    <definedName name="OK_Dlg3Dr" localSheetId="6">[20]!OK_Dlg3Dr</definedName>
    <definedName name="OK_Dlg3Dr">[20]!OK_Dlg3Dr</definedName>
    <definedName name="OK_Khung_chon_thke" localSheetId="6">[14]!OK_Khung_chon_thke</definedName>
    <definedName name="OK_Khung_chon_thke">[14]!OK_Khung_chon_thke</definedName>
    <definedName name="OK_Loc_1Tk_1Dv" localSheetId="6">[21]!OK_Loc_1Tk_1Dv</definedName>
    <definedName name="OK_Loc_1Tk_1Dv">[21]!OK_Loc_1Tk_1Dv</definedName>
    <definedName name="OK_loc_chon" localSheetId="6">[5]!OK_loc_chon</definedName>
    <definedName name="OK_loc_chon">[5]!OK_loc_chon</definedName>
    <definedName name="OK_Loc_Ctgs" localSheetId="6">[14]!OK_Loc_Ctgs</definedName>
    <definedName name="OK_Loc_Ctgs">[14]!OK_Loc_Ctgs</definedName>
    <definedName name="OK_Mo_chtu_th_dung" localSheetId="6">[6]!OK_Mo_chtu_th_dung</definedName>
    <definedName name="OK_Mo_chtu_th_dung">[6]!OK_Mo_chtu_th_dung</definedName>
    <definedName name="OK_nhap_chtu" localSheetId="6">[5]!OK_nhap_chtu</definedName>
    <definedName name="OK_nhap_chtu">[5]!OK_nhap_chtu</definedName>
    <definedName name="OK_nhap_chtu_goc" localSheetId="6">[14]!OK_nhap_chtu_goc</definedName>
    <definedName name="OK_nhap_chtu_goc">[14]!OK_nhap_chtu_goc</definedName>
    <definedName name="OK_thke_CHI_toan_bo_2_cap" localSheetId="6">[22]!OK_thke_CHI_toan_bo_2_cap</definedName>
    <definedName name="OK_thke_CHI_toan_bo_2_cap">[22]!OK_thke_CHI_toan_bo_2_cap</definedName>
    <definedName name="OK_Thke_chon_lua" localSheetId="6">[5]!OK_Thke_chon_lua</definedName>
    <definedName name="OK_Thke_chon_lua">[5]!OK_Thke_chon_lua</definedName>
    <definedName name="OK_thke_THU_toan_bo_2_cap" localSheetId="6">[22]!OK_thke_THU_toan_bo_2_cap</definedName>
    <definedName name="OK_thke_THU_toan_bo_2_cap">[22]!OK_thke_THU_toan_bo_2_cap</definedName>
    <definedName name="OK_thke_thuchi_toan_bo_2_cap" localSheetId="6">[22]!OK_thke_thuchi_toan_bo_2_cap</definedName>
    <definedName name="OK_thke_thuchi_toan_bo_2_cap">[22]!OK_thke_thuchi_toan_bo_2_cap</definedName>
    <definedName name="OK_Thong_bao_chtu_cuoi" localSheetId="6">[14]!OK_Thong_bao_chtu_cuoi</definedName>
    <definedName name="OK_Thong_bao_chtu_cuoi">[14]!OK_Thong_bao_chtu_cuoi</definedName>
    <definedName name="OK_Trich_1_Don_vi" localSheetId="6">[21]!OK_Trich_1_Don_vi</definedName>
    <definedName name="OK_Trich_1_Don_vi">[21]!OK_Trich_1_Don_vi</definedName>
    <definedName name="OK_Trich_1tk_1dv" localSheetId="6">[23]!OK_Trich_1tk_1dv</definedName>
    <definedName name="OK_Trich_1tk_1dv">[23]!OK_Trich_1tk_1dv</definedName>
    <definedName name="OK_Trich_chtu_1_Don_vi" localSheetId="6">[14]!OK_Trich_chtu_1_Don_vi</definedName>
    <definedName name="OK_Trich_chtu_1_Don_vi">[14]!OK_Trich_chtu_1_Don_vi</definedName>
    <definedName name="P_TC">[10]Data!$B$5:$C$92</definedName>
    <definedName name="_xlnm.Print_Titles" localSheetId="4">Jiwon!$11:$13</definedName>
    <definedName name="_xlnm.Print_Titles" localSheetId="1">'PV 70.000'!$11:$13</definedName>
    <definedName name="_xlnm.Print_Titles" localSheetId="0">'Zhoushan 15'!$11:$13</definedName>
    <definedName name="_xlnm.Print_Titles" localSheetId="3">'Zhoushan 16'!$11:$13</definedName>
    <definedName name="_xlnm.Print_Titles" localSheetId="14">'Zhoushan 18'!$11:$13</definedName>
    <definedName name="_xlnm.Print_Titles">#N/A</definedName>
    <definedName name="PS">[10]Data!$B$5:$AI$92</definedName>
    <definedName name="PSCO_CD" localSheetId="6">#REF!</definedName>
    <definedName name="PSCO_CD">#REF!</definedName>
    <definedName name="PSNO_CD" localSheetId="6">#REF!</definedName>
    <definedName name="PSNO_CD">#REF!</definedName>
    <definedName name="SCCR" localSheetId="6">#REF!</definedName>
    <definedName name="SCCR">#REF!</definedName>
    <definedName name="SCDT" localSheetId="6">#REF!</definedName>
    <definedName name="SCDT">#REF!</definedName>
    <definedName name="SCT" localSheetId="6">[7]Sqt02!#REF!</definedName>
    <definedName name="SCT">[7]Sqt02!#REF!</definedName>
    <definedName name="SoCai" localSheetId="6">#REF!</definedName>
    <definedName name="SoCai">#REF!</definedName>
    <definedName name="SOCTU_B" localSheetId="6">#REF!</definedName>
    <definedName name="SOCTU_B">#REF!</definedName>
    <definedName name="SOCTU_NK" localSheetId="6">#REF!</definedName>
    <definedName name="SOCTU_NK">#REF!</definedName>
    <definedName name="SOCTU_NK_BH" localSheetId="6">#REF!</definedName>
    <definedName name="SOCTU_NK_BH">#REF!</definedName>
    <definedName name="Sodu" localSheetId="6">#REF!</definedName>
    <definedName name="Sodu">#REF!</definedName>
    <definedName name="SOTIEN_B" localSheetId="6">#REF!</definedName>
    <definedName name="SOTIEN_B">#REF!</definedName>
    <definedName name="SOTIEN_CO_NK">[18]NHATKY!$H$7:$H$125</definedName>
    <definedName name="SOTIEN_NO_NK">[18]NHATKY!$G$7:$G$125</definedName>
    <definedName name="STT_CT" localSheetId="6">#REF!</definedName>
    <definedName name="STT_CT">#REF!</definedName>
    <definedName name="STT_NC" localSheetId="6">#REF!</definedName>
    <definedName name="STT_NC">#REF!</definedName>
    <definedName name="STT_NCT" localSheetId="6">#REF!</definedName>
    <definedName name="STT_NCT">#REF!</definedName>
    <definedName name="STT_PH" localSheetId="6">#REF!</definedName>
    <definedName name="STT_PH">#REF!</definedName>
    <definedName name="T">[9]CTGS!$P$6:$P$598</definedName>
    <definedName name="Taikh" localSheetId="6">#REF!</definedName>
    <definedName name="Taikh">#REF!</definedName>
    <definedName name="Taikh_Co_change" localSheetId="6">[14]!Taikh_Co_change</definedName>
    <definedName name="Taikh_Co_change">[14]!Taikh_Co_change</definedName>
    <definedName name="Taikh_Co_Drop" localSheetId="6">[5]!Taikh_Co_Drop</definedName>
    <definedName name="Taikh_Co_Drop">[5]!Taikh_Co_Drop</definedName>
    <definedName name="Taikh_No_change" localSheetId="6">[14]!Taikh_No_change</definedName>
    <definedName name="Taikh_No_change">[14]!Taikh_No_change</definedName>
    <definedName name="Taikh_No_Drop" localSheetId="6">[5]!Taikh_No_Drop</definedName>
    <definedName name="Taikh_No_Drop">[5]!Taikh_No_Drop</definedName>
    <definedName name="TEN">'[10]Danh muc'!$A$1</definedName>
    <definedName name="Thke" localSheetId="6">#REF!</definedName>
    <definedName name="Thke">#REF!</definedName>
    <definedName name="thu" localSheetId="6">[7]Sqt02!#REF!</definedName>
    <definedName name="thu">[7]Sqt02!#REF!</definedName>
    <definedName name="THUE_BRA">[9]BANRA!$J$9:$J$25</definedName>
    <definedName name="THUE_GTGT" localSheetId="6">#REF!</definedName>
    <definedName name="THUE_GTGT">#REF!</definedName>
    <definedName name="TK">[10]CDPS!$C$10:$C$150</definedName>
    <definedName name="TKCO_NK">[18]NHATKY!$F$7:$F$125</definedName>
    <definedName name="TKdu" localSheetId="6">[7]Sqt02!#REF!</definedName>
    <definedName name="TKdu">[7]Sqt02!#REF!</definedName>
    <definedName name="TKNO_NK">[18]NHATKY!$E$7:$E$125</definedName>
    <definedName name="Toàn" localSheetId="6">[7]Sqt02!#REF!</definedName>
    <definedName name="Toàn">[7]Sqt02!#REF!</definedName>
    <definedName name="TrTkDv" localSheetId="6">#REF!</definedName>
    <definedName name="TrTkDv">#REF!</definedName>
    <definedName name="TSUAT_BAN">[9]BANRA!$L$9:$L$25</definedName>
    <definedName name="ttt">[9]CTGS!$Q$6:$Q$598</definedName>
    <definedName name="Txt_Hdon" localSheetId="6">[12]!Txt_Hdon</definedName>
    <definedName name="Txt_Hdon">[12]!Txt_Hdon</definedName>
    <definedName name="Txt_tieu_de_thke" localSheetId="6">[8]!Txt_tieu_de_thke</definedName>
    <definedName name="Txt_tieu_de_thke">[8]!Txt_tieu_de_thke</definedName>
    <definedName name="Txt_Tieude_thke" localSheetId="6">[5]!Txt_Tieude_thke</definedName>
    <definedName name="Txt_Tieude_thke">[5]!Txt_Tieude_thke</definedName>
    <definedName name="Tygia" localSheetId="6">#REF!</definedName>
    <definedName name="Tygia">#REF!</definedName>
    <definedName name="Xoa_dg_cuoi" localSheetId="6">[5]!Xoa_dg_cuoi</definedName>
    <definedName name="Xoa_dg_cuoi">[5]!Xoa_dg_cuoi</definedName>
    <definedName name="Xoa_dg_cuoi_chtu_ghi_so" localSheetId="6">[14]!Xoa_dg_cuoi_chtu_ghi_so</definedName>
    <definedName name="Xoa_dg_cuoi_chtu_ghi_so">[14]!Xoa_dg_cuoi_chtu_ghi_so</definedName>
    <definedName name="Xoa_dong_cuoi" localSheetId="6">[13]!Xoa_dong_cuoi</definedName>
    <definedName name="Xoa_dong_cuoi">[13]!Xoa_dong_cuoi</definedName>
    <definedName name="Xoa_mau_thke" localSheetId="6">[5]!Xoa_mau_thke</definedName>
    <definedName name="Xoa_mau_thke">[5]!Xoa_mau_thke</definedName>
  </definedNames>
  <calcPr calcId="124519" iterate="1"/>
</workbook>
</file>

<file path=xl/calcChain.xml><?xml version="1.0" encoding="utf-8"?>
<calcChain xmlns="http://schemas.openxmlformats.org/spreadsheetml/2006/main">
  <c r="F37" i="41"/>
  <c r="H37" s="1"/>
  <c r="H36"/>
  <c r="D36"/>
  <c r="C36"/>
  <c r="H35"/>
  <c r="D35"/>
  <c r="C35"/>
  <c r="H34"/>
  <c r="D34"/>
  <c r="C34"/>
  <c r="H33"/>
  <c r="D33"/>
  <c r="C33"/>
  <c r="H32"/>
  <c r="D32"/>
  <c r="C32"/>
  <c r="H31"/>
  <c r="D31"/>
  <c r="C31"/>
  <c r="H30"/>
  <c r="D30"/>
  <c r="C30"/>
  <c r="H29"/>
  <c r="D29"/>
  <c r="C29"/>
  <c r="H28"/>
  <c r="D28"/>
  <c r="C28"/>
  <c r="H27"/>
  <c r="D27"/>
  <c r="C27"/>
  <c r="H26"/>
  <c r="D26"/>
  <c r="C26"/>
  <c r="D37"/>
  <c r="C37"/>
  <c r="H25"/>
  <c r="D25"/>
  <c r="C25"/>
  <c r="H24"/>
  <c r="D24"/>
  <c r="C24"/>
  <c r="H23"/>
  <c r="D23"/>
  <c r="C23"/>
  <c r="H22"/>
  <c r="D22"/>
  <c r="C22"/>
  <c r="H21"/>
  <c r="D21"/>
  <c r="C21"/>
  <c r="H20"/>
  <c r="D20"/>
  <c r="C20"/>
  <c r="H19"/>
  <c r="D19"/>
  <c r="C19"/>
  <c r="H18"/>
  <c r="D18"/>
  <c r="C18"/>
  <c r="H17"/>
  <c r="D17"/>
  <c r="C17"/>
  <c r="H16"/>
  <c r="D16"/>
  <c r="C16"/>
  <c r="H15"/>
  <c r="D15"/>
  <c r="C15"/>
  <c r="H14"/>
  <c r="D14"/>
  <c r="C14"/>
  <c r="F17" i="40"/>
  <c r="C39" i="41" l="1"/>
  <c r="H17" i="40"/>
  <c r="D17"/>
  <c r="C17"/>
  <c r="H16"/>
  <c r="D16"/>
  <c r="C16"/>
  <c r="H15"/>
  <c r="D15"/>
  <c r="C15"/>
  <c r="H14"/>
  <c r="D14"/>
  <c r="C14"/>
  <c r="C19" l="1"/>
  <c r="F25" i="39" l="1"/>
  <c r="H25" s="1"/>
  <c r="D25"/>
  <c r="C25"/>
  <c r="H24"/>
  <c r="D24"/>
  <c r="C24"/>
  <c r="H23"/>
  <c r="D23"/>
  <c r="C23"/>
  <c r="H22"/>
  <c r="D22"/>
  <c r="C22"/>
  <c r="H21"/>
  <c r="D21"/>
  <c r="C21"/>
  <c r="H20"/>
  <c r="D20"/>
  <c r="C20"/>
  <c r="H19"/>
  <c r="D19"/>
  <c r="C19"/>
  <c r="H18"/>
  <c r="D18"/>
  <c r="C18"/>
  <c r="H17"/>
  <c r="D17"/>
  <c r="C17"/>
  <c r="H16"/>
  <c r="D16"/>
  <c r="C16"/>
  <c r="H15"/>
  <c r="D15"/>
  <c r="C15"/>
  <c r="H14"/>
  <c r="D14"/>
  <c r="C14"/>
  <c r="C27" l="1"/>
  <c r="H47" i="38" l="1"/>
  <c r="D47"/>
  <c r="C47"/>
  <c r="H46"/>
  <c r="D46"/>
  <c r="C46"/>
  <c r="H45"/>
  <c r="D45"/>
  <c r="C45"/>
  <c r="C49"/>
  <c r="C17"/>
  <c r="D17"/>
  <c r="H17"/>
  <c r="H16"/>
  <c r="D16"/>
  <c r="C16"/>
  <c r="H15"/>
  <c r="D15"/>
  <c r="C15"/>
  <c r="H14"/>
  <c r="C19" s="1"/>
  <c r="D14"/>
  <c r="C14"/>
  <c r="F25" i="37"/>
  <c r="H25" s="1"/>
  <c r="D25"/>
  <c r="C25"/>
  <c r="H24"/>
  <c r="D24"/>
  <c r="C24"/>
  <c r="H23"/>
  <c r="D23"/>
  <c r="C23"/>
  <c r="H22"/>
  <c r="D22"/>
  <c r="C22"/>
  <c r="H21"/>
  <c r="D21"/>
  <c r="C21"/>
  <c r="H20"/>
  <c r="D20"/>
  <c r="C20"/>
  <c r="H19"/>
  <c r="D19"/>
  <c r="C19"/>
  <c r="H18"/>
  <c r="D18"/>
  <c r="C18"/>
  <c r="H17"/>
  <c r="D17"/>
  <c r="C17"/>
  <c r="H16"/>
  <c r="D16"/>
  <c r="C16"/>
  <c r="H15"/>
  <c r="D15"/>
  <c r="C15"/>
  <c r="H14"/>
  <c r="D14"/>
  <c r="C14"/>
  <c r="F25" i="36"/>
  <c r="H25" s="1"/>
  <c r="D25"/>
  <c r="C25"/>
  <c r="H24"/>
  <c r="D24"/>
  <c r="C24"/>
  <c r="H23"/>
  <c r="D23"/>
  <c r="C23"/>
  <c r="H22"/>
  <c r="D22"/>
  <c r="C22"/>
  <c r="H21"/>
  <c r="D21"/>
  <c r="C21"/>
  <c r="H20"/>
  <c r="D20"/>
  <c r="C20"/>
  <c r="H19"/>
  <c r="D19"/>
  <c r="C19"/>
  <c r="H18"/>
  <c r="D18"/>
  <c r="C18"/>
  <c r="H17"/>
  <c r="D17"/>
  <c r="C17"/>
  <c r="H16"/>
  <c r="D16"/>
  <c r="C16"/>
  <c r="H15"/>
  <c r="D15"/>
  <c r="C15"/>
  <c r="H14"/>
  <c r="D14"/>
  <c r="C14"/>
  <c r="H20" i="35"/>
  <c r="D20"/>
  <c r="C20"/>
  <c r="H19"/>
  <c r="D19"/>
  <c r="C19"/>
  <c r="H18"/>
  <c r="D18"/>
  <c r="C18"/>
  <c r="H17"/>
  <c r="D17"/>
  <c r="C17"/>
  <c r="H16"/>
  <c r="D16"/>
  <c r="C16"/>
  <c r="H15"/>
  <c r="D15"/>
  <c r="C15"/>
  <c r="H14"/>
  <c r="D14"/>
  <c r="C14"/>
  <c r="C27" i="37" l="1"/>
  <c r="C27" i="36"/>
  <c r="C22" i="35"/>
  <c r="F26" i="34"/>
  <c r="H26" s="1"/>
  <c r="D26"/>
  <c r="C26"/>
  <c r="H25"/>
  <c r="D25"/>
  <c r="C25"/>
  <c r="H24"/>
  <c r="D24"/>
  <c r="C24"/>
  <c r="H23"/>
  <c r="D23"/>
  <c r="C23"/>
  <c r="H22"/>
  <c r="D22"/>
  <c r="C22"/>
  <c r="H21"/>
  <c r="D21"/>
  <c r="C21"/>
  <c r="H20"/>
  <c r="D20"/>
  <c r="C20"/>
  <c r="H19"/>
  <c r="D19"/>
  <c r="C19"/>
  <c r="H18"/>
  <c r="D18"/>
  <c r="C18"/>
  <c r="H17"/>
  <c r="D17"/>
  <c r="C17"/>
  <c r="H16"/>
  <c r="D16"/>
  <c r="C16"/>
  <c r="H15"/>
  <c r="D15"/>
  <c r="C15"/>
  <c r="H14"/>
  <c r="D14"/>
  <c r="C14"/>
  <c r="C28" l="1"/>
  <c r="F27" i="33"/>
  <c r="H27" s="1"/>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F25" i="32"/>
  <c r="H25" s="1"/>
  <c r="D25"/>
  <c r="C25"/>
  <c r="H24"/>
  <c r="D24"/>
  <c r="C24"/>
  <c r="H23"/>
  <c r="D23"/>
  <c r="C23"/>
  <c r="H22"/>
  <c r="D22"/>
  <c r="C22"/>
  <c r="H21"/>
  <c r="D21"/>
  <c r="C21"/>
  <c r="H20"/>
  <c r="D20"/>
  <c r="C20"/>
  <c r="H19"/>
  <c r="D19"/>
  <c r="C19"/>
  <c r="H18"/>
  <c r="D18"/>
  <c r="C18"/>
  <c r="H17"/>
  <c r="D17"/>
  <c r="C17"/>
  <c r="H16"/>
  <c r="D16"/>
  <c r="C16"/>
  <c r="H15"/>
  <c r="D15"/>
  <c r="C15"/>
  <c r="H14"/>
  <c r="D14"/>
  <c r="C14"/>
  <c r="H31" i="31"/>
  <c r="D31"/>
  <c r="C31"/>
  <c r="H30"/>
  <c r="D30"/>
  <c r="C30"/>
  <c r="C29" i="33" l="1"/>
  <c r="C27" i="32"/>
  <c r="H29" i="31"/>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M20" i="30"/>
  <c r="M19"/>
  <c r="C33" i="31" l="1"/>
  <c r="D8" i="30"/>
  <c r="D9"/>
  <c r="G11"/>
  <c r="J9"/>
  <c r="I9"/>
  <c r="E9"/>
  <c r="A9"/>
  <c r="J8"/>
  <c r="I8"/>
  <c r="E8"/>
  <c r="A8"/>
  <c r="J7"/>
  <c r="I7"/>
  <c r="E7"/>
  <c r="D7"/>
  <c r="A7"/>
  <c r="F25" i="29"/>
  <c r="H25" s="1"/>
  <c r="D25"/>
  <c r="C25"/>
  <c r="H24"/>
  <c r="D24"/>
  <c r="C24"/>
  <c r="H23"/>
  <c r="D23"/>
  <c r="C23"/>
  <c r="H22"/>
  <c r="D22"/>
  <c r="C22"/>
  <c r="H21"/>
  <c r="D21"/>
  <c r="C21"/>
  <c r="H20"/>
  <c r="D20"/>
  <c r="C20"/>
  <c r="H19"/>
  <c r="D19"/>
  <c r="C19"/>
  <c r="H18"/>
  <c r="D18"/>
  <c r="C18"/>
  <c r="H17"/>
  <c r="D17"/>
  <c r="C17"/>
  <c r="H16"/>
  <c r="D16"/>
  <c r="C16"/>
  <c r="H15"/>
  <c r="D15"/>
  <c r="C15"/>
  <c r="H14"/>
  <c r="D14"/>
  <c r="C14"/>
  <c r="F32" i="28"/>
  <c r="H32" s="1"/>
  <c r="D32"/>
  <c r="C32"/>
  <c r="H31"/>
  <c r="D31"/>
  <c r="C31"/>
  <c r="H30"/>
  <c r="D30"/>
  <c r="C30"/>
  <c r="H29"/>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F32" i="27"/>
  <c r="H32" s="1"/>
  <c r="D32"/>
  <c r="C32"/>
  <c r="H31"/>
  <c r="D31"/>
  <c r="C31"/>
  <c r="H30"/>
  <c r="D30"/>
  <c r="C30"/>
  <c r="H29"/>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C34" i="28" l="1"/>
  <c r="I11" i="30"/>
  <c r="C27" i="29"/>
  <c r="C34" i="27"/>
</calcChain>
</file>

<file path=xl/sharedStrings.xml><?xml version="1.0" encoding="utf-8"?>
<sst xmlns="http://schemas.openxmlformats.org/spreadsheetml/2006/main" count="878" uniqueCount="104">
  <si>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</si>
  <si>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</si>
  <si>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</si>
  <si>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</si>
  <si>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</si>
  <si>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</si>
  <si>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</si>
  <si>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</si>
  <si>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</si>
  <si>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</si>
  <si>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</si>
  <si>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</si>
  <si>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</si>
  <si>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</si>
  <si>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</si>
  <si>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</si>
  <si>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</si>
  <si>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</si>
  <si>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</si>
  <si>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</si>
  <si>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</si>
  <si>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</si>
  <si>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</si>
  <si>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</si>
  <si>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</si>
  <si>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</si>
  <si>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</si>
  <si>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</si>
  <si>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</si>
  <si>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Hoàng Thị Ngọc</t>
  </si>
  <si>
    <t>Lê Thị Thiện Em</t>
  </si>
  <si>
    <t>Trần Văn An</t>
  </si>
  <si>
    <t>Nguyễn Thị Hội</t>
  </si>
  <si>
    <t>Nguyễn Thanh Bình</t>
  </si>
  <si>
    <t>Nguyễn Văn Hạnh</t>
  </si>
  <si>
    <t>Nguyễn Văn Nhân</t>
  </si>
  <si>
    <t>Cá cơm NL</t>
  </si>
  <si>
    <t>Trần Thị Thu Hiếu</t>
  </si>
  <si>
    <t>Lê Thị Diệu</t>
  </si>
  <si>
    <t>Nguyễn Văn Tư</t>
  </si>
  <si>
    <t>Nguyễn Văn Đức</t>
  </si>
  <si>
    <t>Võ Thị Bảy</t>
  </si>
  <si>
    <t>Võ Văn Bá</t>
  </si>
  <si>
    <t>Nguyễn Thanh Vân</t>
  </si>
  <si>
    <t>Hồ Thị Mỹ</t>
  </si>
  <si>
    <t>Cá bò NL</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</si>
  <si>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</si>
  <si>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</si>
  <si>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</si>
  <si>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</si>
  <si>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</si>
  <si>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</si>
  <si>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</si>
  <si>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</si>
  <si>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</si>
  <si>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</si>
  <si>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</si>
  <si>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TỔNG CỘNG</t>
  </si>
  <si>
    <t>Tôi cam kết các hộ dân mà tôi mua cá nguyên liệu không có tài khoản tại bất kì tổ chức cung ứng dịch vụ thanh toán nào hoàn toàn là sự thật.</t>
  </si>
  <si>
    <t>Người lập biểu</t>
  </si>
  <si>
    <t>Giám đốc</t>
  </si>
  <si>
    <t>Nguyễn Thanh Vinh</t>
  </si>
  <si>
    <t>(Ngày 01 tháng 06 năm 2017)</t>
  </si>
  <si>
    <t>Ngày 01 tháng  06 năm   2017</t>
  </si>
  <si>
    <t>(Ngày 05 tháng 06 năm 2017)</t>
  </si>
  <si>
    <t>Ngày 05 tháng  06 năm   2017</t>
  </si>
  <si>
    <t>Cá chai</t>
  </si>
  <si>
    <t>Cá mối</t>
  </si>
  <si>
    <t>Cá mao ếch</t>
  </si>
  <si>
    <t>Ngày   30    tháng   05    năm 2017</t>
  </si>
  <si>
    <t>(Ngày 07 tháng 06 năm 2017)</t>
  </si>
  <si>
    <t>Ngày 07 tháng  06 năm   2017</t>
  </si>
  <si>
    <t>Cá mao ếch NL</t>
  </si>
  <si>
    <t>(Ngày 12 tháng 06 năm 2017)</t>
  </si>
  <si>
    <t>Ngày 12 tháng  06 năm   2017</t>
  </si>
  <si>
    <t>Nguyễn Thị Tuyết Đang</t>
  </si>
  <si>
    <t>Ghẹ NL</t>
  </si>
  <si>
    <t>Lê Thị Diễm</t>
  </si>
  <si>
    <t>Nguyễn Văn Hiền</t>
  </si>
  <si>
    <t>Đặng Thanh Phong</t>
  </si>
  <si>
    <t>Ngày 13 tháng  06 năm   2017</t>
  </si>
  <si>
    <t>(Ngày 13 tháng 06 năm 2017)</t>
  </si>
  <si>
    <t>(Ngày 14 tháng 06 năm 2017)</t>
  </si>
  <si>
    <t>Ngày 14 tháng  06 năm   2017</t>
  </si>
  <si>
    <t>Lâm Thị Loan</t>
  </si>
  <si>
    <t>Vũ Thị Lan</t>
  </si>
  <si>
    <t>Cá đổng NL</t>
  </si>
  <si>
    <t>Cá đuối NL</t>
  </si>
  <si>
    <t>Cá đục NL</t>
  </si>
  <si>
    <t>Trương Thị Nhớ</t>
  </si>
  <si>
    <t>Ngày 20 tháng  06 năm   2017</t>
  </si>
  <si>
    <t>(Ngày 20 tháng 06 năm 2017)</t>
  </si>
  <si>
    <t>(Ngày 05 tháng 07 năm 2017)</t>
  </si>
  <si>
    <t>Ngày 05 tháng  07 năm   2017</t>
  </si>
  <si>
    <t>Mực NL</t>
  </si>
  <si>
    <t>Ngày 18 tháng  06 năm   2017</t>
  </si>
  <si>
    <t>(Ngày 18 tháng 06 năm 2017)</t>
  </si>
  <si>
    <t>Đỗ Văn Tâm</t>
  </si>
  <si>
    <t>Ngày 22 tháng  06 năm   2017</t>
  </si>
  <si>
    <t>(Ngày 22 tháng 06 năm 2017)</t>
  </si>
  <si>
    <t>Ngày 23 tháng  06 năm   2017</t>
  </si>
  <si>
    <t>(Ngày 23 tháng 06 năm 2017)</t>
  </si>
  <si>
    <t>(Ngày 28 tháng 06 năm 2017)</t>
  </si>
  <si>
    <t>Ngày 28 tháng  06 năm   2017</t>
  </si>
</sst>
</file>

<file path=xl/styles.xml><?xml version="1.0" encoding="utf-8"?>
<styleSheet xmlns="http://schemas.openxmlformats.org/spreadsheetml/2006/main">
  <numFmts count="14">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_);_(* \(#,##0.0\);_(* &quot;-&quot;?_);_(@_)"/>
    <numFmt numFmtId="174" formatCode="dd/mm/yyyy"/>
    <numFmt numFmtId="175" formatCode="dd\/mm\/yyyy"/>
    <numFmt numFmtId="176" formatCode="[$-10484]dd/mm/yyyy;@"/>
  </numFmts>
  <fonts count="36">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
      <sz val="11"/>
      <color indexed="8"/>
      <name val="Times New Roman"/>
      <family val="1"/>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8">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cellStyleXfs>
  <cellXfs count="155">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9" fillId="0" borderId="11" xfId="0" applyFont="1" applyBorder="1"/>
    <xf numFmtId="164" fontId="11" fillId="0" borderId="0" xfId="1" applyNumberFormat="1" applyFont="1"/>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73" fontId="9" fillId="0" borderId="11" xfId="1" applyNumberFormat="1" applyFont="1" applyBorder="1" applyAlignment="1">
      <alignment horizontal="center" vertical="center"/>
    </xf>
    <xf numFmtId="164" fontId="0" fillId="0" borderId="0" xfId="0" applyNumberFormat="1"/>
    <xf numFmtId="164" fontId="12" fillId="0" borderId="0" xfId="1" applyNumberFormat="1" applyFont="1" applyAlignment="1">
      <alignment horizontal="center"/>
    </xf>
    <xf numFmtId="0" fontId="9" fillId="0" borderId="11" xfId="0" applyFont="1" applyBorder="1" applyAlignment="1">
      <alignment horizontal="center"/>
    </xf>
    <xf numFmtId="174" fontId="9" fillId="0" borderId="11" xfId="0" applyNumberFormat="1" applyFont="1" applyBorder="1" applyAlignment="1">
      <alignment horizontal="center" vertical="center"/>
    </xf>
    <xf numFmtId="0" fontId="27" fillId="0" borderId="0" xfId="0" applyFont="1" applyFill="1" applyAlignment="1">
      <alignment horizontal="center"/>
    </xf>
    <xf numFmtId="0" fontId="27" fillId="0" borderId="0" xfId="0" applyFont="1" applyFill="1"/>
    <xf numFmtId="166" fontId="27" fillId="0" borderId="0" xfId="1" applyNumberFormat="1" applyFont="1" applyFill="1"/>
    <xf numFmtId="164" fontId="27" fillId="0" borderId="0" xfId="1" applyNumberFormat="1" applyFont="1" applyFill="1"/>
    <xf numFmtId="0" fontId="24" fillId="0" borderId="0" xfId="0" applyFont="1" applyFill="1" applyAlignment="1">
      <alignment horizontal="right"/>
    </xf>
    <xf numFmtId="0" fontId="28" fillId="0" borderId="0" xfId="0" applyFont="1"/>
    <xf numFmtId="165" fontId="26" fillId="0" borderId="0" xfId="1" applyNumberFormat="1" applyFont="1" applyFill="1" applyAlignment="1">
      <alignment horizontal="left"/>
    </xf>
    <xf numFmtId="0" fontId="27" fillId="0" borderId="0" xfId="0" applyFont="1" applyFill="1" applyAlignment="1" applyProtection="1">
      <protection hidden="1"/>
    </xf>
    <xf numFmtId="165" fontId="27" fillId="0" borderId="0" xfId="0" applyNumberFormat="1" applyFont="1" applyFill="1" applyAlignment="1" applyProtection="1">
      <protection hidden="1"/>
    </xf>
    <xf numFmtId="0" fontId="27" fillId="0" borderId="0" xfId="0" applyFont="1" applyFill="1" applyAlignment="1" applyProtection="1">
      <alignment horizontal="center"/>
      <protection hidden="1"/>
    </xf>
    <xf numFmtId="166" fontId="27" fillId="0" borderId="0" xfId="1" applyNumberFormat="1" applyFont="1" applyFill="1" applyProtection="1">
      <protection hidden="1"/>
    </xf>
    <xf numFmtId="164" fontId="27" fillId="0" borderId="0" xfId="1" applyNumberFormat="1" applyFont="1" applyFill="1" applyProtection="1">
      <protection hidden="1"/>
    </xf>
    <xf numFmtId="43" fontId="24" fillId="0" borderId="0" xfId="1" applyFont="1" applyFill="1" applyProtection="1">
      <protection hidden="1"/>
    </xf>
    <xf numFmtId="0" fontId="27" fillId="0" borderId="0" xfId="0" applyFont="1" applyFill="1" applyBorder="1" applyAlignment="1" applyProtection="1">
      <alignment horizontal="center"/>
      <protection hidden="1"/>
    </xf>
    <xf numFmtId="0" fontId="29" fillId="0" borderId="7" xfId="0" applyFont="1" applyFill="1" applyBorder="1" applyAlignment="1" applyProtection="1">
      <alignment horizontal="center" vertical="center"/>
      <protection hidden="1"/>
    </xf>
    <xf numFmtId="0" fontId="29" fillId="0" borderId="10" xfId="0" applyFont="1" applyFill="1" applyBorder="1" applyAlignment="1" applyProtection="1">
      <alignment horizontal="center" vertical="center"/>
      <protection hidden="1"/>
    </xf>
    <xf numFmtId="0" fontId="25" fillId="0" borderId="11" xfId="0" applyFont="1" applyBorder="1"/>
    <xf numFmtId="165" fontId="25" fillId="0" borderId="11" xfId="0" applyNumberFormat="1" applyFont="1" applyBorder="1" applyAlignment="1">
      <alignment horizontal="center"/>
    </xf>
    <xf numFmtId="0" fontId="25" fillId="0" borderId="11" xfId="0" applyFont="1" applyBorder="1" applyAlignment="1">
      <alignment horizontal="center"/>
    </xf>
    <xf numFmtId="166" fontId="25" fillId="0" borderId="11" xfId="1" applyNumberFormat="1" applyFont="1" applyBorder="1" applyAlignment="1">
      <alignment horizontal="center"/>
    </xf>
    <xf numFmtId="166" fontId="30" fillId="0" borderId="11" xfId="1" applyNumberFormat="1" applyFont="1" applyBorder="1" applyAlignment="1">
      <alignment horizontal="center"/>
    </xf>
    <xf numFmtId="166" fontId="25" fillId="0" borderId="11" xfId="1" applyNumberFormat="1" applyFont="1" applyBorder="1"/>
    <xf numFmtId="164" fontId="25" fillId="0" borderId="11" xfId="1" applyNumberFormat="1" applyFont="1" applyBorder="1"/>
    <xf numFmtId="0" fontId="25" fillId="0" borderId="0" xfId="0" applyFont="1"/>
    <xf numFmtId="43" fontId="25" fillId="0" borderId="0" xfId="1" applyFont="1"/>
    <xf numFmtId="166" fontId="30" fillId="0" borderId="13" xfId="1" applyNumberFormat="1" applyFont="1" applyBorder="1" applyAlignment="1">
      <alignment horizontal="center"/>
    </xf>
    <xf numFmtId="166" fontId="32" fillId="0" borderId="7" xfId="1" applyNumberFormat="1" applyFont="1" applyBorder="1"/>
    <xf numFmtId="166" fontId="25" fillId="0" borderId="7" xfId="1" applyNumberFormat="1" applyFont="1" applyBorder="1"/>
    <xf numFmtId="164" fontId="31" fillId="0" borderId="7" xfId="1" applyNumberFormat="1" applyFont="1" applyBorder="1"/>
    <xf numFmtId="0" fontId="33" fillId="0" borderId="7" xfId="0" applyFont="1" applyBorder="1" applyAlignment="1">
      <alignment horizontal="center"/>
    </xf>
    <xf numFmtId="0" fontId="34" fillId="0" borderId="7" xfId="0" applyFont="1" applyBorder="1" applyAlignment="1">
      <alignment horizontal="center"/>
    </xf>
    <xf numFmtId="0" fontId="34" fillId="0" borderId="0" xfId="0" applyFont="1"/>
    <xf numFmtId="165" fontId="28" fillId="0" borderId="0" xfId="0" applyNumberFormat="1" applyFont="1"/>
    <xf numFmtId="166" fontId="30" fillId="0" borderId="0" xfId="1" applyNumberFormat="1" applyFont="1" applyBorder="1" applyAlignment="1">
      <alignment horizontal="center"/>
    </xf>
    <xf numFmtId="166" fontId="28" fillId="0" borderId="0" xfId="1" applyNumberFormat="1" applyFont="1"/>
    <xf numFmtId="164" fontId="28" fillId="0" borderId="0" xfId="1" applyNumberFormat="1" applyFont="1"/>
    <xf numFmtId="14" fontId="28" fillId="0" borderId="0" xfId="0" applyNumberFormat="1" applyFont="1"/>
    <xf numFmtId="0" fontId="29" fillId="0" borderId="0" xfId="0" applyFont="1" applyAlignment="1">
      <alignment horizontal="center"/>
    </xf>
    <xf numFmtId="173" fontId="28" fillId="0" borderId="0" xfId="0" applyNumberFormat="1" applyFont="1"/>
    <xf numFmtId="164" fontId="30" fillId="0" borderId="0" xfId="1" applyNumberFormat="1" applyFont="1" applyBorder="1" applyAlignment="1">
      <alignment horizontal="center"/>
    </xf>
    <xf numFmtId="0" fontId="28" fillId="0" borderId="0" xfId="0" applyFont="1" applyAlignment="1"/>
    <xf numFmtId="164" fontId="28" fillId="0" borderId="0" xfId="0" applyNumberFormat="1" applyFont="1" applyBorder="1" applyAlignment="1">
      <alignment horizontal="center"/>
    </xf>
    <xf numFmtId="174" fontId="25" fillId="0" borderId="11" xfId="0" applyNumberFormat="1" applyFont="1" applyBorder="1" applyAlignment="1">
      <alignment horizont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175" fontId="9" fillId="0" borderId="11" xfId="0" applyNumberFormat="1" applyFont="1" applyBorder="1" applyAlignment="1">
      <alignment horizontal="center" vertical="center"/>
    </xf>
    <xf numFmtId="43" fontId="26" fillId="0" borderId="0" xfId="1" applyFont="1" applyFill="1" applyAlignment="1">
      <alignment horizontal="left"/>
    </xf>
    <xf numFmtId="0" fontId="29" fillId="0" borderId="8" xfId="0" applyFont="1" applyFill="1" applyBorder="1" applyAlignment="1" applyProtection="1">
      <alignment horizontal="center" vertical="center"/>
      <protection hidden="1"/>
    </xf>
    <xf numFmtId="0" fontId="28" fillId="0" borderId="0" xfId="0" applyFont="1" applyAlignment="1">
      <alignment horizontal="center"/>
    </xf>
    <xf numFmtId="0" fontId="5" fillId="0" borderId="0" xfId="0" applyFont="1" applyAlignment="1">
      <alignment horizontal="center"/>
    </xf>
    <xf numFmtId="0" fontId="8" fillId="0" borderId="7" xfId="0" applyFont="1" applyBorder="1" applyAlignment="1">
      <alignment horizontal="center" vertical="center"/>
    </xf>
    <xf numFmtId="164" fontId="28" fillId="0" borderId="0" xfId="0" applyNumberFormat="1" applyFont="1"/>
    <xf numFmtId="0" fontId="5" fillId="0" borderId="0" xfId="0" applyFont="1" applyAlignment="1">
      <alignment horizontal="center"/>
    </xf>
    <xf numFmtId="0" fontId="8" fillId="0" borderId="7" xfId="0" applyFont="1" applyBorder="1" applyAlignment="1">
      <alignment horizontal="center" vertical="center"/>
    </xf>
    <xf numFmtId="43" fontId="0" fillId="0" borderId="0" xfId="1" applyFont="1"/>
    <xf numFmtId="43" fontId="0" fillId="0" borderId="0" xfId="0" applyNumberFormat="1"/>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25" fillId="0" borderId="11" xfId="0" applyFont="1" applyBorder="1" applyAlignment="1">
      <alignment vertical="center" wrapText="1"/>
    </xf>
    <xf numFmtId="164" fontId="0" fillId="0" borderId="0" xfId="1" applyNumberFormat="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166" fontId="0" fillId="0" borderId="0" xfId="0" applyNumberFormat="1"/>
    <xf numFmtId="0" fontId="8" fillId="0" borderId="7" xfId="0" applyFont="1" applyBorder="1" applyAlignment="1">
      <alignment horizontal="center" vertical="center"/>
    </xf>
    <xf numFmtId="176" fontId="9" fillId="0" borderId="11" xfId="0" applyNumberFormat="1" applyFont="1" applyBorder="1" applyAlignment="1">
      <alignment horizontal="center" vertical="center"/>
    </xf>
    <xf numFmtId="164" fontId="12" fillId="0" borderId="0" xfId="1" applyNumberFormat="1" applyFont="1" applyAlignment="1"/>
    <xf numFmtId="0" fontId="8" fillId="0" borderId="7"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165" fontId="28" fillId="0" borderId="0" xfId="0" applyNumberFormat="1" applyFont="1" applyAlignment="1">
      <alignment horizontal="center"/>
    </xf>
    <xf numFmtId="43" fontId="26" fillId="0" borderId="0" xfId="1" applyFont="1" applyFill="1" applyAlignment="1">
      <alignment horizontal="left"/>
    </xf>
    <xf numFmtId="166" fontId="29" fillId="0" borderId="0" xfId="1" applyNumberFormat="1" applyFont="1" applyFill="1" applyAlignment="1" applyProtection="1">
      <alignment horizontal="center"/>
      <protection hidden="1"/>
    </xf>
    <xf numFmtId="0" fontId="29" fillId="0" borderId="17" xfId="0" applyFont="1" applyFill="1" applyBorder="1" applyAlignment="1">
      <alignment horizontal="center" vertical="center" wrapText="1"/>
    </xf>
    <xf numFmtId="0" fontId="29" fillId="0" borderId="18" xfId="0" applyFont="1" applyFill="1" applyBorder="1" applyAlignment="1">
      <alignment horizontal="center" vertical="center" wrapText="1"/>
    </xf>
    <xf numFmtId="165" fontId="29" fillId="0" borderId="17" xfId="0" applyNumberFormat="1" applyFont="1" applyFill="1" applyBorder="1" applyAlignment="1">
      <alignment horizontal="center" vertical="center" wrapText="1"/>
    </xf>
    <xf numFmtId="165" fontId="29" fillId="0" borderId="18" xfId="0" applyNumberFormat="1" applyFont="1" applyFill="1" applyBorder="1" applyAlignment="1">
      <alignment horizontal="center" vertical="center" wrapText="1"/>
    </xf>
    <xf numFmtId="0" fontId="29" fillId="0" borderId="8" xfId="0" applyFont="1" applyFill="1" applyBorder="1" applyAlignment="1" applyProtection="1">
      <alignment horizontal="center" vertical="center"/>
      <protection hidden="1"/>
    </xf>
    <xf numFmtId="0" fontId="29" fillId="0" borderId="9" xfId="0" applyFont="1" applyFill="1" applyBorder="1" applyAlignment="1" applyProtection="1">
      <alignment horizontal="center" vertical="center"/>
      <protection hidden="1"/>
    </xf>
    <xf numFmtId="0" fontId="29" fillId="0" borderId="17" xfId="0" applyFont="1" applyFill="1" applyBorder="1" applyAlignment="1" applyProtection="1">
      <alignment horizontal="center" vertical="center"/>
      <protection hidden="1"/>
    </xf>
    <xf numFmtId="0" fontId="29" fillId="0" borderId="18" xfId="0" applyFont="1" applyFill="1" applyBorder="1" applyAlignment="1" applyProtection="1">
      <alignment horizontal="center" vertical="center"/>
      <protection hidden="1"/>
    </xf>
    <xf numFmtId="166" fontId="29" fillId="0" borderId="3" xfId="1" applyNumberFormat="1" applyFont="1" applyFill="1" applyBorder="1" applyAlignment="1" applyProtection="1">
      <alignment horizontal="center" vertical="center" wrapText="1"/>
      <protection hidden="1"/>
    </xf>
    <xf numFmtId="166" fontId="29" fillId="0" borderId="6" xfId="1" applyNumberFormat="1" applyFont="1" applyFill="1" applyBorder="1" applyAlignment="1" applyProtection="1">
      <alignment horizontal="center" vertical="center" wrapText="1"/>
      <protection hidden="1"/>
    </xf>
    <xf numFmtId="166" fontId="29" fillId="0" borderId="17" xfId="1" applyNumberFormat="1" applyFont="1" applyFill="1" applyBorder="1" applyAlignment="1" applyProtection="1">
      <alignment horizontal="center" vertical="center" wrapText="1"/>
      <protection hidden="1"/>
    </xf>
    <xf numFmtId="166" fontId="29" fillId="0" borderId="18" xfId="1" applyNumberFormat="1" applyFont="1" applyFill="1" applyBorder="1" applyAlignment="1" applyProtection="1">
      <alignment horizontal="center" vertical="center" wrapText="1"/>
      <protection hidden="1"/>
    </xf>
    <xf numFmtId="164" fontId="29" fillId="0" borderId="17" xfId="1" applyNumberFormat="1" applyFont="1" applyFill="1" applyBorder="1" applyAlignment="1" applyProtection="1">
      <alignment horizontal="center" vertical="center" wrapText="1"/>
      <protection hidden="1"/>
    </xf>
    <xf numFmtId="164" fontId="29" fillId="0" borderId="18" xfId="1" applyNumberFormat="1" applyFont="1" applyFill="1" applyBorder="1" applyAlignment="1" applyProtection="1">
      <alignment horizontal="center" vertical="center" wrapText="1"/>
      <protection hidden="1"/>
    </xf>
    <xf numFmtId="164" fontId="11" fillId="0" borderId="3" xfId="1" applyNumberFormat="1" applyFont="1" applyFill="1" applyBorder="1" applyAlignment="1" applyProtection="1">
      <alignment horizontal="center" vertical="center" wrapText="1"/>
      <protection hidden="1"/>
    </xf>
    <xf numFmtId="164" fontId="11" fillId="0" borderId="6" xfId="1" applyNumberFormat="1" applyFont="1" applyFill="1" applyBorder="1" applyAlignment="1" applyProtection="1">
      <alignment horizontal="center" vertical="center" wrapText="1"/>
      <protection hidden="1"/>
    </xf>
    <xf numFmtId="0" fontId="29" fillId="0" borderId="17" xfId="0" applyFont="1" applyFill="1" applyBorder="1" applyAlignment="1" applyProtection="1">
      <alignment horizontal="center" vertical="center" wrapText="1"/>
      <protection hidden="1"/>
    </xf>
    <xf numFmtId="0" fontId="29" fillId="0" borderId="18" xfId="0" applyFont="1" applyFill="1" applyBorder="1" applyAlignment="1" applyProtection="1">
      <alignment horizontal="center" vertical="center" wrapText="1"/>
      <protection hidden="1"/>
    </xf>
    <xf numFmtId="0" fontId="31" fillId="0" borderId="8" xfId="0" applyFont="1" applyBorder="1" applyAlignment="1">
      <alignment horizontal="center"/>
    </xf>
    <xf numFmtId="0" fontId="31" fillId="0" borderId="9" xfId="0" applyFont="1" applyBorder="1" applyAlignment="1">
      <alignment horizontal="center"/>
    </xf>
    <xf numFmtId="0" fontId="31" fillId="0" borderId="10" xfId="0" applyFont="1" applyBorder="1" applyAlignment="1">
      <alignment horizontal="center"/>
    </xf>
    <xf numFmtId="166" fontId="28" fillId="0" borderId="0" xfId="1" applyNumberFormat="1" applyFont="1" applyAlignment="1">
      <alignment horizontal="center"/>
    </xf>
    <xf numFmtId="0" fontId="28" fillId="0" borderId="0" xfId="0" applyFont="1" applyAlignment="1">
      <alignment horizontal="center"/>
    </xf>
    <xf numFmtId="165" fontId="35" fillId="0" borderId="0" xfId="0" applyNumberFormat="1" applyFont="1" applyAlignment="1">
      <alignment horizont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5">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9" Type="http://schemas.openxmlformats.org/officeDocument/2006/relationships/externalLink" Target="externalLinks/externalLink24.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externalLink" Target="externalLinks/externalLink19.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externalLink" Target="externalLinks/externalLink18.xml"/><Relationship Id="rId38"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41"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externalLink" Target="externalLinks/externalLink17.xml"/><Relationship Id="rId37" Type="http://schemas.openxmlformats.org/officeDocument/2006/relationships/externalLink" Target="externalLinks/externalLink22.xml"/><Relationship Id="rId40" Type="http://schemas.openxmlformats.org/officeDocument/2006/relationships/externalLink" Target="externalLinks/externalLink25.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36" Type="http://schemas.openxmlformats.org/officeDocument/2006/relationships/externalLink" Target="externalLinks/externalLink2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externalLink" Target="externalLinks/externalLink16.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35" Type="http://schemas.openxmlformats.org/officeDocument/2006/relationships/externalLink" Target="externalLinks/externalLink20.xml"/><Relationship Id="rId43"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efreshError="1">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efreshError="1">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51"/>
  <sheetViews>
    <sheetView topLeftCell="A13" workbookViewId="0">
      <selection activeCell="D9" sqref="D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62</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80" t="s">
        <v>10</v>
      </c>
    </row>
    <row r="12" spans="1:9" ht="28.5">
      <c r="A12" s="123"/>
      <c r="B12" s="80" t="s">
        <v>11</v>
      </c>
      <c r="C12" s="80" t="s">
        <v>12</v>
      </c>
      <c r="D12" s="80" t="s">
        <v>13</v>
      </c>
      <c r="E12" s="80" t="s">
        <v>14</v>
      </c>
      <c r="F12" s="5" t="s">
        <v>15</v>
      </c>
      <c r="G12" s="5" t="s">
        <v>16</v>
      </c>
      <c r="H12" s="6" t="s">
        <v>17</v>
      </c>
      <c r="I12" s="80"/>
    </row>
    <row r="13" spans="1:9">
      <c r="A13" s="7" t="s">
        <v>18</v>
      </c>
      <c r="B13" s="8">
        <v>2</v>
      </c>
      <c r="C13" s="8">
        <v>3</v>
      </c>
      <c r="D13" s="8">
        <v>4</v>
      </c>
      <c r="E13" s="8">
        <v>5</v>
      </c>
      <c r="F13" s="9" t="s">
        <v>19</v>
      </c>
      <c r="G13" s="9" t="s">
        <v>20</v>
      </c>
      <c r="H13" s="8">
        <v>8</v>
      </c>
      <c r="I13" s="8">
        <v>9</v>
      </c>
    </row>
    <row r="14" spans="1:9">
      <c r="A14" s="83">
        <v>42881</v>
      </c>
      <c r="B14" s="10" t="s">
        <v>32</v>
      </c>
      <c r="C14" s="23" t="str">
        <f>VLOOKUP(B14,[24]Vine!$A$5:$F$178,3,0)</f>
        <v>Long Hương - Bình Thuận</v>
      </c>
      <c r="D14" s="23" t="str">
        <f>VLOOKUP(B14,[24]Vine!$A$5:$F$178,2,0)</f>
        <v>020714486</v>
      </c>
      <c r="E14" s="24" t="s">
        <v>36</v>
      </c>
      <c r="F14" s="24">
        <v>18768</v>
      </c>
      <c r="G14" s="25">
        <v>15000</v>
      </c>
      <c r="H14" s="26">
        <f t="shared" ref="H14:H32" si="0">F14*G14</f>
        <v>281520000</v>
      </c>
      <c r="I14" s="27"/>
    </row>
    <row r="15" spans="1:9">
      <c r="A15" s="83">
        <v>42881</v>
      </c>
      <c r="B15" s="10" t="s">
        <v>35</v>
      </c>
      <c r="C15" s="23" t="str">
        <f>VLOOKUP(B15,[24]Vine!$A$5:$F$178,3,0)</f>
        <v>Thanh Hải - Bình Thuận</v>
      </c>
      <c r="D15" s="23">
        <f>VLOOKUP(B15,[24]Vine!$A$5:$F$178,2,0)</f>
        <v>261005222</v>
      </c>
      <c r="E15" s="24" t="s">
        <v>36</v>
      </c>
      <c r="F15" s="24">
        <v>18956</v>
      </c>
      <c r="G15" s="25">
        <v>15000</v>
      </c>
      <c r="H15" s="26">
        <f t="shared" si="0"/>
        <v>284340000</v>
      </c>
      <c r="I15" s="28"/>
    </row>
    <row r="16" spans="1:9">
      <c r="A16" s="83">
        <v>42881</v>
      </c>
      <c r="B16" s="10" t="s">
        <v>31</v>
      </c>
      <c r="C16" s="23" t="str">
        <f>VLOOKUP(B16,[24]Vine!$A$5:$F$178,3,0)</f>
        <v>Hàm Tân - Bình Thuận</v>
      </c>
      <c r="D16" s="23">
        <f>VLOOKUP(B16,[24]Vine!$A$5:$F$178,2,0)</f>
        <v>260690910</v>
      </c>
      <c r="E16" s="24" t="s">
        <v>36</v>
      </c>
      <c r="F16" s="24">
        <v>19350</v>
      </c>
      <c r="G16" s="25">
        <v>15000</v>
      </c>
      <c r="H16" s="26">
        <f t="shared" si="0"/>
        <v>290250000</v>
      </c>
      <c r="I16" s="28"/>
    </row>
    <row r="17" spans="1:9">
      <c r="A17" s="83">
        <v>42881</v>
      </c>
      <c r="B17" s="10" t="s">
        <v>30</v>
      </c>
      <c r="C17" s="23" t="str">
        <f>VLOOKUP(B17,[24]Vine!$A$5:$F$178,3,0)</f>
        <v>Đức Linh - Bình Thuận</v>
      </c>
      <c r="D17" s="23">
        <f>VLOOKUP(B17,[24]Vine!$A$5:$F$178,2,0)</f>
        <v>260682094</v>
      </c>
      <c r="E17" s="24" t="s">
        <v>36</v>
      </c>
      <c r="F17" s="24">
        <v>19455</v>
      </c>
      <c r="G17" s="25">
        <v>15000</v>
      </c>
      <c r="H17" s="26">
        <f t="shared" si="0"/>
        <v>291825000</v>
      </c>
      <c r="I17" s="28"/>
    </row>
    <row r="18" spans="1:9">
      <c r="A18" s="83">
        <v>42881</v>
      </c>
      <c r="B18" s="10" t="s">
        <v>37</v>
      </c>
      <c r="C18" s="23" t="str">
        <f>VLOOKUP(B18,[24]Vine!$A$5:$F$178,3,0)</f>
        <v>Phan Thiết - Bình Thuận</v>
      </c>
      <c r="D18" s="23">
        <f>VLOOKUP(B18,[24]Vine!$A$5:$F$178,2,0)</f>
        <v>280853616</v>
      </c>
      <c r="E18" s="24" t="s">
        <v>36</v>
      </c>
      <c r="F18" s="24">
        <v>19340</v>
      </c>
      <c r="G18" s="25">
        <v>15000</v>
      </c>
      <c r="H18" s="26">
        <f t="shared" si="0"/>
        <v>290100000</v>
      </c>
      <c r="I18" s="28"/>
    </row>
    <row r="19" spans="1:9">
      <c r="A19" s="83">
        <v>42882</v>
      </c>
      <c r="B19" s="10" t="s">
        <v>38</v>
      </c>
      <c r="C19" s="23" t="str">
        <f>VLOOKUP(B19,[24]Vine!$A$5:$F$178,3,0)</f>
        <v>Đức Linh - Bình Thuận</v>
      </c>
      <c r="D19" s="23">
        <f>VLOOKUP(B19,[24]Vine!$A$5:$F$178,2,0)</f>
        <v>250746332</v>
      </c>
      <c r="E19" s="24" t="s">
        <v>36</v>
      </c>
      <c r="F19" s="24">
        <v>19275</v>
      </c>
      <c r="G19" s="25">
        <v>15000</v>
      </c>
      <c r="H19" s="26">
        <f t="shared" si="0"/>
        <v>289125000</v>
      </c>
      <c r="I19" s="28"/>
    </row>
    <row r="20" spans="1:9">
      <c r="A20" s="83">
        <v>42882</v>
      </c>
      <c r="B20" s="10" t="s">
        <v>33</v>
      </c>
      <c r="C20" s="23" t="str">
        <f>VLOOKUP(B20,[24]Vine!$A$5:$F$178,3,0)</f>
        <v>Phan Thiết - Bình Thuận</v>
      </c>
      <c r="D20" s="23">
        <f>VLOOKUP(B20,[24]Vine!$A$5:$F$178,2,0)</f>
        <v>260178873</v>
      </c>
      <c r="E20" s="24" t="s">
        <v>36</v>
      </c>
      <c r="F20" s="24">
        <v>19120</v>
      </c>
      <c r="G20" s="25">
        <v>15000</v>
      </c>
      <c r="H20" s="26">
        <f t="shared" si="0"/>
        <v>286800000</v>
      </c>
      <c r="I20" s="28"/>
    </row>
    <row r="21" spans="1:9">
      <c r="A21" s="83">
        <v>42882</v>
      </c>
      <c r="B21" s="10" t="s">
        <v>34</v>
      </c>
      <c r="C21" s="23" t="str">
        <f>VLOOKUP(B21,[24]Vine!$A$5:$F$178,3,0)</f>
        <v>Phan Thiết - Bình Thuận</v>
      </c>
      <c r="D21" s="23">
        <f>VLOOKUP(B21,[24]Vine!$A$5:$F$178,2,0)</f>
        <v>260850613</v>
      </c>
      <c r="E21" s="24" t="s">
        <v>36</v>
      </c>
      <c r="F21" s="24">
        <v>18957</v>
      </c>
      <c r="G21" s="25">
        <v>15000</v>
      </c>
      <c r="H21" s="26">
        <f t="shared" si="0"/>
        <v>284355000</v>
      </c>
      <c r="I21" s="28"/>
    </row>
    <row r="22" spans="1:9">
      <c r="A22" s="83">
        <v>42882</v>
      </c>
      <c r="B22" s="10" t="s">
        <v>35</v>
      </c>
      <c r="C22" s="23" t="str">
        <f>VLOOKUP(B22,[24]Vine!$A$5:$F$178,3,0)</f>
        <v>Thanh Hải - Bình Thuận</v>
      </c>
      <c r="D22" s="23">
        <f>VLOOKUP(B22,[24]Vine!$A$5:$F$178,2,0)</f>
        <v>261005222</v>
      </c>
      <c r="E22" s="24" t="s">
        <v>36</v>
      </c>
      <c r="F22" s="24">
        <v>19725</v>
      </c>
      <c r="G22" s="25">
        <v>15000</v>
      </c>
      <c r="H22" s="26">
        <f t="shared" si="0"/>
        <v>295875000</v>
      </c>
      <c r="I22" s="28"/>
    </row>
    <row r="23" spans="1:9">
      <c r="A23" s="83">
        <v>42882</v>
      </c>
      <c r="B23" s="10" t="s">
        <v>31</v>
      </c>
      <c r="C23" s="23" t="str">
        <f>VLOOKUP(B23,[24]Vine!$A$5:$F$178,3,0)</f>
        <v>Hàm Tân - Bình Thuận</v>
      </c>
      <c r="D23" s="23">
        <f>VLOOKUP(B23,[24]Vine!$A$5:$F$178,2,0)</f>
        <v>260690910</v>
      </c>
      <c r="E23" s="24" t="s">
        <v>36</v>
      </c>
      <c r="F23" s="29">
        <v>19635</v>
      </c>
      <c r="G23" s="25">
        <v>15000</v>
      </c>
      <c r="H23" s="26">
        <f t="shared" si="0"/>
        <v>294525000</v>
      </c>
      <c r="I23" s="28"/>
    </row>
    <row r="24" spans="1:9">
      <c r="A24" s="83">
        <v>42884</v>
      </c>
      <c r="B24" s="10" t="s">
        <v>30</v>
      </c>
      <c r="C24" s="23" t="str">
        <f>VLOOKUP(B24,[24]Vine!$A$5:$F$178,3,0)</f>
        <v>Đức Linh - Bình Thuận</v>
      </c>
      <c r="D24" s="23">
        <f>VLOOKUP(B24,[24]Vine!$A$5:$F$178,2,0)</f>
        <v>260682094</v>
      </c>
      <c r="E24" s="24" t="s">
        <v>36</v>
      </c>
      <c r="F24" s="24">
        <v>19798</v>
      </c>
      <c r="G24" s="25">
        <v>15000</v>
      </c>
      <c r="H24" s="26">
        <f t="shared" si="0"/>
        <v>296970000</v>
      </c>
      <c r="I24" s="28"/>
    </row>
    <row r="25" spans="1:9">
      <c r="A25" s="83">
        <v>42884</v>
      </c>
      <c r="B25" s="10" t="s">
        <v>32</v>
      </c>
      <c r="C25" s="23" t="str">
        <f>VLOOKUP(B25,[24]Vine!$A$5:$F$178,3,0)</f>
        <v>Long Hương - Bình Thuận</v>
      </c>
      <c r="D25" s="23" t="str">
        <f>VLOOKUP(B25,[24]Vine!$A$5:$F$178,2,0)</f>
        <v>020714486</v>
      </c>
      <c r="E25" s="24" t="s">
        <v>36</v>
      </c>
      <c r="F25" s="24">
        <v>19775</v>
      </c>
      <c r="G25" s="25">
        <v>15000</v>
      </c>
      <c r="H25" s="26">
        <f t="shared" si="0"/>
        <v>296625000</v>
      </c>
      <c r="I25" s="28"/>
    </row>
    <row r="26" spans="1:9">
      <c r="A26" s="83">
        <v>42884</v>
      </c>
      <c r="B26" s="10" t="s">
        <v>37</v>
      </c>
      <c r="C26" s="23" t="str">
        <f>VLOOKUP(B26,[24]Vine!$A$5:$F$178,3,0)</f>
        <v>Phan Thiết - Bình Thuận</v>
      </c>
      <c r="D26" s="23">
        <f>VLOOKUP(B26,[24]Vine!$A$5:$F$178,2,0)</f>
        <v>280853616</v>
      </c>
      <c r="E26" s="24" t="s">
        <v>36</v>
      </c>
      <c r="F26" s="24">
        <v>19655</v>
      </c>
      <c r="G26" s="25">
        <v>15000</v>
      </c>
      <c r="H26" s="26">
        <f t="shared" si="0"/>
        <v>294825000</v>
      </c>
      <c r="I26" s="28"/>
    </row>
    <row r="27" spans="1:9">
      <c r="A27" s="83">
        <v>42884</v>
      </c>
      <c r="B27" s="10" t="s">
        <v>38</v>
      </c>
      <c r="C27" s="23" t="str">
        <f>VLOOKUP(B27,[24]Vine!$A$5:$F$178,3,0)</f>
        <v>Đức Linh - Bình Thuận</v>
      </c>
      <c r="D27" s="23">
        <f>VLOOKUP(B27,[24]Vine!$A$5:$F$178,2,0)</f>
        <v>250746332</v>
      </c>
      <c r="E27" s="24" t="s">
        <v>36</v>
      </c>
      <c r="F27" s="24">
        <v>19785</v>
      </c>
      <c r="G27" s="25">
        <v>15000</v>
      </c>
      <c r="H27" s="26">
        <f t="shared" si="0"/>
        <v>296775000</v>
      </c>
      <c r="I27" s="28"/>
    </row>
    <row r="28" spans="1:9">
      <c r="A28" s="83">
        <v>42884</v>
      </c>
      <c r="B28" s="10" t="s">
        <v>33</v>
      </c>
      <c r="C28" s="23" t="str">
        <f>VLOOKUP(B28,[24]Vine!$A$5:$F$178,3,0)</f>
        <v>Phan Thiết - Bình Thuận</v>
      </c>
      <c r="D28" s="23">
        <f>VLOOKUP(B28,[24]Vine!$A$5:$F$178,2,0)</f>
        <v>260178873</v>
      </c>
      <c r="E28" s="24" t="s">
        <v>36</v>
      </c>
      <c r="F28" s="24">
        <v>19878</v>
      </c>
      <c r="G28" s="25">
        <v>15000</v>
      </c>
      <c r="H28" s="26">
        <f t="shared" si="0"/>
        <v>298170000</v>
      </c>
      <c r="I28" s="28"/>
    </row>
    <row r="29" spans="1:9">
      <c r="A29" s="83">
        <v>42885</v>
      </c>
      <c r="B29" s="10" t="s">
        <v>34</v>
      </c>
      <c r="C29" s="23" t="str">
        <f>VLOOKUP(B29,[24]Vine!$A$5:$F$178,3,0)</f>
        <v>Phan Thiết - Bình Thuận</v>
      </c>
      <c r="D29" s="23">
        <f>VLOOKUP(B29,[24]Vine!$A$5:$F$178,2,0)</f>
        <v>260850613</v>
      </c>
      <c r="E29" s="24" t="s">
        <v>36</v>
      </c>
      <c r="F29" s="24">
        <v>19768</v>
      </c>
      <c r="G29" s="25">
        <v>15000</v>
      </c>
      <c r="H29" s="26">
        <f t="shared" si="0"/>
        <v>296520000</v>
      </c>
      <c r="I29" s="28"/>
    </row>
    <row r="30" spans="1:9">
      <c r="A30" s="83">
        <v>42885</v>
      </c>
      <c r="B30" s="10" t="s">
        <v>31</v>
      </c>
      <c r="C30" s="23" t="str">
        <f>VLOOKUP(B30,[24]Vine!$A$5:$F$178,3,0)</f>
        <v>Hàm Tân - Bình Thuận</v>
      </c>
      <c r="D30" s="23">
        <f>VLOOKUP(B30,[24]Vine!$A$5:$F$178,2,0)</f>
        <v>260690910</v>
      </c>
      <c r="E30" s="24" t="s">
        <v>36</v>
      </c>
      <c r="F30" s="24">
        <v>19580</v>
      </c>
      <c r="G30" s="25">
        <v>15000</v>
      </c>
      <c r="H30" s="26">
        <f t="shared" si="0"/>
        <v>293700000</v>
      </c>
      <c r="I30" s="28"/>
    </row>
    <row r="31" spans="1:9">
      <c r="A31" s="83">
        <v>42885</v>
      </c>
      <c r="B31" s="10" t="s">
        <v>35</v>
      </c>
      <c r="C31" s="23" t="str">
        <f>VLOOKUP(B31,[24]Vine!$A$5:$F$178,3,0)</f>
        <v>Thanh Hải - Bình Thuận</v>
      </c>
      <c r="D31" s="23">
        <f>VLOOKUP(B31,[24]Vine!$A$5:$F$178,2,0)</f>
        <v>261005222</v>
      </c>
      <c r="E31" s="24" t="s">
        <v>36</v>
      </c>
      <c r="F31" s="24">
        <v>19852</v>
      </c>
      <c r="G31" s="25">
        <v>15000</v>
      </c>
      <c r="H31" s="26">
        <f t="shared" si="0"/>
        <v>297780000</v>
      </c>
      <c r="I31" s="28"/>
    </row>
    <row r="32" spans="1:9">
      <c r="A32" s="83">
        <v>42885</v>
      </c>
      <c r="B32" s="10" t="s">
        <v>30</v>
      </c>
      <c r="C32" s="23" t="str">
        <f>VLOOKUP(B32,[24]Vine!$A$5:$F$178,3,0)</f>
        <v>Đức Linh - Bình Thuận</v>
      </c>
      <c r="D32" s="23">
        <f>VLOOKUP(B32,[24]Vine!$A$5:$F$178,2,0)</f>
        <v>260682094</v>
      </c>
      <c r="E32" s="24" t="s">
        <v>36</v>
      </c>
      <c r="F32" s="24">
        <f>369460-SUM(F14:F31)</f>
        <v>18788</v>
      </c>
      <c r="G32" s="25">
        <v>15000</v>
      </c>
      <c r="H32" s="26">
        <f t="shared" si="0"/>
        <v>281820000</v>
      </c>
      <c r="I32" s="28"/>
    </row>
    <row r="33" spans="1:11" ht="21" customHeight="1">
      <c r="A33" s="21"/>
      <c r="B33" s="22"/>
      <c r="C33" s="23"/>
      <c r="D33" s="23"/>
      <c r="E33" s="24"/>
      <c r="F33" s="24"/>
      <c r="G33" s="25"/>
      <c r="H33" s="26"/>
      <c r="I33" s="26"/>
    </row>
    <row r="34" spans="1:11">
      <c r="A34" s="2" t="s">
        <v>21</v>
      </c>
      <c r="C34" s="11">
        <f>SUM(H14:H33)</f>
        <v>5541900000</v>
      </c>
      <c r="D34" s="11"/>
      <c r="K34" s="30"/>
    </row>
    <row r="35" spans="1:11">
      <c r="C35" s="12"/>
      <c r="D35" s="4"/>
      <c r="G35" s="31" t="s">
        <v>63</v>
      </c>
      <c r="H35" s="13"/>
      <c r="I35" s="13"/>
    </row>
    <row r="36" spans="1:11">
      <c r="B36" s="14" t="s">
        <v>22</v>
      </c>
      <c r="G36" s="15" t="s">
        <v>23</v>
      </c>
    </row>
    <row r="37" spans="1:11">
      <c r="B37" s="16" t="s">
        <v>24</v>
      </c>
      <c r="D37" s="17"/>
      <c r="G37" s="18" t="s">
        <v>25</v>
      </c>
    </row>
    <row r="38" spans="1:11">
      <c r="B38" s="16"/>
      <c r="D38" s="17"/>
      <c r="G38" s="18"/>
    </row>
    <row r="39" spans="1:11">
      <c r="B39" s="16"/>
      <c r="D39" s="17"/>
      <c r="G39" s="18"/>
    </row>
    <row r="40" spans="1:11">
      <c r="B40" s="16"/>
      <c r="D40" s="17"/>
      <c r="G40" s="18"/>
    </row>
    <row r="41" spans="1:11">
      <c r="B41" s="16"/>
      <c r="D41" s="17"/>
      <c r="G41" s="18"/>
    </row>
    <row r="42" spans="1:11">
      <c r="B42" s="16"/>
      <c r="C42" s="12"/>
      <c r="D42" s="17"/>
      <c r="G42" s="18"/>
    </row>
    <row r="43" spans="1:11">
      <c r="B43" s="19" t="s">
        <v>29</v>
      </c>
      <c r="C43" s="19"/>
      <c r="F43" s="109"/>
      <c r="G43" s="109"/>
      <c r="H43" s="109"/>
    </row>
    <row r="44" spans="1:11" ht="17.25" hidden="1" customHeight="1">
      <c r="B44" s="19"/>
      <c r="C44" s="19"/>
      <c r="F44" s="79"/>
      <c r="G44" s="79"/>
      <c r="H44" s="79"/>
    </row>
    <row r="45" spans="1:11" ht="17.25" hidden="1" customHeight="1">
      <c r="B45" s="19"/>
      <c r="C45" s="19"/>
      <c r="F45" s="79"/>
      <c r="G45" s="79"/>
      <c r="H45" s="79"/>
    </row>
    <row r="46" spans="1:11" ht="17.25" hidden="1" customHeight="1">
      <c r="B46" s="19"/>
      <c r="C46" s="19"/>
      <c r="F46" s="79"/>
      <c r="G46" s="79"/>
      <c r="H46" s="79"/>
    </row>
    <row r="47" spans="1:11" ht="17.25" hidden="1" customHeight="1">
      <c r="B47" s="19"/>
      <c r="C47" s="19"/>
      <c r="F47" s="79"/>
      <c r="G47" s="79"/>
      <c r="H47" s="79"/>
    </row>
    <row r="48" spans="1:11" ht="24" customHeight="1"/>
    <row r="49" spans="1:9">
      <c r="A49" s="20" t="s">
        <v>26</v>
      </c>
    </row>
    <row r="50" spans="1:9" ht="30" customHeight="1">
      <c r="A50" s="110" t="s">
        <v>27</v>
      </c>
      <c r="B50" s="111"/>
      <c r="C50" s="111"/>
      <c r="D50" s="111"/>
      <c r="E50" s="111"/>
      <c r="F50" s="111"/>
      <c r="G50" s="111"/>
      <c r="H50" s="111"/>
      <c r="I50" s="111"/>
    </row>
    <row r="51" spans="1:9" ht="35.25" customHeight="1">
      <c r="A51" s="110" t="s">
        <v>28</v>
      </c>
      <c r="B51" s="110"/>
      <c r="C51" s="110"/>
      <c r="D51" s="110"/>
      <c r="E51" s="110"/>
      <c r="F51" s="110"/>
      <c r="G51" s="110"/>
      <c r="H51" s="110"/>
      <c r="I51" s="110"/>
    </row>
  </sheetData>
  <mergeCells count="9">
    <mergeCell ref="F43:H43"/>
    <mergeCell ref="A50:I50"/>
    <mergeCell ref="A51:I51"/>
    <mergeCell ref="A1:G3"/>
    <mergeCell ref="H1:I4"/>
    <mergeCell ref="A4:G4"/>
    <mergeCell ref="A11:A12"/>
    <mergeCell ref="B11:D11"/>
    <mergeCell ref="E11:H11"/>
  </mergeCells>
  <conditionalFormatting sqref="C5:E6 F6">
    <cfRule type="cellIs" dxfId="14" priority="1" stopIfTrue="1" operator="equal">
      <formula>"Döõ lieäu sai"</formula>
    </cfRule>
  </conditionalFormatting>
  <pageMargins left="0.7" right="0" top="0.3" bottom="0.3" header="0.3" footer="0.3"/>
  <pageSetup paperSize="9" orientation="landscape" verticalDpi="0" r:id="rId1"/>
</worksheet>
</file>

<file path=xl/worksheets/sheet10.xml><?xml version="1.0" encoding="utf-8"?>
<worksheet xmlns="http://schemas.openxmlformats.org/spreadsheetml/2006/main" xmlns:r="http://schemas.openxmlformats.org/officeDocument/2006/relationships">
  <dimension ref="A1:K39"/>
  <sheetViews>
    <sheetView topLeftCell="A10" workbookViewId="0">
      <selection activeCell="A10" sqref="A1:XFD1048576"/>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91</v>
      </c>
      <c r="B4" s="120"/>
      <c r="C4" s="120"/>
      <c r="D4" s="120"/>
      <c r="E4" s="120"/>
      <c r="F4" s="120"/>
      <c r="G4" s="121"/>
      <c r="H4" s="118"/>
      <c r="I4" s="119"/>
    </row>
    <row r="5" spans="1:9" ht="9.75" customHeight="1">
      <c r="C5" s="3"/>
      <c r="D5" s="3"/>
    </row>
    <row r="6" spans="1:9">
      <c r="A6" s="2" t="s">
        <v>2</v>
      </c>
      <c r="E6" s="1" t="s">
        <v>3</v>
      </c>
    </row>
    <row r="7" spans="1:9">
      <c r="A7" s="2" t="s">
        <v>4</v>
      </c>
    </row>
    <row r="8" spans="1:9">
      <c r="A8" s="2" t="s">
        <v>5</v>
      </c>
    </row>
    <row r="9" spans="1:9">
      <c r="A9" s="2" t="s">
        <v>6</v>
      </c>
    </row>
    <row r="10" spans="1:9" ht="4.5" customHeight="1"/>
    <row r="11" spans="1:9" ht="15" customHeight="1">
      <c r="A11" s="122" t="s">
        <v>7</v>
      </c>
      <c r="B11" s="124" t="s">
        <v>8</v>
      </c>
      <c r="C11" s="125"/>
      <c r="D11" s="126"/>
      <c r="E11" s="127" t="s">
        <v>9</v>
      </c>
      <c r="F11" s="127"/>
      <c r="G11" s="127"/>
      <c r="H11" s="127"/>
      <c r="I11" s="100" t="s">
        <v>10</v>
      </c>
    </row>
    <row r="12" spans="1:9" ht="28.5" customHeight="1">
      <c r="A12" s="123"/>
      <c r="B12" s="100" t="s">
        <v>11</v>
      </c>
      <c r="C12" s="100" t="s">
        <v>12</v>
      </c>
      <c r="D12" s="100" t="s">
        <v>13</v>
      </c>
      <c r="E12" s="100" t="s">
        <v>14</v>
      </c>
      <c r="F12" s="5" t="s">
        <v>15</v>
      </c>
      <c r="G12" s="5" t="s">
        <v>16</v>
      </c>
      <c r="H12" s="6" t="s">
        <v>17</v>
      </c>
      <c r="I12" s="100"/>
    </row>
    <row r="13" spans="1:9">
      <c r="A13" s="7" t="s">
        <v>18</v>
      </c>
      <c r="B13" s="8">
        <v>2</v>
      </c>
      <c r="C13" s="8">
        <v>3</v>
      </c>
      <c r="D13" s="8">
        <v>4</v>
      </c>
      <c r="E13" s="8">
        <v>5</v>
      </c>
      <c r="F13" s="9" t="s">
        <v>19</v>
      </c>
      <c r="G13" s="9" t="s">
        <v>20</v>
      </c>
      <c r="H13" s="8">
        <v>8</v>
      </c>
      <c r="I13" s="8">
        <v>9</v>
      </c>
    </row>
    <row r="14" spans="1:9">
      <c r="A14" s="83">
        <v>42896</v>
      </c>
      <c r="B14" s="10" t="s">
        <v>35</v>
      </c>
      <c r="C14" s="23" t="str">
        <f>VLOOKUP(B14,[24]Vine!$A$5:$F$178,3,0)</f>
        <v>Thanh Hải - Bình Thuận</v>
      </c>
      <c r="D14" s="23">
        <f>VLOOKUP(B14,[24]Vine!$A$5:$F$178,2,0)</f>
        <v>261005222</v>
      </c>
      <c r="E14" s="24" t="s">
        <v>36</v>
      </c>
      <c r="F14" s="24">
        <v>14575</v>
      </c>
      <c r="G14" s="25">
        <v>15500</v>
      </c>
      <c r="H14" s="26">
        <f t="shared" ref="H14:H25" si="0">F14*G14</f>
        <v>225912500</v>
      </c>
      <c r="I14" s="27"/>
    </row>
    <row r="15" spans="1:9">
      <c r="A15" s="83">
        <v>42896</v>
      </c>
      <c r="B15" s="10" t="s">
        <v>31</v>
      </c>
      <c r="C15" s="23" t="str">
        <f>VLOOKUP(B15,[24]Vine!$A$5:$F$178,3,0)</f>
        <v>Hàm Tân - Bình Thuận</v>
      </c>
      <c r="D15" s="23">
        <f>VLOOKUP(B15,[24]Vine!$A$5:$F$178,2,0)</f>
        <v>260690910</v>
      </c>
      <c r="E15" s="24" t="s">
        <v>36</v>
      </c>
      <c r="F15" s="24">
        <v>15325</v>
      </c>
      <c r="G15" s="25">
        <v>15500</v>
      </c>
      <c r="H15" s="26">
        <f t="shared" si="0"/>
        <v>237537500</v>
      </c>
      <c r="I15" s="28"/>
    </row>
    <row r="16" spans="1:9">
      <c r="A16" s="83">
        <v>42896</v>
      </c>
      <c r="B16" s="10" t="s">
        <v>37</v>
      </c>
      <c r="C16" s="23" t="str">
        <f>VLOOKUP(B16,[24]Vine!$A$5:$F$178,3,0)</f>
        <v>Phan Thiết - Bình Thuận</v>
      </c>
      <c r="D16" s="23">
        <f>VLOOKUP(B16,[24]Vine!$A$5:$F$178,2,0)</f>
        <v>280853616</v>
      </c>
      <c r="E16" s="24" t="s">
        <v>36</v>
      </c>
      <c r="F16" s="24">
        <v>15240</v>
      </c>
      <c r="G16" s="25">
        <v>15500</v>
      </c>
      <c r="H16" s="26">
        <f t="shared" si="0"/>
        <v>236220000</v>
      </c>
      <c r="I16" s="28"/>
    </row>
    <row r="17" spans="1:11">
      <c r="A17" s="83">
        <v>42896</v>
      </c>
      <c r="B17" s="10" t="s">
        <v>34</v>
      </c>
      <c r="C17" s="23" t="str">
        <f>VLOOKUP(B17,[24]Vine!$A$5:$F$178,3,0)</f>
        <v>Phan Thiết - Bình Thuận</v>
      </c>
      <c r="D17" s="23">
        <f>VLOOKUP(B17,[24]Vine!$A$5:$F$178,2,0)</f>
        <v>260850613</v>
      </c>
      <c r="E17" s="24" t="s">
        <v>36</v>
      </c>
      <c r="F17" s="24">
        <v>15620</v>
      </c>
      <c r="G17" s="25">
        <v>15500</v>
      </c>
      <c r="H17" s="26">
        <f t="shared" si="0"/>
        <v>242110000</v>
      </c>
      <c r="I17" s="28"/>
    </row>
    <row r="18" spans="1:11">
      <c r="A18" s="83">
        <v>42898</v>
      </c>
      <c r="B18" s="10" t="s">
        <v>32</v>
      </c>
      <c r="C18" s="23" t="str">
        <f>VLOOKUP(B18,[24]Vine!$A$5:$F$178,3,0)</f>
        <v>Long Hương - Bình Thuận</v>
      </c>
      <c r="D18" s="23" t="str">
        <f>VLOOKUP(B18,[24]Vine!$A$5:$F$178,2,0)</f>
        <v>020714486</v>
      </c>
      <c r="E18" s="24" t="s">
        <v>36</v>
      </c>
      <c r="F18" s="24">
        <v>15570</v>
      </c>
      <c r="G18" s="25">
        <v>15500</v>
      </c>
      <c r="H18" s="26">
        <f t="shared" si="0"/>
        <v>241335000</v>
      </c>
      <c r="I18" s="28"/>
    </row>
    <row r="19" spans="1:11">
      <c r="A19" s="83">
        <v>42898</v>
      </c>
      <c r="B19" s="10" t="s">
        <v>38</v>
      </c>
      <c r="C19" s="23" t="str">
        <f>VLOOKUP(B19,[24]Vine!$A$5:$F$178,3,0)</f>
        <v>Đức Linh - Bình Thuận</v>
      </c>
      <c r="D19" s="23">
        <f>VLOOKUP(B19,[24]Vine!$A$5:$F$178,2,0)</f>
        <v>250746332</v>
      </c>
      <c r="E19" s="24" t="s">
        <v>36</v>
      </c>
      <c r="F19" s="24">
        <v>15455</v>
      </c>
      <c r="G19" s="25">
        <v>15500</v>
      </c>
      <c r="H19" s="26">
        <f t="shared" si="0"/>
        <v>239552500</v>
      </c>
      <c r="I19" s="28"/>
    </row>
    <row r="20" spans="1:11">
      <c r="A20" s="83">
        <v>42898</v>
      </c>
      <c r="B20" s="10" t="s">
        <v>30</v>
      </c>
      <c r="C20" s="23" t="str">
        <f>VLOOKUP(B20,[24]Vine!$A$5:$F$178,3,0)</f>
        <v>Đức Linh - Bình Thuận</v>
      </c>
      <c r="D20" s="23">
        <f>VLOOKUP(B20,[24]Vine!$A$5:$F$178,2,0)</f>
        <v>260682094</v>
      </c>
      <c r="E20" s="24" t="s">
        <v>36</v>
      </c>
      <c r="F20" s="24">
        <v>15635</v>
      </c>
      <c r="G20" s="25">
        <v>15500</v>
      </c>
      <c r="H20" s="26">
        <f t="shared" si="0"/>
        <v>242342500</v>
      </c>
      <c r="I20" s="28"/>
    </row>
    <row r="21" spans="1:11">
      <c r="A21" s="83">
        <v>42898</v>
      </c>
      <c r="B21" s="10" t="s">
        <v>33</v>
      </c>
      <c r="C21" s="23" t="str">
        <f>VLOOKUP(B21,[24]Vine!$A$5:$F$178,3,0)</f>
        <v>Phan Thiết - Bình Thuận</v>
      </c>
      <c r="D21" s="23">
        <f>VLOOKUP(B21,[24]Vine!$A$5:$F$178,2,0)</f>
        <v>260178873</v>
      </c>
      <c r="E21" s="24" t="s">
        <v>36</v>
      </c>
      <c r="F21" s="24">
        <v>15480</v>
      </c>
      <c r="G21" s="25">
        <v>15500</v>
      </c>
      <c r="H21" s="26">
        <f t="shared" si="0"/>
        <v>239940000</v>
      </c>
      <c r="I21" s="28"/>
    </row>
    <row r="22" spans="1:11">
      <c r="A22" s="83">
        <v>42900</v>
      </c>
      <c r="B22" s="10" t="s">
        <v>37</v>
      </c>
      <c r="C22" s="23" t="str">
        <f>VLOOKUP(B22,[24]Vine!$A$5:$F$178,3,0)</f>
        <v>Phan Thiết - Bình Thuận</v>
      </c>
      <c r="D22" s="23">
        <f>VLOOKUP(B22,[24]Vine!$A$5:$F$178,2,0)</f>
        <v>280853616</v>
      </c>
      <c r="E22" s="24" t="s">
        <v>36</v>
      </c>
      <c r="F22" s="24">
        <v>15340</v>
      </c>
      <c r="G22" s="25">
        <v>15500</v>
      </c>
      <c r="H22" s="26">
        <f t="shared" si="0"/>
        <v>237770000</v>
      </c>
      <c r="I22" s="28"/>
    </row>
    <row r="23" spans="1:11">
      <c r="A23" s="83">
        <v>42900</v>
      </c>
      <c r="B23" s="10" t="s">
        <v>31</v>
      </c>
      <c r="C23" s="23" t="str">
        <f>VLOOKUP(B23,[24]Vine!$A$5:$F$178,3,0)</f>
        <v>Hàm Tân - Bình Thuận</v>
      </c>
      <c r="D23" s="23">
        <f>VLOOKUP(B23,[24]Vine!$A$5:$F$178,2,0)</f>
        <v>260690910</v>
      </c>
      <c r="E23" s="24" t="s">
        <v>36</v>
      </c>
      <c r="F23" s="29">
        <v>15575</v>
      </c>
      <c r="G23" s="25">
        <v>15500</v>
      </c>
      <c r="H23" s="26">
        <f t="shared" si="0"/>
        <v>241412500</v>
      </c>
      <c r="I23" s="28"/>
    </row>
    <row r="24" spans="1:11">
      <c r="A24" s="83">
        <v>42900</v>
      </c>
      <c r="B24" s="10" t="s">
        <v>35</v>
      </c>
      <c r="C24" s="23" t="str">
        <f>VLOOKUP(B24,[24]Vine!$A$5:$F$178,3,0)</f>
        <v>Thanh Hải - Bình Thuận</v>
      </c>
      <c r="D24" s="23">
        <f>VLOOKUP(B24,[24]Vine!$A$5:$F$178,2,0)</f>
        <v>261005222</v>
      </c>
      <c r="E24" s="24" t="s">
        <v>36</v>
      </c>
      <c r="F24" s="24">
        <v>15625</v>
      </c>
      <c r="G24" s="25">
        <v>15500</v>
      </c>
      <c r="H24" s="26">
        <f t="shared" si="0"/>
        <v>242187500</v>
      </c>
      <c r="I24" s="28"/>
    </row>
    <row r="25" spans="1:11">
      <c r="A25" s="83">
        <v>42900</v>
      </c>
      <c r="B25" s="10" t="s">
        <v>34</v>
      </c>
      <c r="C25" s="23" t="str">
        <f>VLOOKUP(B25,[24]Vine!$A$5:$F$178,3,0)</f>
        <v>Phan Thiết - Bình Thuận</v>
      </c>
      <c r="D25" s="23">
        <f>VLOOKUP(B25,[24]Vine!$A$5:$F$178,2,0)</f>
        <v>260850613</v>
      </c>
      <c r="E25" s="24" t="s">
        <v>36</v>
      </c>
      <c r="F25" s="24">
        <f>184730-SUM(F14:F24)</f>
        <v>15290</v>
      </c>
      <c r="G25" s="25">
        <v>15500</v>
      </c>
      <c r="H25" s="26">
        <f t="shared" si="0"/>
        <v>236995000</v>
      </c>
      <c r="I25" s="28"/>
    </row>
    <row r="26" spans="1:11" ht="10.5" customHeight="1">
      <c r="A26" s="21"/>
      <c r="B26" s="22"/>
      <c r="C26" s="23"/>
      <c r="D26" s="23"/>
      <c r="E26" s="24"/>
      <c r="F26" s="24"/>
      <c r="G26" s="25"/>
      <c r="H26" s="26"/>
      <c r="I26" s="26"/>
    </row>
    <row r="27" spans="1:11">
      <c r="A27" s="2" t="s">
        <v>21</v>
      </c>
      <c r="C27" s="11">
        <f>SUM(H14:H26)</f>
        <v>2863315000</v>
      </c>
      <c r="D27" s="11"/>
      <c r="K27" s="30"/>
    </row>
    <row r="28" spans="1:11" ht="14.25" customHeight="1">
      <c r="C28" s="12"/>
      <c r="D28" s="4"/>
      <c r="G28" s="31" t="s">
        <v>90</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ht="15.75" customHeight="1">
      <c r="B34" s="16"/>
      <c r="D34" s="17"/>
      <c r="G34" s="18"/>
    </row>
    <row r="35" spans="1:9" hidden="1">
      <c r="B35" s="16"/>
      <c r="C35" s="12"/>
      <c r="D35" s="17"/>
      <c r="G35" s="18"/>
    </row>
    <row r="36" spans="1:9">
      <c r="B36" s="19" t="s">
        <v>29</v>
      </c>
      <c r="C36" s="19"/>
      <c r="F36" s="109"/>
      <c r="G36" s="109"/>
      <c r="H36" s="109"/>
    </row>
    <row r="37" spans="1:9">
      <c r="A37" s="20" t="s">
        <v>26</v>
      </c>
    </row>
    <row r="38" spans="1:9" ht="31.5" customHeight="1">
      <c r="A38" s="110" t="s">
        <v>27</v>
      </c>
      <c r="B38" s="111"/>
      <c r="C38" s="111"/>
      <c r="D38" s="111"/>
      <c r="E38" s="111"/>
      <c r="F38" s="111"/>
      <c r="G38" s="111"/>
      <c r="H38" s="111"/>
      <c r="I38" s="111"/>
    </row>
    <row r="39" spans="1:9" ht="36" customHeight="1">
      <c r="A39" s="110" t="s">
        <v>28</v>
      </c>
      <c r="B39" s="110"/>
      <c r="C39" s="110"/>
      <c r="D39" s="110"/>
      <c r="E39" s="110"/>
      <c r="F39" s="110"/>
      <c r="G39" s="110"/>
      <c r="H39" s="110"/>
      <c r="I39" s="110"/>
    </row>
  </sheetData>
  <mergeCells count="9">
    <mergeCell ref="F36:H36"/>
    <mergeCell ref="A38:I38"/>
    <mergeCell ref="A39:I39"/>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3" bottom="0" header="0.3" footer="0"/>
  <pageSetup paperSize="9" scale="95" orientation="landscape" verticalDpi="0" r:id="rId1"/>
</worksheet>
</file>

<file path=xl/worksheets/sheet11.xml><?xml version="1.0" encoding="utf-8"?>
<worksheet xmlns="http://schemas.openxmlformats.org/spreadsheetml/2006/main" xmlns:r="http://schemas.openxmlformats.org/officeDocument/2006/relationships">
  <dimension ref="A1:K39"/>
  <sheetViews>
    <sheetView topLeftCell="A7" workbookViewId="0">
      <selection activeCell="J23" sqref="J23"/>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92</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0" spans="1:9" ht="3.75" customHeight="1"/>
    <row r="11" spans="1:9" ht="15" customHeight="1">
      <c r="A11" s="122" t="s">
        <v>7</v>
      </c>
      <c r="B11" s="124" t="s">
        <v>8</v>
      </c>
      <c r="C11" s="125"/>
      <c r="D11" s="126"/>
      <c r="E11" s="127" t="s">
        <v>9</v>
      </c>
      <c r="F11" s="127"/>
      <c r="G11" s="127"/>
      <c r="H11" s="127"/>
      <c r="I11" s="101" t="s">
        <v>10</v>
      </c>
    </row>
    <row r="12" spans="1:9" ht="28.5">
      <c r="A12" s="123"/>
      <c r="B12" s="101" t="s">
        <v>11</v>
      </c>
      <c r="C12" s="101" t="s">
        <v>12</v>
      </c>
      <c r="D12" s="101" t="s">
        <v>13</v>
      </c>
      <c r="E12" s="101" t="s">
        <v>14</v>
      </c>
      <c r="F12" s="5" t="s">
        <v>15</v>
      </c>
      <c r="G12" s="5" t="s">
        <v>16</v>
      </c>
      <c r="H12" s="6" t="s">
        <v>17</v>
      </c>
      <c r="I12" s="101"/>
    </row>
    <row r="13" spans="1:9">
      <c r="A13" s="7" t="s">
        <v>18</v>
      </c>
      <c r="B13" s="8">
        <v>2</v>
      </c>
      <c r="C13" s="8">
        <v>3</v>
      </c>
      <c r="D13" s="8">
        <v>4</v>
      </c>
      <c r="E13" s="8">
        <v>5</v>
      </c>
      <c r="F13" s="9" t="s">
        <v>19</v>
      </c>
      <c r="G13" s="9" t="s">
        <v>20</v>
      </c>
      <c r="H13" s="8">
        <v>8</v>
      </c>
      <c r="I13" s="8">
        <v>9</v>
      </c>
    </row>
    <row r="14" spans="1:9">
      <c r="A14" s="83">
        <v>42913</v>
      </c>
      <c r="B14" s="10" t="s">
        <v>34</v>
      </c>
      <c r="C14" s="23" t="str">
        <f>VLOOKUP(B14,[24]Vine!$A$5:$F$178,3,0)</f>
        <v>Phan Thiết - Bình Thuận</v>
      </c>
      <c r="D14" s="23">
        <f>VLOOKUP(B14,[24]Vine!$A$5:$F$178,2,0)</f>
        <v>260850613</v>
      </c>
      <c r="E14" s="24" t="s">
        <v>36</v>
      </c>
      <c r="F14" s="24">
        <v>15155</v>
      </c>
      <c r="G14" s="25">
        <v>15500</v>
      </c>
      <c r="H14" s="26">
        <f t="shared" ref="H14:H25" si="0">F14*G14</f>
        <v>234902500</v>
      </c>
      <c r="I14" s="27"/>
    </row>
    <row r="15" spans="1:9">
      <c r="A15" s="83">
        <v>42913</v>
      </c>
      <c r="B15" s="10" t="s">
        <v>32</v>
      </c>
      <c r="C15" s="23" t="str">
        <f>VLOOKUP(B15,[24]Vine!$A$5:$F$178,3,0)</f>
        <v>Long Hương - Bình Thuận</v>
      </c>
      <c r="D15" s="23" t="str">
        <f>VLOOKUP(B15,[24]Vine!$A$5:$F$178,2,0)</f>
        <v>020714486</v>
      </c>
      <c r="E15" s="24" t="s">
        <v>36</v>
      </c>
      <c r="F15" s="24">
        <v>15245</v>
      </c>
      <c r="G15" s="25">
        <v>15500</v>
      </c>
      <c r="H15" s="26">
        <f t="shared" si="0"/>
        <v>236297500</v>
      </c>
      <c r="I15" s="28"/>
    </row>
    <row r="16" spans="1:9">
      <c r="A16" s="83">
        <v>42913</v>
      </c>
      <c r="B16" s="10" t="s">
        <v>31</v>
      </c>
      <c r="C16" s="23" t="str">
        <f>VLOOKUP(B16,[24]Vine!$A$5:$F$178,3,0)</f>
        <v>Hàm Tân - Bình Thuận</v>
      </c>
      <c r="D16" s="23">
        <f>VLOOKUP(B16,[24]Vine!$A$5:$F$178,2,0)</f>
        <v>260690910</v>
      </c>
      <c r="E16" s="24" t="s">
        <v>36</v>
      </c>
      <c r="F16" s="24">
        <v>15370</v>
      </c>
      <c r="G16" s="25">
        <v>15500</v>
      </c>
      <c r="H16" s="26">
        <f t="shared" si="0"/>
        <v>238235000</v>
      </c>
      <c r="I16" s="28"/>
    </row>
    <row r="17" spans="1:11">
      <c r="A17" s="83">
        <v>42915</v>
      </c>
      <c r="B17" s="10" t="s">
        <v>38</v>
      </c>
      <c r="C17" s="23" t="str">
        <f>VLOOKUP(B17,[24]Vine!$A$5:$F$178,3,0)</f>
        <v>Đức Linh - Bình Thuận</v>
      </c>
      <c r="D17" s="23">
        <f>VLOOKUP(B17,[24]Vine!$A$5:$F$178,2,0)</f>
        <v>250746332</v>
      </c>
      <c r="E17" s="24" t="s">
        <v>36</v>
      </c>
      <c r="F17" s="24">
        <v>15650</v>
      </c>
      <c r="G17" s="25">
        <v>15500</v>
      </c>
      <c r="H17" s="26">
        <f t="shared" si="0"/>
        <v>242575000</v>
      </c>
      <c r="I17" s="28"/>
    </row>
    <row r="18" spans="1:11">
      <c r="A18" s="83">
        <v>42915</v>
      </c>
      <c r="B18" s="10" t="s">
        <v>35</v>
      </c>
      <c r="C18" s="23" t="str">
        <f>VLOOKUP(B18,[24]Vine!$A$5:$F$178,3,0)</f>
        <v>Thanh Hải - Bình Thuận</v>
      </c>
      <c r="D18" s="23">
        <f>VLOOKUP(B18,[24]Vine!$A$5:$F$178,2,0)</f>
        <v>261005222</v>
      </c>
      <c r="E18" s="24" t="s">
        <v>36</v>
      </c>
      <c r="F18" s="24">
        <v>15730</v>
      </c>
      <c r="G18" s="25">
        <v>15500</v>
      </c>
      <c r="H18" s="26">
        <f t="shared" si="0"/>
        <v>243815000</v>
      </c>
      <c r="I18" s="28"/>
    </row>
    <row r="19" spans="1:11">
      <c r="A19" s="83">
        <v>42915</v>
      </c>
      <c r="B19" s="10" t="s">
        <v>30</v>
      </c>
      <c r="C19" s="23" t="str">
        <f>VLOOKUP(B19,[24]Vine!$A$5:$F$178,3,0)</f>
        <v>Đức Linh - Bình Thuận</v>
      </c>
      <c r="D19" s="23">
        <f>VLOOKUP(B19,[24]Vine!$A$5:$F$178,2,0)</f>
        <v>260682094</v>
      </c>
      <c r="E19" s="24" t="s">
        <v>36</v>
      </c>
      <c r="F19" s="24">
        <v>15465</v>
      </c>
      <c r="G19" s="25">
        <v>15500</v>
      </c>
      <c r="H19" s="26">
        <f t="shared" si="0"/>
        <v>239707500</v>
      </c>
      <c r="I19" s="28"/>
    </row>
    <row r="20" spans="1:11">
      <c r="A20" s="83">
        <v>42917</v>
      </c>
      <c r="B20" s="10" t="s">
        <v>37</v>
      </c>
      <c r="C20" s="23" t="str">
        <f>VLOOKUP(B20,[24]Vine!$A$5:$F$178,3,0)</f>
        <v>Phan Thiết - Bình Thuận</v>
      </c>
      <c r="D20" s="23">
        <f>VLOOKUP(B20,[24]Vine!$A$5:$F$178,2,0)</f>
        <v>280853616</v>
      </c>
      <c r="E20" s="24" t="s">
        <v>36</v>
      </c>
      <c r="F20" s="24">
        <v>15275</v>
      </c>
      <c r="G20" s="25">
        <v>15500</v>
      </c>
      <c r="H20" s="26">
        <f t="shared" si="0"/>
        <v>236762500</v>
      </c>
      <c r="I20" s="28"/>
    </row>
    <row r="21" spans="1:11">
      <c r="A21" s="83">
        <v>42917</v>
      </c>
      <c r="B21" s="10" t="s">
        <v>33</v>
      </c>
      <c r="C21" s="23" t="str">
        <f>VLOOKUP(B21,[24]Vine!$A$5:$F$178,3,0)</f>
        <v>Phan Thiết - Bình Thuận</v>
      </c>
      <c r="D21" s="23">
        <f>VLOOKUP(B21,[24]Vine!$A$5:$F$178,2,0)</f>
        <v>260178873</v>
      </c>
      <c r="E21" s="24" t="s">
        <v>36</v>
      </c>
      <c r="F21" s="24">
        <v>15580</v>
      </c>
      <c r="G21" s="25">
        <v>15500</v>
      </c>
      <c r="H21" s="26">
        <f t="shared" si="0"/>
        <v>241490000</v>
      </c>
      <c r="I21" s="28"/>
    </row>
    <row r="22" spans="1:11">
      <c r="A22" s="83">
        <v>42917</v>
      </c>
      <c r="B22" s="10" t="s">
        <v>32</v>
      </c>
      <c r="C22" s="23" t="str">
        <f>VLOOKUP(B22,[24]Vine!$A$5:$F$178,3,0)</f>
        <v>Long Hương - Bình Thuận</v>
      </c>
      <c r="D22" s="23" t="str">
        <f>VLOOKUP(B22,[24]Vine!$A$5:$F$178,2,0)</f>
        <v>020714486</v>
      </c>
      <c r="E22" s="24" t="s">
        <v>36</v>
      </c>
      <c r="F22" s="24">
        <v>15420</v>
      </c>
      <c r="G22" s="25">
        <v>15500</v>
      </c>
      <c r="H22" s="26">
        <f t="shared" si="0"/>
        <v>239010000</v>
      </c>
      <c r="I22" s="28"/>
    </row>
    <row r="23" spans="1:11">
      <c r="A23" s="83">
        <v>42919</v>
      </c>
      <c r="B23" s="10" t="s">
        <v>38</v>
      </c>
      <c r="C23" s="23" t="str">
        <f>VLOOKUP(B23,[24]Vine!$A$5:$F$178,3,0)</f>
        <v>Đức Linh - Bình Thuận</v>
      </c>
      <c r="D23" s="23">
        <f>VLOOKUP(B23,[24]Vine!$A$5:$F$178,2,0)</f>
        <v>250746332</v>
      </c>
      <c r="E23" s="24" t="s">
        <v>36</v>
      </c>
      <c r="F23" s="29">
        <v>15610</v>
      </c>
      <c r="G23" s="25">
        <v>15500</v>
      </c>
      <c r="H23" s="26">
        <f t="shared" si="0"/>
        <v>241955000</v>
      </c>
      <c r="I23" s="28"/>
    </row>
    <row r="24" spans="1:11">
      <c r="A24" s="83">
        <v>42919</v>
      </c>
      <c r="B24" s="10" t="s">
        <v>31</v>
      </c>
      <c r="C24" s="23" t="str">
        <f>VLOOKUP(B24,[24]Vine!$A$5:$F$178,3,0)</f>
        <v>Hàm Tân - Bình Thuận</v>
      </c>
      <c r="D24" s="23">
        <f>VLOOKUP(B24,[24]Vine!$A$5:$F$178,2,0)</f>
        <v>260690910</v>
      </c>
      <c r="E24" s="24" t="s">
        <v>36</v>
      </c>
      <c r="F24" s="24">
        <v>15550</v>
      </c>
      <c r="G24" s="25">
        <v>15500</v>
      </c>
      <c r="H24" s="26">
        <f t="shared" si="0"/>
        <v>241025000</v>
      </c>
      <c r="I24" s="28"/>
    </row>
    <row r="25" spans="1:11">
      <c r="A25" s="83">
        <v>42919</v>
      </c>
      <c r="B25" s="10" t="s">
        <v>34</v>
      </c>
      <c r="C25" s="23" t="str">
        <f>VLOOKUP(B25,[24]Vine!$A$5:$F$178,3,0)</f>
        <v>Phan Thiết - Bình Thuận</v>
      </c>
      <c r="D25" s="23">
        <f>VLOOKUP(B25,[24]Vine!$A$5:$F$178,2,0)</f>
        <v>260850613</v>
      </c>
      <c r="E25" s="24" t="s">
        <v>36</v>
      </c>
      <c r="F25" s="24">
        <f>184730-SUM(F14:F24)</f>
        <v>14680</v>
      </c>
      <c r="G25" s="25">
        <v>15500</v>
      </c>
      <c r="H25" s="26">
        <f t="shared" si="0"/>
        <v>227540000</v>
      </c>
      <c r="I25" s="28"/>
    </row>
    <row r="26" spans="1:11" ht="10.5" customHeight="1">
      <c r="A26" s="21"/>
      <c r="B26" s="22"/>
      <c r="C26" s="23"/>
      <c r="D26" s="23"/>
      <c r="E26" s="24"/>
      <c r="F26" s="24"/>
      <c r="G26" s="25"/>
      <c r="H26" s="26"/>
      <c r="I26" s="26"/>
    </row>
    <row r="27" spans="1:11">
      <c r="A27" s="2" t="s">
        <v>21</v>
      </c>
      <c r="C27" s="11">
        <f>SUM(H14:H26)</f>
        <v>2863315000</v>
      </c>
      <c r="D27" s="11"/>
      <c r="K27" s="30"/>
    </row>
    <row r="28" spans="1:11" ht="14.25" customHeight="1">
      <c r="C28" s="12"/>
      <c r="D28" s="4"/>
      <c r="G28" s="31" t="s">
        <v>93</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c r="B34" s="16"/>
      <c r="D34" s="17"/>
      <c r="G34" s="18"/>
    </row>
    <row r="35" spans="1:9" ht="6.75" customHeight="1">
      <c r="B35" s="16"/>
      <c r="C35" s="12"/>
      <c r="D35" s="17"/>
      <c r="G35" s="18"/>
    </row>
    <row r="36" spans="1:9">
      <c r="B36" s="19" t="s">
        <v>29</v>
      </c>
      <c r="C36" s="19"/>
      <c r="F36" s="109"/>
      <c r="G36" s="109"/>
      <c r="H36" s="109"/>
    </row>
    <row r="37" spans="1:9">
      <c r="A37" s="20" t="s">
        <v>26</v>
      </c>
    </row>
    <row r="38" spans="1:9" ht="31.5" customHeight="1">
      <c r="A38" s="110" t="s">
        <v>27</v>
      </c>
      <c r="B38" s="111"/>
      <c r="C38" s="111"/>
      <c r="D38" s="111"/>
      <c r="E38" s="111"/>
      <c r="F38" s="111"/>
      <c r="G38" s="111"/>
      <c r="H38" s="111"/>
      <c r="I38" s="111"/>
    </row>
    <row r="39" spans="1:9" ht="30.75" customHeight="1">
      <c r="A39" s="110" t="s">
        <v>28</v>
      </c>
      <c r="B39" s="110"/>
      <c r="C39" s="110"/>
      <c r="D39" s="110"/>
      <c r="E39" s="110"/>
      <c r="F39" s="110"/>
      <c r="G39" s="110"/>
      <c r="H39" s="110"/>
      <c r="I39" s="110"/>
    </row>
  </sheetData>
  <mergeCells count="9">
    <mergeCell ref="F36:H36"/>
    <mergeCell ref="A38:I38"/>
    <mergeCell ref="A39:I39"/>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7" right="0" top="0.3" bottom="0" header="0.3" footer="0"/>
  <pageSetup scale="95" orientation="landscape" verticalDpi="0" r:id="rId1"/>
</worksheet>
</file>

<file path=xl/worksheets/sheet12.xml><?xml version="1.0" encoding="utf-8"?>
<worksheet xmlns="http://schemas.openxmlformats.org/spreadsheetml/2006/main" xmlns:r="http://schemas.openxmlformats.org/officeDocument/2006/relationships">
  <dimension ref="A1:N60"/>
  <sheetViews>
    <sheetView topLeftCell="A45" workbookViewId="0">
      <selection activeCell="A58" sqref="A58:XFD60"/>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4" bestFit="1" customWidth="1"/>
    <col min="12" max="12" width="16.5" bestFit="1" customWidth="1"/>
    <col min="13" max="13" width="15" bestFit="1" customWidth="1"/>
    <col min="14" max="14" width="14"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4">
      <c r="A1" s="112" t="s">
        <v>0</v>
      </c>
      <c r="B1" s="112"/>
      <c r="C1" s="112"/>
      <c r="D1" s="112"/>
      <c r="E1" s="112"/>
      <c r="F1" s="112"/>
      <c r="G1" s="113"/>
      <c r="H1" s="114" t="s">
        <v>1</v>
      </c>
      <c r="I1" s="115"/>
    </row>
    <row r="2" spans="1:14">
      <c r="A2" s="112"/>
      <c r="B2" s="112"/>
      <c r="C2" s="112"/>
      <c r="D2" s="112"/>
      <c r="E2" s="112"/>
      <c r="F2" s="112"/>
      <c r="G2" s="113"/>
      <c r="H2" s="116"/>
      <c r="I2" s="117"/>
    </row>
    <row r="3" spans="1:14">
      <c r="A3" s="112"/>
      <c r="B3" s="112"/>
      <c r="C3" s="112"/>
      <c r="D3" s="112"/>
      <c r="E3" s="112"/>
      <c r="F3" s="112"/>
      <c r="G3" s="113"/>
      <c r="H3" s="116"/>
      <c r="I3" s="117"/>
    </row>
    <row r="4" spans="1:14">
      <c r="A4" s="120" t="s">
        <v>96</v>
      </c>
      <c r="B4" s="120"/>
      <c r="C4" s="120"/>
      <c r="D4" s="120"/>
      <c r="E4" s="120"/>
      <c r="F4" s="120"/>
      <c r="G4" s="121"/>
      <c r="H4" s="118"/>
      <c r="I4" s="119"/>
    </row>
    <row r="5" spans="1:14" ht="20.25">
      <c r="C5" s="3"/>
      <c r="D5" s="3"/>
    </row>
    <row r="6" spans="1:14">
      <c r="A6" s="2" t="s">
        <v>2</v>
      </c>
      <c r="E6" s="1" t="s">
        <v>3</v>
      </c>
    </row>
    <row r="7" spans="1:14">
      <c r="A7" s="2" t="s">
        <v>4</v>
      </c>
    </row>
    <row r="8" spans="1:14">
      <c r="A8" s="2" t="s">
        <v>5</v>
      </c>
    </row>
    <row r="9" spans="1:14">
      <c r="A9" s="2" t="s">
        <v>6</v>
      </c>
    </row>
    <row r="10" spans="1:14" ht="15" customHeight="1"/>
    <row r="11" spans="1:14">
      <c r="A11" s="122" t="s">
        <v>7</v>
      </c>
      <c r="B11" s="124" t="s">
        <v>8</v>
      </c>
      <c r="C11" s="125"/>
      <c r="D11" s="126"/>
      <c r="E11" s="127" t="s">
        <v>9</v>
      </c>
      <c r="F11" s="127"/>
      <c r="G11" s="127"/>
      <c r="H11" s="127"/>
      <c r="I11" s="102" t="s">
        <v>10</v>
      </c>
    </row>
    <row r="12" spans="1:14" ht="28.5">
      <c r="A12" s="123"/>
      <c r="B12" s="102" t="s">
        <v>11</v>
      </c>
      <c r="C12" s="102" t="s">
        <v>12</v>
      </c>
      <c r="D12" s="102" t="s">
        <v>13</v>
      </c>
      <c r="E12" s="102" t="s">
        <v>14</v>
      </c>
      <c r="F12" s="5" t="s">
        <v>15</v>
      </c>
      <c r="G12" s="5" t="s">
        <v>16</v>
      </c>
      <c r="H12" s="6" t="s">
        <v>17</v>
      </c>
      <c r="I12" s="102"/>
    </row>
    <row r="13" spans="1:14">
      <c r="A13" s="7" t="s">
        <v>18</v>
      </c>
      <c r="B13" s="8">
        <v>2</v>
      </c>
      <c r="C13" s="8">
        <v>3</v>
      </c>
      <c r="D13" s="8">
        <v>4</v>
      </c>
      <c r="E13" s="8">
        <v>5</v>
      </c>
      <c r="F13" s="9" t="s">
        <v>19</v>
      </c>
      <c r="G13" s="9" t="s">
        <v>20</v>
      </c>
      <c r="H13" s="8">
        <v>8</v>
      </c>
      <c r="I13" s="8">
        <v>9</v>
      </c>
    </row>
    <row r="14" spans="1:14">
      <c r="A14" s="83">
        <v>42899</v>
      </c>
      <c r="B14" s="10" t="s">
        <v>32</v>
      </c>
      <c r="C14" s="23" t="str">
        <f>VLOOKUP(B14,[24]Vine!$A$5:$F$178,3,0)</f>
        <v>Long Hương - Bình Thuận</v>
      </c>
      <c r="D14" s="23" t="str">
        <f>VLOOKUP(B14,[24]Vine!$A$5:$F$178,2,0)</f>
        <v>020714486</v>
      </c>
      <c r="E14" s="24" t="s">
        <v>94</v>
      </c>
      <c r="F14" s="24">
        <v>2125</v>
      </c>
      <c r="G14" s="25">
        <v>110000</v>
      </c>
      <c r="H14" s="26">
        <f>F14*G14</f>
        <v>233750000</v>
      </c>
      <c r="I14" s="28"/>
      <c r="L14" s="92"/>
    </row>
    <row r="15" spans="1:14">
      <c r="A15" s="83">
        <v>42899</v>
      </c>
      <c r="B15" s="98" t="s">
        <v>33</v>
      </c>
      <c r="C15" s="23" t="str">
        <f>VLOOKUP(B15,[24]Vine!$A$5:$F$178,3,0)</f>
        <v>Phan Thiết - Bình Thuận</v>
      </c>
      <c r="D15" s="23">
        <f>VLOOKUP(B15,[24]Vine!$A$5:$F$178,2,0)</f>
        <v>260178873</v>
      </c>
      <c r="E15" s="24" t="s">
        <v>94</v>
      </c>
      <c r="F15" s="24">
        <v>2375</v>
      </c>
      <c r="G15" s="25">
        <v>110000</v>
      </c>
      <c r="H15" s="26">
        <f>F15*G15</f>
        <v>261250000</v>
      </c>
      <c r="I15" s="28"/>
      <c r="K15" s="104"/>
      <c r="L15" s="92"/>
    </row>
    <row r="16" spans="1:14">
      <c r="A16" s="83">
        <v>42899</v>
      </c>
      <c r="B16" s="10" t="s">
        <v>31</v>
      </c>
      <c r="C16" s="23" t="str">
        <f>VLOOKUP(B16,[24]Vine!$A$5:$F$178,3,0)</f>
        <v>Hàm Tân - Bình Thuận</v>
      </c>
      <c r="D16" s="23">
        <f>VLOOKUP(B16,[24]Vine!$A$5:$F$178,2,0)</f>
        <v>260690910</v>
      </c>
      <c r="E16" s="24" t="s">
        <v>94</v>
      </c>
      <c r="F16" s="24">
        <v>2100</v>
      </c>
      <c r="G16" s="25">
        <v>115000</v>
      </c>
      <c r="H16" s="26">
        <f>F16*G16</f>
        <v>241500000</v>
      </c>
      <c r="I16" s="28"/>
      <c r="L16" s="92"/>
      <c r="M16" s="93"/>
      <c r="N16" s="92"/>
    </row>
    <row r="17" spans="1:14">
      <c r="A17" s="83">
        <v>42899</v>
      </c>
      <c r="B17" s="10" t="s">
        <v>30</v>
      </c>
      <c r="C17" s="23" t="str">
        <f>VLOOKUP(B17,[24]Vine!$A$5:$F$178,3,0)</f>
        <v>Đức Linh - Bình Thuận</v>
      </c>
      <c r="D17" s="23">
        <f>VLOOKUP(B17,[24]Vine!$A$5:$F$178,2,0)</f>
        <v>260682094</v>
      </c>
      <c r="E17" s="24" t="s">
        <v>94</v>
      </c>
      <c r="F17" s="24">
        <v>2400</v>
      </c>
      <c r="G17" s="25">
        <v>115000</v>
      </c>
      <c r="H17" s="26">
        <f>F17*G17</f>
        <v>276000000</v>
      </c>
      <c r="I17" s="28"/>
      <c r="L17" s="92"/>
      <c r="M17" s="93"/>
      <c r="N17" s="93"/>
    </row>
    <row r="18" spans="1:14" ht="13.5" customHeight="1">
      <c r="A18" s="83"/>
      <c r="B18" s="10"/>
      <c r="C18" s="23"/>
      <c r="D18" s="23"/>
      <c r="E18" s="24"/>
      <c r="F18" s="24"/>
      <c r="G18" s="25"/>
      <c r="H18" s="26"/>
      <c r="I18" s="26"/>
      <c r="K18" s="30"/>
    </row>
    <row r="19" spans="1:14">
      <c r="A19" s="2" t="s">
        <v>21</v>
      </c>
      <c r="C19" s="11">
        <f>SUM(H14:H18)</f>
        <v>1012500000</v>
      </c>
      <c r="D19" s="11"/>
      <c r="K19" s="30"/>
      <c r="L19" s="93"/>
    </row>
    <row r="20" spans="1:14">
      <c r="C20" s="12"/>
      <c r="D20" s="4"/>
      <c r="G20" s="31" t="s">
        <v>95</v>
      </c>
      <c r="H20" s="13"/>
      <c r="I20" s="13"/>
      <c r="L20" s="93"/>
    </row>
    <row r="21" spans="1:14">
      <c r="B21" s="14" t="s">
        <v>22</v>
      </c>
      <c r="G21" s="15" t="s">
        <v>23</v>
      </c>
    </row>
    <row r="22" spans="1:14">
      <c r="B22" s="16" t="s">
        <v>24</v>
      </c>
      <c r="D22" s="17"/>
      <c r="G22" s="18" t="s">
        <v>25</v>
      </c>
    </row>
    <row r="23" spans="1:14">
      <c r="B23" s="16"/>
      <c r="D23" s="17"/>
      <c r="G23" s="18"/>
    </row>
    <row r="24" spans="1:14">
      <c r="B24" s="16"/>
      <c r="D24" s="17"/>
      <c r="G24" s="18"/>
    </row>
    <row r="25" spans="1:14">
      <c r="B25" s="16"/>
      <c r="C25" s="12"/>
      <c r="D25" s="17"/>
      <c r="G25" s="18"/>
    </row>
    <row r="26" spans="1:14">
      <c r="B26" s="16"/>
      <c r="C26" s="12"/>
      <c r="D26" s="17"/>
      <c r="G26" s="18"/>
    </row>
    <row r="27" spans="1:14" ht="20.25" customHeight="1">
      <c r="B27" s="19" t="s">
        <v>29</v>
      </c>
      <c r="C27" s="19"/>
      <c r="F27" s="109"/>
      <c r="G27" s="109"/>
      <c r="H27" s="109"/>
    </row>
    <row r="28" spans="1:14">
      <c r="A28" s="20" t="s">
        <v>26</v>
      </c>
    </row>
    <row r="29" spans="1:14" ht="32.25" customHeight="1">
      <c r="A29" s="110" t="s">
        <v>27</v>
      </c>
      <c r="B29" s="111"/>
      <c r="C29" s="111"/>
      <c r="D29" s="111"/>
      <c r="E29" s="111"/>
      <c r="F29" s="111"/>
      <c r="G29" s="111"/>
      <c r="H29" s="111"/>
      <c r="I29" s="111"/>
    </row>
    <row r="30" spans="1:14" ht="31.5" customHeight="1">
      <c r="A30" s="110" t="s">
        <v>28</v>
      </c>
      <c r="B30" s="110"/>
      <c r="C30" s="110"/>
      <c r="D30" s="110"/>
      <c r="E30" s="110"/>
      <c r="F30" s="110"/>
      <c r="G30" s="110"/>
      <c r="H30" s="110"/>
      <c r="I30" s="110"/>
    </row>
    <row r="31" spans="1:14" ht="36" customHeight="1"/>
    <row r="32" spans="1:14">
      <c r="A32" s="112" t="s">
        <v>0</v>
      </c>
      <c r="B32" s="112"/>
      <c r="C32" s="112"/>
      <c r="D32" s="112"/>
      <c r="E32" s="112"/>
      <c r="F32" s="112"/>
      <c r="G32" s="113"/>
      <c r="H32" s="114" t="s">
        <v>1</v>
      </c>
      <c r="I32" s="115"/>
    </row>
    <row r="33" spans="1:13">
      <c r="A33" s="112"/>
      <c r="B33" s="112"/>
      <c r="C33" s="112"/>
      <c r="D33" s="112"/>
      <c r="E33" s="112"/>
      <c r="F33" s="112"/>
      <c r="G33" s="113"/>
      <c r="H33" s="116"/>
      <c r="I33" s="117"/>
    </row>
    <row r="34" spans="1:13">
      <c r="A34" s="112"/>
      <c r="B34" s="112"/>
      <c r="C34" s="112"/>
      <c r="D34" s="112"/>
      <c r="E34" s="112"/>
      <c r="F34" s="112"/>
      <c r="G34" s="113"/>
      <c r="H34" s="116"/>
      <c r="I34" s="117"/>
    </row>
    <row r="35" spans="1:13">
      <c r="A35" s="120" t="s">
        <v>96</v>
      </c>
      <c r="B35" s="120"/>
      <c r="C35" s="120"/>
      <c r="D35" s="120"/>
      <c r="E35" s="120"/>
      <c r="F35" s="120"/>
      <c r="G35" s="121"/>
      <c r="H35" s="118"/>
      <c r="I35" s="119"/>
    </row>
    <row r="36" spans="1:13" ht="20.25">
      <c r="C36" s="3"/>
      <c r="D36" s="3"/>
    </row>
    <row r="37" spans="1:13">
      <c r="A37" s="2" t="s">
        <v>2</v>
      </c>
      <c r="E37" s="1" t="s">
        <v>3</v>
      </c>
    </row>
    <row r="38" spans="1:13">
      <c r="A38" s="2" t="s">
        <v>4</v>
      </c>
    </row>
    <row r="39" spans="1:13">
      <c r="A39" s="2" t="s">
        <v>5</v>
      </c>
    </row>
    <row r="40" spans="1:13">
      <c r="A40" s="2" t="s">
        <v>6</v>
      </c>
    </row>
    <row r="41" spans="1:13" ht="12.75" customHeight="1"/>
    <row r="42" spans="1:13">
      <c r="A42" s="122" t="s">
        <v>7</v>
      </c>
      <c r="B42" s="124" t="s">
        <v>8</v>
      </c>
      <c r="C42" s="125"/>
      <c r="D42" s="126"/>
      <c r="E42" s="127" t="s">
        <v>9</v>
      </c>
      <c r="F42" s="127"/>
      <c r="G42" s="127"/>
      <c r="H42" s="127"/>
      <c r="I42" s="103" t="s">
        <v>10</v>
      </c>
    </row>
    <row r="43" spans="1:13" ht="28.5">
      <c r="A43" s="123"/>
      <c r="B43" s="103" t="s">
        <v>11</v>
      </c>
      <c r="C43" s="103" t="s">
        <v>12</v>
      </c>
      <c r="D43" s="103" t="s">
        <v>13</v>
      </c>
      <c r="E43" s="103" t="s">
        <v>14</v>
      </c>
      <c r="F43" s="5" t="s">
        <v>15</v>
      </c>
      <c r="G43" s="5" t="s">
        <v>16</v>
      </c>
      <c r="H43" s="6" t="s">
        <v>17</v>
      </c>
      <c r="I43" s="103"/>
    </row>
    <row r="44" spans="1:13">
      <c r="A44" s="7" t="s">
        <v>18</v>
      </c>
      <c r="B44" s="8">
        <v>2</v>
      </c>
      <c r="C44" s="8">
        <v>3</v>
      </c>
      <c r="D44" s="8">
        <v>4</v>
      </c>
      <c r="E44" s="8">
        <v>5</v>
      </c>
      <c r="F44" s="9" t="s">
        <v>19</v>
      </c>
      <c r="G44" s="9" t="s">
        <v>20</v>
      </c>
      <c r="H44" s="8">
        <v>8</v>
      </c>
      <c r="I44" s="8">
        <v>9</v>
      </c>
    </row>
    <row r="45" spans="1:13">
      <c r="A45" s="83">
        <v>42901</v>
      </c>
      <c r="B45" s="10" t="s">
        <v>75</v>
      </c>
      <c r="C45" s="23" t="str">
        <f>VLOOKUP(B45,[24]Vine!$A$5:$F$178,3,0)</f>
        <v>Ba Tri - Bến Tre</v>
      </c>
      <c r="D45" s="23">
        <f>VLOOKUP(B45,[24]Vine!$A$5:$F$178,2,0)</f>
        <v>320883374</v>
      </c>
      <c r="E45" s="24" t="s">
        <v>76</v>
      </c>
      <c r="F45" s="24">
        <v>4125</v>
      </c>
      <c r="G45" s="25">
        <v>18500</v>
      </c>
      <c r="H45" s="26">
        <f t="shared" ref="H45:H47" si="0">F45*G45</f>
        <v>76312500</v>
      </c>
      <c r="I45" s="28"/>
    </row>
    <row r="46" spans="1:13">
      <c r="A46" s="83">
        <v>42901</v>
      </c>
      <c r="B46" s="10" t="s">
        <v>77</v>
      </c>
      <c r="C46" s="23" t="str">
        <f>VLOOKUP(B46,[24]Vine!$A$5:$F$178,3,0)</f>
        <v>Giồng Trôm - Bến Tre</v>
      </c>
      <c r="D46" s="23">
        <f>VLOOKUP(B46,[24]Vine!$A$5:$F$178,2,0)</f>
        <v>320878272</v>
      </c>
      <c r="E46" s="24" t="s">
        <v>76</v>
      </c>
      <c r="F46" s="24">
        <v>4375</v>
      </c>
      <c r="G46" s="25">
        <v>18500</v>
      </c>
      <c r="H46" s="26">
        <f t="shared" si="0"/>
        <v>80937500</v>
      </c>
      <c r="I46" s="28"/>
      <c r="M46" s="93"/>
    </row>
    <row r="47" spans="1:13">
      <c r="A47" s="83">
        <v>42901</v>
      </c>
      <c r="B47" s="10" t="s">
        <v>78</v>
      </c>
      <c r="C47" s="23" t="str">
        <f>VLOOKUP(B47,[24]Vine!$A$5:$F$178,3,0)</f>
        <v>Giồng Trôm - Bến Tre</v>
      </c>
      <c r="D47" s="23">
        <f>VLOOKUP(B47,[24]Vine!$A$5:$F$178,2,0)</f>
        <v>320878054</v>
      </c>
      <c r="E47" s="24" t="s">
        <v>76</v>
      </c>
      <c r="F47" s="24">
        <v>4300</v>
      </c>
      <c r="G47" s="25">
        <v>18500</v>
      </c>
      <c r="H47" s="26">
        <f t="shared" si="0"/>
        <v>79550000</v>
      </c>
      <c r="I47" s="28"/>
    </row>
    <row r="48" spans="1:13" ht="13.5" customHeight="1">
      <c r="A48" s="83"/>
      <c r="B48" s="10"/>
      <c r="C48" s="23"/>
      <c r="D48" s="23"/>
      <c r="E48" s="24"/>
      <c r="F48" s="24"/>
      <c r="G48" s="25"/>
      <c r="H48" s="26"/>
      <c r="I48" s="26"/>
    </row>
    <row r="49" spans="1:12">
      <c r="A49" s="2" t="s">
        <v>21</v>
      </c>
      <c r="C49" s="11">
        <f>SUM(H45:H48)</f>
        <v>236800000</v>
      </c>
      <c r="D49" s="11"/>
      <c r="K49" s="30"/>
      <c r="L49" s="93"/>
    </row>
    <row r="50" spans="1:12">
      <c r="C50" s="12"/>
      <c r="D50" s="4"/>
      <c r="G50" s="31" t="s">
        <v>95</v>
      </c>
      <c r="H50" s="13"/>
      <c r="I50" s="13"/>
      <c r="K50" s="30"/>
      <c r="L50" s="93"/>
    </row>
    <row r="51" spans="1:12">
      <c r="B51" s="14" t="s">
        <v>22</v>
      </c>
      <c r="G51" s="15" t="s">
        <v>23</v>
      </c>
      <c r="K51" s="30"/>
    </row>
    <row r="52" spans="1:12">
      <c r="B52" s="16" t="s">
        <v>24</v>
      </c>
      <c r="D52" s="17"/>
      <c r="G52" s="18" t="s">
        <v>25</v>
      </c>
    </row>
    <row r="53" spans="1:12">
      <c r="B53" s="16"/>
      <c r="D53" s="17"/>
      <c r="G53" s="18"/>
    </row>
    <row r="54" spans="1:12">
      <c r="B54" s="16"/>
      <c r="D54" s="17"/>
      <c r="G54" s="18"/>
    </row>
    <row r="55" spans="1:12">
      <c r="B55" s="16"/>
      <c r="C55" s="12"/>
      <c r="D55" s="17"/>
      <c r="G55" s="18"/>
    </row>
    <row r="56" spans="1:12">
      <c r="B56" s="16"/>
      <c r="C56" s="12"/>
      <c r="D56" s="17"/>
      <c r="G56" s="18"/>
    </row>
    <row r="57" spans="1:12">
      <c r="B57" s="19" t="s">
        <v>29</v>
      </c>
      <c r="C57" s="19"/>
      <c r="F57" s="109"/>
      <c r="G57" s="109"/>
      <c r="H57" s="109"/>
    </row>
    <row r="58" spans="1:12">
      <c r="A58" s="20" t="s">
        <v>26</v>
      </c>
    </row>
    <row r="59" spans="1:12" ht="32.25" customHeight="1">
      <c r="A59" s="110" t="s">
        <v>27</v>
      </c>
      <c r="B59" s="111"/>
      <c r="C59" s="111"/>
      <c r="D59" s="111"/>
      <c r="E59" s="111"/>
      <c r="F59" s="111"/>
      <c r="G59" s="111"/>
      <c r="H59" s="111"/>
      <c r="I59" s="111"/>
    </row>
    <row r="60" spans="1:12" ht="31.5" customHeight="1">
      <c r="A60" s="110" t="s">
        <v>28</v>
      </c>
      <c r="B60" s="110"/>
      <c r="C60" s="110"/>
      <c r="D60" s="110"/>
      <c r="E60" s="110"/>
      <c r="F60" s="110"/>
      <c r="G60" s="110"/>
      <c r="H60" s="110"/>
      <c r="I60" s="110"/>
    </row>
  </sheetData>
  <mergeCells count="18">
    <mergeCell ref="F27:H27"/>
    <mergeCell ref="A29:I29"/>
    <mergeCell ref="A30:I30"/>
    <mergeCell ref="A1:G3"/>
    <mergeCell ref="H1:I4"/>
    <mergeCell ref="A4:G4"/>
    <mergeCell ref="A11:A12"/>
    <mergeCell ref="B11:D11"/>
    <mergeCell ref="E11:H11"/>
    <mergeCell ref="F57:H57"/>
    <mergeCell ref="A59:I59"/>
    <mergeCell ref="A60:I60"/>
    <mergeCell ref="A32:G34"/>
    <mergeCell ref="H32:I35"/>
    <mergeCell ref="A35:G35"/>
    <mergeCell ref="A42:A43"/>
    <mergeCell ref="B42:D42"/>
    <mergeCell ref="E42:H42"/>
  </mergeCells>
  <conditionalFormatting sqref="C5:E6 F6 C36:E37 F37">
    <cfRule type="cellIs" dxfId="3" priority="2" stopIfTrue="1" operator="equal">
      <formula>"Döõ lieäu sai"</formula>
    </cfRule>
  </conditionalFormatting>
  <pageMargins left="0.5" right="0" top="0.3" bottom="0" header="0.3" footer="0"/>
  <pageSetup scale="95" orientation="landscape" verticalDpi="0" r:id="rId1"/>
</worksheet>
</file>

<file path=xl/worksheets/sheet13.xml><?xml version="1.0" encoding="utf-8"?>
<worksheet xmlns="http://schemas.openxmlformats.org/spreadsheetml/2006/main" xmlns:r="http://schemas.openxmlformats.org/officeDocument/2006/relationships">
  <dimension ref="A1:K39"/>
  <sheetViews>
    <sheetView topLeftCell="A13" workbookViewId="0">
      <selection activeCell="H23" sqref="H23"/>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1" max="11" width="14"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ht="19.5" customHeight="1">
      <c r="A4" s="120" t="s">
        <v>99</v>
      </c>
      <c r="B4" s="120"/>
      <c r="C4" s="120"/>
      <c r="D4" s="120"/>
      <c r="E4" s="120"/>
      <c r="F4" s="120"/>
      <c r="G4" s="121"/>
      <c r="H4" s="118"/>
      <c r="I4" s="119"/>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ht="21.75" customHeight="1">
      <c r="A10" s="2"/>
      <c r="B10" s="1"/>
      <c r="C10" s="1"/>
      <c r="D10" s="1"/>
      <c r="E10" s="1"/>
      <c r="F10" s="4"/>
      <c r="G10" s="4"/>
      <c r="H10" s="1"/>
      <c r="I10" s="1"/>
    </row>
    <row r="11" spans="1:9">
      <c r="A11" s="122" t="s">
        <v>7</v>
      </c>
      <c r="B11" s="124" t="s">
        <v>8</v>
      </c>
      <c r="C11" s="125"/>
      <c r="D11" s="126"/>
      <c r="E11" s="127" t="s">
        <v>9</v>
      </c>
      <c r="F11" s="127"/>
      <c r="G11" s="127"/>
      <c r="H11" s="127"/>
      <c r="I11" s="105" t="s">
        <v>10</v>
      </c>
    </row>
    <row r="12" spans="1:9" ht="28.5">
      <c r="A12" s="123"/>
      <c r="B12" s="105" t="s">
        <v>11</v>
      </c>
      <c r="C12" s="105" t="s">
        <v>12</v>
      </c>
      <c r="D12" s="105" t="s">
        <v>13</v>
      </c>
      <c r="E12" s="105" t="s">
        <v>14</v>
      </c>
      <c r="F12" s="5" t="s">
        <v>15</v>
      </c>
      <c r="G12" s="5" t="s">
        <v>16</v>
      </c>
      <c r="H12" s="6" t="s">
        <v>17</v>
      </c>
      <c r="I12" s="105"/>
    </row>
    <row r="13" spans="1:9">
      <c r="A13" s="7" t="s">
        <v>18</v>
      </c>
      <c r="B13" s="8">
        <v>2</v>
      </c>
      <c r="C13" s="8">
        <v>3</v>
      </c>
      <c r="D13" s="8">
        <v>4</v>
      </c>
      <c r="E13" s="8">
        <v>5</v>
      </c>
      <c r="F13" s="9" t="s">
        <v>19</v>
      </c>
      <c r="G13" s="9" t="s">
        <v>20</v>
      </c>
      <c r="H13" s="8">
        <v>8</v>
      </c>
      <c r="I13" s="8">
        <v>9</v>
      </c>
    </row>
    <row r="14" spans="1:9" ht="23.25" customHeight="1">
      <c r="A14" s="106">
        <v>42899</v>
      </c>
      <c r="B14" s="10" t="s">
        <v>41</v>
      </c>
      <c r="C14" s="23" t="str">
        <f>VLOOKUP(B14,[26]Vine!$A$5:$F$178,3,0)</f>
        <v>Vũng Tàu</v>
      </c>
      <c r="D14" s="23">
        <f>VLOOKUP(B14,[26]Vine!$A$5:$F$178,2,0)</f>
        <v>270106056</v>
      </c>
      <c r="E14" s="24" t="s">
        <v>45</v>
      </c>
      <c r="F14" s="24">
        <v>4735</v>
      </c>
      <c r="G14" s="25">
        <v>15500</v>
      </c>
      <c r="H14" s="26">
        <f t="shared" ref="H14:H25" si="0">F14*G14</f>
        <v>73392500</v>
      </c>
      <c r="I14" s="27"/>
    </row>
    <row r="15" spans="1:9" ht="23.25" customHeight="1">
      <c r="A15" s="106">
        <v>42899</v>
      </c>
      <c r="B15" s="10" t="s">
        <v>42</v>
      </c>
      <c r="C15" s="23" t="str">
        <f>VLOOKUP(B15,[26]Vine!$A$5:$F$178,3,0)</f>
        <v>Vũng Tàu</v>
      </c>
      <c r="D15" s="23">
        <f>VLOOKUP(B15,[26]Vine!$A$5:$F$178,2,0)</f>
        <v>270176684</v>
      </c>
      <c r="E15" s="24" t="s">
        <v>45</v>
      </c>
      <c r="F15" s="24">
        <v>5780</v>
      </c>
      <c r="G15" s="25">
        <v>15500</v>
      </c>
      <c r="H15" s="26">
        <f t="shared" si="0"/>
        <v>89590000</v>
      </c>
      <c r="I15" s="28"/>
    </row>
    <row r="16" spans="1:9" ht="23.25" customHeight="1">
      <c r="A16" s="106">
        <v>42899</v>
      </c>
      <c r="B16" s="10" t="s">
        <v>43</v>
      </c>
      <c r="C16" s="23" t="str">
        <f>VLOOKUP(B16,[26]Vine!$A$5:$F$178,3,0)</f>
        <v>Vũng Tàu</v>
      </c>
      <c r="D16" s="23">
        <f>VLOOKUP(B16,[26]Vine!$A$5:$F$178,2,0)</f>
        <v>270176960</v>
      </c>
      <c r="E16" s="24" t="s">
        <v>45</v>
      </c>
      <c r="F16" s="24">
        <v>5675</v>
      </c>
      <c r="G16" s="25">
        <v>15500</v>
      </c>
      <c r="H16" s="26">
        <f t="shared" si="0"/>
        <v>87962500</v>
      </c>
      <c r="I16" s="28"/>
    </row>
    <row r="17" spans="1:11" ht="23.25" customHeight="1">
      <c r="A17" s="106">
        <v>42901</v>
      </c>
      <c r="B17" s="10" t="s">
        <v>61</v>
      </c>
      <c r="C17" s="23" t="str">
        <f>VLOOKUP(B17,[26]Vine!$A$5:$F$178,3,0)</f>
        <v>Vũng Tàu</v>
      </c>
      <c r="D17" s="23">
        <f>VLOOKUP(B17,[26]Vine!$A$5:$F$178,2,0)</f>
        <v>271181056</v>
      </c>
      <c r="E17" s="24" t="s">
        <v>45</v>
      </c>
      <c r="F17" s="24">
        <v>5720</v>
      </c>
      <c r="G17" s="25">
        <v>15500</v>
      </c>
      <c r="H17" s="26">
        <f t="shared" si="0"/>
        <v>88660000</v>
      </c>
      <c r="I17" s="28"/>
    </row>
    <row r="18" spans="1:11" ht="23.25" customHeight="1">
      <c r="A18" s="106">
        <v>42901</v>
      </c>
      <c r="B18" s="10" t="s">
        <v>44</v>
      </c>
      <c r="C18" s="23" t="str">
        <f>VLOOKUP(B18,[26]Vine!$A$5:$F$178,3,0)</f>
        <v>Vũng Tàu</v>
      </c>
      <c r="D18" s="23">
        <f>VLOOKUP(B18,[26]Vine!$A$5:$F$178,2,0)</f>
        <v>270986506</v>
      </c>
      <c r="E18" s="24" t="s">
        <v>45</v>
      </c>
      <c r="F18" s="24">
        <v>5490</v>
      </c>
      <c r="G18" s="25">
        <v>15500</v>
      </c>
      <c r="H18" s="26">
        <f t="shared" si="0"/>
        <v>85095000</v>
      </c>
      <c r="I18" s="28"/>
    </row>
    <row r="19" spans="1:11" ht="23.25" customHeight="1">
      <c r="A19" s="106">
        <v>42901</v>
      </c>
      <c r="B19" s="10" t="s">
        <v>97</v>
      </c>
      <c r="C19" s="23" t="str">
        <f>VLOOKUP(B19,[26]Vine!$A$5:$F$178,3,0)</f>
        <v>Vũng Tàu</v>
      </c>
      <c r="D19" s="23">
        <f>VLOOKUP(B19,[26]Vine!$A$5:$F$178,2,0)</f>
        <v>271642418</v>
      </c>
      <c r="E19" s="24" t="s">
        <v>45</v>
      </c>
      <c r="F19" s="24">
        <v>5640</v>
      </c>
      <c r="G19" s="25">
        <v>15500</v>
      </c>
      <c r="H19" s="26">
        <f t="shared" si="0"/>
        <v>87420000</v>
      </c>
      <c r="I19" s="28"/>
    </row>
    <row r="20" spans="1:11" ht="23.25" customHeight="1">
      <c r="A20" s="106">
        <v>42903</v>
      </c>
      <c r="B20" s="10" t="s">
        <v>43</v>
      </c>
      <c r="C20" s="23" t="str">
        <f>VLOOKUP(B20,[26]Vine!$A$5:$F$178,3,0)</f>
        <v>Vũng Tàu</v>
      </c>
      <c r="D20" s="23">
        <f>VLOOKUP(B20,[26]Vine!$A$5:$F$178,2,0)</f>
        <v>270176960</v>
      </c>
      <c r="E20" s="24" t="s">
        <v>45</v>
      </c>
      <c r="F20" s="24">
        <v>5520</v>
      </c>
      <c r="G20" s="25">
        <v>15500</v>
      </c>
      <c r="H20" s="26">
        <f t="shared" si="0"/>
        <v>85560000</v>
      </c>
      <c r="I20" s="28"/>
    </row>
    <row r="21" spans="1:11" ht="23.25" customHeight="1">
      <c r="A21" s="106">
        <v>42903</v>
      </c>
      <c r="B21" s="10" t="s">
        <v>41</v>
      </c>
      <c r="C21" s="23" t="str">
        <f>VLOOKUP(B21,[26]Vine!$A$5:$F$178,3,0)</f>
        <v>Vũng Tàu</v>
      </c>
      <c r="D21" s="23">
        <f>VLOOKUP(B21,[26]Vine!$A$5:$F$178,2,0)</f>
        <v>270106056</v>
      </c>
      <c r="E21" s="24" t="s">
        <v>45</v>
      </c>
      <c r="F21" s="24">
        <v>5585</v>
      </c>
      <c r="G21" s="25">
        <v>15500</v>
      </c>
      <c r="H21" s="26">
        <f t="shared" si="0"/>
        <v>86567500</v>
      </c>
      <c r="I21" s="28"/>
    </row>
    <row r="22" spans="1:11" ht="23.25" customHeight="1">
      <c r="A22" s="106">
        <v>42903</v>
      </c>
      <c r="B22" s="10" t="s">
        <v>42</v>
      </c>
      <c r="C22" s="23" t="str">
        <f>VLOOKUP(B22,[26]Vine!$A$5:$F$178,3,0)</f>
        <v>Vũng Tàu</v>
      </c>
      <c r="D22" s="23">
        <f>VLOOKUP(B22,[26]Vine!$A$5:$F$178,2,0)</f>
        <v>270176684</v>
      </c>
      <c r="E22" s="24" t="s">
        <v>45</v>
      </c>
      <c r="F22" s="24">
        <v>5715</v>
      </c>
      <c r="G22" s="25">
        <v>15500</v>
      </c>
      <c r="H22" s="26">
        <f t="shared" si="0"/>
        <v>88582500</v>
      </c>
      <c r="I22" s="28"/>
    </row>
    <row r="23" spans="1:11" ht="23.25" customHeight="1">
      <c r="A23" s="106">
        <v>42905</v>
      </c>
      <c r="B23" s="10" t="s">
        <v>97</v>
      </c>
      <c r="C23" s="23" t="str">
        <f>VLOOKUP(B23,[26]Vine!$A$5:$F$178,3,0)</f>
        <v>Vũng Tàu</v>
      </c>
      <c r="D23" s="23">
        <f>VLOOKUP(B23,[26]Vine!$A$5:$F$178,2,0)</f>
        <v>271642418</v>
      </c>
      <c r="E23" s="24" t="s">
        <v>45</v>
      </c>
      <c r="F23" s="24">
        <v>5480</v>
      </c>
      <c r="G23" s="25">
        <v>15500</v>
      </c>
      <c r="H23" s="26">
        <f t="shared" si="0"/>
        <v>84940000</v>
      </c>
      <c r="I23" s="28"/>
    </row>
    <row r="24" spans="1:11" ht="23.25" customHeight="1">
      <c r="A24" s="106">
        <v>42905</v>
      </c>
      <c r="B24" s="10" t="s">
        <v>61</v>
      </c>
      <c r="C24" s="23" t="str">
        <f>VLOOKUP(B24,[26]Vine!$A$5:$F$178,3,0)</f>
        <v>Vũng Tàu</v>
      </c>
      <c r="D24" s="23">
        <f>VLOOKUP(B24,[26]Vine!$A$5:$F$178,2,0)</f>
        <v>271181056</v>
      </c>
      <c r="E24" s="24" t="s">
        <v>45</v>
      </c>
      <c r="F24" s="24">
        <v>5390</v>
      </c>
      <c r="G24" s="25">
        <v>15500</v>
      </c>
      <c r="H24" s="26">
        <f t="shared" si="0"/>
        <v>83545000</v>
      </c>
      <c r="I24" s="28"/>
    </row>
    <row r="25" spans="1:11" ht="23.25" customHeight="1">
      <c r="A25" s="106">
        <v>42905</v>
      </c>
      <c r="B25" s="10" t="s">
        <v>44</v>
      </c>
      <c r="C25" s="23" t="str">
        <f>VLOOKUP(B25,[26]Vine!$A$5:$F$178,3,0)</f>
        <v>Vũng Tàu</v>
      </c>
      <c r="D25" s="23">
        <f>VLOOKUP(B25,[26]Vine!$A$5:$F$178,2,0)</f>
        <v>270986506</v>
      </c>
      <c r="E25" s="24" t="s">
        <v>45</v>
      </c>
      <c r="F25" s="24">
        <f>66000-SUM(F14:F24)</f>
        <v>5270</v>
      </c>
      <c r="G25" s="25">
        <v>15500</v>
      </c>
      <c r="H25" s="26">
        <f t="shared" si="0"/>
        <v>81685000</v>
      </c>
      <c r="I25" s="28"/>
    </row>
    <row r="26" spans="1:11" ht="18" customHeight="1">
      <c r="A26" s="21"/>
      <c r="B26" s="22"/>
      <c r="C26" s="23"/>
      <c r="D26" s="23"/>
      <c r="E26" s="24"/>
      <c r="F26" s="24"/>
      <c r="G26" s="25"/>
      <c r="H26" s="26"/>
      <c r="I26" s="26"/>
    </row>
    <row r="27" spans="1:11" ht="24" customHeight="1">
      <c r="A27" s="2" t="s">
        <v>21</v>
      </c>
      <c r="B27" s="1"/>
      <c r="C27" s="11">
        <f>SUM(H14:H26)</f>
        <v>1023000000</v>
      </c>
      <c r="D27" s="11"/>
      <c r="E27" s="1"/>
      <c r="F27" s="4"/>
      <c r="G27" s="4"/>
      <c r="H27" s="1"/>
      <c r="I27" s="1"/>
      <c r="K27" s="30"/>
    </row>
    <row r="28" spans="1:11" ht="25.5" customHeight="1">
      <c r="A28" s="2"/>
      <c r="B28" s="1"/>
      <c r="C28" s="12"/>
      <c r="D28" s="4"/>
      <c r="E28" s="1"/>
      <c r="F28" s="107" t="s">
        <v>98</v>
      </c>
      <c r="G28" s="107"/>
      <c r="H28" s="107"/>
      <c r="I28" s="13"/>
      <c r="K28" s="30"/>
    </row>
    <row r="29" spans="1:11">
      <c r="A29" s="2"/>
      <c r="B29" s="14" t="s">
        <v>22</v>
      </c>
      <c r="C29" s="1"/>
      <c r="D29" s="1"/>
      <c r="E29" s="1"/>
      <c r="F29" s="4"/>
      <c r="G29" s="15" t="s">
        <v>23</v>
      </c>
      <c r="H29" s="1"/>
      <c r="I29" s="1"/>
    </row>
    <row r="30" spans="1:11">
      <c r="A30" s="2"/>
      <c r="B30" s="16" t="s">
        <v>24</v>
      </c>
      <c r="C30" s="1"/>
      <c r="D30" s="17"/>
      <c r="E30" s="1"/>
      <c r="F30" s="4"/>
      <c r="G30" s="18" t="s">
        <v>25</v>
      </c>
      <c r="H30" s="1"/>
      <c r="I30" s="1"/>
    </row>
    <row r="31" spans="1:11">
      <c r="A31" s="2"/>
      <c r="B31" s="16"/>
      <c r="C31" s="1"/>
      <c r="D31" s="17"/>
      <c r="E31" s="1"/>
      <c r="F31" s="4"/>
      <c r="G31" s="18"/>
      <c r="H31" s="1"/>
      <c r="I31" s="1"/>
    </row>
    <row r="32" spans="1:11">
      <c r="A32" s="2"/>
      <c r="B32" s="16"/>
      <c r="C32" s="1"/>
      <c r="D32" s="17"/>
      <c r="E32" s="1"/>
      <c r="F32" s="4"/>
      <c r="G32" s="18"/>
      <c r="H32" s="1"/>
      <c r="I32" s="1"/>
    </row>
    <row r="33" spans="1:9">
      <c r="A33" s="2"/>
      <c r="B33" s="16"/>
      <c r="C33" s="1"/>
      <c r="D33" s="17"/>
      <c r="E33" s="1"/>
      <c r="F33" s="4"/>
      <c r="G33" s="18"/>
      <c r="H33" s="1"/>
      <c r="I33" s="1"/>
    </row>
    <row r="34" spans="1:9">
      <c r="A34" s="2"/>
      <c r="B34" s="16"/>
      <c r="C34" s="1"/>
      <c r="D34" s="17"/>
      <c r="E34" s="1"/>
      <c r="F34" s="4"/>
      <c r="G34" s="18"/>
      <c r="H34" s="1"/>
      <c r="I34" s="1"/>
    </row>
    <row r="35" spans="1:9">
      <c r="A35" s="2"/>
      <c r="B35" s="16"/>
      <c r="C35" s="1"/>
      <c r="D35" s="17"/>
      <c r="E35" s="1"/>
      <c r="F35" s="4"/>
      <c r="G35" s="18"/>
      <c r="H35" s="1"/>
      <c r="I35" s="1"/>
    </row>
    <row r="36" spans="1:9">
      <c r="A36" s="2"/>
      <c r="B36" s="19" t="s">
        <v>29</v>
      </c>
      <c r="C36" s="19"/>
      <c r="D36" s="1"/>
      <c r="E36" s="1"/>
      <c r="F36" s="109"/>
      <c r="G36" s="109"/>
      <c r="H36" s="109"/>
      <c r="I36" s="1"/>
    </row>
    <row r="37" spans="1:9">
      <c r="A37" s="20" t="s">
        <v>26</v>
      </c>
      <c r="B37" s="1"/>
      <c r="C37" s="1"/>
      <c r="D37" s="1"/>
      <c r="E37" s="1"/>
      <c r="F37" s="4"/>
      <c r="G37" s="4"/>
      <c r="H37" s="1"/>
      <c r="I37" s="1"/>
    </row>
    <row r="38" spans="1:9" ht="32.25" customHeight="1">
      <c r="A38" s="110" t="s">
        <v>27</v>
      </c>
      <c r="B38" s="111"/>
      <c r="C38" s="111"/>
      <c r="D38" s="111"/>
      <c r="E38" s="111"/>
      <c r="F38" s="111"/>
      <c r="G38" s="111"/>
      <c r="H38" s="111"/>
      <c r="I38" s="111"/>
    </row>
    <row r="39" spans="1:9" ht="31.5" customHeight="1">
      <c r="A39" s="110" t="s">
        <v>28</v>
      </c>
      <c r="B39" s="110"/>
      <c r="C39" s="110"/>
      <c r="D39" s="110"/>
      <c r="E39" s="110"/>
      <c r="F39" s="110"/>
      <c r="G39" s="110"/>
      <c r="H39" s="110"/>
      <c r="I39" s="110"/>
    </row>
  </sheetData>
  <mergeCells count="9">
    <mergeCell ref="F36:H36"/>
    <mergeCell ref="A38:I38"/>
    <mergeCell ref="A39:I39"/>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 right="0" top="0.5" bottom="0.3" header="0.3" footer="0.3"/>
  <pageSetup scale="95" orientation="landscape" horizontalDpi="0" verticalDpi="0" r:id="rId1"/>
</worksheet>
</file>

<file path=xl/worksheets/sheet14.xml><?xml version="1.0" encoding="utf-8"?>
<worksheet xmlns="http://schemas.openxmlformats.org/spreadsheetml/2006/main" xmlns:r="http://schemas.openxmlformats.org/officeDocument/2006/relationships">
  <dimension ref="A1:K31"/>
  <sheetViews>
    <sheetView topLeftCell="A7" workbookViewId="0">
      <selection activeCell="K20" sqref="K19:K24"/>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101</v>
      </c>
      <c r="B4" s="120"/>
      <c r="C4" s="120"/>
      <c r="D4" s="120"/>
      <c r="E4" s="120"/>
      <c r="F4" s="120"/>
      <c r="G4" s="121"/>
      <c r="H4" s="118"/>
      <c r="I4" s="119"/>
    </row>
    <row r="5" spans="1:9" ht="18" customHeight="1">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ht="12.75" customHeight="1">
      <c r="A10" s="2"/>
      <c r="B10" s="1"/>
      <c r="C10" s="1"/>
      <c r="D10" s="1"/>
      <c r="E10" s="1"/>
      <c r="F10" s="4"/>
      <c r="G10" s="4"/>
      <c r="H10" s="1"/>
      <c r="I10" s="1"/>
    </row>
    <row r="11" spans="1:9">
      <c r="A11" s="122" t="s">
        <v>7</v>
      </c>
      <c r="B11" s="124" t="s">
        <v>8</v>
      </c>
      <c r="C11" s="125"/>
      <c r="D11" s="126"/>
      <c r="E11" s="127" t="s">
        <v>9</v>
      </c>
      <c r="F11" s="127"/>
      <c r="G11" s="127"/>
      <c r="H11" s="127"/>
      <c r="I11" s="105" t="s">
        <v>10</v>
      </c>
    </row>
    <row r="12" spans="1:9" ht="28.5">
      <c r="A12" s="123"/>
      <c r="B12" s="105" t="s">
        <v>11</v>
      </c>
      <c r="C12" s="105" t="s">
        <v>12</v>
      </c>
      <c r="D12" s="105" t="s">
        <v>13</v>
      </c>
      <c r="E12" s="105" t="s">
        <v>14</v>
      </c>
      <c r="F12" s="5" t="s">
        <v>15</v>
      </c>
      <c r="G12" s="5" t="s">
        <v>16</v>
      </c>
      <c r="H12" s="6" t="s">
        <v>17</v>
      </c>
      <c r="I12" s="105"/>
    </row>
    <row r="13" spans="1:9">
      <c r="A13" s="7" t="s">
        <v>18</v>
      </c>
      <c r="B13" s="8">
        <v>2</v>
      </c>
      <c r="C13" s="8">
        <v>3</v>
      </c>
      <c r="D13" s="8">
        <v>4</v>
      </c>
      <c r="E13" s="8">
        <v>5</v>
      </c>
      <c r="F13" s="9" t="s">
        <v>19</v>
      </c>
      <c r="G13" s="9" t="s">
        <v>20</v>
      </c>
      <c r="H13" s="8">
        <v>8</v>
      </c>
      <c r="I13" s="8">
        <v>9</v>
      </c>
    </row>
    <row r="14" spans="1:9" ht="20.25" customHeight="1">
      <c r="A14" s="106">
        <v>42907</v>
      </c>
      <c r="B14" s="10" t="s">
        <v>41</v>
      </c>
      <c r="C14" s="23" t="str">
        <f>VLOOKUP(B14,[26]Vine!$A$5:$F$178,3,0)</f>
        <v>Vũng Tàu</v>
      </c>
      <c r="D14" s="23">
        <f>VLOOKUP(B14,[26]Vine!$A$5:$F$178,2,0)</f>
        <v>270106056</v>
      </c>
      <c r="E14" s="24" t="s">
        <v>45</v>
      </c>
      <c r="F14" s="24">
        <v>4755</v>
      </c>
      <c r="G14" s="25">
        <v>15500</v>
      </c>
      <c r="H14" s="26">
        <f t="shared" ref="H14:H17" si="0">F14*G14</f>
        <v>73702500</v>
      </c>
      <c r="I14" s="27"/>
    </row>
    <row r="15" spans="1:9" ht="20.25" customHeight="1">
      <c r="A15" s="106">
        <v>42907</v>
      </c>
      <c r="B15" s="10" t="s">
        <v>42</v>
      </c>
      <c r="C15" s="23" t="str">
        <f>VLOOKUP(B15,[26]Vine!$A$5:$F$178,3,0)</f>
        <v>Vũng Tàu</v>
      </c>
      <c r="D15" s="23">
        <f>VLOOKUP(B15,[26]Vine!$A$5:$F$178,2,0)</f>
        <v>270176684</v>
      </c>
      <c r="E15" s="24" t="s">
        <v>45</v>
      </c>
      <c r="F15" s="24">
        <v>4765</v>
      </c>
      <c r="G15" s="25">
        <v>15500</v>
      </c>
      <c r="H15" s="26">
        <f t="shared" si="0"/>
        <v>73857500</v>
      </c>
      <c r="I15" s="28"/>
    </row>
    <row r="16" spans="1:9" ht="20.25" customHeight="1">
      <c r="A16" s="106">
        <v>42908</v>
      </c>
      <c r="B16" s="10" t="s">
        <v>43</v>
      </c>
      <c r="C16" s="23" t="str">
        <f>VLOOKUP(B16,[26]Vine!$A$5:$F$178,3,0)</f>
        <v>Vũng Tàu</v>
      </c>
      <c r="D16" s="23">
        <f>VLOOKUP(B16,[26]Vine!$A$5:$F$178,2,0)</f>
        <v>270176960</v>
      </c>
      <c r="E16" s="24" t="s">
        <v>45</v>
      </c>
      <c r="F16" s="24">
        <v>4270</v>
      </c>
      <c r="G16" s="25">
        <v>15500</v>
      </c>
      <c r="H16" s="26">
        <f t="shared" si="0"/>
        <v>66185000</v>
      </c>
      <c r="I16" s="28"/>
    </row>
    <row r="17" spans="1:11" ht="20.25" customHeight="1">
      <c r="A17" s="106">
        <v>42908</v>
      </c>
      <c r="B17" s="10" t="s">
        <v>97</v>
      </c>
      <c r="C17" s="23" t="str">
        <f>VLOOKUP(B17,[26]Vine!$A$5:$F$178,3,0)</f>
        <v>Vũng Tàu</v>
      </c>
      <c r="D17" s="23">
        <f>VLOOKUP(B17,[26]Vine!$A$5:$F$178,2,0)</f>
        <v>271642418</v>
      </c>
      <c r="E17" s="24" t="s">
        <v>45</v>
      </c>
      <c r="F17" s="24">
        <f>18000-SUM(F14:F16)</f>
        <v>4210</v>
      </c>
      <c r="G17" s="25">
        <v>15500</v>
      </c>
      <c r="H17" s="26">
        <f t="shared" si="0"/>
        <v>65255000</v>
      </c>
      <c r="I17" s="28"/>
    </row>
    <row r="18" spans="1:11" ht="20.25" customHeight="1">
      <c r="A18" s="21"/>
      <c r="B18" s="22"/>
      <c r="C18" s="23"/>
      <c r="D18" s="23"/>
      <c r="E18" s="24"/>
      <c r="F18" s="24"/>
      <c r="G18" s="25"/>
      <c r="H18" s="26"/>
      <c r="I18" s="26"/>
    </row>
    <row r="19" spans="1:11" ht="19.5" customHeight="1">
      <c r="A19" s="2" t="s">
        <v>21</v>
      </c>
      <c r="B19" s="1"/>
      <c r="C19" s="11">
        <f>SUM(H14:H18)</f>
        <v>279000000</v>
      </c>
      <c r="D19" s="11"/>
      <c r="E19" s="1"/>
      <c r="F19" s="4"/>
      <c r="G19" s="4"/>
      <c r="H19" s="1"/>
      <c r="I19" s="1"/>
      <c r="K19" s="30"/>
    </row>
    <row r="20" spans="1:11" ht="18" customHeight="1">
      <c r="A20" s="2"/>
      <c r="B20" s="1"/>
      <c r="C20" s="12"/>
      <c r="D20" s="4"/>
      <c r="E20" s="1"/>
      <c r="F20" s="107" t="s">
        <v>100</v>
      </c>
      <c r="G20" s="107"/>
      <c r="H20" s="107"/>
      <c r="I20" s="13"/>
      <c r="K20" s="30"/>
    </row>
    <row r="21" spans="1:11">
      <c r="A21" s="2"/>
      <c r="B21" s="14" t="s">
        <v>22</v>
      </c>
      <c r="C21" s="1"/>
      <c r="D21" s="1"/>
      <c r="E21" s="1"/>
      <c r="F21" s="4"/>
      <c r="G21" s="15" t="s">
        <v>23</v>
      </c>
      <c r="H21" s="1"/>
      <c r="I21" s="1"/>
    </row>
    <row r="22" spans="1:11">
      <c r="A22" s="2"/>
      <c r="B22" s="16" t="s">
        <v>24</v>
      </c>
      <c r="C22" s="1"/>
      <c r="D22" s="17"/>
      <c r="E22" s="1"/>
      <c r="F22" s="4"/>
      <c r="G22" s="18" t="s">
        <v>25</v>
      </c>
      <c r="H22" s="1"/>
      <c r="I22" s="1"/>
    </row>
    <row r="23" spans="1:11">
      <c r="A23" s="2"/>
      <c r="B23" s="16"/>
      <c r="C23" s="1"/>
      <c r="D23" s="17"/>
      <c r="E23" s="1"/>
      <c r="F23" s="4"/>
      <c r="G23" s="18"/>
      <c r="H23" s="1"/>
      <c r="I23" s="1"/>
    </row>
    <row r="24" spans="1:11">
      <c r="A24" s="2"/>
      <c r="B24" s="16"/>
      <c r="C24" s="1"/>
      <c r="D24" s="17"/>
      <c r="E24" s="1"/>
      <c r="F24" s="4"/>
      <c r="G24" s="18"/>
      <c r="H24" s="1"/>
      <c r="I24" s="1"/>
      <c r="K24" s="30"/>
    </row>
    <row r="25" spans="1:11">
      <c r="A25" s="2"/>
      <c r="B25" s="16"/>
      <c r="C25" s="1"/>
      <c r="D25" s="17"/>
      <c r="E25" s="1"/>
      <c r="F25" s="4"/>
      <c r="G25" s="18"/>
      <c r="H25" s="1"/>
      <c r="I25" s="1"/>
    </row>
    <row r="26" spans="1:11">
      <c r="A26" s="2"/>
      <c r="B26" s="16"/>
      <c r="C26" s="1"/>
      <c r="D26" s="17"/>
      <c r="E26" s="1"/>
      <c r="F26" s="4"/>
      <c r="G26" s="18"/>
      <c r="H26" s="1"/>
      <c r="I26" s="1"/>
    </row>
    <row r="27" spans="1:11">
      <c r="A27" s="2"/>
      <c r="B27" s="16"/>
      <c r="C27" s="1"/>
      <c r="D27" s="17"/>
      <c r="E27" s="1"/>
      <c r="F27" s="4"/>
      <c r="G27" s="18"/>
      <c r="H27" s="1"/>
      <c r="I27" s="1"/>
    </row>
    <row r="28" spans="1:11">
      <c r="A28" s="2"/>
      <c r="B28" s="19" t="s">
        <v>29</v>
      </c>
      <c r="C28" s="19"/>
      <c r="D28" s="1"/>
      <c r="E28" s="1"/>
      <c r="F28" s="109"/>
      <c r="G28" s="109"/>
      <c r="H28" s="109"/>
      <c r="I28" s="1"/>
    </row>
    <row r="29" spans="1:11">
      <c r="A29" s="20" t="s">
        <v>26</v>
      </c>
      <c r="B29" s="1"/>
      <c r="C29" s="1"/>
      <c r="D29" s="1"/>
      <c r="E29" s="1"/>
      <c r="F29" s="4"/>
      <c r="G29" s="4"/>
      <c r="H29" s="1"/>
      <c r="I29" s="1"/>
    </row>
    <row r="30" spans="1:11" ht="32.25" customHeight="1">
      <c r="A30" s="110" t="s">
        <v>27</v>
      </c>
      <c r="B30" s="111"/>
      <c r="C30" s="111"/>
      <c r="D30" s="111"/>
      <c r="E30" s="111"/>
      <c r="F30" s="111"/>
      <c r="G30" s="111"/>
      <c r="H30" s="111"/>
      <c r="I30" s="111"/>
    </row>
    <row r="31" spans="1:11" ht="32.25" customHeight="1">
      <c r="A31" s="110" t="s">
        <v>28</v>
      </c>
      <c r="B31" s="110"/>
      <c r="C31" s="110"/>
      <c r="D31" s="110"/>
      <c r="E31" s="110"/>
      <c r="F31" s="110"/>
      <c r="G31" s="110"/>
      <c r="H31" s="110"/>
      <c r="I31" s="110"/>
    </row>
  </sheetData>
  <mergeCells count="9">
    <mergeCell ref="F28:H28"/>
    <mergeCell ref="A30:I30"/>
    <mergeCell ref="A31:I31"/>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 top="0" bottom="0" header="0" footer="0"/>
  <pageSetup scale="95" orientation="landscape" horizontalDpi="0" verticalDpi="0" r:id="rId1"/>
</worksheet>
</file>

<file path=xl/worksheets/sheet15.xml><?xml version="1.0" encoding="utf-8"?>
<worksheet xmlns="http://schemas.openxmlformats.org/spreadsheetml/2006/main" xmlns:r="http://schemas.openxmlformats.org/officeDocument/2006/relationships">
  <dimension ref="A1:L51"/>
  <sheetViews>
    <sheetView tabSelected="1" topLeftCell="A14" workbookViewId="0">
      <selection activeCell="K34" sqref="K3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12" max="12" width="14"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112" t="s">
        <v>0</v>
      </c>
      <c r="B1" s="112"/>
      <c r="C1" s="112"/>
      <c r="D1" s="112"/>
      <c r="E1" s="112"/>
      <c r="F1" s="112"/>
      <c r="G1" s="113"/>
      <c r="H1" s="114" t="s">
        <v>1</v>
      </c>
      <c r="I1" s="115"/>
    </row>
    <row r="2" spans="1:9" ht="17.25" customHeight="1">
      <c r="A2" s="112"/>
      <c r="B2" s="112"/>
      <c r="C2" s="112"/>
      <c r="D2" s="112"/>
      <c r="E2" s="112"/>
      <c r="F2" s="112"/>
      <c r="G2" s="113"/>
      <c r="H2" s="116"/>
      <c r="I2" s="117"/>
    </row>
    <row r="3" spans="1:9" ht="17.25" customHeight="1">
      <c r="A3" s="112"/>
      <c r="B3" s="112"/>
      <c r="C3" s="112"/>
      <c r="D3" s="112"/>
      <c r="E3" s="112"/>
      <c r="F3" s="112"/>
      <c r="G3" s="113"/>
      <c r="H3" s="116"/>
      <c r="I3" s="117"/>
    </row>
    <row r="4" spans="1:9">
      <c r="A4" s="120" t="s">
        <v>102</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ht="17.25" customHeight="1">
      <c r="A11" s="122" t="s">
        <v>7</v>
      </c>
      <c r="B11" s="124" t="s">
        <v>8</v>
      </c>
      <c r="C11" s="125"/>
      <c r="D11" s="126"/>
      <c r="E11" s="127" t="s">
        <v>9</v>
      </c>
      <c r="F11" s="127"/>
      <c r="G11" s="127"/>
      <c r="H11" s="127"/>
      <c r="I11" s="108" t="s">
        <v>10</v>
      </c>
    </row>
    <row r="12" spans="1:9" ht="28.5">
      <c r="A12" s="123"/>
      <c r="B12" s="108" t="s">
        <v>11</v>
      </c>
      <c r="C12" s="108" t="s">
        <v>12</v>
      </c>
      <c r="D12" s="108" t="s">
        <v>13</v>
      </c>
      <c r="E12" s="108" t="s">
        <v>14</v>
      </c>
      <c r="F12" s="5" t="s">
        <v>15</v>
      </c>
      <c r="G12" s="5" t="s">
        <v>16</v>
      </c>
      <c r="H12" s="6" t="s">
        <v>17</v>
      </c>
      <c r="I12" s="108"/>
    </row>
    <row r="13" spans="1:9">
      <c r="A13" s="7" t="s">
        <v>18</v>
      </c>
      <c r="B13" s="8">
        <v>2</v>
      </c>
      <c r="C13" s="8">
        <v>3</v>
      </c>
      <c r="D13" s="8">
        <v>4</v>
      </c>
      <c r="E13" s="8">
        <v>5</v>
      </c>
      <c r="F13" s="9" t="s">
        <v>19</v>
      </c>
      <c r="G13" s="9" t="s">
        <v>20</v>
      </c>
      <c r="H13" s="8">
        <v>8</v>
      </c>
      <c r="I13" s="8">
        <v>9</v>
      </c>
    </row>
    <row r="14" spans="1:9">
      <c r="A14" s="33">
        <v>42900</v>
      </c>
      <c r="B14" s="10" t="s">
        <v>30</v>
      </c>
      <c r="C14" s="23" t="str">
        <f>VLOOKUP(B14,[24]Vine!$A$5:$F$178,3,0)</f>
        <v>Đức Linh - Bình Thuận</v>
      </c>
      <c r="D14" s="23">
        <f>VLOOKUP(B14,[24]Vine!$A$5:$F$178,2,0)</f>
        <v>260682094</v>
      </c>
      <c r="E14" s="24" t="s">
        <v>36</v>
      </c>
      <c r="F14" s="24">
        <v>15345</v>
      </c>
      <c r="G14" s="25">
        <v>15500</v>
      </c>
      <c r="H14" s="26">
        <f t="shared" ref="H14:H37" si="0">F14*G14</f>
        <v>237847500</v>
      </c>
      <c r="I14" s="27"/>
    </row>
    <row r="15" spans="1:9">
      <c r="A15" s="33">
        <v>42900</v>
      </c>
      <c r="B15" s="10" t="s">
        <v>35</v>
      </c>
      <c r="C15" s="23" t="str">
        <f>VLOOKUP(B15,[24]Vine!$A$5:$F$178,3,0)</f>
        <v>Thanh Hải - Bình Thuận</v>
      </c>
      <c r="D15" s="23">
        <f>VLOOKUP(B15,[24]Vine!$A$5:$F$178,2,0)</f>
        <v>261005222</v>
      </c>
      <c r="E15" s="24" t="s">
        <v>36</v>
      </c>
      <c r="F15" s="24">
        <v>15250</v>
      </c>
      <c r="G15" s="25">
        <v>15500</v>
      </c>
      <c r="H15" s="26">
        <f t="shared" si="0"/>
        <v>236375000</v>
      </c>
      <c r="I15" s="28"/>
    </row>
    <row r="16" spans="1:9">
      <c r="A16" s="33">
        <v>42900</v>
      </c>
      <c r="B16" s="10" t="s">
        <v>34</v>
      </c>
      <c r="C16" s="23" t="str">
        <f>VLOOKUP(B16,[24]Vine!$A$5:$F$178,3,0)</f>
        <v>Phan Thiết - Bình Thuận</v>
      </c>
      <c r="D16" s="23">
        <f>VLOOKUP(B16,[24]Vine!$A$5:$F$178,2,0)</f>
        <v>260850613</v>
      </c>
      <c r="E16" s="24" t="s">
        <v>36</v>
      </c>
      <c r="F16" s="24">
        <v>15520</v>
      </c>
      <c r="G16" s="25">
        <v>15500</v>
      </c>
      <c r="H16" s="26">
        <f t="shared" si="0"/>
        <v>240560000</v>
      </c>
      <c r="I16" s="28"/>
    </row>
    <row r="17" spans="1:9">
      <c r="A17" s="33">
        <v>42900</v>
      </c>
      <c r="B17" s="10" t="s">
        <v>38</v>
      </c>
      <c r="C17" s="23" t="str">
        <f>VLOOKUP(B17,[24]Vine!$A$5:$F$178,3,0)</f>
        <v>Đức Linh - Bình Thuận</v>
      </c>
      <c r="D17" s="23">
        <f>VLOOKUP(B17,[24]Vine!$A$5:$F$178,2,0)</f>
        <v>250746332</v>
      </c>
      <c r="E17" s="24" t="s">
        <v>36</v>
      </c>
      <c r="F17" s="24">
        <v>14970</v>
      </c>
      <c r="G17" s="25">
        <v>15500</v>
      </c>
      <c r="H17" s="26">
        <f t="shared" si="0"/>
        <v>232035000</v>
      </c>
      <c r="I17" s="28"/>
    </row>
    <row r="18" spans="1:9">
      <c r="A18" s="33">
        <v>42902</v>
      </c>
      <c r="B18" s="10" t="s">
        <v>37</v>
      </c>
      <c r="C18" s="23" t="str">
        <f>VLOOKUP(B18,[24]Vine!$A$5:$F$178,3,0)</f>
        <v>Phan Thiết - Bình Thuận</v>
      </c>
      <c r="D18" s="23">
        <f>VLOOKUP(B18,[24]Vine!$A$5:$F$178,2,0)</f>
        <v>280853616</v>
      </c>
      <c r="E18" s="24" t="s">
        <v>36</v>
      </c>
      <c r="F18" s="24">
        <v>15880</v>
      </c>
      <c r="G18" s="25">
        <v>15500</v>
      </c>
      <c r="H18" s="26">
        <f t="shared" si="0"/>
        <v>246140000</v>
      </c>
      <c r="I18" s="28"/>
    </row>
    <row r="19" spans="1:9">
      <c r="A19" s="33">
        <v>42902</v>
      </c>
      <c r="B19" s="10" t="s">
        <v>33</v>
      </c>
      <c r="C19" s="23" t="str">
        <f>VLOOKUP(B19,[24]Vine!$A$5:$F$178,3,0)</f>
        <v>Phan Thiết - Bình Thuận</v>
      </c>
      <c r="D19" s="23">
        <f>VLOOKUP(B19,[24]Vine!$A$5:$F$178,2,0)</f>
        <v>260178873</v>
      </c>
      <c r="E19" s="24" t="s">
        <v>36</v>
      </c>
      <c r="F19" s="24">
        <v>15950</v>
      </c>
      <c r="G19" s="25">
        <v>15500</v>
      </c>
      <c r="H19" s="26">
        <f t="shared" si="0"/>
        <v>247225000</v>
      </c>
      <c r="I19" s="28"/>
    </row>
    <row r="20" spans="1:9">
      <c r="A20" s="33">
        <v>42902</v>
      </c>
      <c r="B20" s="10" t="s">
        <v>31</v>
      </c>
      <c r="C20" s="23" t="str">
        <f>VLOOKUP(B20,[24]Vine!$A$5:$F$178,3,0)</f>
        <v>Hàm Tân - Bình Thuận</v>
      </c>
      <c r="D20" s="23">
        <f>VLOOKUP(B20,[24]Vine!$A$5:$F$178,2,0)</f>
        <v>260690910</v>
      </c>
      <c r="E20" s="24" t="s">
        <v>36</v>
      </c>
      <c r="F20" s="24">
        <v>15475</v>
      </c>
      <c r="G20" s="25">
        <v>15500</v>
      </c>
      <c r="H20" s="26">
        <f t="shared" si="0"/>
        <v>239862500</v>
      </c>
      <c r="I20" s="28"/>
    </row>
    <row r="21" spans="1:9">
      <c r="A21" s="33">
        <v>42902</v>
      </c>
      <c r="B21" s="10" t="s">
        <v>32</v>
      </c>
      <c r="C21" s="23" t="str">
        <f>VLOOKUP(B21,[24]Vine!$A$5:$F$178,3,0)</f>
        <v>Long Hương - Bình Thuận</v>
      </c>
      <c r="D21" s="23" t="str">
        <f>VLOOKUP(B21,[24]Vine!$A$5:$F$178,2,0)</f>
        <v>020714486</v>
      </c>
      <c r="E21" s="24" t="s">
        <v>36</v>
      </c>
      <c r="F21" s="24">
        <v>15550</v>
      </c>
      <c r="G21" s="25">
        <v>15500</v>
      </c>
      <c r="H21" s="26">
        <f t="shared" si="0"/>
        <v>241025000</v>
      </c>
      <c r="I21" s="28"/>
    </row>
    <row r="22" spans="1:9">
      <c r="A22" s="33">
        <v>42905</v>
      </c>
      <c r="B22" s="10" t="s">
        <v>34</v>
      </c>
      <c r="C22" s="23" t="str">
        <f>VLOOKUP(B22,[24]Vine!$A$5:$F$178,3,0)</f>
        <v>Phan Thiết - Bình Thuận</v>
      </c>
      <c r="D22" s="23">
        <f>VLOOKUP(B22,[24]Vine!$A$5:$F$178,2,0)</f>
        <v>260850613</v>
      </c>
      <c r="E22" s="24" t="s">
        <v>36</v>
      </c>
      <c r="F22" s="24">
        <v>15680</v>
      </c>
      <c r="G22" s="25">
        <v>15500</v>
      </c>
      <c r="H22" s="26">
        <f t="shared" si="0"/>
        <v>243040000</v>
      </c>
      <c r="I22" s="28"/>
    </row>
    <row r="23" spans="1:9">
      <c r="A23" s="33">
        <v>42905</v>
      </c>
      <c r="B23" s="10" t="s">
        <v>38</v>
      </c>
      <c r="C23" s="23" t="str">
        <f>VLOOKUP(B23,[24]Vine!$A$5:$F$178,3,0)</f>
        <v>Đức Linh - Bình Thuận</v>
      </c>
      <c r="D23" s="23">
        <f>VLOOKUP(B23,[24]Vine!$A$5:$F$178,2,0)</f>
        <v>250746332</v>
      </c>
      <c r="E23" s="24" t="s">
        <v>36</v>
      </c>
      <c r="F23" s="29">
        <v>15860</v>
      </c>
      <c r="G23" s="25">
        <v>15500</v>
      </c>
      <c r="H23" s="26">
        <f t="shared" si="0"/>
        <v>245830000</v>
      </c>
      <c r="I23" s="28"/>
    </row>
    <row r="24" spans="1:9">
      <c r="A24" s="33">
        <v>42905</v>
      </c>
      <c r="B24" s="10" t="s">
        <v>30</v>
      </c>
      <c r="C24" s="23" t="str">
        <f>VLOOKUP(B24,[24]Vine!$A$5:$F$178,3,0)</f>
        <v>Đức Linh - Bình Thuận</v>
      </c>
      <c r="D24" s="23">
        <f>VLOOKUP(B24,[24]Vine!$A$5:$F$178,2,0)</f>
        <v>260682094</v>
      </c>
      <c r="E24" s="24" t="s">
        <v>36</v>
      </c>
      <c r="F24" s="24">
        <v>15750</v>
      </c>
      <c r="G24" s="25">
        <v>15500</v>
      </c>
      <c r="H24" s="26">
        <f t="shared" si="0"/>
        <v>244125000</v>
      </c>
      <c r="I24" s="28"/>
    </row>
    <row r="25" spans="1:9">
      <c r="A25" s="33">
        <v>42905</v>
      </c>
      <c r="B25" s="10" t="s">
        <v>35</v>
      </c>
      <c r="C25" s="23" t="str">
        <f>VLOOKUP(B25,[24]Vine!$A$5:$F$178,3,0)</f>
        <v>Thanh Hải - Bình Thuận</v>
      </c>
      <c r="D25" s="23">
        <f>VLOOKUP(B25,[24]Vine!$A$5:$F$178,2,0)</f>
        <v>261005222</v>
      </c>
      <c r="E25" s="24" t="s">
        <v>36</v>
      </c>
      <c r="F25" s="24">
        <v>15420</v>
      </c>
      <c r="G25" s="25">
        <v>15500</v>
      </c>
      <c r="H25" s="26">
        <f t="shared" si="0"/>
        <v>239010000</v>
      </c>
      <c r="I25" s="28"/>
    </row>
    <row r="26" spans="1:9">
      <c r="A26" s="33">
        <v>42907</v>
      </c>
      <c r="B26" s="10" t="s">
        <v>33</v>
      </c>
      <c r="C26" s="23" t="str">
        <f>VLOOKUP(B26,[24]Vine!$A$5:$F$178,3,0)</f>
        <v>Phan Thiết - Bình Thuận</v>
      </c>
      <c r="D26" s="23">
        <f>VLOOKUP(B26,[24]Vine!$A$5:$F$178,2,0)</f>
        <v>260178873</v>
      </c>
      <c r="E26" s="24" t="s">
        <v>36</v>
      </c>
      <c r="F26" s="24">
        <v>15740</v>
      </c>
      <c r="G26" s="25">
        <v>15500</v>
      </c>
      <c r="H26" s="26">
        <f t="shared" ref="H26:H34" si="1">F26*G26</f>
        <v>243970000</v>
      </c>
      <c r="I26" s="28"/>
    </row>
    <row r="27" spans="1:9">
      <c r="A27" s="33">
        <v>42907</v>
      </c>
      <c r="B27" s="10" t="s">
        <v>32</v>
      </c>
      <c r="C27" s="23" t="str">
        <f>VLOOKUP(B27,[24]Vine!$A$5:$F$178,3,0)</f>
        <v>Long Hương - Bình Thuận</v>
      </c>
      <c r="D27" s="23" t="str">
        <f>VLOOKUP(B27,[24]Vine!$A$5:$F$178,2,0)</f>
        <v>020714486</v>
      </c>
      <c r="E27" s="24" t="s">
        <v>36</v>
      </c>
      <c r="F27" s="24">
        <v>15590</v>
      </c>
      <c r="G27" s="25">
        <v>15500</v>
      </c>
      <c r="H27" s="26">
        <f t="shared" si="1"/>
        <v>241645000</v>
      </c>
      <c r="I27" s="28"/>
    </row>
    <row r="28" spans="1:9">
      <c r="A28" s="33">
        <v>42907</v>
      </c>
      <c r="B28" s="10" t="s">
        <v>31</v>
      </c>
      <c r="C28" s="23" t="str">
        <f>VLOOKUP(B28,[24]Vine!$A$5:$F$178,3,0)</f>
        <v>Hàm Tân - Bình Thuận</v>
      </c>
      <c r="D28" s="23">
        <f>VLOOKUP(B28,[24]Vine!$A$5:$F$178,2,0)</f>
        <v>260690910</v>
      </c>
      <c r="E28" s="24" t="s">
        <v>36</v>
      </c>
      <c r="F28" s="24">
        <v>15430</v>
      </c>
      <c r="G28" s="25">
        <v>15500</v>
      </c>
      <c r="H28" s="26">
        <f t="shared" si="1"/>
        <v>239165000</v>
      </c>
      <c r="I28" s="28"/>
    </row>
    <row r="29" spans="1:9">
      <c r="A29" s="33">
        <v>42907</v>
      </c>
      <c r="B29" s="10" t="s">
        <v>37</v>
      </c>
      <c r="C29" s="23" t="str">
        <f>VLOOKUP(B29,[24]Vine!$A$5:$F$178,3,0)</f>
        <v>Phan Thiết - Bình Thuận</v>
      </c>
      <c r="D29" s="23">
        <f>VLOOKUP(B29,[24]Vine!$A$5:$F$178,2,0)</f>
        <v>280853616</v>
      </c>
      <c r="E29" s="24" t="s">
        <v>36</v>
      </c>
      <c r="F29" s="24">
        <v>15610</v>
      </c>
      <c r="G29" s="25">
        <v>15500</v>
      </c>
      <c r="H29" s="26">
        <f t="shared" si="1"/>
        <v>241955000</v>
      </c>
      <c r="I29" s="28"/>
    </row>
    <row r="30" spans="1:9">
      <c r="A30" s="33">
        <v>42909</v>
      </c>
      <c r="B30" s="10" t="s">
        <v>38</v>
      </c>
      <c r="C30" s="23" t="str">
        <f>VLOOKUP(B30,[24]Vine!$A$5:$F$178,3,0)</f>
        <v>Đức Linh - Bình Thuận</v>
      </c>
      <c r="D30" s="23">
        <f>VLOOKUP(B30,[24]Vine!$A$5:$F$178,2,0)</f>
        <v>250746332</v>
      </c>
      <c r="E30" s="24" t="s">
        <v>36</v>
      </c>
      <c r="F30" s="24">
        <v>15450</v>
      </c>
      <c r="G30" s="25">
        <v>15500</v>
      </c>
      <c r="H30" s="26">
        <f t="shared" si="1"/>
        <v>239475000</v>
      </c>
      <c r="I30" s="28"/>
    </row>
    <row r="31" spans="1:9">
      <c r="A31" s="33">
        <v>42909</v>
      </c>
      <c r="B31" s="10" t="s">
        <v>35</v>
      </c>
      <c r="C31" s="23" t="str">
        <f>VLOOKUP(B31,[24]Vine!$A$5:$F$178,3,0)</f>
        <v>Thanh Hải - Bình Thuận</v>
      </c>
      <c r="D31" s="23">
        <f>VLOOKUP(B31,[24]Vine!$A$5:$F$178,2,0)</f>
        <v>261005222</v>
      </c>
      <c r="E31" s="24" t="s">
        <v>36</v>
      </c>
      <c r="F31" s="24">
        <v>14250</v>
      </c>
      <c r="G31" s="25">
        <v>15500</v>
      </c>
      <c r="H31" s="26">
        <f t="shared" si="1"/>
        <v>220875000</v>
      </c>
      <c r="I31" s="28"/>
    </row>
    <row r="32" spans="1:9">
      <c r="A32" s="33">
        <v>42909</v>
      </c>
      <c r="B32" s="10" t="s">
        <v>30</v>
      </c>
      <c r="C32" s="23" t="str">
        <f>VLOOKUP(B32,[24]Vine!$A$5:$F$178,3,0)</f>
        <v>Đức Linh - Bình Thuận</v>
      </c>
      <c r="D32" s="23">
        <f>VLOOKUP(B32,[24]Vine!$A$5:$F$178,2,0)</f>
        <v>260682094</v>
      </c>
      <c r="E32" s="24" t="s">
        <v>36</v>
      </c>
      <c r="F32" s="24">
        <v>15200</v>
      </c>
      <c r="G32" s="25">
        <v>15500</v>
      </c>
      <c r="H32" s="26">
        <f t="shared" si="1"/>
        <v>235600000</v>
      </c>
      <c r="I32" s="28"/>
    </row>
    <row r="33" spans="1:12">
      <c r="A33" s="33">
        <v>42909</v>
      </c>
      <c r="B33" s="10" t="s">
        <v>34</v>
      </c>
      <c r="C33" s="23" t="str">
        <f>VLOOKUP(B33,[24]Vine!$A$5:$F$178,3,0)</f>
        <v>Phan Thiết - Bình Thuận</v>
      </c>
      <c r="D33" s="23">
        <f>VLOOKUP(B33,[24]Vine!$A$5:$F$178,2,0)</f>
        <v>260850613</v>
      </c>
      <c r="E33" s="24" t="s">
        <v>36</v>
      </c>
      <c r="F33" s="24">
        <v>15240</v>
      </c>
      <c r="G33" s="25">
        <v>15500</v>
      </c>
      <c r="H33" s="26">
        <f t="shared" si="1"/>
        <v>236220000</v>
      </c>
      <c r="I33" s="28"/>
    </row>
    <row r="34" spans="1:12">
      <c r="A34" s="33">
        <v>42912</v>
      </c>
      <c r="B34" s="10" t="s">
        <v>31</v>
      </c>
      <c r="C34" s="23" t="str">
        <f>VLOOKUP(B34,[24]Vine!$A$5:$F$178,3,0)</f>
        <v>Hàm Tân - Bình Thuận</v>
      </c>
      <c r="D34" s="23">
        <f>VLOOKUP(B34,[24]Vine!$A$5:$F$178,2,0)</f>
        <v>260690910</v>
      </c>
      <c r="E34" s="24" t="s">
        <v>36</v>
      </c>
      <c r="F34" s="24">
        <v>14780</v>
      </c>
      <c r="G34" s="25">
        <v>15500</v>
      </c>
      <c r="H34" s="26">
        <f t="shared" si="1"/>
        <v>229090000</v>
      </c>
      <c r="I34" s="28"/>
    </row>
    <row r="35" spans="1:12">
      <c r="A35" s="33">
        <v>42912</v>
      </c>
      <c r="B35" s="10" t="s">
        <v>37</v>
      </c>
      <c r="C35" s="23" t="str">
        <f>VLOOKUP(B35,[24]Vine!$A$5:$F$178,3,0)</f>
        <v>Phan Thiết - Bình Thuận</v>
      </c>
      <c r="D35" s="23">
        <f>VLOOKUP(B35,[24]Vine!$A$5:$F$178,2,0)</f>
        <v>280853616</v>
      </c>
      <c r="E35" s="24" t="s">
        <v>36</v>
      </c>
      <c r="F35" s="24">
        <v>15160</v>
      </c>
      <c r="G35" s="25">
        <v>15500</v>
      </c>
      <c r="H35" s="26">
        <f t="shared" ref="H35:H36" si="2">F35*G35</f>
        <v>234980000</v>
      </c>
      <c r="I35" s="28"/>
    </row>
    <row r="36" spans="1:12">
      <c r="A36" s="33">
        <v>42912</v>
      </c>
      <c r="B36" s="10" t="s">
        <v>32</v>
      </c>
      <c r="C36" s="23" t="str">
        <f>VLOOKUP(B36,[24]Vine!$A$5:$F$178,3,0)</f>
        <v>Long Hương - Bình Thuận</v>
      </c>
      <c r="D36" s="23" t="str">
        <f>VLOOKUP(B36,[24]Vine!$A$5:$F$178,2,0)</f>
        <v>020714486</v>
      </c>
      <c r="E36" s="24" t="s">
        <v>36</v>
      </c>
      <c r="F36" s="24">
        <v>15320</v>
      </c>
      <c r="G36" s="25">
        <v>15500</v>
      </c>
      <c r="H36" s="26">
        <f t="shared" si="2"/>
        <v>237460000</v>
      </c>
      <c r="I36" s="28"/>
    </row>
    <row r="37" spans="1:12">
      <c r="A37" s="33">
        <v>42912</v>
      </c>
      <c r="B37" s="10" t="s">
        <v>33</v>
      </c>
      <c r="C37" s="23" t="str">
        <f>VLOOKUP(B37,[24]Vine!$A$5:$F$178,3,0)</f>
        <v>Phan Thiết - Bình Thuận</v>
      </c>
      <c r="D37" s="23">
        <f>VLOOKUP(B37,[24]Vine!$A$5:$F$178,2,0)</f>
        <v>260178873</v>
      </c>
      <c r="E37" s="24" t="s">
        <v>36</v>
      </c>
      <c r="F37" s="24">
        <f>369460-SUM(F14:F36)</f>
        <v>15040</v>
      </c>
      <c r="G37" s="25">
        <v>15500</v>
      </c>
      <c r="H37" s="26">
        <f t="shared" si="0"/>
        <v>233120000</v>
      </c>
      <c r="I37" s="28"/>
    </row>
    <row r="38" spans="1:12" ht="13.5" customHeight="1">
      <c r="A38" s="21"/>
      <c r="B38" s="22"/>
      <c r="C38" s="23"/>
      <c r="D38" s="23"/>
      <c r="E38" s="24"/>
      <c r="F38" s="24"/>
      <c r="G38" s="25"/>
      <c r="H38" s="26"/>
      <c r="I38" s="26"/>
      <c r="K38" s="30"/>
    </row>
    <row r="39" spans="1:12">
      <c r="A39" s="2" t="s">
        <v>21</v>
      </c>
      <c r="C39" s="11">
        <f>SUM(H14:H38)</f>
        <v>5726630000</v>
      </c>
      <c r="D39" s="11"/>
      <c r="K39" s="30"/>
      <c r="L39" s="30"/>
    </row>
    <row r="40" spans="1:12">
      <c r="C40" s="12"/>
      <c r="D40" s="4"/>
      <c r="G40" s="31" t="s">
        <v>103</v>
      </c>
      <c r="H40" s="13"/>
      <c r="I40" s="13"/>
      <c r="L40" s="30"/>
    </row>
    <row r="41" spans="1:12">
      <c r="B41" s="14" t="s">
        <v>22</v>
      </c>
      <c r="G41" s="15" t="s">
        <v>23</v>
      </c>
    </row>
    <row r="42" spans="1:12">
      <c r="B42" s="16" t="s">
        <v>24</v>
      </c>
      <c r="D42" s="17"/>
      <c r="G42" s="18" t="s">
        <v>25</v>
      </c>
    </row>
    <row r="43" spans="1:12">
      <c r="B43" s="16"/>
      <c r="D43" s="17"/>
      <c r="G43" s="18"/>
      <c r="K43" s="30"/>
    </row>
    <row r="44" spans="1:12">
      <c r="B44" s="16"/>
      <c r="D44" s="17"/>
      <c r="G44" s="18"/>
    </row>
    <row r="45" spans="1:12">
      <c r="B45" s="16"/>
      <c r="D45" s="17"/>
      <c r="G45" s="18"/>
    </row>
    <row r="46" spans="1:12">
      <c r="B46" s="16"/>
      <c r="D46" s="17"/>
      <c r="G46" s="18"/>
    </row>
    <row r="47" spans="1:12">
      <c r="B47" s="16"/>
      <c r="D47" s="17"/>
      <c r="G47" s="18"/>
    </row>
    <row r="48" spans="1:12">
      <c r="B48" s="19" t="s">
        <v>29</v>
      </c>
      <c r="C48" s="19"/>
      <c r="F48" s="109"/>
      <c r="G48" s="109"/>
      <c r="H48" s="109"/>
    </row>
    <row r="49" spans="1:9">
      <c r="A49" s="20" t="s">
        <v>26</v>
      </c>
    </row>
    <row r="50" spans="1:9" ht="33" customHeight="1">
      <c r="A50" s="110" t="s">
        <v>27</v>
      </c>
      <c r="B50" s="111"/>
      <c r="C50" s="111"/>
      <c r="D50" s="111"/>
      <c r="E50" s="111"/>
      <c r="F50" s="111"/>
      <c r="G50" s="111"/>
      <c r="H50" s="111"/>
      <c r="I50" s="111"/>
    </row>
    <row r="51" spans="1:9" ht="34.5" customHeight="1">
      <c r="A51" s="110" t="s">
        <v>28</v>
      </c>
      <c r="B51" s="110"/>
      <c r="C51" s="110"/>
      <c r="D51" s="110"/>
      <c r="E51" s="110"/>
      <c r="F51" s="110"/>
      <c r="G51" s="110"/>
      <c r="H51" s="110"/>
      <c r="I51" s="110"/>
    </row>
  </sheetData>
  <mergeCells count="9">
    <mergeCell ref="F48:H48"/>
    <mergeCell ref="A50:I50"/>
    <mergeCell ref="A51:I51"/>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5" right="0" top="0.7" bottom="0.3" header="0.3" footer="0.3"/>
  <pageSetup orientation="landscape" horizontalDpi="0" verticalDpi="0" r:id="rId1"/>
</worksheet>
</file>

<file path=xl/worksheets/sheet2.xml><?xml version="1.0" encoding="utf-8"?>
<worksheet xmlns="http://schemas.openxmlformats.org/spreadsheetml/2006/main" xmlns:r="http://schemas.openxmlformats.org/officeDocument/2006/relationships">
  <dimension ref="A1:K44"/>
  <sheetViews>
    <sheetView topLeftCell="A10" workbookViewId="0">
      <selection activeCell="A10"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64</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82" t="s">
        <v>10</v>
      </c>
    </row>
    <row r="12" spans="1:9" ht="28.5">
      <c r="A12" s="123"/>
      <c r="B12" s="82" t="s">
        <v>11</v>
      </c>
      <c r="C12" s="82" t="s">
        <v>12</v>
      </c>
      <c r="D12" s="82" t="s">
        <v>13</v>
      </c>
      <c r="E12" s="82" t="s">
        <v>14</v>
      </c>
      <c r="F12" s="5" t="s">
        <v>15</v>
      </c>
      <c r="G12" s="5" t="s">
        <v>16</v>
      </c>
      <c r="H12" s="6" t="s">
        <v>17</v>
      </c>
      <c r="I12" s="82"/>
    </row>
    <row r="13" spans="1:9">
      <c r="A13" s="7" t="s">
        <v>18</v>
      </c>
      <c r="B13" s="8">
        <v>2</v>
      </c>
      <c r="C13" s="8">
        <v>3</v>
      </c>
      <c r="D13" s="8">
        <v>4</v>
      </c>
      <c r="E13" s="8">
        <v>5</v>
      </c>
      <c r="F13" s="9" t="s">
        <v>19</v>
      </c>
      <c r="G13" s="9" t="s">
        <v>20</v>
      </c>
      <c r="H13" s="8">
        <v>8</v>
      </c>
      <c r="I13" s="8">
        <v>9</v>
      </c>
    </row>
    <row r="14" spans="1:9">
      <c r="A14" s="83">
        <v>42878</v>
      </c>
      <c r="B14" s="10" t="s">
        <v>32</v>
      </c>
      <c r="C14" s="23" t="str">
        <f>VLOOKUP(B14,[24]Vine!$A$5:$F$178,3,0)</f>
        <v>Long Hương - Bình Thuận</v>
      </c>
      <c r="D14" s="23" t="str">
        <f>VLOOKUP(B14,[24]Vine!$A$5:$F$178,2,0)</f>
        <v>020714486</v>
      </c>
      <c r="E14" s="24" t="s">
        <v>36</v>
      </c>
      <c r="F14" s="24">
        <v>15350</v>
      </c>
      <c r="G14" s="25">
        <v>15500</v>
      </c>
      <c r="H14" s="26">
        <f t="shared" ref="H14:H25" si="0">F14*G14</f>
        <v>237925000</v>
      </c>
      <c r="I14" s="27"/>
    </row>
    <row r="15" spans="1:9">
      <c r="A15" s="83">
        <v>42878</v>
      </c>
      <c r="B15" s="10" t="s">
        <v>35</v>
      </c>
      <c r="C15" s="23" t="str">
        <f>VLOOKUP(B15,[24]Vine!$A$5:$F$178,3,0)</f>
        <v>Thanh Hải - Bình Thuận</v>
      </c>
      <c r="D15" s="23">
        <f>VLOOKUP(B15,[24]Vine!$A$5:$F$178,2,0)</f>
        <v>261005222</v>
      </c>
      <c r="E15" s="24" t="s">
        <v>36</v>
      </c>
      <c r="F15" s="24">
        <v>15430</v>
      </c>
      <c r="G15" s="25">
        <v>15500</v>
      </c>
      <c r="H15" s="26">
        <f t="shared" si="0"/>
        <v>239165000</v>
      </c>
      <c r="I15" s="28"/>
    </row>
    <row r="16" spans="1:9">
      <c r="A16" s="83">
        <v>42878</v>
      </c>
      <c r="B16" s="10" t="s">
        <v>31</v>
      </c>
      <c r="C16" s="23" t="str">
        <f>VLOOKUP(B16,[24]Vine!$A$5:$F$178,3,0)</f>
        <v>Hàm Tân - Bình Thuận</v>
      </c>
      <c r="D16" s="23">
        <f>VLOOKUP(B16,[24]Vine!$A$5:$F$178,2,0)</f>
        <v>260690910</v>
      </c>
      <c r="E16" s="24" t="s">
        <v>36</v>
      </c>
      <c r="F16" s="24">
        <v>16110</v>
      </c>
      <c r="G16" s="25">
        <v>15500</v>
      </c>
      <c r="H16" s="26">
        <f t="shared" si="0"/>
        <v>249705000</v>
      </c>
      <c r="I16" s="28"/>
    </row>
    <row r="17" spans="1:11">
      <c r="A17" s="83">
        <v>42881</v>
      </c>
      <c r="B17" s="10" t="s">
        <v>30</v>
      </c>
      <c r="C17" s="23" t="str">
        <f>VLOOKUP(B17,[24]Vine!$A$5:$F$178,3,0)</f>
        <v>Đức Linh - Bình Thuận</v>
      </c>
      <c r="D17" s="23">
        <f>VLOOKUP(B17,[24]Vine!$A$5:$F$178,2,0)</f>
        <v>260682094</v>
      </c>
      <c r="E17" s="24" t="s">
        <v>36</v>
      </c>
      <c r="F17" s="24">
        <v>15345</v>
      </c>
      <c r="G17" s="25">
        <v>15500</v>
      </c>
      <c r="H17" s="26">
        <f t="shared" si="0"/>
        <v>237847500</v>
      </c>
      <c r="I17" s="28"/>
    </row>
    <row r="18" spans="1:11">
      <c r="A18" s="83">
        <v>42881</v>
      </c>
      <c r="B18" s="10" t="s">
        <v>37</v>
      </c>
      <c r="C18" s="23" t="str">
        <f>VLOOKUP(B18,[24]Vine!$A$5:$F$178,3,0)</f>
        <v>Phan Thiết - Bình Thuận</v>
      </c>
      <c r="D18" s="23">
        <f>VLOOKUP(B18,[24]Vine!$A$5:$F$178,2,0)</f>
        <v>280853616</v>
      </c>
      <c r="E18" s="24" t="s">
        <v>36</v>
      </c>
      <c r="F18" s="24">
        <v>15720</v>
      </c>
      <c r="G18" s="25">
        <v>15500</v>
      </c>
      <c r="H18" s="26">
        <f t="shared" si="0"/>
        <v>243660000</v>
      </c>
      <c r="I18" s="28"/>
    </row>
    <row r="19" spans="1:11">
      <c r="A19" s="83">
        <v>42881</v>
      </c>
      <c r="B19" s="10" t="s">
        <v>38</v>
      </c>
      <c r="C19" s="23" t="str">
        <f>VLOOKUP(B19,[24]Vine!$A$5:$F$178,3,0)</f>
        <v>Đức Linh - Bình Thuận</v>
      </c>
      <c r="D19" s="23">
        <f>VLOOKUP(B19,[24]Vine!$A$5:$F$178,2,0)</f>
        <v>250746332</v>
      </c>
      <c r="E19" s="24" t="s">
        <v>36</v>
      </c>
      <c r="F19" s="24">
        <v>14225</v>
      </c>
      <c r="G19" s="25">
        <v>15500</v>
      </c>
      <c r="H19" s="26">
        <f t="shared" si="0"/>
        <v>220487500</v>
      </c>
      <c r="I19" s="28"/>
    </row>
    <row r="20" spans="1:11">
      <c r="A20" s="83">
        <v>42885</v>
      </c>
      <c r="B20" s="10" t="s">
        <v>33</v>
      </c>
      <c r="C20" s="23" t="str">
        <f>VLOOKUP(B20,[24]Vine!$A$5:$F$178,3,0)</f>
        <v>Phan Thiết - Bình Thuận</v>
      </c>
      <c r="D20" s="23">
        <f>VLOOKUP(B20,[24]Vine!$A$5:$F$178,2,0)</f>
        <v>260178873</v>
      </c>
      <c r="E20" s="24" t="s">
        <v>36</v>
      </c>
      <c r="F20" s="24">
        <v>16145</v>
      </c>
      <c r="G20" s="25">
        <v>15500</v>
      </c>
      <c r="H20" s="26">
        <f t="shared" si="0"/>
        <v>250247500</v>
      </c>
      <c r="I20" s="28"/>
    </row>
    <row r="21" spans="1:11">
      <c r="A21" s="83">
        <v>42885</v>
      </c>
      <c r="B21" s="10" t="s">
        <v>34</v>
      </c>
      <c r="C21" s="23" t="str">
        <f>VLOOKUP(B21,[24]Vine!$A$5:$F$178,3,0)</f>
        <v>Phan Thiết - Bình Thuận</v>
      </c>
      <c r="D21" s="23">
        <f>VLOOKUP(B21,[24]Vine!$A$5:$F$178,2,0)</f>
        <v>260850613</v>
      </c>
      <c r="E21" s="24" t="s">
        <v>36</v>
      </c>
      <c r="F21" s="24">
        <v>15340</v>
      </c>
      <c r="G21" s="25">
        <v>15500</v>
      </c>
      <c r="H21" s="26">
        <f t="shared" si="0"/>
        <v>237770000</v>
      </c>
      <c r="I21" s="28"/>
    </row>
    <row r="22" spans="1:11">
      <c r="A22" s="83">
        <v>42885</v>
      </c>
      <c r="B22" s="10" t="s">
        <v>35</v>
      </c>
      <c r="C22" s="23" t="str">
        <f>VLOOKUP(B22,[24]Vine!$A$5:$F$178,3,0)</f>
        <v>Thanh Hải - Bình Thuận</v>
      </c>
      <c r="D22" s="23">
        <f>VLOOKUP(B22,[24]Vine!$A$5:$F$178,2,0)</f>
        <v>261005222</v>
      </c>
      <c r="E22" s="24" t="s">
        <v>36</v>
      </c>
      <c r="F22" s="24">
        <v>15850</v>
      </c>
      <c r="G22" s="25">
        <v>15500</v>
      </c>
      <c r="H22" s="26">
        <f t="shared" si="0"/>
        <v>245675000</v>
      </c>
      <c r="I22" s="28"/>
    </row>
    <row r="23" spans="1:11">
      <c r="A23" s="83">
        <v>42888</v>
      </c>
      <c r="B23" s="10" t="s">
        <v>31</v>
      </c>
      <c r="C23" s="23" t="str">
        <f>VLOOKUP(B23,[24]Vine!$A$5:$F$178,3,0)</f>
        <v>Hàm Tân - Bình Thuận</v>
      </c>
      <c r="D23" s="23">
        <f>VLOOKUP(B23,[24]Vine!$A$5:$F$178,2,0)</f>
        <v>260690910</v>
      </c>
      <c r="E23" s="24" t="s">
        <v>36</v>
      </c>
      <c r="F23" s="29">
        <v>15470</v>
      </c>
      <c r="G23" s="25">
        <v>15500</v>
      </c>
      <c r="H23" s="26">
        <f t="shared" si="0"/>
        <v>239785000</v>
      </c>
      <c r="I23" s="28"/>
    </row>
    <row r="24" spans="1:11">
      <c r="A24" s="83">
        <v>42888</v>
      </c>
      <c r="B24" s="10" t="s">
        <v>30</v>
      </c>
      <c r="C24" s="23" t="str">
        <f>VLOOKUP(B24,[24]Vine!$A$5:$F$178,3,0)</f>
        <v>Đức Linh - Bình Thuận</v>
      </c>
      <c r="D24" s="23">
        <f>VLOOKUP(B24,[24]Vine!$A$5:$F$178,2,0)</f>
        <v>260682094</v>
      </c>
      <c r="E24" s="24" t="s">
        <v>36</v>
      </c>
      <c r="F24" s="24">
        <v>14247</v>
      </c>
      <c r="G24" s="25">
        <v>15500</v>
      </c>
      <c r="H24" s="26">
        <f t="shared" si="0"/>
        <v>220828500</v>
      </c>
      <c r="I24" s="28"/>
    </row>
    <row r="25" spans="1:11">
      <c r="A25" s="83">
        <v>42888</v>
      </c>
      <c r="B25" s="10" t="s">
        <v>34</v>
      </c>
      <c r="C25" s="23" t="str">
        <f>VLOOKUP(B25,[24]Vine!$A$5:$F$178,3,0)</f>
        <v>Phan Thiết - Bình Thuận</v>
      </c>
      <c r="D25" s="23">
        <f>VLOOKUP(B25,[24]Vine!$A$5:$F$178,2,0)</f>
        <v>260850613</v>
      </c>
      <c r="E25" s="24" t="s">
        <v>36</v>
      </c>
      <c r="F25" s="24">
        <f>184730-SUM(F14:F24)</f>
        <v>15498</v>
      </c>
      <c r="G25" s="25">
        <v>15500</v>
      </c>
      <c r="H25" s="26">
        <f t="shared" si="0"/>
        <v>240219000</v>
      </c>
      <c r="I25" s="28"/>
    </row>
    <row r="26" spans="1:11" ht="21" customHeight="1">
      <c r="A26" s="21"/>
      <c r="B26" s="22"/>
      <c r="C26" s="23"/>
      <c r="D26" s="23"/>
      <c r="E26" s="24"/>
      <c r="F26" s="24"/>
      <c r="G26" s="25"/>
      <c r="H26" s="26"/>
      <c r="I26" s="26"/>
    </row>
    <row r="27" spans="1:11">
      <c r="A27" s="2" t="s">
        <v>21</v>
      </c>
      <c r="C27" s="11">
        <f>SUM(H14:H26)</f>
        <v>2863315000</v>
      </c>
      <c r="D27" s="11"/>
      <c r="K27" s="30"/>
    </row>
    <row r="28" spans="1:11">
      <c r="C28" s="12"/>
      <c r="D28" s="4"/>
      <c r="G28" s="31" t="s">
        <v>65</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c r="B34" s="16"/>
      <c r="D34" s="17"/>
      <c r="G34" s="18"/>
    </row>
    <row r="35" spans="1:9">
      <c r="B35" s="16"/>
      <c r="C35" s="12"/>
      <c r="D35" s="17"/>
      <c r="G35" s="18"/>
    </row>
    <row r="36" spans="1:9">
      <c r="B36" s="19" t="s">
        <v>29</v>
      </c>
      <c r="C36" s="19"/>
      <c r="F36" s="109"/>
      <c r="G36" s="109"/>
      <c r="H36" s="109"/>
    </row>
    <row r="37" spans="1:9" ht="17.25" hidden="1" customHeight="1">
      <c r="B37" s="19"/>
      <c r="C37" s="19"/>
      <c r="F37" s="81"/>
      <c r="G37" s="81"/>
      <c r="H37" s="81"/>
    </row>
    <row r="38" spans="1:9" ht="17.25" hidden="1" customHeight="1">
      <c r="B38" s="19"/>
      <c r="C38" s="19"/>
      <c r="F38" s="81"/>
      <c r="G38" s="81"/>
      <c r="H38" s="81"/>
    </row>
    <row r="39" spans="1:9" ht="17.25" hidden="1" customHeight="1">
      <c r="B39" s="19"/>
      <c r="C39" s="19"/>
      <c r="F39" s="81"/>
      <c r="G39" s="81"/>
      <c r="H39" s="81"/>
    </row>
    <row r="40" spans="1:9" ht="17.25" hidden="1" customHeight="1">
      <c r="B40" s="19"/>
      <c r="C40" s="19"/>
      <c r="F40" s="81"/>
      <c r="G40" s="81"/>
      <c r="H40" s="81"/>
    </row>
    <row r="41" spans="1:9" ht="24" customHeight="1"/>
    <row r="42" spans="1:9">
      <c r="A42" s="20" t="s">
        <v>26</v>
      </c>
    </row>
    <row r="43" spans="1:9" ht="33" customHeight="1">
      <c r="A43" s="110" t="s">
        <v>27</v>
      </c>
      <c r="B43" s="111"/>
      <c r="C43" s="111"/>
      <c r="D43" s="111"/>
      <c r="E43" s="111"/>
      <c r="F43" s="111"/>
      <c r="G43" s="111"/>
      <c r="H43" s="111"/>
      <c r="I43" s="111"/>
    </row>
    <row r="44" spans="1:9" ht="31.5" customHeight="1">
      <c r="A44" s="110" t="s">
        <v>28</v>
      </c>
      <c r="B44" s="110"/>
      <c r="C44" s="110"/>
      <c r="D44" s="110"/>
      <c r="E44" s="110"/>
      <c r="F44" s="110"/>
      <c r="G44" s="110"/>
      <c r="H44" s="110"/>
      <c r="I44" s="110"/>
    </row>
  </sheetData>
  <mergeCells count="9">
    <mergeCell ref="F36:H36"/>
    <mergeCell ref="A43:I43"/>
    <mergeCell ref="A44:I44"/>
    <mergeCell ref="A1:G3"/>
    <mergeCell ref="H1:I4"/>
    <mergeCell ref="A4:G4"/>
    <mergeCell ref="A11:A12"/>
    <mergeCell ref="B11:D11"/>
    <mergeCell ref="E11:H11"/>
  </mergeCells>
  <conditionalFormatting sqref="C5:E6 F6">
    <cfRule type="cellIs" dxfId="13" priority="1" stopIfTrue="1" operator="equal">
      <formula>"Döõ lieäu sai"</formula>
    </cfRule>
  </conditionalFormatting>
  <pageMargins left="0.6" right="0" top="0.3" bottom="0.3"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dimension ref="A1:N29"/>
  <sheetViews>
    <sheetView workbookViewId="0">
      <selection activeCell="M16" sqref="M16"/>
    </sheetView>
  </sheetViews>
  <sheetFormatPr defaultRowHeight="15.75"/>
  <cols>
    <col min="1" max="1" width="4.25" style="39" customWidth="1"/>
    <col min="2" max="2" width="9.375" style="66" customWidth="1"/>
    <col min="3" max="3" width="19.375" style="39" customWidth="1"/>
    <col min="4" max="4" width="21.375" style="86" customWidth="1"/>
    <col min="5" max="5" width="13.625" style="86" hidden="1" customWidth="1"/>
    <col min="6" max="6" width="14.375" style="39" customWidth="1"/>
    <col min="7" max="7" width="11.625" style="86" customWidth="1"/>
    <col min="8" max="8" width="12.375" style="68" customWidth="1"/>
    <col min="9" max="9" width="14.375" style="69" bestFit="1" customWidth="1"/>
    <col min="10" max="10" width="13.5" style="1" customWidth="1"/>
    <col min="11" max="11" width="7.25" style="86" customWidth="1"/>
    <col min="12" max="12" width="14.375" style="39" bestFit="1" customWidth="1"/>
    <col min="13" max="13" width="12.75" style="39" bestFit="1" customWidth="1"/>
    <col min="14" max="256" width="9" style="39"/>
    <col min="257" max="257" width="4.25" style="39" customWidth="1"/>
    <col min="258" max="258" width="9.375" style="39" customWidth="1"/>
    <col min="259" max="259" width="19.375" style="39" customWidth="1"/>
    <col min="260" max="260" width="21.375" style="39" customWidth="1"/>
    <col min="261" max="261" width="0" style="39" hidden="1" customWidth="1"/>
    <col min="262" max="262" width="14.375" style="39" customWidth="1"/>
    <col min="263" max="263" width="11.625" style="39" customWidth="1"/>
    <col min="264" max="264" width="12.375" style="39" customWidth="1"/>
    <col min="265" max="265" width="14.375" style="39" bestFit="1" customWidth="1"/>
    <col min="266" max="266" width="13.5" style="39" customWidth="1"/>
    <col min="267" max="267" width="8.875" style="39" customWidth="1"/>
    <col min="268" max="268" width="14.375" style="39" bestFit="1" customWidth="1"/>
    <col min="269" max="512" width="9" style="39"/>
    <col min="513" max="513" width="4.25" style="39" customWidth="1"/>
    <col min="514" max="514" width="9.375" style="39" customWidth="1"/>
    <col min="515" max="515" width="19.375" style="39" customWidth="1"/>
    <col min="516" max="516" width="21.375" style="39" customWidth="1"/>
    <col min="517" max="517" width="0" style="39" hidden="1" customWidth="1"/>
    <col min="518" max="518" width="14.375" style="39" customWidth="1"/>
    <col min="519" max="519" width="11.625" style="39" customWidth="1"/>
    <col min="520" max="520" width="12.375" style="39" customWidth="1"/>
    <col min="521" max="521" width="14.375" style="39" bestFit="1" customWidth="1"/>
    <col min="522" max="522" width="13.5" style="39" customWidth="1"/>
    <col min="523" max="523" width="8.875" style="39" customWidth="1"/>
    <col min="524" max="524" width="14.375" style="39" bestFit="1" customWidth="1"/>
    <col min="525" max="768" width="9" style="39"/>
    <col min="769" max="769" width="4.25" style="39" customWidth="1"/>
    <col min="770" max="770" width="9.375" style="39" customWidth="1"/>
    <col min="771" max="771" width="19.375" style="39" customWidth="1"/>
    <col min="772" max="772" width="21.375" style="39" customWidth="1"/>
    <col min="773" max="773" width="0" style="39" hidden="1" customWidth="1"/>
    <col min="774" max="774" width="14.375" style="39" customWidth="1"/>
    <col min="775" max="775" width="11.625" style="39" customWidth="1"/>
    <col min="776" max="776" width="12.375" style="39" customWidth="1"/>
    <col min="777" max="777" width="14.375" style="39" bestFit="1" customWidth="1"/>
    <col min="778" max="778" width="13.5" style="39" customWidth="1"/>
    <col min="779" max="779" width="8.875" style="39" customWidth="1"/>
    <col min="780" max="780" width="14.375" style="39" bestFit="1" customWidth="1"/>
    <col min="781" max="1024" width="9" style="39"/>
    <col min="1025" max="1025" width="4.25" style="39" customWidth="1"/>
    <col min="1026" max="1026" width="9.375" style="39" customWidth="1"/>
    <col min="1027" max="1027" width="19.375" style="39" customWidth="1"/>
    <col min="1028" max="1028" width="21.375" style="39" customWidth="1"/>
    <col min="1029" max="1029" width="0" style="39" hidden="1" customWidth="1"/>
    <col min="1030" max="1030" width="14.375" style="39" customWidth="1"/>
    <col min="1031" max="1031" width="11.625" style="39" customWidth="1"/>
    <col min="1032" max="1032" width="12.375" style="39" customWidth="1"/>
    <col min="1033" max="1033" width="14.375" style="39" bestFit="1" customWidth="1"/>
    <col min="1034" max="1034" width="13.5" style="39" customWidth="1"/>
    <col min="1035" max="1035" width="8.875" style="39" customWidth="1"/>
    <col min="1036" max="1036" width="14.375" style="39" bestFit="1" customWidth="1"/>
    <col min="1037" max="1280" width="9" style="39"/>
    <col min="1281" max="1281" width="4.25" style="39" customWidth="1"/>
    <col min="1282" max="1282" width="9.375" style="39" customWidth="1"/>
    <col min="1283" max="1283" width="19.375" style="39" customWidth="1"/>
    <col min="1284" max="1284" width="21.375" style="39" customWidth="1"/>
    <col min="1285" max="1285" width="0" style="39" hidden="1" customWidth="1"/>
    <col min="1286" max="1286" width="14.375" style="39" customWidth="1"/>
    <col min="1287" max="1287" width="11.625" style="39" customWidth="1"/>
    <col min="1288" max="1288" width="12.375" style="39" customWidth="1"/>
    <col min="1289" max="1289" width="14.375" style="39" bestFit="1" customWidth="1"/>
    <col min="1290" max="1290" width="13.5" style="39" customWidth="1"/>
    <col min="1291" max="1291" width="8.875" style="39" customWidth="1"/>
    <col min="1292" max="1292" width="14.375" style="39" bestFit="1" customWidth="1"/>
    <col min="1293" max="1536" width="9" style="39"/>
    <col min="1537" max="1537" width="4.25" style="39" customWidth="1"/>
    <col min="1538" max="1538" width="9.375" style="39" customWidth="1"/>
    <col min="1539" max="1539" width="19.375" style="39" customWidth="1"/>
    <col min="1540" max="1540" width="21.375" style="39" customWidth="1"/>
    <col min="1541" max="1541" width="0" style="39" hidden="1" customWidth="1"/>
    <col min="1542" max="1542" width="14.375" style="39" customWidth="1"/>
    <col min="1543" max="1543" width="11.625" style="39" customWidth="1"/>
    <col min="1544" max="1544" width="12.375" style="39" customWidth="1"/>
    <col min="1545" max="1545" width="14.375" style="39" bestFit="1" customWidth="1"/>
    <col min="1546" max="1546" width="13.5" style="39" customWidth="1"/>
    <col min="1547" max="1547" width="8.875" style="39" customWidth="1"/>
    <col min="1548" max="1548" width="14.375" style="39" bestFit="1" customWidth="1"/>
    <col min="1549" max="1792" width="9" style="39"/>
    <col min="1793" max="1793" width="4.25" style="39" customWidth="1"/>
    <col min="1794" max="1794" width="9.375" style="39" customWidth="1"/>
    <col min="1795" max="1795" width="19.375" style="39" customWidth="1"/>
    <col min="1796" max="1796" width="21.375" style="39" customWidth="1"/>
    <col min="1797" max="1797" width="0" style="39" hidden="1" customWidth="1"/>
    <col min="1798" max="1798" width="14.375" style="39" customWidth="1"/>
    <col min="1799" max="1799" width="11.625" style="39" customWidth="1"/>
    <col min="1800" max="1800" width="12.375" style="39" customWidth="1"/>
    <col min="1801" max="1801" width="14.375" style="39" bestFit="1" customWidth="1"/>
    <col min="1802" max="1802" width="13.5" style="39" customWidth="1"/>
    <col min="1803" max="1803" width="8.875" style="39" customWidth="1"/>
    <col min="1804" max="1804" width="14.375" style="39" bestFit="1" customWidth="1"/>
    <col min="1805" max="2048" width="9" style="39"/>
    <col min="2049" max="2049" width="4.25" style="39" customWidth="1"/>
    <col min="2050" max="2050" width="9.375" style="39" customWidth="1"/>
    <col min="2051" max="2051" width="19.375" style="39" customWidth="1"/>
    <col min="2052" max="2052" width="21.375" style="39" customWidth="1"/>
    <col min="2053" max="2053" width="0" style="39" hidden="1" customWidth="1"/>
    <col min="2054" max="2054" width="14.375" style="39" customWidth="1"/>
    <col min="2055" max="2055" width="11.625" style="39" customWidth="1"/>
    <col min="2056" max="2056" width="12.375" style="39" customWidth="1"/>
    <col min="2057" max="2057" width="14.375" style="39" bestFit="1" customWidth="1"/>
    <col min="2058" max="2058" width="13.5" style="39" customWidth="1"/>
    <col min="2059" max="2059" width="8.875" style="39" customWidth="1"/>
    <col min="2060" max="2060" width="14.375" style="39" bestFit="1" customWidth="1"/>
    <col min="2061" max="2304" width="9" style="39"/>
    <col min="2305" max="2305" width="4.25" style="39" customWidth="1"/>
    <col min="2306" max="2306" width="9.375" style="39" customWidth="1"/>
    <col min="2307" max="2307" width="19.375" style="39" customWidth="1"/>
    <col min="2308" max="2308" width="21.375" style="39" customWidth="1"/>
    <col min="2309" max="2309" width="0" style="39" hidden="1" customWidth="1"/>
    <col min="2310" max="2310" width="14.375" style="39" customWidth="1"/>
    <col min="2311" max="2311" width="11.625" style="39" customWidth="1"/>
    <col min="2312" max="2312" width="12.375" style="39" customWidth="1"/>
    <col min="2313" max="2313" width="14.375" style="39" bestFit="1" customWidth="1"/>
    <col min="2314" max="2314" width="13.5" style="39" customWidth="1"/>
    <col min="2315" max="2315" width="8.875" style="39" customWidth="1"/>
    <col min="2316" max="2316" width="14.375" style="39" bestFit="1" customWidth="1"/>
    <col min="2317" max="2560" width="9" style="39"/>
    <col min="2561" max="2561" width="4.25" style="39" customWidth="1"/>
    <col min="2562" max="2562" width="9.375" style="39" customWidth="1"/>
    <col min="2563" max="2563" width="19.375" style="39" customWidth="1"/>
    <col min="2564" max="2564" width="21.375" style="39" customWidth="1"/>
    <col min="2565" max="2565" width="0" style="39" hidden="1" customWidth="1"/>
    <col min="2566" max="2566" width="14.375" style="39" customWidth="1"/>
    <col min="2567" max="2567" width="11.625" style="39" customWidth="1"/>
    <col min="2568" max="2568" width="12.375" style="39" customWidth="1"/>
    <col min="2569" max="2569" width="14.375" style="39" bestFit="1" customWidth="1"/>
    <col min="2570" max="2570" width="13.5" style="39" customWidth="1"/>
    <col min="2571" max="2571" width="8.875" style="39" customWidth="1"/>
    <col min="2572" max="2572" width="14.375" style="39" bestFit="1" customWidth="1"/>
    <col min="2573" max="2816" width="9" style="39"/>
    <col min="2817" max="2817" width="4.25" style="39" customWidth="1"/>
    <col min="2818" max="2818" width="9.375" style="39" customWidth="1"/>
    <col min="2819" max="2819" width="19.375" style="39" customWidth="1"/>
    <col min="2820" max="2820" width="21.375" style="39" customWidth="1"/>
    <col min="2821" max="2821" width="0" style="39" hidden="1" customWidth="1"/>
    <col min="2822" max="2822" width="14.375" style="39" customWidth="1"/>
    <col min="2823" max="2823" width="11.625" style="39" customWidth="1"/>
    <col min="2824" max="2824" width="12.375" style="39" customWidth="1"/>
    <col min="2825" max="2825" width="14.375" style="39" bestFit="1" customWidth="1"/>
    <col min="2826" max="2826" width="13.5" style="39" customWidth="1"/>
    <col min="2827" max="2827" width="8.875" style="39" customWidth="1"/>
    <col min="2828" max="2828" width="14.375" style="39" bestFit="1" customWidth="1"/>
    <col min="2829" max="3072" width="9" style="39"/>
    <col min="3073" max="3073" width="4.25" style="39" customWidth="1"/>
    <col min="3074" max="3074" width="9.375" style="39" customWidth="1"/>
    <col min="3075" max="3075" width="19.375" style="39" customWidth="1"/>
    <col min="3076" max="3076" width="21.375" style="39" customWidth="1"/>
    <col min="3077" max="3077" width="0" style="39" hidden="1" customWidth="1"/>
    <col min="3078" max="3078" width="14.375" style="39" customWidth="1"/>
    <col min="3079" max="3079" width="11.625" style="39" customWidth="1"/>
    <col min="3080" max="3080" width="12.375" style="39" customWidth="1"/>
    <col min="3081" max="3081" width="14.375" style="39" bestFit="1" customWidth="1"/>
    <col min="3082" max="3082" width="13.5" style="39" customWidth="1"/>
    <col min="3083" max="3083" width="8.875" style="39" customWidth="1"/>
    <col min="3084" max="3084" width="14.375" style="39" bestFit="1" customWidth="1"/>
    <col min="3085" max="3328" width="9" style="39"/>
    <col min="3329" max="3329" width="4.25" style="39" customWidth="1"/>
    <col min="3330" max="3330" width="9.375" style="39" customWidth="1"/>
    <col min="3331" max="3331" width="19.375" style="39" customWidth="1"/>
    <col min="3332" max="3332" width="21.375" style="39" customWidth="1"/>
    <col min="3333" max="3333" width="0" style="39" hidden="1" customWidth="1"/>
    <col min="3334" max="3334" width="14.375" style="39" customWidth="1"/>
    <col min="3335" max="3335" width="11.625" style="39" customWidth="1"/>
    <col min="3336" max="3336" width="12.375" style="39" customWidth="1"/>
    <col min="3337" max="3337" width="14.375" style="39" bestFit="1" customWidth="1"/>
    <col min="3338" max="3338" width="13.5" style="39" customWidth="1"/>
    <col min="3339" max="3339" width="8.875" style="39" customWidth="1"/>
    <col min="3340" max="3340" width="14.375" style="39" bestFit="1" customWidth="1"/>
    <col min="3341" max="3584" width="9" style="39"/>
    <col min="3585" max="3585" width="4.25" style="39" customWidth="1"/>
    <col min="3586" max="3586" width="9.375" style="39" customWidth="1"/>
    <col min="3587" max="3587" width="19.375" style="39" customWidth="1"/>
    <col min="3588" max="3588" width="21.375" style="39" customWidth="1"/>
    <col min="3589" max="3589" width="0" style="39" hidden="1" customWidth="1"/>
    <col min="3590" max="3590" width="14.375" style="39" customWidth="1"/>
    <col min="3591" max="3591" width="11.625" style="39" customWidth="1"/>
    <col min="3592" max="3592" width="12.375" style="39" customWidth="1"/>
    <col min="3593" max="3593" width="14.375" style="39" bestFit="1" customWidth="1"/>
    <col min="3594" max="3594" width="13.5" style="39" customWidth="1"/>
    <col min="3595" max="3595" width="8.875" style="39" customWidth="1"/>
    <col min="3596" max="3596" width="14.375" style="39" bestFit="1" customWidth="1"/>
    <col min="3597" max="3840" width="9" style="39"/>
    <col min="3841" max="3841" width="4.25" style="39" customWidth="1"/>
    <col min="3842" max="3842" width="9.375" style="39" customWidth="1"/>
    <col min="3843" max="3843" width="19.375" style="39" customWidth="1"/>
    <col min="3844" max="3844" width="21.375" style="39" customWidth="1"/>
    <col min="3845" max="3845" width="0" style="39" hidden="1" customWidth="1"/>
    <col min="3846" max="3846" width="14.375" style="39" customWidth="1"/>
    <col min="3847" max="3847" width="11.625" style="39" customWidth="1"/>
    <col min="3848" max="3848" width="12.375" style="39" customWidth="1"/>
    <col min="3849" max="3849" width="14.375" style="39" bestFit="1" customWidth="1"/>
    <col min="3850" max="3850" width="13.5" style="39" customWidth="1"/>
    <col min="3851" max="3851" width="8.875" style="39" customWidth="1"/>
    <col min="3852" max="3852" width="14.375" style="39" bestFit="1" customWidth="1"/>
    <col min="3853" max="4096" width="9" style="39"/>
    <col min="4097" max="4097" width="4.25" style="39" customWidth="1"/>
    <col min="4098" max="4098" width="9.375" style="39" customWidth="1"/>
    <col min="4099" max="4099" width="19.375" style="39" customWidth="1"/>
    <col min="4100" max="4100" width="21.375" style="39" customWidth="1"/>
    <col min="4101" max="4101" width="0" style="39" hidden="1" customWidth="1"/>
    <col min="4102" max="4102" width="14.375" style="39" customWidth="1"/>
    <col min="4103" max="4103" width="11.625" style="39" customWidth="1"/>
    <col min="4104" max="4104" width="12.375" style="39" customWidth="1"/>
    <col min="4105" max="4105" width="14.375" style="39" bestFit="1" customWidth="1"/>
    <col min="4106" max="4106" width="13.5" style="39" customWidth="1"/>
    <col min="4107" max="4107" width="8.875" style="39" customWidth="1"/>
    <col min="4108" max="4108" width="14.375" style="39" bestFit="1" customWidth="1"/>
    <col min="4109" max="4352" width="9" style="39"/>
    <col min="4353" max="4353" width="4.25" style="39" customWidth="1"/>
    <col min="4354" max="4354" width="9.375" style="39" customWidth="1"/>
    <col min="4355" max="4355" width="19.375" style="39" customWidth="1"/>
    <col min="4356" max="4356" width="21.375" style="39" customWidth="1"/>
    <col min="4357" max="4357" width="0" style="39" hidden="1" customWidth="1"/>
    <col min="4358" max="4358" width="14.375" style="39" customWidth="1"/>
    <col min="4359" max="4359" width="11.625" style="39" customWidth="1"/>
    <col min="4360" max="4360" width="12.375" style="39" customWidth="1"/>
    <col min="4361" max="4361" width="14.375" style="39" bestFit="1" customWidth="1"/>
    <col min="4362" max="4362" width="13.5" style="39" customWidth="1"/>
    <col min="4363" max="4363" width="8.875" style="39" customWidth="1"/>
    <col min="4364" max="4364" width="14.375" style="39" bestFit="1" customWidth="1"/>
    <col min="4365" max="4608" width="9" style="39"/>
    <col min="4609" max="4609" width="4.25" style="39" customWidth="1"/>
    <col min="4610" max="4610" width="9.375" style="39" customWidth="1"/>
    <col min="4611" max="4611" width="19.375" style="39" customWidth="1"/>
    <col min="4612" max="4612" width="21.375" style="39" customWidth="1"/>
    <col min="4613" max="4613" width="0" style="39" hidden="1" customWidth="1"/>
    <col min="4614" max="4614" width="14.375" style="39" customWidth="1"/>
    <col min="4615" max="4615" width="11.625" style="39" customWidth="1"/>
    <col min="4616" max="4616" width="12.375" style="39" customWidth="1"/>
    <col min="4617" max="4617" width="14.375" style="39" bestFit="1" customWidth="1"/>
    <col min="4618" max="4618" width="13.5" style="39" customWidth="1"/>
    <col min="4619" max="4619" width="8.875" style="39" customWidth="1"/>
    <col min="4620" max="4620" width="14.375" style="39" bestFit="1" customWidth="1"/>
    <col min="4621" max="4864" width="9" style="39"/>
    <col min="4865" max="4865" width="4.25" style="39" customWidth="1"/>
    <col min="4866" max="4866" width="9.375" style="39" customWidth="1"/>
    <col min="4867" max="4867" width="19.375" style="39" customWidth="1"/>
    <col min="4868" max="4868" width="21.375" style="39" customWidth="1"/>
    <col min="4869" max="4869" width="0" style="39" hidden="1" customWidth="1"/>
    <col min="4870" max="4870" width="14.375" style="39" customWidth="1"/>
    <col min="4871" max="4871" width="11.625" style="39" customWidth="1"/>
    <col min="4872" max="4872" width="12.375" style="39" customWidth="1"/>
    <col min="4873" max="4873" width="14.375" style="39" bestFit="1" customWidth="1"/>
    <col min="4874" max="4874" width="13.5" style="39" customWidth="1"/>
    <col min="4875" max="4875" width="8.875" style="39" customWidth="1"/>
    <col min="4876" max="4876" width="14.375" style="39" bestFit="1" customWidth="1"/>
    <col min="4877" max="5120" width="9" style="39"/>
    <col min="5121" max="5121" width="4.25" style="39" customWidth="1"/>
    <col min="5122" max="5122" width="9.375" style="39" customWidth="1"/>
    <col min="5123" max="5123" width="19.375" style="39" customWidth="1"/>
    <col min="5124" max="5124" width="21.375" style="39" customWidth="1"/>
    <col min="5125" max="5125" width="0" style="39" hidden="1" customWidth="1"/>
    <col min="5126" max="5126" width="14.375" style="39" customWidth="1"/>
    <col min="5127" max="5127" width="11.625" style="39" customWidth="1"/>
    <col min="5128" max="5128" width="12.375" style="39" customWidth="1"/>
    <col min="5129" max="5129" width="14.375" style="39" bestFit="1" customWidth="1"/>
    <col min="5130" max="5130" width="13.5" style="39" customWidth="1"/>
    <col min="5131" max="5131" width="8.875" style="39" customWidth="1"/>
    <col min="5132" max="5132" width="14.375" style="39" bestFit="1" customWidth="1"/>
    <col min="5133" max="5376" width="9" style="39"/>
    <col min="5377" max="5377" width="4.25" style="39" customWidth="1"/>
    <col min="5378" max="5378" width="9.375" style="39" customWidth="1"/>
    <col min="5379" max="5379" width="19.375" style="39" customWidth="1"/>
    <col min="5380" max="5380" width="21.375" style="39" customWidth="1"/>
    <col min="5381" max="5381" width="0" style="39" hidden="1" customWidth="1"/>
    <col min="5382" max="5382" width="14.375" style="39" customWidth="1"/>
    <col min="5383" max="5383" width="11.625" style="39" customWidth="1"/>
    <col min="5384" max="5384" width="12.375" style="39" customWidth="1"/>
    <col min="5385" max="5385" width="14.375" style="39" bestFit="1" customWidth="1"/>
    <col min="5386" max="5386" width="13.5" style="39" customWidth="1"/>
    <col min="5387" max="5387" width="8.875" style="39" customWidth="1"/>
    <col min="5388" max="5388" width="14.375" style="39" bestFit="1" customWidth="1"/>
    <col min="5389" max="5632" width="9" style="39"/>
    <col min="5633" max="5633" width="4.25" style="39" customWidth="1"/>
    <col min="5634" max="5634" width="9.375" style="39" customWidth="1"/>
    <col min="5635" max="5635" width="19.375" style="39" customWidth="1"/>
    <col min="5636" max="5636" width="21.375" style="39" customWidth="1"/>
    <col min="5637" max="5637" width="0" style="39" hidden="1" customWidth="1"/>
    <col min="5638" max="5638" width="14.375" style="39" customWidth="1"/>
    <col min="5639" max="5639" width="11.625" style="39" customWidth="1"/>
    <col min="5640" max="5640" width="12.375" style="39" customWidth="1"/>
    <col min="5641" max="5641" width="14.375" style="39" bestFit="1" customWidth="1"/>
    <col min="5642" max="5642" width="13.5" style="39" customWidth="1"/>
    <col min="5643" max="5643" width="8.875" style="39" customWidth="1"/>
    <col min="5644" max="5644" width="14.375" style="39" bestFit="1" customWidth="1"/>
    <col min="5645" max="5888" width="9" style="39"/>
    <col min="5889" max="5889" width="4.25" style="39" customWidth="1"/>
    <col min="5890" max="5890" width="9.375" style="39" customWidth="1"/>
    <col min="5891" max="5891" width="19.375" style="39" customWidth="1"/>
    <col min="5892" max="5892" width="21.375" style="39" customWidth="1"/>
    <col min="5893" max="5893" width="0" style="39" hidden="1" customWidth="1"/>
    <col min="5894" max="5894" width="14.375" style="39" customWidth="1"/>
    <col min="5895" max="5895" width="11.625" style="39" customWidth="1"/>
    <col min="5896" max="5896" width="12.375" style="39" customWidth="1"/>
    <col min="5897" max="5897" width="14.375" style="39" bestFit="1" customWidth="1"/>
    <col min="5898" max="5898" width="13.5" style="39" customWidth="1"/>
    <col min="5899" max="5899" width="8.875" style="39" customWidth="1"/>
    <col min="5900" max="5900" width="14.375" style="39" bestFit="1" customWidth="1"/>
    <col min="5901" max="6144" width="9" style="39"/>
    <col min="6145" max="6145" width="4.25" style="39" customWidth="1"/>
    <col min="6146" max="6146" width="9.375" style="39" customWidth="1"/>
    <col min="6147" max="6147" width="19.375" style="39" customWidth="1"/>
    <col min="6148" max="6148" width="21.375" style="39" customWidth="1"/>
    <col min="6149" max="6149" width="0" style="39" hidden="1" customWidth="1"/>
    <col min="6150" max="6150" width="14.375" style="39" customWidth="1"/>
    <col min="6151" max="6151" width="11.625" style="39" customWidth="1"/>
    <col min="6152" max="6152" width="12.375" style="39" customWidth="1"/>
    <col min="6153" max="6153" width="14.375" style="39" bestFit="1" customWidth="1"/>
    <col min="6154" max="6154" width="13.5" style="39" customWidth="1"/>
    <col min="6155" max="6155" width="8.875" style="39" customWidth="1"/>
    <col min="6156" max="6156" width="14.375" style="39" bestFit="1" customWidth="1"/>
    <col min="6157" max="6400" width="9" style="39"/>
    <col min="6401" max="6401" width="4.25" style="39" customWidth="1"/>
    <col min="6402" max="6402" width="9.375" style="39" customWidth="1"/>
    <col min="6403" max="6403" width="19.375" style="39" customWidth="1"/>
    <col min="6404" max="6404" width="21.375" style="39" customWidth="1"/>
    <col min="6405" max="6405" width="0" style="39" hidden="1" customWidth="1"/>
    <col min="6406" max="6406" width="14.375" style="39" customWidth="1"/>
    <col min="6407" max="6407" width="11.625" style="39" customWidth="1"/>
    <col min="6408" max="6408" width="12.375" style="39" customWidth="1"/>
    <col min="6409" max="6409" width="14.375" style="39" bestFit="1" customWidth="1"/>
    <col min="6410" max="6410" width="13.5" style="39" customWidth="1"/>
    <col min="6411" max="6411" width="8.875" style="39" customWidth="1"/>
    <col min="6412" max="6412" width="14.375" style="39" bestFit="1" customWidth="1"/>
    <col min="6413" max="6656" width="9" style="39"/>
    <col min="6657" max="6657" width="4.25" style="39" customWidth="1"/>
    <col min="6658" max="6658" width="9.375" style="39" customWidth="1"/>
    <col min="6659" max="6659" width="19.375" style="39" customWidth="1"/>
    <col min="6660" max="6660" width="21.375" style="39" customWidth="1"/>
    <col min="6661" max="6661" width="0" style="39" hidden="1" customWidth="1"/>
    <col min="6662" max="6662" width="14.375" style="39" customWidth="1"/>
    <col min="6663" max="6663" width="11.625" style="39" customWidth="1"/>
    <col min="6664" max="6664" width="12.375" style="39" customWidth="1"/>
    <col min="6665" max="6665" width="14.375" style="39" bestFit="1" customWidth="1"/>
    <col min="6666" max="6666" width="13.5" style="39" customWidth="1"/>
    <col min="6667" max="6667" width="8.875" style="39" customWidth="1"/>
    <col min="6668" max="6668" width="14.375" style="39" bestFit="1" customWidth="1"/>
    <col min="6669" max="6912" width="9" style="39"/>
    <col min="6913" max="6913" width="4.25" style="39" customWidth="1"/>
    <col min="6914" max="6914" width="9.375" style="39" customWidth="1"/>
    <col min="6915" max="6915" width="19.375" style="39" customWidth="1"/>
    <col min="6916" max="6916" width="21.375" style="39" customWidth="1"/>
    <col min="6917" max="6917" width="0" style="39" hidden="1" customWidth="1"/>
    <col min="6918" max="6918" width="14.375" style="39" customWidth="1"/>
    <col min="6919" max="6919" width="11.625" style="39" customWidth="1"/>
    <col min="6920" max="6920" width="12.375" style="39" customWidth="1"/>
    <col min="6921" max="6921" width="14.375" style="39" bestFit="1" customWidth="1"/>
    <col min="6922" max="6922" width="13.5" style="39" customWidth="1"/>
    <col min="6923" max="6923" width="8.875" style="39" customWidth="1"/>
    <col min="6924" max="6924" width="14.375" style="39" bestFit="1" customWidth="1"/>
    <col min="6925" max="7168" width="9" style="39"/>
    <col min="7169" max="7169" width="4.25" style="39" customWidth="1"/>
    <col min="7170" max="7170" width="9.375" style="39" customWidth="1"/>
    <col min="7171" max="7171" width="19.375" style="39" customWidth="1"/>
    <col min="7172" max="7172" width="21.375" style="39" customWidth="1"/>
    <col min="7173" max="7173" width="0" style="39" hidden="1" customWidth="1"/>
    <col min="7174" max="7174" width="14.375" style="39" customWidth="1"/>
    <col min="7175" max="7175" width="11.625" style="39" customWidth="1"/>
    <col min="7176" max="7176" width="12.375" style="39" customWidth="1"/>
    <col min="7177" max="7177" width="14.375" style="39" bestFit="1" customWidth="1"/>
    <col min="7178" max="7178" width="13.5" style="39" customWidth="1"/>
    <col min="7179" max="7179" width="8.875" style="39" customWidth="1"/>
    <col min="7180" max="7180" width="14.375" style="39" bestFit="1" customWidth="1"/>
    <col min="7181" max="7424" width="9" style="39"/>
    <col min="7425" max="7425" width="4.25" style="39" customWidth="1"/>
    <col min="7426" max="7426" width="9.375" style="39" customWidth="1"/>
    <col min="7427" max="7427" width="19.375" style="39" customWidth="1"/>
    <col min="7428" max="7428" width="21.375" style="39" customWidth="1"/>
    <col min="7429" max="7429" width="0" style="39" hidden="1" customWidth="1"/>
    <col min="7430" max="7430" width="14.375" style="39" customWidth="1"/>
    <col min="7431" max="7431" width="11.625" style="39" customWidth="1"/>
    <col min="7432" max="7432" width="12.375" style="39" customWidth="1"/>
    <col min="7433" max="7433" width="14.375" style="39" bestFit="1" customWidth="1"/>
    <col min="7434" max="7434" width="13.5" style="39" customWidth="1"/>
    <col min="7435" max="7435" width="8.875" style="39" customWidth="1"/>
    <col min="7436" max="7436" width="14.375" style="39" bestFit="1" customWidth="1"/>
    <col min="7437" max="7680" width="9" style="39"/>
    <col min="7681" max="7681" width="4.25" style="39" customWidth="1"/>
    <col min="7682" max="7682" width="9.375" style="39" customWidth="1"/>
    <col min="7683" max="7683" width="19.375" style="39" customWidth="1"/>
    <col min="7684" max="7684" width="21.375" style="39" customWidth="1"/>
    <col min="7685" max="7685" width="0" style="39" hidden="1" customWidth="1"/>
    <col min="7686" max="7686" width="14.375" style="39" customWidth="1"/>
    <col min="7687" max="7687" width="11.625" style="39" customWidth="1"/>
    <col min="7688" max="7688" width="12.375" style="39" customWidth="1"/>
    <col min="7689" max="7689" width="14.375" style="39" bestFit="1" customWidth="1"/>
    <col min="7690" max="7690" width="13.5" style="39" customWidth="1"/>
    <col min="7691" max="7691" width="8.875" style="39" customWidth="1"/>
    <col min="7692" max="7692" width="14.375" style="39" bestFit="1" customWidth="1"/>
    <col min="7693" max="7936" width="9" style="39"/>
    <col min="7937" max="7937" width="4.25" style="39" customWidth="1"/>
    <col min="7938" max="7938" width="9.375" style="39" customWidth="1"/>
    <col min="7939" max="7939" width="19.375" style="39" customWidth="1"/>
    <col min="7940" max="7940" width="21.375" style="39" customWidth="1"/>
    <col min="7941" max="7941" width="0" style="39" hidden="1" customWidth="1"/>
    <col min="7942" max="7942" width="14.375" style="39" customWidth="1"/>
    <col min="7943" max="7943" width="11.625" style="39" customWidth="1"/>
    <col min="7944" max="7944" width="12.375" style="39" customWidth="1"/>
    <col min="7945" max="7945" width="14.375" style="39" bestFit="1" customWidth="1"/>
    <col min="7946" max="7946" width="13.5" style="39" customWidth="1"/>
    <col min="7947" max="7947" width="8.875" style="39" customWidth="1"/>
    <col min="7948" max="7948" width="14.375" style="39" bestFit="1" customWidth="1"/>
    <col min="7949" max="8192" width="9" style="39"/>
    <col min="8193" max="8193" width="4.25" style="39" customWidth="1"/>
    <col min="8194" max="8194" width="9.375" style="39" customWidth="1"/>
    <col min="8195" max="8195" width="19.375" style="39" customWidth="1"/>
    <col min="8196" max="8196" width="21.375" style="39" customWidth="1"/>
    <col min="8197" max="8197" width="0" style="39" hidden="1" customWidth="1"/>
    <col min="8198" max="8198" width="14.375" style="39" customWidth="1"/>
    <col min="8199" max="8199" width="11.625" style="39" customWidth="1"/>
    <col min="8200" max="8200" width="12.375" style="39" customWidth="1"/>
    <col min="8201" max="8201" width="14.375" style="39" bestFit="1" customWidth="1"/>
    <col min="8202" max="8202" width="13.5" style="39" customWidth="1"/>
    <col min="8203" max="8203" width="8.875" style="39" customWidth="1"/>
    <col min="8204" max="8204" width="14.375" style="39" bestFit="1" customWidth="1"/>
    <col min="8205" max="8448" width="9" style="39"/>
    <col min="8449" max="8449" width="4.25" style="39" customWidth="1"/>
    <col min="8450" max="8450" width="9.375" style="39" customWidth="1"/>
    <col min="8451" max="8451" width="19.375" style="39" customWidth="1"/>
    <col min="8452" max="8452" width="21.375" style="39" customWidth="1"/>
    <col min="8453" max="8453" width="0" style="39" hidden="1" customWidth="1"/>
    <col min="8454" max="8454" width="14.375" style="39" customWidth="1"/>
    <col min="8455" max="8455" width="11.625" style="39" customWidth="1"/>
    <col min="8456" max="8456" width="12.375" style="39" customWidth="1"/>
    <col min="8457" max="8457" width="14.375" style="39" bestFit="1" customWidth="1"/>
    <col min="8458" max="8458" width="13.5" style="39" customWidth="1"/>
    <col min="8459" max="8459" width="8.875" style="39" customWidth="1"/>
    <col min="8460" max="8460" width="14.375" style="39" bestFit="1" customWidth="1"/>
    <col min="8461" max="8704" width="9" style="39"/>
    <col min="8705" max="8705" width="4.25" style="39" customWidth="1"/>
    <col min="8706" max="8706" width="9.375" style="39" customWidth="1"/>
    <col min="8707" max="8707" width="19.375" style="39" customWidth="1"/>
    <col min="8708" max="8708" width="21.375" style="39" customWidth="1"/>
    <col min="8709" max="8709" width="0" style="39" hidden="1" customWidth="1"/>
    <col min="8710" max="8710" width="14.375" style="39" customWidth="1"/>
    <col min="8711" max="8711" width="11.625" style="39" customWidth="1"/>
    <col min="8712" max="8712" width="12.375" style="39" customWidth="1"/>
    <col min="8713" max="8713" width="14.375" style="39" bestFit="1" customWidth="1"/>
    <col min="8714" max="8714" width="13.5" style="39" customWidth="1"/>
    <col min="8715" max="8715" width="8.875" style="39" customWidth="1"/>
    <col min="8716" max="8716" width="14.375" style="39" bestFit="1" customWidth="1"/>
    <col min="8717" max="8960" width="9" style="39"/>
    <col min="8961" max="8961" width="4.25" style="39" customWidth="1"/>
    <col min="8962" max="8962" width="9.375" style="39" customWidth="1"/>
    <col min="8963" max="8963" width="19.375" style="39" customWidth="1"/>
    <col min="8964" max="8964" width="21.375" style="39" customWidth="1"/>
    <col min="8965" max="8965" width="0" style="39" hidden="1" customWidth="1"/>
    <col min="8966" max="8966" width="14.375" style="39" customWidth="1"/>
    <col min="8967" max="8967" width="11.625" style="39" customWidth="1"/>
    <col min="8968" max="8968" width="12.375" style="39" customWidth="1"/>
    <col min="8969" max="8969" width="14.375" style="39" bestFit="1" customWidth="1"/>
    <col min="8970" max="8970" width="13.5" style="39" customWidth="1"/>
    <col min="8971" max="8971" width="8.875" style="39" customWidth="1"/>
    <col min="8972" max="8972" width="14.375" style="39" bestFit="1" customWidth="1"/>
    <col min="8973" max="9216" width="9" style="39"/>
    <col min="9217" max="9217" width="4.25" style="39" customWidth="1"/>
    <col min="9218" max="9218" width="9.375" style="39" customWidth="1"/>
    <col min="9219" max="9219" width="19.375" style="39" customWidth="1"/>
    <col min="9220" max="9220" width="21.375" style="39" customWidth="1"/>
    <col min="9221" max="9221" width="0" style="39" hidden="1" customWidth="1"/>
    <col min="9222" max="9222" width="14.375" style="39" customWidth="1"/>
    <col min="9223" max="9223" width="11.625" style="39" customWidth="1"/>
    <col min="9224" max="9224" width="12.375" style="39" customWidth="1"/>
    <col min="9225" max="9225" width="14.375" style="39" bestFit="1" customWidth="1"/>
    <col min="9226" max="9226" width="13.5" style="39" customWidth="1"/>
    <col min="9227" max="9227" width="8.875" style="39" customWidth="1"/>
    <col min="9228" max="9228" width="14.375" style="39" bestFit="1" customWidth="1"/>
    <col min="9229" max="9472" width="9" style="39"/>
    <col min="9473" max="9473" width="4.25" style="39" customWidth="1"/>
    <col min="9474" max="9474" width="9.375" style="39" customWidth="1"/>
    <col min="9475" max="9475" width="19.375" style="39" customWidth="1"/>
    <col min="9476" max="9476" width="21.375" style="39" customWidth="1"/>
    <col min="9477" max="9477" width="0" style="39" hidden="1" customWidth="1"/>
    <col min="9478" max="9478" width="14.375" style="39" customWidth="1"/>
    <col min="9479" max="9479" width="11.625" style="39" customWidth="1"/>
    <col min="9480" max="9480" width="12.375" style="39" customWidth="1"/>
    <col min="9481" max="9481" width="14.375" style="39" bestFit="1" customWidth="1"/>
    <col min="9482" max="9482" width="13.5" style="39" customWidth="1"/>
    <col min="9483" max="9483" width="8.875" style="39" customWidth="1"/>
    <col min="9484" max="9484" width="14.375" style="39" bestFit="1" customWidth="1"/>
    <col min="9485" max="9728" width="9" style="39"/>
    <col min="9729" max="9729" width="4.25" style="39" customWidth="1"/>
    <col min="9730" max="9730" width="9.375" style="39" customWidth="1"/>
    <col min="9731" max="9731" width="19.375" style="39" customWidth="1"/>
    <col min="9732" max="9732" width="21.375" style="39" customWidth="1"/>
    <col min="9733" max="9733" width="0" style="39" hidden="1" customWidth="1"/>
    <col min="9734" max="9734" width="14.375" style="39" customWidth="1"/>
    <col min="9735" max="9735" width="11.625" style="39" customWidth="1"/>
    <col min="9736" max="9736" width="12.375" style="39" customWidth="1"/>
    <col min="9737" max="9737" width="14.375" style="39" bestFit="1" customWidth="1"/>
    <col min="9738" max="9738" width="13.5" style="39" customWidth="1"/>
    <col min="9739" max="9739" width="8.875" style="39" customWidth="1"/>
    <col min="9740" max="9740" width="14.375" style="39" bestFit="1" customWidth="1"/>
    <col min="9741" max="9984" width="9" style="39"/>
    <col min="9985" max="9985" width="4.25" style="39" customWidth="1"/>
    <col min="9986" max="9986" width="9.375" style="39" customWidth="1"/>
    <col min="9987" max="9987" width="19.375" style="39" customWidth="1"/>
    <col min="9988" max="9988" width="21.375" style="39" customWidth="1"/>
    <col min="9989" max="9989" width="0" style="39" hidden="1" customWidth="1"/>
    <col min="9990" max="9990" width="14.375" style="39" customWidth="1"/>
    <col min="9991" max="9991" width="11.625" style="39" customWidth="1"/>
    <col min="9992" max="9992" width="12.375" style="39" customWidth="1"/>
    <col min="9993" max="9993" width="14.375" style="39" bestFit="1" customWidth="1"/>
    <col min="9994" max="9994" width="13.5" style="39" customWidth="1"/>
    <col min="9995" max="9995" width="8.875" style="39" customWidth="1"/>
    <col min="9996" max="9996" width="14.375" style="39" bestFit="1" customWidth="1"/>
    <col min="9997" max="10240" width="9" style="39"/>
    <col min="10241" max="10241" width="4.25" style="39" customWidth="1"/>
    <col min="10242" max="10242" width="9.375" style="39" customWidth="1"/>
    <col min="10243" max="10243" width="19.375" style="39" customWidth="1"/>
    <col min="10244" max="10244" width="21.375" style="39" customWidth="1"/>
    <col min="10245" max="10245" width="0" style="39" hidden="1" customWidth="1"/>
    <col min="10246" max="10246" width="14.375" style="39" customWidth="1"/>
    <col min="10247" max="10247" width="11.625" style="39" customWidth="1"/>
    <col min="10248" max="10248" width="12.375" style="39" customWidth="1"/>
    <col min="10249" max="10249" width="14.375" style="39" bestFit="1" customWidth="1"/>
    <col min="10250" max="10250" width="13.5" style="39" customWidth="1"/>
    <col min="10251" max="10251" width="8.875" style="39" customWidth="1"/>
    <col min="10252" max="10252" width="14.375" style="39" bestFit="1" customWidth="1"/>
    <col min="10253" max="10496" width="9" style="39"/>
    <col min="10497" max="10497" width="4.25" style="39" customWidth="1"/>
    <col min="10498" max="10498" width="9.375" style="39" customWidth="1"/>
    <col min="10499" max="10499" width="19.375" style="39" customWidth="1"/>
    <col min="10500" max="10500" width="21.375" style="39" customWidth="1"/>
    <col min="10501" max="10501" width="0" style="39" hidden="1" customWidth="1"/>
    <col min="10502" max="10502" width="14.375" style="39" customWidth="1"/>
    <col min="10503" max="10503" width="11.625" style="39" customWidth="1"/>
    <col min="10504" max="10504" width="12.375" style="39" customWidth="1"/>
    <col min="10505" max="10505" width="14.375" style="39" bestFit="1" customWidth="1"/>
    <col min="10506" max="10506" width="13.5" style="39" customWidth="1"/>
    <col min="10507" max="10507" width="8.875" style="39" customWidth="1"/>
    <col min="10508" max="10508" width="14.375" style="39" bestFit="1" customWidth="1"/>
    <col min="10509" max="10752" width="9" style="39"/>
    <col min="10753" max="10753" width="4.25" style="39" customWidth="1"/>
    <col min="10754" max="10754" width="9.375" style="39" customWidth="1"/>
    <col min="10755" max="10755" width="19.375" style="39" customWidth="1"/>
    <col min="10756" max="10756" width="21.375" style="39" customWidth="1"/>
    <col min="10757" max="10757" width="0" style="39" hidden="1" customWidth="1"/>
    <col min="10758" max="10758" width="14.375" style="39" customWidth="1"/>
    <col min="10759" max="10759" width="11.625" style="39" customWidth="1"/>
    <col min="10760" max="10760" width="12.375" style="39" customWidth="1"/>
    <col min="10761" max="10761" width="14.375" style="39" bestFit="1" customWidth="1"/>
    <col min="10762" max="10762" width="13.5" style="39" customWidth="1"/>
    <col min="10763" max="10763" width="8.875" style="39" customWidth="1"/>
    <col min="10764" max="10764" width="14.375" style="39" bestFit="1" customWidth="1"/>
    <col min="10765" max="11008" width="9" style="39"/>
    <col min="11009" max="11009" width="4.25" style="39" customWidth="1"/>
    <col min="11010" max="11010" width="9.375" style="39" customWidth="1"/>
    <col min="11011" max="11011" width="19.375" style="39" customWidth="1"/>
    <col min="11012" max="11012" width="21.375" style="39" customWidth="1"/>
    <col min="11013" max="11013" width="0" style="39" hidden="1" customWidth="1"/>
    <col min="11014" max="11014" width="14.375" style="39" customWidth="1"/>
    <col min="11015" max="11015" width="11.625" style="39" customWidth="1"/>
    <col min="11016" max="11016" width="12.375" style="39" customWidth="1"/>
    <col min="11017" max="11017" width="14.375" style="39" bestFit="1" customWidth="1"/>
    <col min="11018" max="11018" width="13.5" style="39" customWidth="1"/>
    <col min="11019" max="11019" width="8.875" style="39" customWidth="1"/>
    <col min="11020" max="11020" width="14.375" style="39" bestFit="1" customWidth="1"/>
    <col min="11021" max="11264" width="9" style="39"/>
    <col min="11265" max="11265" width="4.25" style="39" customWidth="1"/>
    <col min="11266" max="11266" width="9.375" style="39" customWidth="1"/>
    <col min="11267" max="11267" width="19.375" style="39" customWidth="1"/>
    <col min="11268" max="11268" width="21.375" style="39" customWidth="1"/>
    <col min="11269" max="11269" width="0" style="39" hidden="1" customWidth="1"/>
    <col min="11270" max="11270" width="14.375" style="39" customWidth="1"/>
    <col min="11271" max="11271" width="11.625" style="39" customWidth="1"/>
    <col min="11272" max="11272" width="12.375" style="39" customWidth="1"/>
    <col min="11273" max="11273" width="14.375" style="39" bestFit="1" customWidth="1"/>
    <col min="11274" max="11274" width="13.5" style="39" customWidth="1"/>
    <col min="11275" max="11275" width="8.875" style="39" customWidth="1"/>
    <col min="11276" max="11276" width="14.375" style="39" bestFit="1" customWidth="1"/>
    <col min="11277" max="11520" width="9" style="39"/>
    <col min="11521" max="11521" width="4.25" style="39" customWidth="1"/>
    <col min="11522" max="11522" width="9.375" style="39" customWidth="1"/>
    <col min="11523" max="11523" width="19.375" style="39" customWidth="1"/>
    <col min="11524" max="11524" width="21.375" style="39" customWidth="1"/>
    <col min="11525" max="11525" width="0" style="39" hidden="1" customWidth="1"/>
    <col min="11526" max="11526" width="14.375" style="39" customWidth="1"/>
    <col min="11527" max="11527" width="11.625" style="39" customWidth="1"/>
    <col min="11528" max="11528" width="12.375" style="39" customWidth="1"/>
    <col min="11529" max="11529" width="14.375" style="39" bestFit="1" customWidth="1"/>
    <col min="11530" max="11530" width="13.5" style="39" customWidth="1"/>
    <col min="11531" max="11531" width="8.875" style="39" customWidth="1"/>
    <col min="11532" max="11532" width="14.375" style="39" bestFit="1" customWidth="1"/>
    <col min="11533" max="11776" width="9" style="39"/>
    <col min="11777" max="11777" width="4.25" style="39" customWidth="1"/>
    <col min="11778" max="11778" width="9.375" style="39" customWidth="1"/>
    <col min="11779" max="11779" width="19.375" style="39" customWidth="1"/>
    <col min="11780" max="11780" width="21.375" style="39" customWidth="1"/>
    <col min="11781" max="11781" width="0" style="39" hidden="1" customWidth="1"/>
    <col min="11782" max="11782" width="14.375" style="39" customWidth="1"/>
    <col min="11783" max="11783" width="11.625" style="39" customWidth="1"/>
    <col min="11784" max="11784" width="12.375" style="39" customWidth="1"/>
    <col min="11785" max="11785" width="14.375" style="39" bestFit="1" customWidth="1"/>
    <col min="11786" max="11786" width="13.5" style="39" customWidth="1"/>
    <col min="11787" max="11787" width="8.875" style="39" customWidth="1"/>
    <col min="11788" max="11788" width="14.375" style="39" bestFit="1" customWidth="1"/>
    <col min="11789" max="12032" width="9" style="39"/>
    <col min="12033" max="12033" width="4.25" style="39" customWidth="1"/>
    <col min="12034" max="12034" width="9.375" style="39" customWidth="1"/>
    <col min="12035" max="12035" width="19.375" style="39" customWidth="1"/>
    <col min="12036" max="12036" width="21.375" style="39" customWidth="1"/>
    <col min="12037" max="12037" width="0" style="39" hidden="1" customWidth="1"/>
    <col min="12038" max="12038" width="14.375" style="39" customWidth="1"/>
    <col min="12039" max="12039" width="11.625" style="39" customWidth="1"/>
    <col min="12040" max="12040" width="12.375" style="39" customWidth="1"/>
    <col min="12041" max="12041" width="14.375" style="39" bestFit="1" customWidth="1"/>
    <col min="12042" max="12042" width="13.5" style="39" customWidth="1"/>
    <col min="12043" max="12043" width="8.875" style="39" customWidth="1"/>
    <col min="12044" max="12044" width="14.375" style="39" bestFit="1" customWidth="1"/>
    <col min="12045" max="12288" width="9" style="39"/>
    <col min="12289" max="12289" width="4.25" style="39" customWidth="1"/>
    <col min="12290" max="12290" width="9.375" style="39" customWidth="1"/>
    <col min="12291" max="12291" width="19.375" style="39" customWidth="1"/>
    <col min="12292" max="12292" width="21.375" style="39" customWidth="1"/>
    <col min="12293" max="12293" width="0" style="39" hidden="1" customWidth="1"/>
    <col min="12294" max="12294" width="14.375" style="39" customWidth="1"/>
    <col min="12295" max="12295" width="11.625" style="39" customWidth="1"/>
    <col min="12296" max="12296" width="12.375" style="39" customWidth="1"/>
    <col min="12297" max="12297" width="14.375" style="39" bestFit="1" customWidth="1"/>
    <col min="12298" max="12298" width="13.5" style="39" customWidth="1"/>
    <col min="12299" max="12299" width="8.875" style="39" customWidth="1"/>
    <col min="12300" max="12300" width="14.375" style="39" bestFit="1" customWidth="1"/>
    <col min="12301" max="12544" width="9" style="39"/>
    <col min="12545" max="12545" width="4.25" style="39" customWidth="1"/>
    <col min="12546" max="12546" width="9.375" style="39" customWidth="1"/>
    <col min="12547" max="12547" width="19.375" style="39" customWidth="1"/>
    <col min="12548" max="12548" width="21.375" style="39" customWidth="1"/>
    <col min="12549" max="12549" width="0" style="39" hidden="1" customWidth="1"/>
    <col min="12550" max="12550" width="14.375" style="39" customWidth="1"/>
    <col min="12551" max="12551" width="11.625" style="39" customWidth="1"/>
    <col min="12552" max="12552" width="12.375" style="39" customWidth="1"/>
    <col min="12553" max="12553" width="14.375" style="39" bestFit="1" customWidth="1"/>
    <col min="12554" max="12554" width="13.5" style="39" customWidth="1"/>
    <col min="12555" max="12555" width="8.875" style="39" customWidth="1"/>
    <col min="12556" max="12556" width="14.375" style="39" bestFit="1" customWidth="1"/>
    <col min="12557" max="12800" width="9" style="39"/>
    <col min="12801" max="12801" width="4.25" style="39" customWidth="1"/>
    <col min="12802" max="12802" width="9.375" style="39" customWidth="1"/>
    <col min="12803" max="12803" width="19.375" style="39" customWidth="1"/>
    <col min="12804" max="12804" width="21.375" style="39" customWidth="1"/>
    <col min="12805" max="12805" width="0" style="39" hidden="1" customWidth="1"/>
    <col min="12806" max="12806" width="14.375" style="39" customWidth="1"/>
    <col min="12807" max="12807" width="11.625" style="39" customWidth="1"/>
    <col min="12808" max="12808" width="12.375" style="39" customWidth="1"/>
    <col min="12809" max="12809" width="14.375" style="39" bestFit="1" customWidth="1"/>
    <col min="12810" max="12810" width="13.5" style="39" customWidth="1"/>
    <col min="12811" max="12811" width="8.875" style="39" customWidth="1"/>
    <col min="12812" max="12812" width="14.375" style="39" bestFit="1" customWidth="1"/>
    <col min="12813" max="13056" width="9" style="39"/>
    <col min="13057" max="13057" width="4.25" style="39" customWidth="1"/>
    <col min="13058" max="13058" width="9.375" style="39" customWidth="1"/>
    <col min="13059" max="13059" width="19.375" style="39" customWidth="1"/>
    <col min="13060" max="13060" width="21.375" style="39" customWidth="1"/>
    <col min="13061" max="13061" width="0" style="39" hidden="1" customWidth="1"/>
    <col min="13062" max="13062" width="14.375" style="39" customWidth="1"/>
    <col min="13063" max="13063" width="11.625" style="39" customWidth="1"/>
    <col min="13064" max="13064" width="12.375" style="39" customWidth="1"/>
    <col min="13065" max="13065" width="14.375" style="39" bestFit="1" customWidth="1"/>
    <col min="13066" max="13066" width="13.5" style="39" customWidth="1"/>
    <col min="13067" max="13067" width="8.875" style="39" customWidth="1"/>
    <col min="13068" max="13068" width="14.375" style="39" bestFit="1" customWidth="1"/>
    <col min="13069" max="13312" width="9" style="39"/>
    <col min="13313" max="13313" width="4.25" style="39" customWidth="1"/>
    <col min="13314" max="13314" width="9.375" style="39" customWidth="1"/>
    <col min="13315" max="13315" width="19.375" style="39" customWidth="1"/>
    <col min="13316" max="13316" width="21.375" style="39" customWidth="1"/>
    <col min="13317" max="13317" width="0" style="39" hidden="1" customWidth="1"/>
    <col min="13318" max="13318" width="14.375" style="39" customWidth="1"/>
    <col min="13319" max="13319" width="11.625" style="39" customWidth="1"/>
    <col min="13320" max="13320" width="12.375" style="39" customWidth="1"/>
    <col min="13321" max="13321" width="14.375" style="39" bestFit="1" customWidth="1"/>
    <col min="13322" max="13322" width="13.5" style="39" customWidth="1"/>
    <col min="13323" max="13323" width="8.875" style="39" customWidth="1"/>
    <col min="13324" max="13324" width="14.375" style="39" bestFit="1" customWidth="1"/>
    <col min="13325" max="13568" width="9" style="39"/>
    <col min="13569" max="13569" width="4.25" style="39" customWidth="1"/>
    <col min="13570" max="13570" width="9.375" style="39" customWidth="1"/>
    <col min="13571" max="13571" width="19.375" style="39" customWidth="1"/>
    <col min="13572" max="13572" width="21.375" style="39" customWidth="1"/>
    <col min="13573" max="13573" width="0" style="39" hidden="1" customWidth="1"/>
    <col min="13574" max="13574" width="14.375" style="39" customWidth="1"/>
    <col min="13575" max="13575" width="11.625" style="39" customWidth="1"/>
    <col min="13576" max="13576" width="12.375" style="39" customWidth="1"/>
    <col min="13577" max="13577" width="14.375" style="39" bestFit="1" customWidth="1"/>
    <col min="13578" max="13578" width="13.5" style="39" customWidth="1"/>
    <col min="13579" max="13579" width="8.875" style="39" customWidth="1"/>
    <col min="13580" max="13580" width="14.375" style="39" bestFit="1" customWidth="1"/>
    <col min="13581" max="13824" width="9" style="39"/>
    <col min="13825" max="13825" width="4.25" style="39" customWidth="1"/>
    <col min="13826" max="13826" width="9.375" style="39" customWidth="1"/>
    <col min="13827" max="13827" width="19.375" style="39" customWidth="1"/>
    <col min="13828" max="13828" width="21.375" style="39" customWidth="1"/>
    <col min="13829" max="13829" width="0" style="39" hidden="1" customWidth="1"/>
    <col min="13830" max="13830" width="14.375" style="39" customWidth="1"/>
    <col min="13831" max="13831" width="11.625" style="39" customWidth="1"/>
    <col min="13832" max="13832" width="12.375" style="39" customWidth="1"/>
    <col min="13833" max="13833" width="14.375" style="39" bestFit="1" customWidth="1"/>
    <col min="13834" max="13834" width="13.5" style="39" customWidth="1"/>
    <col min="13835" max="13835" width="8.875" style="39" customWidth="1"/>
    <col min="13836" max="13836" width="14.375" style="39" bestFit="1" customWidth="1"/>
    <col min="13837" max="14080" width="9" style="39"/>
    <col min="14081" max="14081" width="4.25" style="39" customWidth="1"/>
    <col min="14082" max="14082" width="9.375" style="39" customWidth="1"/>
    <col min="14083" max="14083" width="19.375" style="39" customWidth="1"/>
    <col min="14084" max="14084" width="21.375" style="39" customWidth="1"/>
    <col min="14085" max="14085" width="0" style="39" hidden="1" customWidth="1"/>
    <col min="14086" max="14086" width="14.375" style="39" customWidth="1"/>
    <col min="14087" max="14087" width="11.625" style="39" customWidth="1"/>
    <col min="14088" max="14088" width="12.375" style="39" customWidth="1"/>
    <col min="14089" max="14089" width="14.375" style="39" bestFit="1" customWidth="1"/>
    <col min="14090" max="14090" width="13.5" style="39" customWidth="1"/>
    <col min="14091" max="14091" width="8.875" style="39" customWidth="1"/>
    <col min="14092" max="14092" width="14.375" style="39" bestFit="1" customWidth="1"/>
    <col min="14093" max="14336" width="9" style="39"/>
    <col min="14337" max="14337" width="4.25" style="39" customWidth="1"/>
    <col min="14338" max="14338" width="9.375" style="39" customWidth="1"/>
    <col min="14339" max="14339" width="19.375" style="39" customWidth="1"/>
    <col min="14340" max="14340" width="21.375" style="39" customWidth="1"/>
    <col min="14341" max="14341" width="0" style="39" hidden="1" customWidth="1"/>
    <col min="14342" max="14342" width="14.375" style="39" customWidth="1"/>
    <col min="14343" max="14343" width="11.625" style="39" customWidth="1"/>
    <col min="14344" max="14344" width="12.375" style="39" customWidth="1"/>
    <col min="14345" max="14345" width="14.375" style="39" bestFit="1" customWidth="1"/>
    <col min="14346" max="14346" width="13.5" style="39" customWidth="1"/>
    <col min="14347" max="14347" width="8.875" style="39" customWidth="1"/>
    <col min="14348" max="14348" width="14.375" style="39" bestFit="1" customWidth="1"/>
    <col min="14349" max="14592" width="9" style="39"/>
    <col min="14593" max="14593" width="4.25" style="39" customWidth="1"/>
    <col min="14594" max="14594" width="9.375" style="39" customWidth="1"/>
    <col min="14595" max="14595" width="19.375" style="39" customWidth="1"/>
    <col min="14596" max="14596" width="21.375" style="39" customWidth="1"/>
    <col min="14597" max="14597" width="0" style="39" hidden="1" customWidth="1"/>
    <col min="14598" max="14598" width="14.375" style="39" customWidth="1"/>
    <col min="14599" max="14599" width="11.625" style="39" customWidth="1"/>
    <col min="14600" max="14600" width="12.375" style="39" customWidth="1"/>
    <col min="14601" max="14601" width="14.375" style="39" bestFit="1" customWidth="1"/>
    <col min="14602" max="14602" width="13.5" style="39" customWidth="1"/>
    <col min="14603" max="14603" width="8.875" style="39" customWidth="1"/>
    <col min="14604" max="14604" width="14.375" style="39" bestFit="1" customWidth="1"/>
    <col min="14605" max="14848" width="9" style="39"/>
    <col min="14849" max="14849" width="4.25" style="39" customWidth="1"/>
    <col min="14850" max="14850" width="9.375" style="39" customWidth="1"/>
    <col min="14851" max="14851" width="19.375" style="39" customWidth="1"/>
    <col min="14852" max="14852" width="21.375" style="39" customWidth="1"/>
    <col min="14853" max="14853" width="0" style="39" hidden="1" customWidth="1"/>
    <col min="14854" max="14854" width="14.375" style="39" customWidth="1"/>
    <col min="14855" max="14855" width="11.625" style="39" customWidth="1"/>
    <col min="14856" max="14856" width="12.375" style="39" customWidth="1"/>
    <col min="14857" max="14857" width="14.375" style="39" bestFit="1" customWidth="1"/>
    <col min="14858" max="14858" width="13.5" style="39" customWidth="1"/>
    <col min="14859" max="14859" width="8.875" style="39" customWidth="1"/>
    <col min="14860" max="14860" width="14.375" style="39" bestFit="1" customWidth="1"/>
    <col min="14861" max="15104" width="9" style="39"/>
    <col min="15105" max="15105" width="4.25" style="39" customWidth="1"/>
    <col min="15106" max="15106" width="9.375" style="39" customWidth="1"/>
    <col min="15107" max="15107" width="19.375" style="39" customWidth="1"/>
    <col min="15108" max="15108" width="21.375" style="39" customWidth="1"/>
    <col min="15109" max="15109" width="0" style="39" hidden="1" customWidth="1"/>
    <col min="15110" max="15110" width="14.375" style="39" customWidth="1"/>
    <col min="15111" max="15111" width="11.625" style="39" customWidth="1"/>
    <col min="15112" max="15112" width="12.375" style="39" customWidth="1"/>
    <col min="15113" max="15113" width="14.375" style="39" bestFit="1" customWidth="1"/>
    <col min="15114" max="15114" width="13.5" style="39" customWidth="1"/>
    <col min="15115" max="15115" width="8.875" style="39" customWidth="1"/>
    <col min="15116" max="15116" width="14.375" style="39" bestFit="1" customWidth="1"/>
    <col min="15117" max="15360" width="9" style="39"/>
    <col min="15361" max="15361" width="4.25" style="39" customWidth="1"/>
    <col min="15362" max="15362" width="9.375" style="39" customWidth="1"/>
    <col min="15363" max="15363" width="19.375" style="39" customWidth="1"/>
    <col min="15364" max="15364" width="21.375" style="39" customWidth="1"/>
    <col min="15365" max="15365" width="0" style="39" hidden="1" customWidth="1"/>
    <col min="15366" max="15366" width="14.375" style="39" customWidth="1"/>
    <col min="15367" max="15367" width="11.625" style="39" customWidth="1"/>
    <col min="15368" max="15368" width="12.375" style="39" customWidth="1"/>
    <col min="15369" max="15369" width="14.375" style="39" bestFit="1" customWidth="1"/>
    <col min="15370" max="15370" width="13.5" style="39" customWidth="1"/>
    <col min="15371" max="15371" width="8.875" style="39" customWidth="1"/>
    <col min="15372" max="15372" width="14.375" style="39" bestFit="1" customWidth="1"/>
    <col min="15373" max="15616" width="9" style="39"/>
    <col min="15617" max="15617" width="4.25" style="39" customWidth="1"/>
    <col min="15618" max="15618" width="9.375" style="39" customWidth="1"/>
    <col min="15619" max="15619" width="19.375" style="39" customWidth="1"/>
    <col min="15620" max="15620" width="21.375" style="39" customWidth="1"/>
    <col min="15621" max="15621" width="0" style="39" hidden="1" customWidth="1"/>
    <col min="15622" max="15622" width="14.375" style="39" customWidth="1"/>
    <col min="15623" max="15623" width="11.625" style="39" customWidth="1"/>
    <col min="15624" max="15624" width="12.375" style="39" customWidth="1"/>
    <col min="15625" max="15625" width="14.375" style="39" bestFit="1" customWidth="1"/>
    <col min="15626" max="15626" width="13.5" style="39" customWidth="1"/>
    <col min="15627" max="15627" width="8.875" style="39" customWidth="1"/>
    <col min="15628" max="15628" width="14.375" style="39" bestFit="1" customWidth="1"/>
    <col min="15629" max="15872" width="9" style="39"/>
    <col min="15873" max="15873" width="4.25" style="39" customWidth="1"/>
    <col min="15874" max="15874" width="9.375" style="39" customWidth="1"/>
    <col min="15875" max="15875" width="19.375" style="39" customWidth="1"/>
    <col min="15876" max="15876" width="21.375" style="39" customWidth="1"/>
    <col min="15877" max="15877" width="0" style="39" hidden="1" customWidth="1"/>
    <col min="15878" max="15878" width="14.375" style="39" customWidth="1"/>
    <col min="15879" max="15879" width="11.625" style="39" customWidth="1"/>
    <col min="15880" max="15880" width="12.375" style="39" customWidth="1"/>
    <col min="15881" max="15881" width="14.375" style="39" bestFit="1" customWidth="1"/>
    <col min="15882" max="15882" width="13.5" style="39" customWidth="1"/>
    <col min="15883" max="15883" width="8.875" style="39" customWidth="1"/>
    <col min="15884" max="15884" width="14.375" style="39" bestFit="1" customWidth="1"/>
    <col min="15885" max="16128" width="9" style="39"/>
    <col min="16129" max="16129" width="4.25" style="39" customWidth="1"/>
    <col min="16130" max="16130" width="9.375" style="39" customWidth="1"/>
    <col min="16131" max="16131" width="19.375" style="39" customWidth="1"/>
    <col min="16132" max="16132" width="21.375" style="39" customWidth="1"/>
    <col min="16133" max="16133" width="0" style="39" hidden="1" customWidth="1"/>
    <col min="16134" max="16134" width="14.375" style="39" customWidth="1"/>
    <col min="16135" max="16135" width="11.625" style="39" customWidth="1"/>
    <col min="16136" max="16136" width="12.375" style="39" customWidth="1"/>
    <col min="16137" max="16137" width="14.375" style="39" bestFit="1" customWidth="1"/>
    <col min="16138" max="16138" width="13.5" style="39" customWidth="1"/>
    <col min="16139" max="16139" width="8.875" style="39" customWidth="1"/>
    <col min="16140" max="16140" width="14.375" style="39" bestFit="1" customWidth="1"/>
    <col min="16141" max="16384" width="9" style="39"/>
  </cols>
  <sheetData>
    <row r="1" spans="1:14">
      <c r="A1" s="129" t="s">
        <v>46</v>
      </c>
      <c r="B1" s="129"/>
      <c r="C1" s="129"/>
      <c r="D1" s="34"/>
      <c r="E1" s="34"/>
      <c r="F1" s="35"/>
      <c r="G1" s="34"/>
      <c r="H1" s="36"/>
      <c r="I1" s="37"/>
      <c r="J1" s="38" t="s">
        <v>47</v>
      </c>
      <c r="K1" s="34" t="s">
        <v>48</v>
      </c>
    </row>
    <row r="2" spans="1:14">
      <c r="A2" s="84"/>
      <c r="B2" s="40"/>
      <c r="C2" s="84"/>
      <c r="D2" s="34"/>
      <c r="E2" s="34"/>
      <c r="F2" s="35"/>
      <c r="G2" s="34"/>
      <c r="H2" s="36"/>
      <c r="I2" s="37"/>
      <c r="J2" s="38"/>
      <c r="K2" s="34"/>
    </row>
    <row r="3" spans="1:14">
      <c r="A3" s="130" t="s">
        <v>49</v>
      </c>
      <c r="B3" s="130"/>
      <c r="C3" s="130"/>
      <c r="D3" s="130"/>
      <c r="E3" s="130"/>
      <c r="F3" s="130"/>
      <c r="G3" s="130"/>
      <c r="H3" s="130"/>
      <c r="I3" s="130"/>
      <c r="J3" s="130"/>
      <c r="K3" s="130"/>
    </row>
    <row r="4" spans="1:14">
      <c r="A4" s="41"/>
      <c r="B4" s="42"/>
      <c r="C4" s="41"/>
      <c r="D4" s="43"/>
      <c r="E4" s="43"/>
      <c r="F4" s="41"/>
      <c r="G4" s="43"/>
      <c r="H4" s="44"/>
      <c r="I4" s="45"/>
      <c r="J4" s="46"/>
      <c r="K4" s="47"/>
    </row>
    <row r="5" spans="1:14">
      <c r="A5" s="131" t="s">
        <v>50</v>
      </c>
      <c r="B5" s="133" t="s">
        <v>51</v>
      </c>
      <c r="C5" s="135" t="s">
        <v>8</v>
      </c>
      <c r="D5" s="136"/>
      <c r="E5" s="136"/>
      <c r="F5" s="137" t="s">
        <v>14</v>
      </c>
      <c r="G5" s="139" t="s">
        <v>52</v>
      </c>
      <c r="H5" s="141" t="s">
        <v>16</v>
      </c>
      <c r="I5" s="143" t="s">
        <v>53</v>
      </c>
      <c r="J5" s="145" t="s">
        <v>54</v>
      </c>
      <c r="K5" s="147" t="s">
        <v>10</v>
      </c>
    </row>
    <row r="6" spans="1:14">
      <c r="A6" s="132"/>
      <c r="B6" s="134"/>
      <c r="C6" s="48" t="s">
        <v>55</v>
      </c>
      <c r="D6" s="85" t="s">
        <v>12</v>
      </c>
      <c r="E6" s="49" t="s">
        <v>56</v>
      </c>
      <c r="F6" s="138"/>
      <c r="G6" s="140"/>
      <c r="H6" s="142"/>
      <c r="I6" s="144"/>
      <c r="J6" s="146"/>
      <c r="K6" s="148"/>
    </row>
    <row r="7" spans="1:14" s="57" customFormat="1" ht="15">
      <c r="A7" s="50">
        <f t="shared" ref="A7:A9" si="0">ROW()-6</f>
        <v>1</v>
      </c>
      <c r="B7" s="76">
        <v>42883</v>
      </c>
      <c r="C7" s="10" t="s">
        <v>44</v>
      </c>
      <c r="D7" s="32" t="str">
        <f>VLOOKUP(C7,[24]Vine!$A$5:$E$149,3,0)</f>
        <v>Vũng Tàu</v>
      </c>
      <c r="E7" s="52">
        <f>VLOOKUP(C7,[25]Times!$B$5:$C$70,2,0)</f>
        <v>270986506</v>
      </c>
      <c r="F7" s="53" t="s">
        <v>66</v>
      </c>
      <c r="G7" s="54">
        <v>2160</v>
      </c>
      <c r="H7" s="55">
        <v>20000</v>
      </c>
      <c r="I7" s="56">
        <f t="shared" ref="I7:I9" si="1">H7*G7</f>
        <v>43200000</v>
      </c>
      <c r="J7" s="52" t="str">
        <f>VLOOKUP(C7,[24]Vine!$A$5:$E$149,4,0)</f>
        <v>Vũng Tàu</v>
      </c>
      <c r="K7" s="52"/>
    </row>
    <row r="8" spans="1:14" s="57" customFormat="1" ht="15">
      <c r="A8" s="50">
        <f t="shared" si="0"/>
        <v>2</v>
      </c>
      <c r="B8" s="76">
        <v>42883</v>
      </c>
      <c r="C8" s="10" t="s">
        <v>43</v>
      </c>
      <c r="D8" s="32" t="str">
        <f>VLOOKUP(C8,[24]Vine!$A$5:$E$149,3,0)</f>
        <v>Vũng Tàu</v>
      </c>
      <c r="E8" s="52" t="e">
        <f>VLOOKUP(C8,[25]Times!$B$5:$C$70,2,0)</f>
        <v>#N/A</v>
      </c>
      <c r="F8" s="53" t="s">
        <v>67</v>
      </c>
      <c r="G8" s="54">
        <v>1800</v>
      </c>
      <c r="H8" s="55">
        <v>24000</v>
      </c>
      <c r="I8" s="56">
        <f t="shared" si="1"/>
        <v>43200000</v>
      </c>
      <c r="J8" s="52" t="str">
        <f>VLOOKUP(C8,[24]Vine!$A$5:$E$149,4,0)</f>
        <v>Vũng Tàu</v>
      </c>
      <c r="K8" s="52"/>
      <c r="L8" s="58"/>
    </row>
    <row r="9" spans="1:14" s="57" customFormat="1" ht="15">
      <c r="A9" s="50">
        <f t="shared" si="0"/>
        <v>3</v>
      </c>
      <c r="B9" s="76">
        <v>42883</v>
      </c>
      <c r="C9" s="10" t="s">
        <v>40</v>
      </c>
      <c r="D9" s="32" t="str">
        <f>VLOOKUP(C9,[24]Vine!$A$5:$E$149,3,0)</f>
        <v>Vũng Tàu</v>
      </c>
      <c r="E9" s="52">
        <f>VLOOKUP(C9,[25]Times!$B$5:$C$70,2,0)</f>
        <v>261183075</v>
      </c>
      <c r="F9" s="53" t="s">
        <v>68</v>
      </c>
      <c r="G9" s="59">
        <v>2280</v>
      </c>
      <c r="H9" s="55">
        <v>19000</v>
      </c>
      <c r="I9" s="56">
        <f t="shared" si="1"/>
        <v>43320000</v>
      </c>
      <c r="J9" s="52" t="str">
        <f>VLOOKUP(C9,[24]Vine!$A$5:$E$149,4,0)</f>
        <v>Vũng Tàu</v>
      </c>
      <c r="K9" s="52"/>
    </row>
    <row r="10" spans="1:14" s="57" customFormat="1" ht="15">
      <c r="A10" s="50"/>
      <c r="B10" s="51"/>
      <c r="C10" s="10"/>
      <c r="D10" s="32"/>
      <c r="E10" s="52"/>
      <c r="F10" s="53"/>
      <c r="G10" s="54"/>
      <c r="H10" s="55"/>
      <c r="I10" s="56"/>
      <c r="J10" s="52"/>
      <c r="K10" s="52"/>
    </row>
    <row r="11" spans="1:14" s="65" customFormat="1" ht="15">
      <c r="A11" s="149" t="s">
        <v>57</v>
      </c>
      <c r="B11" s="150"/>
      <c r="C11" s="150"/>
      <c r="D11" s="150"/>
      <c r="E11" s="150"/>
      <c r="F11" s="151"/>
      <c r="G11" s="60">
        <f>SUM(G7:G10)</f>
        <v>6240</v>
      </c>
      <c r="H11" s="61"/>
      <c r="I11" s="62">
        <f>SUM(I7:I10)</f>
        <v>129720000</v>
      </c>
      <c r="J11" s="63"/>
      <c r="K11" s="64"/>
    </row>
    <row r="12" spans="1:14">
      <c r="G12" s="67"/>
    </row>
    <row r="13" spans="1:14">
      <c r="B13" s="66" t="s">
        <v>58</v>
      </c>
      <c r="G13" s="67"/>
    </row>
    <row r="14" spans="1:14">
      <c r="A14" s="70"/>
      <c r="C14" s="71"/>
      <c r="F14" s="72"/>
      <c r="G14" s="73"/>
      <c r="H14" s="152" t="s">
        <v>69</v>
      </c>
      <c r="I14" s="152"/>
      <c r="J14" s="152"/>
      <c r="K14" s="152"/>
      <c r="M14" s="89"/>
    </row>
    <row r="15" spans="1:14">
      <c r="B15" s="153" t="s">
        <v>59</v>
      </c>
      <c r="C15" s="153"/>
      <c r="D15" s="74"/>
      <c r="F15" s="69"/>
      <c r="G15" s="67"/>
      <c r="H15" s="152" t="s">
        <v>60</v>
      </c>
      <c r="I15" s="152"/>
      <c r="J15" s="152"/>
      <c r="K15" s="152"/>
      <c r="M15" s="89"/>
      <c r="N15" s="89"/>
    </row>
    <row r="16" spans="1:14">
      <c r="G16" s="67"/>
      <c r="M16" s="89"/>
    </row>
    <row r="17" spans="2:13">
      <c r="G17" s="75"/>
      <c r="M17" s="89"/>
    </row>
    <row r="19" spans="2:13">
      <c r="M19" s="39">
        <f>240*9</f>
        <v>2160</v>
      </c>
    </row>
    <row r="20" spans="2:13">
      <c r="M20" s="89">
        <f>240*7.5</f>
        <v>1800</v>
      </c>
    </row>
    <row r="21" spans="2:13">
      <c r="B21" s="128" t="s">
        <v>29</v>
      </c>
      <c r="C21" s="128"/>
    </row>
    <row r="22" spans="2:13">
      <c r="B22" s="154"/>
      <c r="C22" s="154"/>
    </row>
    <row r="23" spans="2:13">
      <c r="B23" s="154"/>
      <c r="C23" s="154"/>
    </row>
    <row r="24" spans="2:13">
      <c r="B24" s="154"/>
      <c r="C24" s="154"/>
    </row>
    <row r="25" spans="2:13">
      <c r="B25" s="154"/>
      <c r="C25" s="154"/>
    </row>
    <row r="26" spans="2:13">
      <c r="B26" s="154"/>
      <c r="C26" s="154"/>
    </row>
    <row r="27" spans="2:13">
      <c r="B27" s="154"/>
      <c r="C27" s="154"/>
    </row>
    <row r="28" spans="2:13">
      <c r="B28" s="154"/>
      <c r="C28" s="154"/>
    </row>
    <row r="29" spans="2:13">
      <c r="B29" s="154"/>
      <c r="C29" s="154"/>
    </row>
  </sheetData>
  <mergeCells count="24">
    <mergeCell ref="B28:C28"/>
    <mergeCell ref="B29:C29"/>
    <mergeCell ref="B22:C22"/>
    <mergeCell ref="B23:C23"/>
    <mergeCell ref="B24:C24"/>
    <mergeCell ref="B25:C25"/>
    <mergeCell ref="B26:C26"/>
    <mergeCell ref="B27:C27"/>
    <mergeCell ref="B21:C21"/>
    <mergeCell ref="A1:C1"/>
    <mergeCell ref="A3:K3"/>
    <mergeCell ref="A5:A6"/>
    <mergeCell ref="B5:B6"/>
    <mergeCell ref="C5:E5"/>
    <mergeCell ref="F5:F6"/>
    <mergeCell ref="G5:G6"/>
    <mergeCell ref="H5:H6"/>
    <mergeCell ref="I5:I6"/>
    <mergeCell ref="J5:J6"/>
    <mergeCell ref="K5:K6"/>
    <mergeCell ref="A11:F11"/>
    <mergeCell ref="H14:K14"/>
    <mergeCell ref="B15:C15"/>
    <mergeCell ref="H15:K15"/>
  </mergeCells>
  <conditionalFormatting sqref="C5:D6 E6">
    <cfRule type="cellIs" dxfId="12" priority="1" stopIfTrue="1" operator="equal">
      <formula>"Döõ lieäu sai"</formula>
    </cfRule>
  </conditionalFormatting>
  <pageMargins left="0.4" right="0" top="0.5" bottom="0.3" header="0.3" footer="0.3"/>
  <pageSetup scale="95" orientation="landscape" verticalDpi="0" r:id="rId1"/>
</worksheet>
</file>

<file path=xl/worksheets/sheet4.xml><?xml version="1.0" encoding="utf-8"?>
<worksheet xmlns="http://schemas.openxmlformats.org/spreadsheetml/2006/main" xmlns:r="http://schemas.openxmlformats.org/officeDocument/2006/relationships">
  <dimension ref="A1:K51"/>
  <sheetViews>
    <sheetView topLeftCell="A19" workbookViewId="0">
      <selection activeCell="K40" sqref="K4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70</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78" t="s">
        <v>10</v>
      </c>
    </row>
    <row r="12" spans="1:9" ht="28.5">
      <c r="A12" s="123"/>
      <c r="B12" s="78" t="s">
        <v>11</v>
      </c>
      <c r="C12" s="78" t="s">
        <v>12</v>
      </c>
      <c r="D12" s="78" t="s">
        <v>13</v>
      </c>
      <c r="E12" s="78" t="s">
        <v>14</v>
      </c>
      <c r="F12" s="5" t="s">
        <v>15</v>
      </c>
      <c r="G12" s="5" t="s">
        <v>16</v>
      </c>
      <c r="H12" s="6" t="s">
        <v>17</v>
      </c>
      <c r="I12" s="78"/>
    </row>
    <row r="13" spans="1:9">
      <c r="A13" s="7" t="s">
        <v>18</v>
      </c>
      <c r="B13" s="8">
        <v>2</v>
      </c>
      <c r="C13" s="8">
        <v>3</v>
      </c>
      <c r="D13" s="8">
        <v>4</v>
      </c>
      <c r="E13" s="8">
        <v>5</v>
      </c>
      <c r="F13" s="9" t="s">
        <v>19</v>
      </c>
      <c r="G13" s="9" t="s">
        <v>20</v>
      </c>
      <c r="H13" s="8">
        <v>8</v>
      </c>
      <c r="I13" s="8">
        <v>9</v>
      </c>
    </row>
    <row r="14" spans="1:9" ht="21" customHeight="1">
      <c r="A14" s="33">
        <v>42886</v>
      </c>
      <c r="B14" s="10" t="s">
        <v>38</v>
      </c>
      <c r="C14" s="23" t="str">
        <f>VLOOKUP(B14,[24]Vine!$A$5:$F$178,3,0)</f>
        <v>Đức Linh - Bình Thuận</v>
      </c>
      <c r="D14" s="23">
        <f>VLOOKUP(B14,[24]Vine!$A$5:$F$178,2,0)</f>
        <v>250746332</v>
      </c>
      <c r="E14" s="24" t="s">
        <v>36</v>
      </c>
      <c r="F14" s="24">
        <v>18878</v>
      </c>
      <c r="G14" s="25">
        <v>15000</v>
      </c>
      <c r="H14" s="26">
        <f t="shared" ref="H14:H32" si="0">F14*G14</f>
        <v>283170000</v>
      </c>
      <c r="I14" s="27"/>
    </row>
    <row r="15" spans="1:9" ht="21" customHeight="1">
      <c r="A15" s="33">
        <v>42886</v>
      </c>
      <c r="B15" s="10" t="s">
        <v>31</v>
      </c>
      <c r="C15" s="23" t="str">
        <f>VLOOKUP(B15,[24]Vine!$A$5:$F$178,3,0)</f>
        <v>Hàm Tân - Bình Thuận</v>
      </c>
      <c r="D15" s="23">
        <f>VLOOKUP(B15,[24]Vine!$A$5:$F$178,2,0)</f>
        <v>260690910</v>
      </c>
      <c r="E15" s="24" t="s">
        <v>36</v>
      </c>
      <c r="F15" s="24">
        <v>18960</v>
      </c>
      <c r="G15" s="25">
        <v>15000</v>
      </c>
      <c r="H15" s="26">
        <f t="shared" si="0"/>
        <v>284400000</v>
      </c>
      <c r="I15" s="28"/>
    </row>
    <row r="16" spans="1:9" ht="21" customHeight="1">
      <c r="A16" s="33">
        <v>42886</v>
      </c>
      <c r="B16" s="10" t="s">
        <v>34</v>
      </c>
      <c r="C16" s="23" t="str">
        <f>VLOOKUP(B16,[24]Vine!$A$5:$F$178,3,0)</f>
        <v>Phan Thiết - Bình Thuận</v>
      </c>
      <c r="D16" s="23">
        <f>VLOOKUP(B16,[24]Vine!$A$5:$F$178,2,0)</f>
        <v>260850613</v>
      </c>
      <c r="E16" s="24" t="s">
        <v>36</v>
      </c>
      <c r="F16" s="24">
        <v>19850</v>
      </c>
      <c r="G16" s="25">
        <v>15000</v>
      </c>
      <c r="H16" s="26">
        <f t="shared" si="0"/>
        <v>297750000</v>
      </c>
      <c r="I16" s="28"/>
    </row>
    <row r="17" spans="1:9" ht="21" customHeight="1">
      <c r="A17" s="33">
        <v>42886</v>
      </c>
      <c r="B17" s="10" t="s">
        <v>33</v>
      </c>
      <c r="C17" s="23" t="str">
        <f>VLOOKUP(B17,[24]Vine!$A$5:$F$178,3,0)</f>
        <v>Phan Thiết - Bình Thuận</v>
      </c>
      <c r="D17" s="23">
        <f>VLOOKUP(B17,[24]Vine!$A$5:$F$178,2,0)</f>
        <v>260178873</v>
      </c>
      <c r="E17" s="24" t="s">
        <v>36</v>
      </c>
      <c r="F17" s="24">
        <v>18980</v>
      </c>
      <c r="G17" s="25">
        <v>15000</v>
      </c>
      <c r="H17" s="26">
        <f t="shared" si="0"/>
        <v>284700000</v>
      </c>
      <c r="I17" s="28"/>
    </row>
    <row r="18" spans="1:9" ht="21" customHeight="1">
      <c r="A18" s="33">
        <v>42886</v>
      </c>
      <c r="B18" s="10" t="s">
        <v>37</v>
      </c>
      <c r="C18" s="23" t="str">
        <f>VLOOKUP(B18,[24]Vine!$A$5:$F$178,3,0)</f>
        <v>Phan Thiết - Bình Thuận</v>
      </c>
      <c r="D18" s="23">
        <f>VLOOKUP(B18,[24]Vine!$A$5:$F$178,2,0)</f>
        <v>280853616</v>
      </c>
      <c r="E18" s="24" t="s">
        <v>36</v>
      </c>
      <c r="F18" s="24">
        <v>19360</v>
      </c>
      <c r="G18" s="25">
        <v>15000</v>
      </c>
      <c r="H18" s="26">
        <f t="shared" si="0"/>
        <v>290400000</v>
      </c>
      <c r="I18" s="28"/>
    </row>
    <row r="19" spans="1:9" ht="21" customHeight="1">
      <c r="A19" s="33">
        <v>42887</v>
      </c>
      <c r="B19" s="10" t="s">
        <v>32</v>
      </c>
      <c r="C19" s="23" t="str">
        <f>VLOOKUP(B19,[24]Vine!$A$5:$F$178,3,0)</f>
        <v>Long Hương - Bình Thuận</v>
      </c>
      <c r="D19" s="23" t="str">
        <f>VLOOKUP(B19,[24]Vine!$A$5:$F$178,2,0)</f>
        <v>020714486</v>
      </c>
      <c r="E19" s="24" t="s">
        <v>36</v>
      </c>
      <c r="F19" s="24">
        <v>19457</v>
      </c>
      <c r="G19" s="25">
        <v>15000</v>
      </c>
      <c r="H19" s="26">
        <f t="shared" si="0"/>
        <v>291855000</v>
      </c>
      <c r="I19" s="28"/>
    </row>
    <row r="20" spans="1:9" ht="21" customHeight="1">
      <c r="A20" s="33">
        <v>42887</v>
      </c>
      <c r="B20" s="10" t="s">
        <v>30</v>
      </c>
      <c r="C20" s="23" t="str">
        <f>VLOOKUP(B20,[24]Vine!$A$5:$F$178,3,0)</f>
        <v>Đức Linh - Bình Thuận</v>
      </c>
      <c r="D20" s="23">
        <f>VLOOKUP(B20,[24]Vine!$A$5:$F$178,2,0)</f>
        <v>260682094</v>
      </c>
      <c r="E20" s="24" t="s">
        <v>36</v>
      </c>
      <c r="F20" s="24">
        <v>18956</v>
      </c>
      <c r="G20" s="25">
        <v>15000</v>
      </c>
      <c r="H20" s="26">
        <f t="shared" si="0"/>
        <v>284340000</v>
      </c>
      <c r="I20" s="28"/>
    </row>
    <row r="21" spans="1:9" ht="21" customHeight="1">
      <c r="A21" s="33">
        <v>42887</v>
      </c>
      <c r="B21" s="10" t="s">
        <v>35</v>
      </c>
      <c r="C21" s="23" t="str">
        <f>VLOOKUP(B21,[24]Vine!$A$5:$F$178,3,0)</f>
        <v>Thanh Hải - Bình Thuận</v>
      </c>
      <c r="D21" s="23">
        <f>VLOOKUP(B21,[24]Vine!$A$5:$F$178,2,0)</f>
        <v>261005222</v>
      </c>
      <c r="E21" s="24" t="s">
        <v>36</v>
      </c>
      <c r="F21" s="24">
        <v>19752</v>
      </c>
      <c r="G21" s="25">
        <v>15000</v>
      </c>
      <c r="H21" s="26">
        <f t="shared" si="0"/>
        <v>296280000</v>
      </c>
      <c r="I21" s="28"/>
    </row>
    <row r="22" spans="1:9" ht="21" customHeight="1">
      <c r="A22" s="33">
        <v>42887</v>
      </c>
      <c r="B22" s="10" t="s">
        <v>31</v>
      </c>
      <c r="C22" s="23" t="str">
        <f>VLOOKUP(B22,[24]Vine!$A$5:$F$178,3,0)</f>
        <v>Hàm Tân - Bình Thuận</v>
      </c>
      <c r="D22" s="23">
        <f>VLOOKUP(B22,[24]Vine!$A$5:$F$178,2,0)</f>
        <v>260690910</v>
      </c>
      <c r="E22" s="24" t="s">
        <v>36</v>
      </c>
      <c r="F22" s="24">
        <v>19735</v>
      </c>
      <c r="G22" s="25">
        <v>15000</v>
      </c>
      <c r="H22" s="26">
        <f t="shared" si="0"/>
        <v>296025000</v>
      </c>
      <c r="I22" s="28"/>
    </row>
    <row r="23" spans="1:9" ht="21" customHeight="1">
      <c r="A23" s="33">
        <v>42887</v>
      </c>
      <c r="B23" s="10" t="s">
        <v>34</v>
      </c>
      <c r="C23" s="23" t="str">
        <f>VLOOKUP(B23,[24]Vine!$A$5:$F$178,3,0)</f>
        <v>Phan Thiết - Bình Thuận</v>
      </c>
      <c r="D23" s="23">
        <f>VLOOKUP(B23,[24]Vine!$A$5:$F$178,2,0)</f>
        <v>260850613</v>
      </c>
      <c r="E23" s="24" t="s">
        <v>36</v>
      </c>
      <c r="F23" s="29">
        <v>19765</v>
      </c>
      <c r="G23" s="25">
        <v>15000</v>
      </c>
      <c r="H23" s="26">
        <f t="shared" si="0"/>
        <v>296475000</v>
      </c>
      <c r="I23" s="28"/>
    </row>
    <row r="24" spans="1:9" ht="21" customHeight="1">
      <c r="A24" s="33">
        <v>42889</v>
      </c>
      <c r="B24" s="10" t="s">
        <v>38</v>
      </c>
      <c r="C24" s="23" t="str">
        <f>VLOOKUP(B24,[24]Vine!$A$5:$F$178,3,0)</f>
        <v>Đức Linh - Bình Thuận</v>
      </c>
      <c r="D24" s="23">
        <f>VLOOKUP(B24,[24]Vine!$A$5:$F$178,2,0)</f>
        <v>250746332</v>
      </c>
      <c r="E24" s="24" t="s">
        <v>36</v>
      </c>
      <c r="F24" s="24">
        <v>19780</v>
      </c>
      <c r="G24" s="25">
        <v>15000</v>
      </c>
      <c r="H24" s="26">
        <f t="shared" si="0"/>
        <v>296700000</v>
      </c>
      <c r="I24" s="28"/>
    </row>
    <row r="25" spans="1:9" ht="21" customHeight="1">
      <c r="A25" s="33">
        <v>42889</v>
      </c>
      <c r="B25" s="10" t="s">
        <v>33</v>
      </c>
      <c r="C25" s="23" t="str">
        <f>VLOOKUP(B25,[24]Vine!$A$5:$F$178,3,0)</f>
        <v>Phan Thiết - Bình Thuận</v>
      </c>
      <c r="D25" s="23">
        <f>VLOOKUP(B25,[24]Vine!$A$5:$F$178,2,0)</f>
        <v>260178873</v>
      </c>
      <c r="E25" s="24" t="s">
        <v>36</v>
      </c>
      <c r="F25" s="24">
        <v>19680</v>
      </c>
      <c r="G25" s="25">
        <v>15000</v>
      </c>
      <c r="H25" s="26">
        <f t="shared" si="0"/>
        <v>295200000</v>
      </c>
      <c r="I25" s="28"/>
    </row>
    <row r="26" spans="1:9" ht="21" customHeight="1">
      <c r="A26" s="33">
        <v>42889</v>
      </c>
      <c r="B26" s="10" t="s">
        <v>30</v>
      </c>
      <c r="C26" s="23" t="str">
        <f>VLOOKUP(B26,[24]Vine!$A$5:$F$178,3,0)</f>
        <v>Đức Linh - Bình Thuận</v>
      </c>
      <c r="D26" s="23">
        <f>VLOOKUP(B26,[24]Vine!$A$5:$F$178,2,0)</f>
        <v>260682094</v>
      </c>
      <c r="E26" s="24" t="s">
        <v>36</v>
      </c>
      <c r="F26" s="24">
        <v>19740</v>
      </c>
      <c r="G26" s="25">
        <v>15000</v>
      </c>
      <c r="H26" s="26">
        <f t="shared" si="0"/>
        <v>296100000</v>
      </c>
      <c r="I26" s="28"/>
    </row>
    <row r="27" spans="1:9" ht="21" customHeight="1">
      <c r="A27" s="33">
        <v>42889</v>
      </c>
      <c r="B27" s="10" t="s">
        <v>32</v>
      </c>
      <c r="C27" s="23" t="str">
        <f>VLOOKUP(B27,[24]Vine!$A$5:$F$178,3,0)</f>
        <v>Long Hương - Bình Thuận</v>
      </c>
      <c r="D27" s="23" t="str">
        <f>VLOOKUP(B27,[24]Vine!$A$5:$F$178,2,0)</f>
        <v>020714486</v>
      </c>
      <c r="E27" s="24" t="s">
        <v>36</v>
      </c>
      <c r="F27" s="24">
        <v>19875</v>
      </c>
      <c r="G27" s="25">
        <v>15000</v>
      </c>
      <c r="H27" s="26">
        <f t="shared" si="0"/>
        <v>298125000</v>
      </c>
      <c r="I27" s="28"/>
    </row>
    <row r="28" spans="1:9" ht="21" customHeight="1">
      <c r="A28" s="33">
        <v>42889</v>
      </c>
      <c r="B28" s="10" t="s">
        <v>37</v>
      </c>
      <c r="C28" s="23" t="str">
        <f>VLOOKUP(B28,[24]Vine!$A$5:$F$178,3,0)</f>
        <v>Phan Thiết - Bình Thuận</v>
      </c>
      <c r="D28" s="23">
        <f>VLOOKUP(B28,[24]Vine!$A$5:$F$178,2,0)</f>
        <v>280853616</v>
      </c>
      <c r="E28" s="24" t="s">
        <v>36</v>
      </c>
      <c r="F28" s="24">
        <v>19880</v>
      </c>
      <c r="G28" s="25">
        <v>15000</v>
      </c>
      <c r="H28" s="26">
        <f t="shared" si="0"/>
        <v>298200000</v>
      </c>
      <c r="I28" s="28"/>
    </row>
    <row r="29" spans="1:9" ht="21" customHeight="1">
      <c r="A29" s="33">
        <v>42891</v>
      </c>
      <c r="B29" s="10" t="s">
        <v>35</v>
      </c>
      <c r="C29" s="23" t="str">
        <f>VLOOKUP(B29,[24]Vine!$A$5:$F$178,3,0)</f>
        <v>Thanh Hải - Bình Thuận</v>
      </c>
      <c r="D29" s="23">
        <f>VLOOKUP(B29,[24]Vine!$A$5:$F$178,2,0)</f>
        <v>261005222</v>
      </c>
      <c r="E29" s="24" t="s">
        <v>36</v>
      </c>
      <c r="F29" s="24">
        <v>18930</v>
      </c>
      <c r="G29" s="25">
        <v>15000</v>
      </c>
      <c r="H29" s="26">
        <f t="shared" si="0"/>
        <v>283950000</v>
      </c>
      <c r="I29" s="28"/>
    </row>
    <row r="30" spans="1:9" ht="21" customHeight="1">
      <c r="A30" s="33">
        <v>42891</v>
      </c>
      <c r="B30" s="10" t="s">
        <v>34</v>
      </c>
      <c r="C30" s="23" t="str">
        <f>VLOOKUP(B30,[24]Vine!$A$5:$F$178,3,0)</f>
        <v>Phan Thiết - Bình Thuận</v>
      </c>
      <c r="D30" s="23">
        <f>VLOOKUP(B30,[24]Vine!$A$5:$F$178,2,0)</f>
        <v>260850613</v>
      </c>
      <c r="E30" s="24" t="s">
        <v>36</v>
      </c>
      <c r="F30" s="24">
        <v>19650</v>
      </c>
      <c r="G30" s="25">
        <v>15000</v>
      </c>
      <c r="H30" s="26">
        <f t="shared" si="0"/>
        <v>294750000</v>
      </c>
      <c r="I30" s="28"/>
    </row>
    <row r="31" spans="1:9" ht="21" customHeight="1">
      <c r="A31" s="33">
        <v>42891</v>
      </c>
      <c r="B31" s="10" t="s">
        <v>31</v>
      </c>
      <c r="C31" s="23" t="str">
        <f>VLOOKUP(B31,[24]Vine!$A$5:$F$178,3,0)</f>
        <v>Hàm Tân - Bình Thuận</v>
      </c>
      <c r="D31" s="23">
        <f>VLOOKUP(B31,[24]Vine!$A$5:$F$178,2,0)</f>
        <v>260690910</v>
      </c>
      <c r="E31" s="24" t="s">
        <v>36</v>
      </c>
      <c r="F31" s="24">
        <v>18957</v>
      </c>
      <c r="G31" s="25">
        <v>15000</v>
      </c>
      <c r="H31" s="26">
        <f t="shared" si="0"/>
        <v>284355000</v>
      </c>
      <c r="I31" s="28"/>
    </row>
    <row r="32" spans="1:9" ht="21" customHeight="1">
      <c r="A32" s="33">
        <v>42891</v>
      </c>
      <c r="B32" s="10" t="s">
        <v>38</v>
      </c>
      <c r="C32" s="23" t="str">
        <f>VLOOKUP(B32,[24]Vine!$A$5:$F$178,3,0)</f>
        <v>Đức Linh - Bình Thuận</v>
      </c>
      <c r="D32" s="23">
        <f>VLOOKUP(B32,[24]Vine!$A$5:$F$178,2,0)</f>
        <v>250746332</v>
      </c>
      <c r="E32" s="24" t="s">
        <v>36</v>
      </c>
      <c r="F32" s="24">
        <f>369460-SUM(F14:F31)</f>
        <v>19275</v>
      </c>
      <c r="G32" s="25">
        <v>15000</v>
      </c>
      <c r="H32" s="26">
        <f t="shared" si="0"/>
        <v>289125000</v>
      </c>
      <c r="I32" s="28"/>
    </row>
    <row r="33" spans="1:11" ht="21" customHeight="1">
      <c r="A33" s="21"/>
      <c r="B33" s="22"/>
      <c r="C33" s="23"/>
      <c r="D33" s="23"/>
      <c r="E33" s="24"/>
      <c r="F33" s="24"/>
      <c r="G33" s="25"/>
      <c r="H33" s="26"/>
      <c r="I33" s="26"/>
    </row>
    <row r="34" spans="1:11">
      <c r="A34" s="2" t="s">
        <v>21</v>
      </c>
      <c r="C34" s="11">
        <f>SUM(H14:H33)</f>
        <v>5541900000</v>
      </c>
      <c r="D34" s="11"/>
      <c r="K34" s="30"/>
    </row>
    <row r="35" spans="1:11">
      <c r="C35" s="12"/>
      <c r="D35" s="4"/>
      <c r="G35" s="31" t="s">
        <v>71</v>
      </c>
      <c r="H35" s="13"/>
      <c r="I35" s="13"/>
    </row>
    <row r="36" spans="1:11">
      <c r="B36" s="14" t="s">
        <v>22</v>
      </c>
      <c r="G36" s="15" t="s">
        <v>23</v>
      </c>
    </row>
    <row r="37" spans="1:11">
      <c r="B37" s="16" t="s">
        <v>24</v>
      </c>
      <c r="D37" s="17"/>
      <c r="G37" s="18" t="s">
        <v>25</v>
      </c>
    </row>
    <row r="38" spans="1:11">
      <c r="B38" s="16"/>
      <c r="D38" s="17"/>
      <c r="G38" s="18"/>
    </row>
    <row r="39" spans="1:11">
      <c r="B39" s="16"/>
      <c r="D39" s="17"/>
      <c r="G39" s="18"/>
    </row>
    <row r="40" spans="1:11">
      <c r="B40" s="16"/>
      <c r="D40" s="17"/>
      <c r="G40" s="18"/>
    </row>
    <row r="41" spans="1:11">
      <c r="B41" s="16"/>
      <c r="D41" s="17"/>
      <c r="G41" s="18"/>
    </row>
    <row r="42" spans="1:11">
      <c r="B42" s="16"/>
      <c r="D42" s="17"/>
      <c r="G42" s="18"/>
    </row>
    <row r="43" spans="1:11">
      <c r="B43" s="19" t="s">
        <v>29</v>
      </c>
      <c r="C43" s="19"/>
      <c r="F43" s="109"/>
      <c r="G43" s="109"/>
      <c r="H43" s="109"/>
    </row>
    <row r="44" spans="1:11" ht="17.25" hidden="1" customHeight="1">
      <c r="B44" s="19"/>
      <c r="C44" s="19"/>
      <c r="F44" s="77"/>
      <c r="G44" s="77"/>
      <c r="H44" s="77"/>
    </row>
    <row r="45" spans="1:11" ht="17.25" hidden="1" customHeight="1">
      <c r="B45" s="19"/>
      <c r="C45" s="19"/>
      <c r="F45" s="77"/>
      <c r="G45" s="77"/>
      <c r="H45" s="77"/>
    </row>
    <row r="46" spans="1:11" ht="17.25" hidden="1" customHeight="1">
      <c r="B46" s="19"/>
      <c r="C46" s="19"/>
      <c r="F46" s="77"/>
      <c r="G46" s="77"/>
      <c r="H46" s="77"/>
    </row>
    <row r="47" spans="1:11" ht="17.25" hidden="1" customHeight="1">
      <c r="B47" s="19"/>
      <c r="C47" s="19"/>
      <c r="F47" s="77"/>
      <c r="G47" s="77"/>
      <c r="H47" s="77"/>
    </row>
    <row r="48" spans="1:11" ht="24" customHeight="1"/>
    <row r="49" spans="1:9">
      <c r="A49" s="20" t="s">
        <v>26</v>
      </c>
    </row>
    <row r="50" spans="1:9" ht="33.75" customHeight="1">
      <c r="A50" s="110" t="s">
        <v>27</v>
      </c>
      <c r="B50" s="111"/>
      <c r="C50" s="111"/>
      <c r="D50" s="111"/>
      <c r="E50" s="111"/>
      <c r="F50" s="111"/>
      <c r="G50" s="111"/>
      <c r="H50" s="111"/>
      <c r="I50" s="111"/>
    </row>
    <row r="51" spans="1:9" ht="33.75" customHeight="1">
      <c r="A51" s="110" t="s">
        <v>28</v>
      </c>
      <c r="B51" s="110"/>
      <c r="C51" s="110"/>
      <c r="D51" s="110"/>
      <c r="E51" s="110"/>
      <c r="F51" s="110"/>
      <c r="G51" s="110"/>
      <c r="H51" s="110"/>
      <c r="I51" s="110"/>
    </row>
  </sheetData>
  <autoFilter ref="A13:I32"/>
  <mergeCells count="9">
    <mergeCell ref="F43:H43"/>
    <mergeCell ref="A50:I50"/>
    <mergeCell ref="A51:I51"/>
    <mergeCell ref="A1:G3"/>
    <mergeCell ref="H1:I4"/>
    <mergeCell ref="A4:G4"/>
    <mergeCell ref="A11:A12"/>
    <mergeCell ref="B11:D11"/>
    <mergeCell ref="E11:H11"/>
  </mergeCells>
  <conditionalFormatting sqref="C5:E6 F6">
    <cfRule type="cellIs" dxfId="11" priority="1" stopIfTrue="1" operator="equal">
      <formula>"Döõ lieäu sai"</formula>
    </cfRule>
  </conditionalFormatting>
  <pageMargins left="0.5" right="0" top="0.3" bottom="0.3" header="0.3" footer="0.3"/>
  <pageSetup orientation="landscape" verticalDpi="0" r:id="rId1"/>
</worksheet>
</file>

<file path=xl/worksheets/sheet5.xml><?xml version="1.0" encoding="utf-8"?>
<worksheet xmlns="http://schemas.openxmlformats.org/spreadsheetml/2006/main" xmlns:r="http://schemas.openxmlformats.org/officeDocument/2006/relationships">
  <dimension ref="A1:L50"/>
  <sheetViews>
    <sheetView topLeftCell="A13" workbookViewId="0">
      <selection activeCell="A7"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6.5" bestFit="1" customWidth="1"/>
    <col min="12" max="12" width="1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64</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88" t="s">
        <v>10</v>
      </c>
    </row>
    <row r="12" spans="1:9" ht="28.5">
      <c r="A12" s="123"/>
      <c r="B12" s="88" t="s">
        <v>11</v>
      </c>
      <c r="C12" s="88" t="s">
        <v>12</v>
      </c>
      <c r="D12" s="88" t="s">
        <v>13</v>
      </c>
      <c r="E12" s="88" t="s">
        <v>14</v>
      </c>
      <c r="F12" s="5" t="s">
        <v>15</v>
      </c>
      <c r="G12" s="5" t="s">
        <v>16</v>
      </c>
      <c r="H12" s="6" t="s">
        <v>17</v>
      </c>
      <c r="I12" s="88"/>
    </row>
    <row r="13" spans="1:9">
      <c r="A13" s="7" t="s">
        <v>18</v>
      </c>
      <c r="B13" s="8">
        <v>2</v>
      </c>
      <c r="C13" s="8">
        <v>3</v>
      </c>
      <c r="D13" s="8">
        <v>4</v>
      </c>
      <c r="E13" s="8">
        <v>5</v>
      </c>
      <c r="F13" s="9" t="s">
        <v>19</v>
      </c>
      <c r="G13" s="9" t="s">
        <v>20</v>
      </c>
      <c r="H13" s="8">
        <v>8</v>
      </c>
      <c r="I13" s="8">
        <v>9</v>
      </c>
    </row>
    <row r="14" spans="1:9" ht="19.5" customHeight="1">
      <c r="A14" s="83">
        <v>42883</v>
      </c>
      <c r="B14" s="10" t="s">
        <v>43</v>
      </c>
      <c r="C14" s="23" t="str">
        <f>VLOOKUP(B14,[24]Vine!$A$5:$F$178,3,0)</f>
        <v>Vũng Tàu</v>
      </c>
      <c r="D14" s="23">
        <f>VLOOKUP(B14,[24]Vine!$A$5:$F$178,2,0)</f>
        <v>270176960</v>
      </c>
      <c r="E14" s="24" t="s">
        <v>45</v>
      </c>
      <c r="F14" s="24">
        <v>5720</v>
      </c>
      <c r="G14" s="25">
        <v>15000</v>
      </c>
      <c r="H14" s="26">
        <f t="shared" ref="H14:H24" si="0">F14*G14</f>
        <v>85800000</v>
      </c>
      <c r="I14" s="27"/>
    </row>
    <row r="15" spans="1:9" ht="19.5" customHeight="1">
      <c r="A15" s="83">
        <v>42883</v>
      </c>
      <c r="B15" s="10" t="s">
        <v>39</v>
      </c>
      <c r="C15" s="23" t="str">
        <f>VLOOKUP(B15,[24]Vine!$A$5:$F$178,3,0)</f>
        <v>Vũng Tàu</v>
      </c>
      <c r="D15" s="23">
        <f>VLOOKUP(B15,[24]Vine!$A$5:$F$178,2,0)</f>
        <v>260456563</v>
      </c>
      <c r="E15" s="24" t="s">
        <v>45</v>
      </c>
      <c r="F15" s="24">
        <v>5735</v>
      </c>
      <c r="G15" s="25">
        <v>15000</v>
      </c>
      <c r="H15" s="26">
        <f t="shared" si="0"/>
        <v>86025000</v>
      </c>
      <c r="I15" s="28"/>
    </row>
    <row r="16" spans="1:9" ht="19.5" customHeight="1">
      <c r="A16" s="83">
        <v>42883</v>
      </c>
      <c r="B16" s="10" t="s">
        <v>61</v>
      </c>
      <c r="C16" s="23" t="str">
        <f>VLOOKUP(B16,[24]Vine!$A$5:$F$178,3,0)</f>
        <v>Vũng Tàu</v>
      </c>
      <c r="D16" s="23">
        <f>VLOOKUP(B16,[24]Vine!$A$5:$F$178,2,0)</f>
        <v>271181056</v>
      </c>
      <c r="E16" s="24" t="s">
        <v>45</v>
      </c>
      <c r="F16" s="24">
        <v>5530</v>
      </c>
      <c r="G16" s="25">
        <v>15000</v>
      </c>
      <c r="H16" s="26">
        <f t="shared" si="0"/>
        <v>82950000</v>
      </c>
      <c r="I16" s="28"/>
    </row>
    <row r="17" spans="1:12" ht="19.5" customHeight="1">
      <c r="A17" s="83">
        <v>42883</v>
      </c>
      <c r="B17" s="10" t="s">
        <v>42</v>
      </c>
      <c r="C17" s="23" t="str">
        <f>VLOOKUP(B17,[24]Vine!$A$5:$F$178,3,0)</f>
        <v>Vũng Tàu</v>
      </c>
      <c r="D17" s="23">
        <f>VLOOKUP(B17,[24]Vine!$A$5:$F$178,2,0)</f>
        <v>270176684</v>
      </c>
      <c r="E17" s="24" t="s">
        <v>45</v>
      </c>
      <c r="F17" s="24">
        <v>5660</v>
      </c>
      <c r="G17" s="25">
        <v>15000</v>
      </c>
      <c r="H17" s="26">
        <f t="shared" si="0"/>
        <v>84900000</v>
      </c>
      <c r="I17" s="28"/>
    </row>
    <row r="18" spans="1:12" ht="19.5" customHeight="1">
      <c r="A18" s="83">
        <v>42885</v>
      </c>
      <c r="B18" s="10" t="s">
        <v>41</v>
      </c>
      <c r="C18" s="23" t="str">
        <f>VLOOKUP(B18,[24]Vine!$A$5:$F$178,3,0)</f>
        <v>Vũng Tàu</v>
      </c>
      <c r="D18" s="23">
        <f>VLOOKUP(B18,[24]Vine!$A$5:$F$178,2,0)</f>
        <v>270106056</v>
      </c>
      <c r="E18" s="24" t="s">
        <v>45</v>
      </c>
      <c r="F18" s="24">
        <v>5520</v>
      </c>
      <c r="G18" s="25">
        <v>15000</v>
      </c>
      <c r="H18" s="26">
        <f t="shared" si="0"/>
        <v>82800000</v>
      </c>
      <c r="I18" s="28"/>
    </row>
    <row r="19" spans="1:12" ht="19.5" customHeight="1">
      <c r="A19" s="83">
        <v>42885</v>
      </c>
      <c r="B19" s="10" t="s">
        <v>40</v>
      </c>
      <c r="C19" s="23" t="str">
        <f>VLOOKUP(B19,[24]Vine!$A$5:$F$178,3,0)</f>
        <v>Vũng Tàu</v>
      </c>
      <c r="D19" s="23">
        <f>VLOOKUP(B19,[24]Vine!$A$5:$F$178,2,0)</f>
        <v>261183075</v>
      </c>
      <c r="E19" s="24" t="s">
        <v>45</v>
      </c>
      <c r="F19" s="24">
        <v>5890</v>
      </c>
      <c r="G19" s="25">
        <v>15000</v>
      </c>
      <c r="H19" s="26">
        <f t="shared" si="0"/>
        <v>88350000</v>
      </c>
      <c r="I19" s="28"/>
    </row>
    <row r="20" spans="1:12" ht="19.5" customHeight="1">
      <c r="A20" s="83">
        <v>42885</v>
      </c>
      <c r="B20" s="10" t="s">
        <v>44</v>
      </c>
      <c r="C20" s="23" t="str">
        <f>VLOOKUP(B20,[24]Vine!$A$5:$F$178,3,0)</f>
        <v>Vũng Tàu</v>
      </c>
      <c r="D20" s="23">
        <f>VLOOKUP(B20,[24]Vine!$A$5:$F$178,2,0)</f>
        <v>270986506</v>
      </c>
      <c r="E20" s="24" t="s">
        <v>45</v>
      </c>
      <c r="F20" s="24">
        <v>5580</v>
      </c>
      <c r="G20" s="25">
        <v>15000</v>
      </c>
      <c r="H20" s="26">
        <f t="shared" si="0"/>
        <v>83700000</v>
      </c>
      <c r="I20" s="28"/>
      <c r="K20" s="92"/>
      <c r="L20" s="93"/>
    </row>
    <row r="21" spans="1:12" ht="19.5" customHeight="1">
      <c r="A21" s="83">
        <v>42887</v>
      </c>
      <c r="B21" s="10" t="s">
        <v>39</v>
      </c>
      <c r="C21" s="23" t="str">
        <f>VLOOKUP(B21,[24]Vine!$A$5:$F$178,3,0)</f>
        <v>Vũng Tàu</v>
      </c>
      <c r="D21" s="23">
        <f>VLOOKUP(B21,[24]Vine!$A$5:$F$178,2,0)</f>
        <v>260456563</v>
      </c>
      <c r="E21" s="24" t="s">
        <v>45</v>
      </c>
      <c r="F21" s="24">
        <v>5745</v>
      </c>
      <c r="G21" s="25">
        <v>15000</v>
      </c>
      <c r="H21" s="26">
        <f t="shared" si="0"/>
        <v>86175000</v>
      </c>
      <c r="I21" s="28"/>
      <c r="K21" s="92"/>
    </row>
    <row r="22" spans="1:12" ht="19.5" customHeight="1">
      <c r="A22" s="83">
        <v>42887</v>
      </c>
      <c r="B22" s="10" t="s">
        <v>61</v>
      </c>
      <c r="C22" s="23" t="str">
        <f>VLOOKUP(B22,[24]Vine!$A$5:$F$178,3,0)</f>
        <v>Vũng Tàu</v>
      </c>
      <c r="D22" s="23">
        <f>VLOOKUP(B22,[24]Vine!$A$5:$F$178,2,0)</f>
        <v>271181056</v>
      </c>
      <c r="E22" s="24" t="s">
        <v>45</v>
      </c>
      <c r="F22" s="24">
        <v>5680</v>
      </c>
      <c r="G22" s="25">
        <v>15000</v>
      </c>
      <c r="H22" s="26">
        <f t="shared" si="0"/>
        <v>85200000</v>
      </c>
      <c r="I22" s="28"/>
    </row>
    <row r="23" spans="1:12" ht="19.5" customHeight="1">
      <c r="A23" s="83">
        <v>42887</v>
      </c>
      <c r="B23" s="10" t="s">
        <v>42</v>
      </c>
      <c r="C23" s="23" t="str">
        <f>VLOOKUP(B23,[24]Vine!$A$5:$F$178,3,0)</f>
        <v>Vũng Tàu</v>
      </c>
      <c r="D23" s="23">
        <f>VLOOKUP(B23,[24]Vine!$A$5:$F$178,2,0)</f>
        <v>270176684</v>
      </c>
      <c r="E23" s="24" t="s">
        <v>45</v>
      </c>
      <c r="F23" s="29">
        <v>5630</v>
      </c>
      <c r="G23" s="25">
        <v>15000</v>
      </c>
      <c r="H23" s="26">
        <f t="shared" si="0"/>
        <v>84450000</v>
      </c>
      <c r="I23" s="28"/>
    </row>
    <row r="24" spans="1:12" ht="19.5" customHeight="1">
      <c r="A24" s="83">
        <v>42887</v>
      </c>
      <c r="B24" s="10" t="s">
        <v>43</v>
      </c>
      <c r="C24" s="23" t="str">
        <f>VLOOKUP(B24,[24]Vine!$A$5:$F$178,3,0)</f>
        <v>Vũng Tàu</v>
      </c>
      <c r="D24" s="23">
        <f>VLOOKUP(B24,[24]Vine!$A$5:$F$178,2,0)</f>
        <v>270176960</v>
      </c>
      <c r="E24" s="24" t="s">
        <v>45</v>
      </c>
      <c r="F24" s="24">
        <v>5776</v>
      </c>
      <c r="G24" s="25">
        <v>15000</v>
      </c>
      <c r="H24" s="26">
        <f t="shared" si="0"/>
        <v>86640000</v>
      </c>
      <c r="I24" s="28"/>
      <c r="L24" s="30"/>
    </row>
    <row r="25" spans="1:12" ht="19.5" customHeight="1">
      <c r="A25" s="83">
        <v>42889</v>
      </c>
      <c r="B25" s="10" t="s">
        <v>40</v>
      </c>
      <c r="C25" s="23" t="str">
        <f>VLOOKUP(B25,[24]Vine!$A$5:$F$178,3,0)</f>
        <v>Vũng Tàu</v>
      </c>
      <c r="D25" s="23">
        <f>VLOOKUP(B25,[24]Vine!$A$5:$F$178,2,0)</f>
        <v>261183075</v>
      </c>
      <c r="E25" s="24" t="s">
        <v>45</v>
      </c>
      <c r="F25" s="24">
        <v>5534</v>
      </c>
      <c r="G25" s="25">
        <v>15000</v>
      </c>
      <c r="H25" s="26">
        <f t="shared" ref="H25:H31" si="1">F25*G25</f>
        <v>83010000</v>
      </c>
      <c r="I25" s="28"/>
      <c r="L25" s="30"/>
    </row>
    <row r="26" spans="1:12" ht="19.5" customHeight="1">
      <c r="A26" s="83">
        <v>42889</v>
      </c>
      <c r="B26" s="10" t="s">
        <v>41</v>
      </c>
      <c r="C26" s="23" t="str">
        <f>VLOOKUP(B26,[24]Vine!$A$5:$F$178,3,0)</f>
        <v>Vũng Tàu</v>
      </c>
      <c r="D26" s="23">
        <f>VLOOKUP(B26,[24]Vine!$A$5:$F$178,2,0)</f>
        <v>270106056</v>
      </c>
      <c r="E26" s="24" t="s">
        <v>45</v>
      </c>
      <c r="F26" s="24">
        <v>5640</v>
      </c>
      <c r="G26" s="25">
        <v>15000</v>
      </c>
      <c r="H26" s="26">
        <f t="shared" si="1"/>
        <v>84600000</v>
      </c>
      <c r="I26" s="28"/>
    </row>
    <row r="27" spans="1:12" ht="19.5" customHeight="1">
      <c r="A27" s="83">
        <v>42889</v>
      </c>
      <c r="B27" s="10" t="s">
        <v>44</v>
      </c>
      <c r="C27" s="23" t="str">
        <f>VLOOKUP(B27,[24]Vine!$A$5:$F$178,3,0)</f>
        <v>Vũng Tàu</v>
      </c>
      <c r="D27" s="23">
        <f>VLOOKUP(B27,[24]Vine!$A$5:$F$178,2,0)</f>
        <v>270986506</v>
      </c>
      <c r="E27" s="24" t="s">
        <v>45</v>
      </c>
      <c r="F27" s="24">
        <v>5560</v>
      </c>
      <c r="G27" s="25">
        <v>15000</v>
      </c>
      <c r="H27" s="26">
        <f t="shared" si="1"/>
        <v>83400000</v>
      </c>
      <c r="I27" s="28"/>
    </row>
    <row r="28" spans="1:12" ht="19.5" customHeight="1">
      <c r="A28" s="83">
        <v>42891</v>
      </c>
      <c r="B28" s="10" t="s">
        <v>39</v>
      </c>
      <c r="C28" s="23" t="str">
        <f>VLOOKUP(B28,[24]Vine!$A$5:$F$178,3,0)</f>
        <v>Vũng Tàu</v>
      </c>
      <c r="D28" s="23">
        <f>VLOOKUP(B28,[24]Vine!$A$5:$F$178,2,0)</f>
        <v>260456563</v>
      </c>
      <c r="E28" s="24" t="s">
        <v>72</v>
      </c>
      <c r="F28" s="24">
        <v>4420</v>
      </c>
      <c r="G28" s="25">
        <v>18000</v>
      </c>
      <c r="H28" s="26">
        <f t="shared" si="1"/>
        <v>79560000</v>
      </c>
      <c r="I28" s="28"/>
    </row>
    <row r="29" spans="1:12" ht="19.5" customHeight="1">
      <c r="A29" s="83">
        <v>42891</v>
      </c>
      <c r="B29" s="10" t="s">
        <v>61</v>
      </c>
      <c r="C29" s="23" t="str">
        <f>VLOOKUP(B29,[24]Vine!$A$5:$F$178,3,0)</f>
        <v>Vũng Tàu</v>
      </c>
      <c r="D29" s="23">
        <f>VLOOKUP(B29,[24]Vine!$A$5:$F$178,2,0)</f>
        <v>271181056</v>
      </c>
      <c r="E29" s="24" t="s">
        <v>72</v>
      </c>
      <c r="F29" s="24">
        <v>4350</v>
      </c>
      <c r="G29" s="25">
        <v>18000</v>
      </c>
      <c r="H29" s="26">
        <f t="shared" si="1"/>
        <v>78300000</v>
      </c>
      <c r="I29" s="28"/>
    </row>
    <row r="30" spans="1:12" ht="19.5" customHeight="1">
      <c r="A30" s="83">
        <v>42891</v>
      </c>
      <c r="B30" s="10" t="s">
        <v>42</v>
      </c>
      <c r="C30" s="23" t="str">
        <f>VLOOKUP(B30,[24]Vine!$A$5:$F$178,3,0)</f>
        <v>Vũng Tàu</v>
      </c>
      <c r="D30" s="23">
        <f>VLOOKUP(B30,[24]Vine!$A$5:$F$178,2,0)</f>
        <v>270176684</v>
      </c>
      <c r="E30" s="24" t="s">
        <v>72</v>
      </c>
      <c r="F30" s="24">
        <v>4230</v>
      </c>
      <c r="G30" s="25">
        <v>18000</v>
      </c>
      <c r="H30" s="26">
        <f t="shared" si="1"/>
        <v>76140000</v>
      </c>
      <c r="I30" s="28"/>
    </row>
    <row r="31" spans="1:12" ht="19.5" customHeight="1">
      <c r="A31" s="83">
        <v>42891</v>
      </c>
      <c r="B31" s="10" t="s">
        <v>40</v>
      </c>
      <c r="C31" s="23" t="str">
        <f>VLOOKUP(B31,[24]Vine!$A$5:$F$178,3,0)</f>
        <v>Vũng Tàu</v>
      </c>
      <c r="D31" s="23">
        <f>VLOOKUP(B31,[24]Vine!$A$5:$F$178,2,0)</f>
        <v>261183075</v>
      </c>
      <c r="E31" s="24" t="s">
        <v>72</v>
      </c>
      <c r="F31" s="24">
        <v>4600</v>
      </c>
      <c r="G31" s="25">
        <v>18000</v>
      </c>
      <c r="H31" s="26">
        <f t="shared" si="1"/>
        <v>82800000</v>
      </c>
      <c r="I31" s="28"/>
    </row>
    <row r="32" spans="1:12" ht="21" customHeight="1">
      <c r="A32" s="21"/>
      <c r="B32" s="22"/>
      <c r="C32" s="23"/>
      <c r="D32" s="23"/>
      <c r="E32" s="24"/>
      <c r="F32" s="24"/>
      <c r="G32" s="25"/>
      <c r="H32" s="26"/>
      <c r="I32" s="26"/>
    </row>
    <row r="33" spans="1:11">
      <c r="A33" s="2" t="s">
        <v>21</v>
      </c>
      <c r="C33" s="11">
        <f>SUM(H14:H32)</f>
        <v>1504800000</v>
      </c>
      <c r="D33" s="11"/>
      <c r="K33" s="30"/>
    </row>
    <row r="34" spans="1:11">
      <c r="C34" s="12"/>
      <c r="D34" s="4"/>
      <c r="G34" s="31" t="s">
        <v>65</v>
      </c>
      <c r="H34" s="13"/>
      <c r="I34" s="13"/>
      <c r="K34" s="30"/>
    </row>
    <row r="35" spans="1:11">
      <c r="B35" s="14" t="s">
        <v>22</v>
      </c>
      <c r="G35" s="15" t="s">
        <v>23</v>
      </c>
    </row>
    <row r="36" spans="1:11">
      <c r="B36" s="16" t="s">
        <v>24</v>
      </c>
      <c r="D36" s="17"/>
      <c r="G36" s="18" t="s">
        <v>25</v>
      </c>
    </row>
    <row r="37" spans="1:11">
      <c r="B37" s="16"/>
      <c r="D37" s="17"/>
      <c r="G37" s="18"/>
    </row>
    <row r="38" spans="1:11">
      <c r="B38" s="16"/>
      <c r="D38" s="17"/>
      <c r="G38" s="18"/>
    </row>
    <row r="39" spans="1:11">
      <c r="B39" s="16"/>
      <c r="C39" s="12"/>
      <c r="D39" s="17"/>
      <c r="G39" s="18"/>
    </row>
    <row r="40" spans="1:11">
      <c r="B40" s="16"/>
      <c r="D40" s="17"/>
      <c r="G40" s="18"/>
    </row>
    <row r="41" spans="1:11">
      <c r="B41" s="16"/>
      <c r="C41" s="12"/>
      <c r="D41" s="17"/>
      <c r="G41" s="18"/>
    </row>
    <row r="42" spans="1:11">
      <c r="B42" s="19" t="s">
        <v>29</v>
      </c>
      <c r="C42" s="19"/>
      <c r="F42" s="109"/>
      <c r="G42" s="109"/>
      <c r="H42" s="109"/>
    </row>
    <row r="43" spans="1:11">
      <c r="B43" s="19"/>
      <c r="C43" s="19"/>
      <c r="F43" s="87"/>
      <c r="G43" s="87"/>
      <c r="H43" s="87"/>
    </row>
    <row r="44" spans="1:11">
      <c r="B44" s="19"/>
      <c r="C44" s="19"/>
      <c r="F44" s="87"/>
      <c r="G44" s="87"/>
      <c r="H44" s="87"/>
    </row>
    <row r="45" spans="1:11">
      <c r="B45" s="19"/>
      <c r="C45" s="19"/>
      <c r="F45" s="87"/>
      <c r="G45" s="87"/>
      <c r="H45" s="87"/>
    </row>
    <row r="46" spans="1:11">
      <c r="B46" s="19"/>
      <c r="C46" s="19"/>
      <c r="F46" s="87"/>
      <c r="G46" s="87"/>
      <c r="H46" s="87"/>
    </row>
    <row r="48" spans="1:11">
      <c r="A48" s="20" t="s">
        <v>26</v>
      </c>
    </row>
    <row r="49" spans="1:9" ht="29.25" customHeight="1">
      <c r="A49" s="110" t="s">
        <v>27</v>
      </c>
      <c r="B49" s="111"/>
      <c r="C49" s="111"/>
      <c r="D49" s="111"/>
      <c r="E49" s="111"/>
      <c r="F49" s="111"/>
      <c r="G49" s="111"/>
      <c r="H49" s="111"/>
      <c r="I49" s="111"/>
    </row>
    <row r="50" spans="1:9" ht="31.5" customHeight="1">
      <c r="A50" s="110" t="s">
        <v>28</v>
      </c>
      <c r="B50" s="110"/>
      <c r="C50" s="110"/>
      <c r="D50" s="110"/>
      <c r="E50" s="110"/>
      <c r="F50" s="110"/>
      <c r="G50" s="110"/>
      <c r="H50" s="110"/>
      <c r="I50" s="110"/>
    </row>
  </sheetData>
  <mergeCells count="9">
    <mergeCell ref="F42:H42"/>
    <mergeCell ref="A49:I49"/>
    <mergeCell ref="A50:I50"/>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5" right="0" top="0.3" bottom="0.5" header="0.3" footer="0.3"/>
  <pageSetup orientation="landscape" verticalDpi="0" r:id="rId1"/>
</worksheet>
</file>

<file path=xl/worksheets/sheet6.xml><?xml version="1.0" encoding="utf-8"?>
<worksheet xmlns="http://schemas.openxmlformats.org/spreadsheetml/2006/main" xmlns:r="http://schemas.openxmlformats.org/officeDocument/2006/relationships">
  <dimension ref="A1:K44"/>
  <sheetViews>
    <sheetView topLeftCell="A13" workbookViewId="0">
      <selection activeCell="A13" sqref="A1:XFD1048576"/>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73</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91" t="s">
        <v>10</v>
      </c>
    </row>
    <row r="12" spans="1:9" ht="28.5">
      <c r="A12" s="123"/>
      <c r="B12" s="91" t="s">
        <v>11</v>
      </c>
      <c r="C12" s="91" t="s">
        <v>12</v>
      </c>
      <c r="D12" s="91" t="s">
        <v>13</v>
      </c>
      <c r="E12" s="91" t="s">
        <v>14</v>
      </c>
      <c r="F12" s="5" t="s">
        <v>15</v>
      </c>
      <c r="G12" s="5" t="s">
        <v>16</v>
      </c>
      <c r="H12" s="6" t="s">
        <v>17</v>
      </c>
      <c r="I12" s="91"/>
    </row>
    <row r="13" spans="1:9">
      <c r="A13" s="7" t="s">
        <v>18</v>
      </c>
      <c r="B13" s="8">
        <v>2</v>
      </c>
      <c r="C13" s="8">
        <v>3</v>
      </c>
      <c r="D13" s="8">
        <v>4</v>
      </c>
      <c r="E13" s="8">
        <v>5</v>
      </c>
      <c r="F13" s="9" t="s">
        <v>19</v>
      </c>
      <c r="G13" s="9" t="s">
        <v>20</v>
      </c>
      <c r="H13" s="8">
        <v>8</v>
      </c>
      <c r="I13" s="8">
        <v>9</v>
      </c>
    </row>
    <row r="14" spans="1:9">
      <c r="A14" s="83">
        <v>42889</v>
      </c>
      <c r="B14" s="10" t="s">
        <v>37</v>
      </c>
      <c r="C14" s="23" t="str">
        <f>VLOOKUP(B14,[24]Vine!$A$5:$F$178,3,0)</f>
        <v>Phan Thiết - Bình Thuận</v>
      </c>
      <c r="D14" s="23">
        <f>VLOOKUP(B14,[24]Vine!$A$5:$F$178,2,0)</f>
        <v>280853616</v>
      </c>
      <c r="E14" s="24" t="s">
        <v>36</v>
      </c>
      <c r="F14" s="24">
        <v>15230</v>
      </c>
      <c r="G14" s="25">
        <v>15500</v>
      </c>
      <c r="H14" s="26">
        <f t="shared" ref="H14:H25" si="0">F14*G14</f>
        <v>236065000</v>
      </c>
      <c r="I14" s="27"/>
    </row>
    <row r="15" spans="1:9">
      <c r="A15" s="83">
        <v>42889</v>
      </c>
      <c r="B15" s="10" t="s">
        <v>35</v>
      </c>
      <c r="C15" s="23" t="str">
        <f>VLOOKUP(B15,[24]Vine!$A$5:$F$178,3,0)</f>
        <v>Thanh Hải - Bình Thuận</v>
      </c>
      <c r="D15" s="23">
        <f>VLOOKUP(B15,[24]Vine!$A$5:$F$178,2,0)</f>
        <v>261005222</v>
      </c>
      <c r="E15" s="24" t="s">
        <v>36</v>
      </c>
      <c r="F15" s="24">
        <v>15360</v>
      </c>
      <c r="G15" s="25">
        <v>15500</v>
      </c>
      <c r="H15" s="26">
        <f t="shared" si="0"/>
        <v>238080000</v>
      </c>
      <c r="I15" s="28"/>
    </row>
    <row r="16" spans="1:9">
      <c r="A16" s="83">
        <v>42889</v>
      </c>
      <c r="B16" s="10" t="s">
        <v>31</v>
      </c>
      <c r="C16" s="23" t="str">
        <f>VLOOKUP(B16,[24]Vine!$A$5:$F$178,3,0)</f>
        <v>Hàm Tân - Bình Thuận</v>
      </c>
      <c r="D16" s="23">
        <f>VLOOKUP(B16,[24]Vine!$A$5:$F$178,2,0)</f>
        <v>260690910</v>
      </c>
      <c r="E16" s="24" t="s">
        <v>36</v>
      </c>
      <c r="F16" s="24">
        <v>15160</v>
      </c>
      <c r="G16" s="25">
        <v>15500</v>
      </c>
      <c r="H16" s="26">
        <f t="shared" si="0"/>
        <v>234980000</v>
      </c>
      <c r="I16" s="28"/>
    </row>
    <row r="17" spans="1:11">
      <c r="A17" s="83">
        <v>42891</v>
      </c>
      <c r="B17" s="10" t="s">
        <v>30</v>
      </c>
      <c r="C17" s="23" t="str">
        <f>VLOOKUP(B17,[24]Vine!$A$5:$F$178,3,0)</f>
        <v>Đức Linh - Bình Thuận</v>
      </c>
      <c r="D17" s="23">
        <f>VLOOKUP(B17,[24]Vine!$A$5:$F$178,2,0)</f>
        <v>260682094</v>
      </c>
      <c r="E17" s="24" t="s">
        <v>36</v>
      </c>
      <c r="F17" s="24">
        <v>15450</v>
      </c>
      <c r="G17" s="25">
        <v>15500</v>
      </c>
      <c r="H17" s="26">
        <f t="shared" si="0"/>
        <v>239475000</v>
      </c>
      <c r="I17" s="28"/>
    </row>
    <row r="18" spans="1:11">
      <c r="A18" s="83">
        <v>42891</v>
      </c>
      <c r="B18" s="10" t="s">
        <v>32</v>
      </c>
      <c r="C18" s="23" t="str">
        <f>VLOOKUP(B18,[24]Vine!$A$5:$F$178,3,0)</f>
        <v>Long Hương - Bình Thuận</v>
      </c>
      <c r="D18" s="23" t="str">
        <f>VLOOKUP(B18,[24]Vine!$A$5:$F$178,2,0)</f>
        <v>020714486</v>
      </c>
      <c r="E18" s="24" t="s">
        <v>36</v>
      </c>
      <c r="F18" s="24">
        <v>15680</v>
      </c>
      <c r="G18" s="25">
        <v>15500</v>
      </c>
      <c r="H18" s="26">
        <f t="shared" si="0"/>
        <v>243040000</v>
      </c>
      <c r="I18" s="28"/>
    </row>
    <row r="19" spans="1:11">
      <c r="A19" s="83">
        <v>42891</v>
      </c>
      <c r="B19" s="10" t="s">
        <v>38</v>
      </c>
      <c r="C19" s="23" t="str">
        <f>VLOOKUP(B19,[24]Vine!$A$5:$F$178,3,0)</f>
        <v>Đức Linh - Bình Thuận</v>
      </c>
      <c r="D19" s="23">
        <f>VLOOKUP(B19,[24]Vine!$A$5:$F$178,2,0)</f>
        <v>250746332</v>
      </c>
      <c r="E19" s="24" t="s">
        <v>36</v>
      </c>
      <c r="F19" s="24">
        <v>15375</v>
      </c>
      <c r="G19" s="25">
        <v>15500</v>
      </c>
      <c r="H19" s="26">
        <f t="shared" si="0"/>
        <v>238312500</v>
      </c>
      <c r="I19" s="28"/>
    </row>
    <row r="20" spans="1:11">
      <c r="A20" s="83">
        <v>42893</v>
      </c>
      <c r="B20" s="10" t="s">
        <v>34</v>
      </c>
      <c r="C20" s="23" t="str">
        <f>VLOOKUP(B20,[24]Vine!$A$5:$F$178,3,0)</f>
        <v>Phan Thiết - Bình Thuận</v>
      </c>
      <c r="D20" s="23">
        <f>VLOOKUP(B20,[24]Vine!$A$5:$F$178,2,0)</f>
        <v>260850613</v>
      </c>
      <c r="E20" s="24" t="s">
        <v>36</v>
      </c>
      <c r="F20" s="24">
        <v>15565</v>
      </c>
      <c r="G20" s="25">
        <v>15500</v>
      </c>
      <c r="H20" s="26">
        <f t="shared" si="0"/>
        <v>241257500</v>
      </c>
      <c r="I20" s="28"/>
    </row>
    <row r="21" spans="1:11">
      <c r="A21" s="83">
        <v>42893</v>
      </c>
      <c r="B21" s="10" t="s">
        <v>33</v>
      </c>
      <c r="C21" s="23" t="str">
        <f>VLOOKUP(B21,[24]Vine!$A$5:$F$178,3,0)</f>
        <v>Phan Thiết - Bình Thuận</v>
      </c>
      <c r="D21" s="23">
        <f>VLOOKUP(B21,[24]Vine!$A$5:$F$178,2,0)</f>
        <v>260178873</v>
      </c>
      <c r="E21" s="24" t="s">
        <v>36</v>
      </c>
      <c r="F21" s="24">
        <v>15650</v>
      </c>
      <c r="G21" s="25">
        <v>15500</v>
      </c>
      <c r="H21" s="26">
        <f t="shared" si="0"/>
        <v>242575000</v>
      </c>
      <c r="I21" s="28"/>
    </row>
    <row r="22" spans="1:11">
      <c r="A22" s="83">
        <v>42893</v>
      </c>
      <c r="B22" s="10" t="s">
        <v>35</v>
      </c>
      <c r="C22" s="23" t="str">
        <f>VLOOKUP(B22,[24]Vine!$A$5:$F$178,3,0)</f>
        <v>Thanh Hải - Bình Thuận</v>
      </c>
      <c r="D22" s="23">
        <f>VLOOKUP(B22,[24]Vine!$A$5:$F$178,2,0)</f>
        <v>261005222</v>
      </c>
      <c r="E22" s="24" t="s">
        <v>36</v>
      </c>
      <c r="F22" s="24">
        <v>15780</v>
      </c>
      <c r="G22" s="25">
        <v>15500</v>
      </c>
      <c r="H22" s="26">
        <f t="shared" si="0"/>
        <v>244590000</v>
      </c>
      <c r="I22" s="28"/>
    </row>
    <row r="23" spans="1:11">
      <c r="A23" s="83">
        <v>42895</v>
      </c>
      <c r="B23" s="10" t="s">
        <v>31</v>
      </c>
      <c r="C23" s="23" t="str">
        <f>VLOOKUP(B23,[24]Vine!$A$5:$F$178,3,0)</f>
        <v>Hàm Tân - Bình Thuận</v>
      </c>
      <c r="D23" s="23">
        <f>VLOOKUP(B23,[24]Vine!$A$5:$F$178,2,0)</f>
        <v>260690910</v>
      </c>
      <c r="E23" s="24" t="s">
        <v>36</v>
      </c>
      <c r="F23" s="29">
        <v>15830</v>
      </c>
      <c r="G23" s="25">
        <v>15500</v>
      </c>
      <c r="H23" s="26">
        <f t="shared" si="0"/>
        <v>245365000</v>
      </c>
      <c r="I23" s="28"/>
    </row>
    <row r="24" spans="1:11">
      <c r="A24" s="83">
        <v>42895</v>
      </c>
      <c r="B24" s="10" t="s">
        <v>37</v>
      </c>
      <c r="C24" s="23" t="str">
        <f>VLOOKUP(B24,[24]Vine!$A$5:$F$178,3,0)</f>
        <v>Phan Thiết - Bình Thuận</v>
      </c>
      <c r="D24" s="23">
        <f>VLOOKUP(B24,[24]Vine!$A$5:$F$178,2,0)</f>
        <v>280853616</v>
      </c>
      <c r="E24" s="24" t="s">
        <v>36</v>
      </c>
      <c r="F24" s="24">
        <v>15350</v>
      </c>
      <c r="G24" s="25">
        <v>15500</v>
      </c>
      <c r="H24" s="26">
        <f t="shared" si="0"/>
        <v>237925000</v>
      </c>
      <c r="I24" s="28"/>
    </row>
    <row r="25" spans="1:11">
      <c r="A25" s="83">
        <v>42895</v>
      </c>
      <c r="B25" s="10" t="s">
        <v>34</v>
      </c>
      <c r="C25" s="23" t="str">
        <f>VLOOKUP(B25,[24]Vine!$A$5:$F$178,3,0)</f>
        <v>Phan Thiết - Bình Thuận</v>
      </c>
      <c r="D25" s="23">
        <f>VLOOKUP(B25,[24]Vine!$A$5:$F$178,2,0)</f>
        <v>260850613</v>
      </c>
      <c r="E25" s="24" t="s">
        <v>36</v>
      </c>
      <c r="F25" s="24">
        <f>184730-SUM(F14:F24)</f>
        <v>14300</v>
      </c>
      <c r="G25" s="25">
        <v>15500</v>
      </c>
      <c r="H25" s="26">
        <f t="shared" si="0"/>
        <v>221650000</v>
      </c>
      <c r="I25" s="28"/>
    </row>
    <row r="26" spans="1:11" ht="13.5" customHeight="1">
      <c r="A26" s="21"/>
      <c r="B26" s="22"/>
      <c r="C26" s="23"/>
      <c r="D26" s="23"/>
      <c r="E26" s="24"/>
      <c r="F26" s="24"/>
      <c r="G26" s="25"/>
      <c r="H26" s="26"/>
      <c r="I26" s="26"/>
    </row>
    <row r="27" spans="1:11">
      <c r="A27" s="2" t="s">
        <v>21</v>
      </c>
      <c r="C27" s="11">
        <f>SUM(H14:H26)</f>
        <v>2863315000</v>
      </c>
      <c r="D27" s="11"/>
      <c r="K27" s="30"/>
    </row>
    <row r="28" spans="1:11">
      <c r="C28" s="12"/>
      <c r="D28" s="4"/>
      <c r="G28" s="31" t="s">
        <v>74</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ht="9.75" customHeight="1">
      <c r="B34" s="16"/>
      <c r="D34" s="17"/>
      <c r="G34" s="18"/>
    </row>
    <row r="35" spans="1:9" hidden="1">
      <c r="B35" s="16"/>
      <c r="C35" s="12"/>
      <c r="D35" s="17"/>
      <c r="G35" s="18"/>
    </row>
    <row r="36" spans="1:9" ht="15" customHeight="1">
      <c r="B36" s="19" t="s">
        <v>29</v>
      </c>
      <c r="C36" s="19"/>
      <c r="F36" s="109"/>
      <c r="G36" s="109"/>
      <c r="H36" s="109"/>
    </row>
    <row r="37" spans="1:9">
      <c r="B37" s="19"/>
      <c r="C37" s="19"/>
      <c r="F37" s="90"/>
      <c r="G37" s="90"/>
      <c r="H37" s="90"/>
    </row>
    <row r="38" spans="1:9">
      <c r="B38" s="19"/>
      <c r="C38" s="19"/>
      <c r="F38" s="90"/>
      <c r="G38" s="90"/>
      <c r="H38" s="90"/>
    </row>
    <row r="39" spans="1:9" ht="2.25" customHeight="1">
      <c r="B39" s="19"/>
      <c r="C39" s="19"/>
      <c r="F39" s="90"/>
      <c r="G39" s="90"/>
      <c r="H39" s="90"/>
    </row>
    <row r="40" spans="1:9" hidden="1">
      <c r="B40" s="19"/>
      <c r="C40" s="19"/>
      <c r="F40" s="90"/>
      <c r="G40" s="90"/>
      <c r="H40" s="90"/>
    </row>
    <row r="41" spans="1:9" hidden="1"/>
    <row r="42" spans="1:9">
      <c r="A42" s="20" t="s">
        <v>26</v>
      </c>
    </row>
    <row r="43" spans="1:9" ht="35.25" customHeight="1">
      <c r="A43" s="110" t="s">
        <v>27</v>
      </c>
      <c r="B43" s="111"/>
      <c r="C43" s="111"/>
      <c r="D43" s="111"/>
      <c r="E43" s="111"/>
      <c r="F43" s="111"/>
      <c r="G43" s="111"/>
      <c r="H43" s="111"/>
      <c r="I43" s="111"/>
    </row>
    <row r="44" spans="1:9" ht="30.75" customHeight="1">
      <c r="A44" s="110" t="s">
        <v>28</v>
      </c>
      <c r="B44" s="110"/>
      <c r="C44" s="110"/>
      <c r="D44" s="110"/>
      <c r="E44" s="110"/>
      <c r="F44" s="110"/>
      <c r="G44" s="110"/>
      <c r="H44" s="110"/>
      <c r="I44" s="110"/>
    </row>
  </sheetData>
  <mergeCells count="9">
    <mergeCell ref="F36:H36"/>
    <mergeCell ref="A43:I43"/>
    <mergeCell ref="A44:I44"/>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3" bottom="0.3" header="0.3" footer="0.3"/>
  <pageSetup paperSize="9" scale="90" orientation="landscape" verticalDpi="0" r:id="rId1"/>
</worksheet>
</file>

<file path=xl/worksheets/sheet7.xml><?xml version="1.0" encoding="utf-8"?>
<worksheet xmlns="http://schemas.openxmlformats.org/spreadsheetml/2006/main" xmlns:r="http://schemas.openxmlformats.org/officeDocument/2006/relationships">
  <dimension ref="A1:K45"/>
  <sheetViews>
    <sheetView topLeftCell="A10" workbookViewId="0">
      <selection activeCell="A10" sqref="A1:XFD1048576"/>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73</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95" t="s">
        <v>10</v>
      </c>
    </row>
    <row r="12" spans="1:9" ht="28.5">
      <c r="A12" s="123"/>
      <c r="B12" s="95" t="s">
        <v>11</v>
      </c>
      <c r="C12" s="95" t="s">
        <v>12</v>
      </c>
      <c r="D12" s="95" t="s">
        <v>13</v>
      </c>
      <c r="E12" s="95" t="s">
        <v>14</v>
      </c>
      <c r="F12" s="5" t="s">
        <v>15</v>
      </c>
      <c r="G12" s="5" t="s">
        <v>16</v>
      </c>
      <c r="H12" s="6" t="s">
        <v>17</v>
      </c>
      <c r="I12" s="95"/>
    </row>
    <row r="13" spans="1:9">
      <c r="A13" s="7" t="s">
        <v>18</v>
      </c>
      <c r="B13" s="8">
        <v>2</v>
      </c>
      <c r="C13" s="8">
        <v>3</v>
      </c>
      <c r="D13" s="8">
        <v>4</v>
      </c>
      <c r="E13" s="8">
        <v>5</v>
      </c>
      <c r="F13" s="9" t="s">
        <v>19</v>
      </c>
      <c r="G13" s="9" t="s">
        <v>20</v>
      </c>
      <c r="H13" s="8">
        <v>8</v>
      </c>
      <c r="I13" s="8">
        <v>9</v>
      </c>
    </row>
    <row r="14" spans="1:9">
      <c r="A14" s="83">
        <v>42885</v>
      </c>
      <c r="B14" s="10" t="s">
        <v>75</v>
      </c>
      <c r="C14" s="23" t="str">
        <f>VLOOKUP(B14,[24]Vine!$A$5:$F$178,3,0)</f>
        <v>Ba Tri - Bến Tre</v>
      </c>
      <c r="D14" s="23">
        <f>VLOOKUP(B14,[24]Vine!$A$5:$F$178,2,0)</f>
        <v>320883374</v>
      </c>
      <c r="E14" s="24" t="s">
        <v>76</v>
      </c>
      <c r="F14" s="24">
        <v>6540</v>
      </c>
      <c r="G14" s="25">
        <v>18500</v>
      </c>
      <c r="H14" s="26">
        <f t="shared" ref="H14:H27" si="0">F14*G14</f>
        <v>120990000</v>
      </c>
      <c r="I14" s="27"/>
    </row>
    <row r="15" spans="1:9">
      <c r="A15" s="83">
        <v>42885</v>
      </c>
      <c r="B15" s="10" t="s">
        <v>77</v>
      </c>
      <c r="C15" s="23" t="str">
        <f>VLOOKUP(B15,[24]Vine!$A$5:$F$178,3,0)</f>
        <v>Giồng Trôm - Bến Tre</v>
      </c>
      <c r="D15" s="23">
        <f>VLOOKUP(B15,[24]Vine!$A$5:$F$178,2,0)</f>
        <v>320878272</v>
      </c>
      <c r="E15" s="24" t="s">
        <v>76</v>
      </c>
      <c r="F15" s="24">
        <v>6490</v>
      </c>
      <c r="G15" s="25">
        <v>18500</v>
      </c>
      <c r="H15" s="26">
        <f t="shared" si="0"/>
        <v>120065000</v>
      </c>
      <c r="I15" s="28"/>
    </row>
    <row r="16" spans="1:9">
      <c r="A16" s="83">
        <v>42885</v>
      </c>
      <c r="B16" s="10" t="s">
        <v>78</v>
      </c>
      <c r="C16" s="23" t="str">
        <f>VLOOKUP(B16,[24]Vine!$A$5:$F$178,3,0)</f>
        <v>Giồng Trôm - Bến Tre</v>
      </c>
      <c r="D16" s="23">
        <f>VLOOKUP(B16,[24]Vine!$A$5:$F$178,2,0)</f>
        <v>320878054</v>
      </c>
      <c r="E16" s="24" t="s">
        <v>76</v>
      </c>
      <c r="F16" s="24">
        <v>6680</v>
      </c>
      <c r="G16" s="25">
        <v>18500</v>
      </c>
      <c r="H16" s="26">
        <f t="shared" si="0"/>
        <v>123580000</v>
      </c>
      <c r="I16" s="28"/>
    </row>
    <row r="17" spans="1:11">
      <c r="A17" s="83">
        <v>42887</v>
      </c>
      <c r="B17" s="10" t="s">
        <v>75</v>
      </c>
      <c r="C17" s="23" t="str">
        <f>VLOOKUP(B17,[24]Vine!$A$5:$F$178,3,0)</f>
        <v>Ba Tri - Bến Tre</v>
      </c>
      <c r="D17" s="23">
        <f>VLOOKUP(B17,[24]Vine!$A$5:$F$178,2,0)</f>
        <v>320883374</v>
      </c>
      <c r="E17" s="24" t="s">
        <v>76</v>
      </c>
      <c r="F17" s="24">
        <v>6650</v>
      </c>
      <c r="G17" s="25">
        <v>18500</v>
      </c>
      <c r="H17" s="26">
        <f t="shared" si="0"/>
        <v>123025000</v>
      </c>
      <c r="I17" s="28"/>
    </row>
    <row r="18" spans="1:11">
      <c r="A18" s="83">
        <v>42887</v>
      </c>
      <c r="B18" s="98" t="s">
        <v>79</v>
      </c>
      <c r="C18" s="23" t="str">
        <f>VLOOKUP(B18,[24]Vine!$A$5:$F$178,3,0)</f>
        <v>Giồng Trôm - Bến Tre</v>
      </c>
      <c r="D18" s="23">
        <f>VLOOKUP(B18,[24]Vine!$A$5:$F$178,2,0)</f>
        <v>320876558</v>
      </c>
      <c r="E18" s="24" t="s">
        <v>76</v>
      </c>
      <c r="F18" s="24">
        <v>6390</v>
      </c>
      <c r="G18" s="25">
        <v>18500</v>
      </c>
      <c r="H18" s="26">
        <f t="shared" si="0"/>
        <v>118215000</v>
      </c>
      <c r="I18" s="28"/>
    </row>
    <row r="19" spans="1:11">
      <c r="A19" s="83">
        <v>42887</v>
      </c>
      <c r="B19" s="10" t="s">
        <v>77</v>
      </c>
      <c r="C19" s="23" t="str">
        <f>VLOOKUP(B19,[24]Vine!$A$5:$F$178,3,0)</f>
        <v>Giồng Trôm - Bến Tre</v>
      </c>
      <c r="D19" s="23">
        <f>VLOOKUP(B19,[24]Vine!$A$5:$F$178,2,0)</f>
        <v>320878272</v>
      </c>
      <c r="E19" s="24" t="s">
        <v>76</v>
      </c>
      <c r="F19" s="24">
        <v>6830</v>
      </c>
      <c r="G19" s="25">
        <v>18500</v>
      </c>
      <c r="H19" s="26">
        <f t="shared" si="0"/>
        <v>126355000</v>
      </c>
      <c r="I19" s="28"/>
    </row>
    <row r="20" spans="1:11">
      <c r="A20" s="83">
        <v>42887</v>
      </c>
      <c r="B20" s="10" t="s">
        <v>78</v>
      </c>
      <c r="C20" s="23" t="str">
        <f>VLOOKUP(B20,[24]Vine!$A$5:$F$178,3,0)</f>
        <v>Giồng Trôm - Bến Tre</v>
      </c>
      <c r="D20" s="23">
        <f>VLOOKUP(B20,[24]Vine!$A$5:$F$178,2,0)</f>
        <v>320878054</v>
      </c>
      <c r="E20" s="24" t="s">
        <v>76</v>
      </c>
      <c r="F20" s="24">
        <v>6950</v>
      </c>
      <c r="G20" s="25">
        <v>18500</v>
      </c>
      <c r="H20" s="26">
        <f t="shared" si="0"/>
        <v>128575000</v>
      </c>
      <c r="I20" s="28"/>
    </row>
    <row r="21" spans="1:11">
      <c r="A21" s="83">
        <v>42893</v>
      </c>
      <c r="B21" s="10" t="s">
        <v>75</v>
      </c>
      <c r="C21" s="23" t="str">
        <f>VLOOKUP(B21,[24]Vine!$A$5:$F$178,3,0)</f>
        <v>Ba Tri - Bến Tre</v>
      </c>
      <c r="D21" s="23">
        <f>VLOOKUP(B21,[24]Vine!$A$5:$F$178,2,0)</f>
        <v>320883374</v>
      </c>
      <c r="E21" s="24" t="s">
        <v>76</v>
      </c>
      <c r="F21" s="24">
        <v>6790</v>
      </c>
      <c r="G21" s="25">
        <v>18500</v>
      </c>
      <c r="H21" s="26">
        <f t="shared" si="0"/>
        <v>125615000</v>
      </c>
      <c r="I21" s="28"/>
    </row>
    <row r="22" spans="1:11">
      <c r="A22" s="83">
        <v>42893</v>
      </c>
      <c r="B22" s="98" t="s">
        <v>79</v>
      </c>
      <c r="C22" s="23" t="str">
        <f>VLOOKUP(B22,[24]Vine!$A$5:$F$178,3,0)</f>
        <v>Giồng Trôm - Bến Tre</v>
      </c>
      <c r="D22" s="23">
        <f>VLOOKUP(B22,[24]Vine!$A$5:$F$178,2,0)</f>
        <v>320876558</v>
      </c>
      <c r="E22" s="24" t="s">
        <v>76</v>
      </c>
      <c r="F22" s="24">
        <v>7860</v>
      </c>
      <c r="G22" s="25">
        <v>18500</v>
      </c>
      <c r="H22" s="26">
        <f t="shared" si="0"/>
        <v>145410000</v>
      </c>
      <c r="I22" s="28"/>
    </row>
    <row r="23" spans="1:11">
      <c r="A23" s="83">
        <v>42893</v>
      </c>
      <c r="B23" s="10" t="s">
        <v>78</v>
      </c>
      <c r="C23" s="23" t="str">
        <f>VLOOKUP(B23,[24]Vine!$A$5:$F$178,3,0)</f>
        <v>Giồng Trôm - Bến Tre</v>
      </c>
      <c r="D23" s="23">
        <f>VLOOKUP(B23,[24]Vine!$A$5:$F$178,2,0)</f>
        <v>320878054</v>
      </c>
      <c r="E23" s="24" t="s">
        <v>76</v>
      </c>
      <c r="F23" s="29">
        <v>7960</v>
      </c>
      <c r="G23" s="25">
        <v>18500</v>
      </c>
      <c r="H23" s="26">
        <f t="shared" si="0"/>
        <v>147260000</v>
      </c>
      <c r="I23" s="28"/>
    </row>
    <row r="24" spans="1:11">
      <c r="A24" s="83">
        <v>42893</v>
      </c>
      <c r="B24" s="10" t="s">
        <v>77</v>
      </c>
      <c r="C24" s="23" t="str">
        <f>VLOOKUP(B24,[24]Vine!$A$5:$F$178,3,0)</f>
        <v>Giồng Trôm - Bến Tre</v>
      </c>
      <c r="D24" s="23">
        <f>VLOOKUP(B24,[24]Vine!$A$5:$F$178,2,0)</f>
        <v>320878272</v>
      </c>
      <c r="E24" s="24" t="s">
        <v>76</v>
      </c>
      <c r="F24" s="24">
        <v>8930</v>
      </c>
      <c r="G24" s="25">
        <v>18500</v>
      </c>
      <c r="H24" s="26">
        <f t="shared" si="0"/>
        <v>165205000</v>
      </c>
      <c r="I24" s="28"/>
    </row>
    <row r="25" spans="1:11">
      <c r="A25" s="83">
        <v>42897</v>
      </c>
      <c r="B25" s="10" t="s">
        <v>78</v>
      </c>
      <c r="C25" s="23" t="str">
        <f>VLOOKUP(B25,[24]Vine!$A$5:$F$178,3,0)</f>
        <v>Giồng Trôm - Bến Tre</v>
      </c>
      <c r="D25" s="23">
        <f>VLOOKUP(B25,[24]Vine!$A$5:$F$178,2,0)</f>
        <v>320878054</v>
      </c>
      <c r="E25" s="24" t="s">
        <v>76</v>
      </c>
      <c r="F25" s="24">
        <v>7860</v>
      </c>
      <c r="G25" s="25">
        <v>18500</v>
      </c>
      <c r="H25" s="26">
        <f t="shared" si="0"/>
        <v>145410000</v>
      </c>
      <c r="I25" s="28"/>
    </row>
    <row r="26" spans="1:11">
      <c r="A26" s="83">
        <v>42897</v>
      </c>
      <c r="B26" s="10" t="s">
        <v>75</v>
      </c>
      <c r="C26" s="23" t="str">
        <f>VLOOKUP(B26,[24]Vine!$A$5:$F$178,3,0)</f>
        <v>Ba Tri - Bến Tre</v>
      </c>
      <c r="D26" s="23">
        <f>VLOOKUP(B26,[24]Vine!$A$5:$F$178,2,0)</f>
        <v>320883374</v>
      </c>
      <c r="E26" s="24" t="s">
        <v>76</v>
      </c>
      <c r="F26" s="24">
        <v>7790</v>
      </c>
      <c r="G26" s="25">
        <v>18500</v>
      </c>
      <c r="H26" s="26">
        <f t="shared" si="0"/>
        <v>144115000</v>
      </c>
      <c r="I26" s="28"/>
    </row>
    <row r="27" spans="1:11">
      <c r="A27" s="83">
        <v>42897</v>
      </c>
      <c r="B27" s="98" t="s">
        <v>79</v>
      </c>
      <c r="C27" s="23" t="str">
        <f>VLOOKUP(B27,[24]Vine!$A$5:$F$178,3,0)</f>
        <v>Giồng Trôm - Bến Tre</v>
      </c>
      <c r="D27" s="23">
        <f>VLOOKUP(B27,[24]Vine!$A$5:$F$178,2,0)</f>
        <v>320876558</v>
      </c>
      <c r="E27" s="24" t="s">
        <v>76</v>
      </c>
      <c r="F27" s="24">
        <f>100000-SUM(F14:F26)</f>
        <v>6280</v>
      </c>
      <c r="G27" s="25">
        <v>18500</v>
      </c>
      <c r="H27" s="26">
        <f t="shared" si="0"/>
        <v>116180000</v>
      </c>
      <c r="I27" s="28"/>
    </row>
    <row r="28" spans="1:11" ht="13.5" customHeight="1">
      <c r="A28" s="83"/>
      <c r="B28" s="10"/>
      <c r="C28" s="23"/>
      <c r="D28" s="23"/>
      <c r="E28" s="24"/>
      <c r="F28" s="24"/>
      <c r="G28" s="25"/>
      <c r="H28" s="26"/>
      <c r="I28" s="26"/>
    </row>
    <row r="29" spans="1:11">
      <c r="A29" s="2" t="s">
        <v>21</v>
      </c>
      <c r="C29" s="11">
        <f>SUM(H14:H28)</f>
        <v>1850000000</v>
      </c>
      <c r="D29" s="11"/>
      <c r="K29" s="30"/>
    </row>
    <row r="30" spans="1:11">
      <c r="C30" s="12"/>
      <c r="D30" s="4"/>
      <c r="G30" s="31" t="s">
        <v>80</v>
      </c>
      <c r="H30" s="13"/>
      <c r="I30" s="13"/>
    </row>
    <row r="31" spans="1:11">
      <c r="B31" s="14" t="s">
        <v>22</v>
      </c>
      <c r="G31" s="15" t="s">
        <v>23</v>
      </c>
    </row>
    <row r="32" spans="1:11">
      <c r="B32" s="16" t="s">
        <v>24</v>
      </c>
      <c r="D32" s="17"/>
      <c r="G32" s="18" t="s">
        <v>25</v>
      </c>
    </row>
    <row r="33" spans="1:9">
      <c r="B33" s="16"/>
      <c r="D33" s="17"/>
      <c r="G33" s="18"/>
    </row>
    <row r="34" spans="1:9">
      <c r="B34" s="16"/>
      <c r="D34" s="17"/>
      <c r="G34" s="18"/>
    </row>
    <row r="35" spans="1:9">
      <c r="B35" s="16"/>
      <c r="C35" s="12"/>
      <c r="D35" s="17"/>
      <c r="G35" s="18"/>
    </row>
    <row r="36" spans="1:9" hidden="1">
      <c r="B36" s="16"/>
      <c r="C36" s="12"/>
      <c r="D36" s="17"/>
      <c r="G36" s="18"/>
    </row>
    <row r="37" spans="1:9" ht="15" customHeight="1">
      <c r="B37" s="19" t="s">
        <v>29</v>
      </c>
      <c r="C37" s="19"/>
      <c r="F37" s="109"/>
      <c r="G37" s="109"/>
      <c r="H37" s="109"/>
    </row>
    <row r="38" spans="1:9">
      <c r="B38" s="19"/>
      <c r="C38" s="19"/>
      <c r="F38" s="94"/>
      <c r="G38" s="94"/>
      <c r="H38" s="94"/>
    </row>
    <row r="39" spans="1:9">
      <c r="B39" s="19"/>
      <c r="C39" s="19"/>
      <c r="F39" s="94"/>
      <c r="G39" s="94"/>
      <c r="H39" s="94"/>
    </row>
    <row r="40" spans="1:9" ht="2.25" customHeight="1">
      <c r="B40" s="19"/>
      <c r="C40" s="19"/>
      <c r="F40" s="94"/>
      <c r="G40" s="94"/>
      <c r="H40" s="94"/>
    </row>
    <row r="41" spans="1:9" hidden="1">
      <c r="B41" s="19"/>
      <c r="C41" s="19"/>
      <c r="F41" s="94"/>
      <c r="G41" s="94"/>
      <c r="H41" s="94"/>
    </row>
    <row r="42" spans="1:9" hidden="1"/>
    <row r="43" spans="1:9">
      <c r="A43" s="20" t="s">
        <v>26</v>
      </c>
    </row>
    <row r="44" spans="1:9" ht="35.25" customHeight="1">
      <c r="A44" s="110" t="s">
        <v>27</v>
      </c>
      <c r="B44" s="111"/>
      <c r="C44" s="111"/>
      <c r="D44" s="111"/>
      <c r="E44" s="111"/>
      <c r="F44" s="111"/>
      <c r="G44" s="111"/>
      <c r="H44" s="111"/>
      <c r="I44" s="111"/>
    </row>
    <row r="45" spans="1:9" ht="30.75" customHeight="1">
      <c r="A45" s="110" t="s">
        <v>28</v>
      </c>
      <c r="B45" s="110"/>
      <c r="C45" s="110"/>
      <c r="D45" s="110"/>
      <c r="E45" s="110"/>
      <c r="F45" s="110"/>
      <c r="G45" s="110"/>
      <c r="H45" s="110"/>
      <c r="I45" s="110"/>
    </row>
  </sheetData>
  <mergeCells count="9">
    <mergeCell ref="F37:H37"/>
    <mergeCell ref="A44:I44"/>
    <mergeCell ref="A45:I45"/>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 right="0" top="0.11" bottom="0.16" header="0.3" footer="0.3"/>
  <pageSetup paperSize="9" scale="90" orientation="landscape" verticalDpi="0" r:id="rId1"/>
</worksheet>
</file>

<file path=xl/worksheets/sheet8.xml><?xml version="1.0" encoding="utf-8"?>
<worksheet xmlns="http://schemas.openxmlformats.org/spreadsheetml/2006/main" xmlns:r="http://schemas.openxmlformats.org/officeDocument/2006/relationships">
  <dimension ref="A1:K45"/>
  <sheetViews>
    <sheetView topLeftCell="A10" workbookViewId="0">
      <selection activeCell="K28" sqref="K28:K31"/>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ht="6.75" customHeight="1">
      <c r="A3" s="112"/>
      <c r="B3" s="112"/>
      <c r="C3" s="112"/>
      <c r="D3" s="112"/>
      <c r="E3" s="112"/>
      <c r="F3" s="112"/>
      <c r="G3" s="113"/>
      <c r="H3" s="116"/>
      <c r="I3" s="117"/>
    </row>
    <row r="4" spans="1:9">
      <c r="A4" s="120" t="s">
        <v>81</v>
      </c>
      <c r="B4" s="120"/>
      <c r="C4" s="120"/>
      <c r="D4" s="120"/>
      <c r="E4" s="120"/>
      <c r="F4" s="120"/>
      <c r="G4" s="121"/>
      <c r="H4" s="118"/>
      <c r="I4" s="119"/>
    </row>
    <row r="5" spans="1:9" ht="14.25" customHeight="1">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97" t="s">
        <v>10</v>
      </c>
    </row>
    <row r="12" spans="1:9" ht="28.5">
      <c r="A12" s="123"/>
      <c r="B12" s="97" t="s">
        <v>11</v>
      </c>
      <c r="C12" s="97" t="s">
        <v>12</v>
      </c>
      <c r="D12" s="97" t="s">
        <v>13</v>
      </c>
      <c r="E12" s="97" t="s">
        <v>14</v>
      </c>
      <c r="F12" s="5" t="s">
        <v>15</v>
      </c>
      <c r="G12" s="5" t="s">
        <v>16</v>
      </c>
      <c r="H12" s="6" t="s">
        <v>17</v>
      </c>
      <c r="I12" s="97"/>
    </row>
    <row r="13" spans="1:9">
      <c r="A13" s="7" t="s">
        <v>18</v>
      </c>
      <c r="B13" s="8">
        <v>2</v>
      </c>
      <c r="C13" s="8">
        <v>3</v>
      </c>
      <c r="D13" s="8">
        <v>4</v>
      </c>
      <c r="E13" s="8">
        <v>5</v>
      </c>
      <c r="F13" s="9" t="s">
        <v>19</v>
      </c>
      <c r="G13" s="9" t="s">
        <v>20</v>
      </c>
      <c r="H13" s="8">
        <v>8</v>
      </c>
      <c r="I13" s="8">
        <v>9</v>
      </c>
    </row>
    <row r="14" spans="1:9">
      <c r="A14" s="33">
        <v>42892</v>
      </c>
      <c r="B14" s="10" t="s">
        <v>32</v>
      </c>
      <c r="C14" s="23" t="str">
        <f>VLOOKUP(B14,[24]Vine!$A$5:$F$178,3,0)</f>
        <v>Long Hương - Bình Thuận</v>
      </c>
      <c r="D14" s="23" t="str">
        <f>VLOOKUP(B14,[24]Vine!$A$5:$F$178,2,0)</f>
        <v>020714486</v>
      </c>
      <c r="E14" s="24" t="s">
        <v>36</v>
      </c>
      <c r="F14" s="24">
        <v>15455</v>
      </c>
      <c r="G14" s="25">
        <v>15000</v>
      </c>
      <c r="H14" s="26">
        <f t="shared" ref="H14:H26" si="0">F14*G14</f>
        <v>231825000</v>
      </c>
      <c r="I14" s="27"/>
    </row>
    <row r="15" spans="1:9">
      <c r="A15" s="33">
        <v>42892</v>
      </c>
      <c r="B15" s="10" t="s">
        <v>37</v>
      </c>
      <c r="C15" s="23" t="str">
        <f>VLOOKUP(B15,[24]Vine!$A$5:$F$178,3,0)</f>
        <v>Phan Thiết - Bình Thuận</v>
      </c>
      <c r="D15" s="23">
        <f>VLOOKUP(B15,[24]Vine!$A$5:$F$178,2,0)</f>
        <v>280853616</v>
      </c>
      <c r="E15" s="24" t="s">
        <v>36</v>
      </c>
      <c r="F15" s="24">
        <v>14375</v>
      </c>
      <c r="G15" s="25">
        <v>15000</v>
      </c>
      <c r="H15" s="26">
        <f t="shared" si="0"/>
        <v>215625000</v>
      </c>
      <c r="I15" s="28"/>
    </row>
    <row r="16" spans="1:9">
      <c r="A16" s="33">
        <v>42892</v>
      </c>
      <c r="B16" s="10" t="s">
        <v>33</v>
      </c>
      <c r="C16" s="23" t="str">
        <f>VLOOKUP(B16,[24]Vine!$A$5:$F$178,3,0)</f>
        <v>Phan Thiết - Bình Thuận</v>
      </c>
      <c r="D16" s="23">
        <f>VLOOKUP(B16,[24]Vine!$A$5:$F$178,2,0)</f>
        <v>260178873</v>
      </c>
      <c r="E16" s="24" t="s">
        <v>36</v>
      </c>
      <c r="F16" s="24">
        <v>14780</v>
      </c>
      <c r="G16" s="25">
        <v>15000</v>
      </c>
      <c r="H16" s="26">
        <f t="shared" si="0"/>
        <v>221700000</v>
      </c>
      <c r="I16" s="28"/>
    </row>
    <row r="17" spans="1:11">
      <c r="A17" s="33">
        <v>42894</v>
      </c>
      <c r="B17" s="10" t="s">
        <v>31</v>
      </c>
      <c r="C17" s="23" t="str">
        <f>VLOOKUP(B17,[24]Vine!$A$5:$F$178,3,0)</f>
        <v>Hàm Tân - Bình Thuận</v>
      </c>
      <c r="D17" s="23">
        <f>VLOOKUP(B17,[24]Vine!$A$5:$F$178,2,0)</f>
        <v>260690910</v>
      </c>
      <c r="E17" s="24" t="s">
        <v>36</v>
      </c>
      <c r="F17" s="24">
        <v>14235</v>
      </c>
      <c r="G17" s="25">
        <v>15000</v>
      </c>
      <c r="H17" s="26">
        <f t="shared" si="0"/>
        <v>213525000</v>
      </c>
      <c r="I17" s="28"/>
    </row>
    <row r="18" spans="1:11">
      <c r="A18" s="33">
        <v>42894</v>
      </c>
      <c r="B18" s="10" t="s">
        <v>38</v>
      </c>
      <c r="C18" s="23" t="str">
        <f>VLOOKUP(B18,[24]Vine!$A$5:$F$178,3,0)</f>
        <v>Đức Linh - Bình Thuận</v>
      </c>
      <c r="D18" s="23">
        <f>VLOOKUP(B18,[24]Vine!$A$5:$F$178,2,0)</f>
        <v>250746332</v>
      </c>
      <c r="E18" s="24" t="s">
        <v>36</v>
      </c>
      <c r="F18" s="24">
        <v>14150</v>
      </c>
      <c r="G18" s="25">
        <v>15000</v>
      </c>
      <c r="H18" s="26">
        <f t="shared" si="0"/>
        <v>212250000</v>
      </c>
      <c r="I18" s="28"/>
    </row>
    <row r="19" spans="1:11">
      <c r="A19" s="33">
        <v>42894</v>
      </c>
      <c r="B19" s="10" t="s">
        <v>35</v>
      </c>
      <c r="C19" s="23" t="str">
        <f>VLOOKUP(B19,[24]Vine!$A$5:$F$178,3,0)</f>
        <v>Thanh Hải - Bình Thuận</v>
      </c>
      <c r="D19" s="23">
        <f>VLOOKUP(B19,[24]Vine!$A$5:$F$178,2,0)</f>
        <v>261005222</v>
      </c>
      <c r="E19" s="24" t="s">
        <v>36</v>
      </c>
      <c r="F19" s="24">
        <v>15320</v>
      </c>
      <c r="G19" s="25">
        <v>15000</v>
      </c>
      <c r="H19" s="26">
        <f t="shared" si="0"/>
        <v>229800000</v>
      </c>
      <c r="I19" s="28"/>
    </row>
    <row r="20" spans="1:11">
      <c r="A20" s="33">
        <v>42896</v>
      </c>
      <c r="B20" s="10" t="s">
        <v>30</v>
      </c>
      <c r="C20" s="23" t="str">
        <f>VLOOKUP(B20,[24]Vine!$A$5:$F$178,3,0)</f>
        <v>Đức Linh - Bình Thuận</v>
      </c>
      <c r="D20" s="23">
        <f>VLOOKUP(B20,[24]Vine!$A$5:$F$178,2,0)</f>
        <v>260682094</v>
      </c>
      <c r="E20" s="24" t="s">
        <v>36</v>
      </c>
      <c r="F20" s="24">
        <v>13540</v>
      </c>
      <c r="G20" s="25">
        <v>15000</v>
      </c>
      <c r="H20" s="26">
        <f t="shared" si="0"/>
        <v>203100000</v>
      </c>
      <c r="I20" s="28"/>
    </row>
    <row r="21" spans="1:11">
      <c r="A21" s="33">
        <v>42896</v>
      </c>
      <c r="B21" s="10" t="s">
        <v>34</v>
      </c>
      <c r="C21" s="23" t="str">
        <f>VLOOKUP(B21,[24]Vine!$A$5:$F$178,3,0)</f>
        <v>Phan Thiết - Bình Thuận</v>
      </c>
      <c r="D21" s="23">
        <f>VLOOKUP(B21,[24]Vine!$A$5:$F$178,2,0)</f>
        <v>260850613</v>
      </c>
      <c r="E21" s="24" t="s">
        <v>36</v>
      </c>
      <c r="F21" s="24">
        <v>13470</v>
      </c>
      <c r="G21" s="25">
        <v>15000</v>
      </c>
      <c r="H21" s="26">
        <f t="shared" si="0"/>
        <v>202050000</v>
      </c>
      <c r="I21" s="28"/>
    </row>
    <row r="22" spans="1:11">
      <c r="A22" s="33">
        <v>42896</v>
      </c>
      <c r="B22" s="10" t="s">
        <v>37</v>
      </c>
      <c r="C22" s="23" t="str">
        <f>VLOOKUP(B22,[24]Vine!$A$5:$F$178,3,0)</f>
        <v>Phan Thiết - Bình Thuận</v>
      </c>
      <c r="D22" s="23">
        <f>VLOOKUP(B22,[24]Vine!$A$5:$F$178,2,0)</f>
        <v>280853616</v>
      </c>
      <c r="E22" s="24" t="s">
        <v>36</v>
      </c>
      <c r="F22" s="24">
        <v>13560</v>
      </c>
      <c r="G22" s="25">
        <v>15000</v>
      </c>
      <c r="H22" s="26">
        <f t="shared" si="0"/>
        <v>203400000</v>
      </c>
      <c r="I22" s="28"/>
    </row>
    <row r="23" spans="1:11">
      <c r="A23" s="33">
        <v>42896</v>
      </c>
      <c r="B23" s="10" t="s">
        <v>32</v>
      </c>
      <c r="C23" s="23" t="str">
        <f>VLOOKUP(B23,[24]Vine!$A$5:$F$178,3,0)</f>
        <v>Long Hương - Bình Thuận</v>
      </c>
      <c r="D23" s="23" t="str">
        <f>VLOOKUP(B23,[24]Vine!$A$5:$F$178,2,0)</f>
        <v>020714486</v>
      </c>
      <c r="E23" s="24" t="s">
        <v>36</v>
      </c>
      <c r="F23" s="29">
        <v>14345</v>
      </c>
      <c r="G23" s="25">
        <v>15000</v>
      </c>
      <c r="H23" s="26">
        <f t="shared" si="0"/>
        <v>215175000</v>
      </c>
      <c r="I23" s="28"/>
    </row>
    <row r="24" spans="1:11">
      <c r="A24" s="33">
        <v>42898</v>
      </c>
      <c r="B24" s="10" t="s">
        <v>31</v>
      </c>
      <c r="C24" s="23" t="str">
        <f>VLOOKUP(B24,[24]Vine!$A$5:$F$178,3,0)</f>
        <v>Hàm Tân - Bình Thuận</v>
      </c>
      <c r="D24" s="23">
        <f>VLOOKUP(B24,[24]Vine!$A$5:$F$178,2,0)</f>
        <v>260690910</v>
      </c>
      <c r="E24" s="24" t="s">
        <v>36</v>
      </c>
      <c r="F24" s="24">
        <v>14120</v>
      </c>
      <c r="G24" s="25">
        <v>15000</v>
      </c>
      <c r="H24" s="26">
        <f t="shared" si="0"/>
        <v>211800000</v>
      </c>
      <c r="I24" s="28"/>
    </row>
    <row r="25" spans="1:11">
      <c r="A25" s="33">
        <v>42898</v>
      </c>
      <c r="B25" s="10" t="s">
        <v>33</v>
      </c>
      <c r="C25" s="23" t="str">
        <f>VLOOKUP(B25,[24]Vine!$A$5:$F$178,3,0)</f>
        <v>Phan Thiết - Bình Thuận</v>
      </c>
      <c r="D25" s="23">
        <f>VLOOKUP(B25,[24]Vine!$A$5:$F$178,2,0)</f>
        <v>260178873</v>
      </c>
      <c r="E25" s="24" t="s">
        <v>36</v>
      </c>
      <c r="F25" s="24">
        <v>13450</v>
      </c>
      <c r="G25" s="25">
        <v>15000</v>
      </c>
      <c r="H25" s="26">
        <f t="shared" si="0"/>
        <v>201750000</v>
      </c>
      <c r="I25" s="28"/>
    </row>
    <row r="26" spans="1:11">
      <c r="A26" s="33">
        <v>42898</v>
      </c>
      <c r="B26" s="10" t="s">
        <v>35</v>
      </c>
      <c r="C26" s="23" t="str">
        <f>VLOOKUP(B26,[24]Vine!$A$5:$F$178,3,0)</f>
        <v>Thanh Hải - Bình Thuận</v>
      </c>
      <c r="D26" s="23">
        <f>VLOOKUP(B26,[24]Vine!$A$5:$F$178,2,0)</f>
        <v>261005222</v>
      </c>
      <c r="E26" s="24" t="s">
        <v>36</v>
      </c>
      <c r="F26" s="24">
        <f>184730-SUM(F14:F25)</f>
        <v>13930</v>
      </c>
      <c r="G26" s="25">
        <v>15000</v>
      </c>
      <c r="H26" s="26">
        <f t="shared" si="0"/>
        <v>208950000</v>
      </c>
      <c r="I26" s="28"/>
    </row>
    <row r="27" spans="1:11" ht="13.5" customHeight="1">
      <c r="A27" s="21"/>
      <c r="B27" s="22"/>
      <c r="C27" s="23"/>
      <c r="D27" s="23"/>
      <c r="E27" s="24"/>
      <c r="F27" s="24"/>
      <c r="G27" s="25"/>
      <c r="H27" s="26"/>
      <c r="I27" s="26"/>
    </row>
    <row r="28" spans="1:11">
      <c r="A28" s="2" t="s">
        <v>21</v>
      </c>
      <c r="C28" s="11">
        <f>SUM(H14:H27)</f>
        <v>2770950000</v>
      </c>
      <c r="D28" s="11"/>
      <c r="K28" s="30"/>
    </row>
    <row r="29" spans="1:11">
      <c r="C29" s="12"/>
      <c r="D29" s="4"/>
      <c r="G29" s="31" t="s">
        <v>80</v>
      </c>
      <c r="H29" s="13"/>
      <c r="I29" s="13"/>
    </row>
    <row r="30" spans="1:11">
      <c r="B30" s="14" t="s">
        <v>22</v>
      </c>
      <c r="G30" s="15" t="s">
        <v>23</v>
      </c>
      <c r="K30" s="30"/>
    </row>
    <row r="31" spans="1:11">
      <c r="B31" s="16" t="s">
        <v>24</v>
      </c>
      <c r="D31" s="17"/>
      <c r="G31" s="18" t="s">
        <v>25</v>
      </c>
    </row>
    <row r="32" spans="1:11">
      <c r="B32" s="16"/>
      <c r="D32" s="17"/>
      <c r="G32" s="18"/>
      <c r="K32" s="30"/>
    </row>
    <row r="33" spans="1:9">
      <c r="B33" s="16"/>
      <c r="D33" s="17"/>
      <c r="G33" s="18"/>
    </row>
    <row r="34" spans="1:9">
      <c r="B34" s="16"/>
      <c r="D34" s="17"/>
      <c r="G34" s="18"/>
    </row>
    <row r="35" spans="1:9">
      <c r="B35" s="16"/>
      <c r="D35" s="17"/>
      <c r="G35" s="18"/>
    </row>
    <row r="36" spans="1:9" ht="0.75" customHeight="1">
      <c r="B36" s="16"/>
      <c r="D36" s="17"/>
      <c r="G36" s="18"/>
    </row>
    <row r="37" spans="1:9" ht="15" customHeight="1">
      <c r="B37" s="19" t="s">
        <v>29</v>
      </c>
      <c r="C37" s="19"/>
      <c r="F37" s="109"/>
      <c r="G37" s="109"/>
      <c r="H37" s="109"/>
    </row>
    <row r="38" spans="1:9" ht="17.25" hidden="1" customHeight="1">
      <c r="B38" s="19"/>
      <c r="C38" s="19"/>
      <c r="F38" s="96"/>
      <c r="G38" s="96"/>
      <c r="H38" s="96"/>
    </row>
    <row r="39" spans="1:9" ht="17.25" hidden="1" customHeight="1">
      <c r="B39" s="19"/>
      <c r="C39" s="19"/>
      <c r="F39" s="96"/>
      <c r="G39" s="96"/>
      <c r="H39" s="96"/>
    </row>
    <row r="40" spans="1:9" ht="17.25" hidden="1" customHeight="1">
      <c r="B40" s="19"/>
      <c r="C40" s="19"/>
      <c r="F40" s="96"/>
      <c r="G40" s="96"/>
      <c r="H40" s="96"/>
    </row>
    <row r="41" spans="1:9" ht="17.25" hidden="1" customHeight="1">
      <c r="B41" s="19"/>
      <c r="C41" s="19"/>
      <c r="F41" s="96"/>
      <c r="G41" s="96"/>
      <c r="H41" s="96"/>
    </row>
    <row r="42" spans="1:9" ht="24" customHeight="1"/>
    <row r="43" spans="1:9">
      <c r="A43" s="20" t="s">
        <v>26</v>
      </c>
    </row>
    <row r="44" spans="1:9" ht="31.5" customHeight="1">
      <c r="A44" s="110" t="s">
        <v>27</v>
      </c>
      <c r="B44" s="111"/>
      <c r="C44" s="111"/>
      <c r="D44" s="111"/>
      <c r="E44" s="111"/>
      <c r="F44" s="111"/>
      <c r="G44" s="111"/>
      <c r="H44" s="111"/>
      <c r="I44" s="111"/>
    </row>
    <row r="45" spans="1:9" ht="30" customHeight="1">
      <c r="A45" s="110" t="s">
        <v>28</v>
      </c>
      <c r="B45" s="110"/>
      <c r="C45" s="110"/>
      <c r="D45" s="110"/>
      <c r="E45" s="110"/>
      <c r="F45" s="110"/>
      <c r="G45" s="110"/>
      <c r="H45" s="110"/>
      <c r="I45" s="110"/>
    </row>
  </sheetData>
  <mergeCells count="9">
    <mergeCell ref="F37:H37"/>
    <mergeCell ref="A44:I44"/>
    <mergeCell ref="A45:I45"/>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 right="0" top="0" bottom="0" header="0" footer="0"/>
  <pageSetup scale="95" orientation="landscape" verticalDpi="0" r:id="rId1"/>
</worksheet>
</file>

<file path=xl/worksheets/sheet9.xml><?xml version="1.0" encoding="utf-8"?>
<worksheet xmlns="http://schemas.openxmlformats.org/spreadsheetml/2006/main" xmlns:r="http://schemas.openxmlformats.org/officeDocument/2006/relationships">
  <dimension ref="A1:O39"/>
  <sheetViews>
    <sheetView topLeftCell="A10" workbookViewId="0">
      <selection activeCell="L26" sqref="L2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6.5" bestFit="1" customWidth="1"/>
    <col min="12" max="12" width="15" bestFit="1" customWidth="1"/>
    <col min="15" max="15" width="10.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5">
      <c r="A1" s="112" t="s">
        <v>0</v>
      </c>
      <c r="B1" s="112"/>
      <c r="C1" s="112"/>
      <c r="D1" s="112"/>
      <c r="E1" s="112"/>
      <c r="F1" s="112"/>
      <c r="G1" s="113"/>
      <c r="H1" s="114" t="s">
        <v>1</v>
      </c>
      <c r="I1" s="115"/>
    </row>
    <row r="2" spans="1:15">
      <c r="A2" s="112"/>
      <c r="B2" s="112"/>
      <c r="C2" s="112"/>
      <c r="D2" s="112"/>
      <c r="E2" s="112"/>
      <c r="F2" s="112"/>
      <c r="G2" s="113"/>
      <c r="H2" s="116"/>
      <c r="I2" s="117"/>
    </row>
    <row r="3" spans="1:15">
      <c r="A3" s="112"/>
      <c r="B3" s="112"/>
      <c r="C3" s="112"/>
      <c r="D3" s="112"/>
      <c r="E3" s="112"/>
      <c r="F3" s="112"/>
      <c r="G3" s="113"/>
      <c r="H3" s="116"/>
      <c r="I3" s="117"/>
    </row>
    <row r="4" spans="1:15">
      <c r="A4" s="120" t="s">
        <v>82</v>
      </c>
      <c r="B4" s="120"/>
      <c r="C4" s="120"/>
      <c r="D4" s="120"/>
      <c r="E4" s="120"/>
      <c r="F4" s="120"/>
      <c r="G4" s="121"/>
      <c r="H4" s="118"/>
      <c r="I4" s="119"/>
    </row>
    <row r="5" spans="1:15" ht="10.5" customHeight="1">
      <c r="C5" s="3"/>
      <c r="D5" s="3"/>
    </row>
    <row r="6" spans="1:15">
      <c r="A6" s="2" t="s">
        <v>2</v>
      </c>
      <c r="E6" s="1" t="s">
        <v>3</v>
      </c>
    </row>
    <row r="7" spans="1:15">
      <c r="A7" s="2" t="s">
        <v>4</v>
      </c>
    </row>
    <row r="8" spans="1:15">
      <c r="A8" s="2" t="s">
        <v>5</v>
      </c>
    </row>
    <row r="9" spans="1:15">
      <c r="A9" s="2" t="s">
        <v>6</v>
      </c>
    </row>
    <row r="10" spans="1:15" ht="6" customHeight="1"/>
    <row r="11" spans="1:15">
      <c r="A11" s="122" t="s">
        <v>7</v>
      </c>
      <c r="B11" s="124" t="s">
        <v>8</v>
      </c>
      <c r="C11" s="125"/>
      <c r="D11" s="126"/>
      <c r="E11" s="127" t="s">
        <v>9</v>
      </c>
      <c r="F11" s="127"/>
      <c r="G11" s="127"/>
      <c r="H11" s="127"/>
      <c r="I11" s="97" t="s">
        <v>10</v>
      </c>
    </row>
    <row r="12" spans="1:15" ht="28.5">
      <c r="A12" s="123"/>
      <c r="B12" s="97" t="s">
        <v>11</v>
      </c>
      <c r="C12" s="97" t="s">
        <v>12</v>
      </c>
      <c r="D12" s="97" t="s">
        <v>13</v>
      </c>
      <c r="E12" s="97" t="s">
        <v>14</v>
      </c>
      <c r="F12" s="5" t="s">
        <v>15</v>
      </c>
      <c r="G12" s="5" t="s">
        <v>16</v>
      </c>
      <c r="H12" s="6" t="s">
        <v>17</v>
      </c>
      <c r="I12" s="97"/>
    </row>
    <row r="13" spans="1:15" ht="12.75" customHeight="1">
      <c r="A13" s="7" t="s">
        <v>18</v>
      </c>
      <c r="B13" s="8">
        <v>2</v>
      </c>
      <c r="C13" s="8">
        <v>3</v>
      </c>
      <c r="D13" s="8">
        <v>4</v>
      </c>
      <c r="E13" s="8">
        <v>5</v>
      </c>
      <c r="F13" s="9" t="s">
        <v>19</v>
      </c>
      <c r="G13" s="9" t="s">
        <v>20</v>
      </c>
      <c r="H13" s="8">
        <v>8</v>
      </c>
      <c r="I13" s="8">
        <v>9</v>
      </c>
      <c r="K13" s="30"/>
    </row>
    <row r="14" spans="1:15">
      <c r="A14" s="83">
        <v>42895</v>
      </c>
      <c r="B14" s="10" t="s">
        <v>84</v>
      </c>
      <c r="C14" s="23" t="str">
        <f>VLOOKUP(B14,[24]Vine!$A$5:$F$178,3,0)</f>
        <v>Hòn Đất, Kiên Giang</v>
      </c>
      <c r="D14" s="23">
        <f>VLOOKUP(B14,[24]Vine!$A$5:$F$178,2,0)</f>
        <v>370698949</v>
      </c>
      <c r="E14" s="24" t="s">
        <v>86</v>
      </c>
      <c r="F14" s="24">
        <v>3300</v>
      </c>
      <c r="G14" s="25">
        <v>28000</v>
      </c>
      <c r="H14" s="26">
        <f t="shared" ref="H14:H19" si="0">F14*G14</f>
        <v>92400000</v>
      </c>
      <c r="I14" s="27"/>
      <c r="K14" s="99"/>
      <c r="L14" s="30"/>
      <c r="O14" s="92"/>
    </row>
    <row r="15" spans="1:15">
      <c r="A15" s="83">
        <v>42895</v>
      </c>
      <c r="B15" s="10" t="s">
        <v>85</v>
      </c>
      <c r="C15" s="23" t="str">
        <f>VLOOKUP(B15,[24]Vine!$A$5:$F$178,3,0)</f>
        <v>Kiên lương - Kiên Giang</v>
      </c>
      <c r="D15" s="23">
        <f>VLOOKUP(B15,[24]Vine!$A$5:$F$178,2,0)</f>
        <v>370803567</v>
      </c>
      <c r="E15" s="24" t="s">
        <v>87</v>
      </c>
      <c r="F15" s="24">
        <v>3360</v>
      </c>
      <c r="G15" s="25">
        <v>30000</v>
      </c>
      <c r="H15" s="26">
        <f t="shared" si="0"/>
        <v>100800000</v>
      </c>
      <c r="I15" s="28"/>
      <c r="K15" s="99"/>
      <c r="L15" s="30"/>
      <c r="O15" s="92"/>
    </row>
    <row r="16" spans="1:15">
      <c r="A16" s="83">
        <v>42898</v>
      </c>
      <c r="B16" s="10" t="s">
        <v>89</v>
      </c>
      <c r="C16" s="23" t="str">
        <f>VLOOKUP(B16,[24]Vine!$A$5:$F$178,3,0)</f>
        <v>Ba Tri - Bến Tre</v>
      </c>
      <c r="D16" s="23">
        <f>VLOOKUP(B16,[24]Vine!$A$5:$F$178,2,0)</f>
        <v>320892578</v>
      </c>
      <c r="E16" s="24" t="s">
        <v>88</v>
      </c>
      <c r="F16" s="24">
        <v>900</v>
      </c>
      <c r="G16" s="25">
        <v>32000</v>
      </c>
      <c r="H16" s="26">
        <f t="shared" si="0"/>
        <v>28800000</v>
      </c>
      <c r="I16" s="28"/>
      <c r="K16" s="99"/>
      <c r="L16" s="30"/>
      <c r="O16" s="92"/>
    </row>
    <row r="17" spans="1:12" ht="19.5" customHeight="1">
      <c r="A17" s="83">
        <v>42898</v>
      </c>
      <c r="B17" s="10" t="s">
        <v>75</v>
      </c>
      <c r="C17" s="23" t="str">
        <f>VLOOKUP(B17,[24]Vine!$A$5:$F$178,3,0)</f>
        <v>Ba Tri - Bến Tre</v>
      </c>
      <c r="D17" s="23">
        <f>VLOOKUP(B17,[24]Vine!$A$5:$F$178,2,0)</f>
        <v>320883374</v>
      </c>
      <c r="E17" s="24" t="s">
        <v>76</v>
      </c>
      <c r="F17" s="24">
        <v>4520</v>
      </c>
      <c r="G17" s="25">
        <v>16000</v>
      </c>
      <c r="H17" s="26">
        <f t="shared" si="0"/>
        <v>72320000</v>
      </c>
      <c r="I17" s="28"/>
      <c r="K17" s="99"/>
      <c r="L17" s="30"/>
    </row>
    <row r="18" spans="1:12" ht="19.5" customHeight="1">
      <c r="A18" s="83">
        <v>42899</v>
      </c>
      <c r="B18" s="10" t="s">
        <v>77</v>
      </c>
      <c r="C18" s="23" t="str">
        <f>VLOOKUP(B18,[24]Vine!$A$5:$F$178,3,0)</f>
        <v>Giồng Trôm - Bến Tre</v>
      </c>
      <c r="D18" s="23">
        <f>VLOOKUP(B18,[24]Vine!$A$5:$F$178,2,0)</f>
        <v>320878272</v>
      </c>
      <c r="E18" s="24" t="s">
        <v>76</v>
      </c>
      <c r="F18" s="24">
        <v>4720</v>
      </c>
      <c r="G18" s="25">
        <v>16000</v>
      </c>
      <c r="H18" s="26">
        <f t="shared" si="0"/>
        <v>75520000</v>
      </c>
      <c r="I18" s="28"/>
      <c r="K18" s="30"/>
    </row>
    <row r="19" spans="1:12" ht="19.5" customHeight="1">
      <c r="A19" s="83">
        <v>42899</v>
      </c>
      <c r="B19" s="10" t="s">
        <v>78</v>
      </c>
      <c r="C19" s="23" t="str">
        <f>VLOOKUP(B19,[24]Vine!$A$5:$F$178,3,0)</f>
        <v>Giồng Trôm - Bến Tre</v>
      </c>
      <c r="D19" s="23">
        <f>VLOOKUP(B19,[24]Vine!$A$5:$F$178,2,0)</f>
        <v>320878054</v>
      </c>
      <c r="E19" s="24" t="s">
        <v>76</v>
      </c>
      <c r="F19" s="24">
        <v>4400</v>
      </c>
      <c r="G19" s="25">
        <v>16000</v>
      </c>
      <c r="H19" s="26">
        <f t="shared" si="0"/>
        <v>70400000</v>
      </c>
      <c r="I19" s="28"/>
      <c r="K19" s="30"/>
    </row>
    <row r="20" spans="1:12" ht="19.5" customHeight="1">
      <c r="A20" s="83">
        <v>42899</v>
      </c>
      <c r="B20" s="10" t="s">
        <v>79</v>
      </c>
      <c r="C20" s="23" t="str">
        <f>VLOOKUP(B20,[24]Vine!$A$5:$F$178,3,0)</f>
        <v>Giồng Trôm - Bến Tre</v>
      </c>
      <c r="D20" s="23">
        <f>VLOOKUP(B20,[24]Vine!$A$5:$F$178,2,0)</f>
        <v>320876558</v>
      </c>
      <c r="E20" s="24" t="s">
        <v>76</v>
      </c>
      <c r="F20" s="24">
        <v>4840</v>
      </c>
      <c r="G20" s="25">
        <v>16000</v>
      </c>
      <c r="H20" s="26">
        <f t="shared" ref="H20" si="1">F20*G20</f>
        <v>77440000</v>
      </c>
      <c r="I20" s="28"/>
      <c r="K20" s="30"/>
    </row>
    <row r="21" spans="1:12" ht="16.5" customHeight="1">
      <c r="A21" s="21"/>
      <c r="B21" s="22"/>
      <c r="C21" s="23"/>
      <c r="D21" s="23"/>
      <c r="E21" s="24"/>
      <c r="F21" s="24"/>
      <c r="G21" s="25"/>
      <c r="H21" s="26"/>
      <c r="I21" s="26"/>
      <c r="K21" s="30"/>
    </row>
    <row r="22" spans="1:12">
      <c r="A22" s="2" t="s">
        <v>21</v>
      </c>
      <c r="C22" s="11">
        <f>SUM(H14:H21)</f>
        <v>517680000</v>
      </c>
      <c r="D22" s="11"/>
      <c r="K22" s="30"/>
    </row>
    <row r="23" spans="1:12">
      <c r="C23" s="12"/>
      <c r="D23" s="4"/>
      <c r="G23" s="31" t="s">
        <v>83</v>
      </c>
      <c r="H23" s="13"/>
      <c r="I23" s="13"/>
      <c r="K23" s="30"/>
      <c r="L23" s="30"/>
    </row>
    <row r="24" spans="1:12">
      <c r="B24" s="14" t="s">
        <v>22</v>
      </c>
      <c r="G24" s="15" t="s">
        <v>23</v>
      </c>
      <c r="L24" s="30"/>
    </row>
    <row r="25" spans="1:12">
      <c r="B25" s="16" t="s">
        <v>24</v>
      </c>
      <c r="D25" s="17"/>
      <c r="G25" s="18" t="s">
        <v>25</v>
      </c>
    </row>
    <row r="26" spans="1:12">
      <c r="B26" s="16"/>
      <c r="D26" s="17"/>
      <c r="G26" s="18"/>
    </row>
    <row r="27" spans="1:12">
      <c r="B27" s="16"/>
      <c r="D27" s="17"/>
      <c r="G27" s="18"/>
    </row>
    <row r="28" spans="1:12" ht="8.25" customHeight="1">
      <c r="B28" s="16"/>
      <c r="C28" s="12"/>
      <c r="D28" s="17"/>
      <c r="G28" s="18"/>
    </row>
    <row r="29" spans="1:12" ht="6.75" customHeight="1">
      <c r="B29" s="16"/>
      <c r="D29" s="17"/>
      <c r="G29" s="18"/>
    </row>
    <row r="30" spans="1:12" ht="19.5" customHeight="1">
      <c r="B30" s="16"/>
      <c r="C30" s="12"/>
      <c r="D30" s="17"/>
      <c r="G30" s="18"/>
    </row>
    <row r="31" spans="1:12" ht="16.5" customHeight="1">
      <c r="B31" s="19" t="s">
        <v>29</v>
      </c>
      <c r="C31" s="19"/>
      <c r="F31" s="109"/>
      <c r="G31" s="109"/>
      <c r="H31" s="109"/>
    </row>
    <row r="32" spans="1:12" ht="3.75" hidden="1" customHeight="1">
      <c r="B32" s="19"/>
      <c r="C32" s="19"/>
      <c r="F32" s="96"/>
      <c r="G32" s="96"/>
      <c r="H32" s="96"/>
    </row>
    <row r="33" spans="1:9" hidden="1">
      <c r="B33" s="19"/>
      <c r="C33" s="19"/>
      <c r="F33" s="96"/>
      <c r="G33" s="96"/>
      <c r="H33" s="96"/>
    </row>
    <row r="34" spans="1:9" hidden="1">
      <c r="B34" s="19"/>
      <c r="C34" s="19"/>
      <c r="F34" s="96"/>
      <c r="G34" s="96"/>
      <c r="H34" s="96"/>
    </row>
    <row r="35" spans="1:9" hidden="1">
      <c r="B35" s="19"/>
      <c r="C35" s="19"/>
      <c r="F35" s="96"/>
      <c r="G35" s="96"/>
      <c r="H35" s="96"/>
    </row>
    <row r="36" spans="1:9" hidden="1"/>
    <row r="37" spans="1:9" ht="15" customHeight="1">
      <c r="A37" s="20" t="s">
        <v>26</v>
      </c>
    </row>
    <row r="38" spans="1:9" ht="33" customHeight="1">
      <c r="A38" s="110" t="s">
        <v>27</v>
      </c>
      <c r="B38" s="111"/>
      <c r="C38" s="111"/>
      <c r="D38" s="111"/>
      <c r="E38" s="111"/>
      <c r="F38" s="111"/>
      <c r="G38" s="111"/>
      <c r="H38" s="111"/>
      <c r="I38" s="111"/>
    </row>
    <row r="39" spans="1:9" ht="32.25" customHeight="1">
      <c r="A39" s="110" t="s">
        <v>28</v>
      </c>
      <c r="B39" s="110"/>
      <c r="C39" s="110"/>
      <c r="D39" s="110"/>
      <c r="E39" s="110"/>
      <c r="F39" s="110"/>
      <c r="G39" s="110"/>
      <c r="H39" s="110"/>
      <c r="I39" s="110"/>
    </row>
  </sheetData>
  <mergeCells count="9">
    <mergeCell ref="F31:H31"/>
    <mergeCell ref="A38:I38"/>
    <mergeCell ref="A39:I39"/>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7" right="0" top="0" bottom="0" header="0" footer="0"/>
  <pageSetup paperSize="9" scale="9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Zhoushan 15</vt:lpstr>
      <vt:lpstr>PV 70.000</vt:lpstr>
      <vt:lpstr>Snack</vt:lpstr>
      <vt:lpstr>Zhoushan 16</vt:lpstr>
      <vt:lpstr>Jiwon</vt:lpstr>
      <vt:lpstr>PV 67.000</vt:lpstr>
      <vt:lpstr>PV LC 62.000</vt:lpstr>
      <vt:lpstr>Zhoushan 17</vt:lpstr>
      <vt:lpstr>Tokai</vt:lpstr>
      <vt:lpstr>PV 85.000</vt:lpstr>
      <vt:lpstr>PV93.000</vt:lpstr>
      <vt:lpstr>Dae Young</vt:lpstr>
      <vt:lpstr>KOJUBU 04</vt:lpstr>
      <vt:lpstr>SEJIN</vt:lpstr>
      <vt:lpstr>Zhoushan 18</vt:lpstr>
      <vt:lpstr>Jiwon!Print_Titles</vt:lpstr>
      <vt:lpstr>'PV 70.000'!Print_Titles</vt:lpstr>
      <vt:lpstr>'Zhoushan 15'!Print_Titles</vt:lpstr>
      <vt:lpstr>'Zhoushan 16'!Print_Titles</vt:lpstr>
      <vt:lpstr>'Zhoushan 18'!Print_Titles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7</cp:lastModifiedBy>
  <cp:lastPrinted>2017-07-03T02:16:44Z</cp:lastPrinted>
  <dcterms:created xsi:type="dcterms:W3CDTF">2017-01-06T02:30:08Z</dcterms:created>
  <dcterms:modified xsi:type="dcterms:W3CDTF">2017-07-03T02:18:30Z</dcterms:modified>
</cp:coreProperties>
</file>