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60" windowWidth="15105" windowHeight="7575" tabRatio="922" firstSheet="1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  <sheet name="Thăng Long" sheetId="98" r:id="rId23"/>
  </sheets>
  <externalReferences>
    <externalReference r:id="rId24"/>
    <externalReference r:id="rId25"/>
    <externalReference r:id="rId26"/>
    <externalReference r:id="rId27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3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'Tam-Ochoen'!$A$8:$WVT$104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Tokai'!$A$170:$I$187</definedName>
    <definedName name="_xlnm.Print_Titles" localSheetId="20">'MINH - Mr.Fish'!$11:$11</definedName>
    <definedName name="_xlnm.Print_Titles" localSheetId="21">'Tam-Ochoen'!$7:$8</definedName>
  </definedNames>
  <calcPr calcId="144525" iterate="1"/>
</workbook>
</file>

<file path=xl/calcChain.xml><?xml version="1.0" encoding="utf-8"?>
<calcChain xmlns="http://schemas.openxmlformats.org/spreadsheetml/2006/main">
  <c r="H190" i="64" l="1"/>
  <c r="F190" i="64"/>
  <c r="F194" i="64" s="1"/>
  <c r="H194" i="64"/>
  <c r="H180" i="64"/>
  <c r="F180" i="64"/>
  <c r="I180" i="64" s="1"/>
  <c r="I190" i="64" l="1"/>
  <c r="I194" i="64"/>
  <c r="I196" i="64" s="1"/>
  <c r="G107" i="77"/>
  <c r="G106" i="77"/>
  <c r="G105" i="77"/>
  <c r="I105" i="77" s="1"/>
  <c r="I106" i="77" s="1"/>
  <c r="I107" i="77" s="1"/>
  <c r="G104" i="77"/>
  <c r="G103" i="77"/>
  <c r="I103" i="77" s="1"/>
  <c r="I104" i="77" s="1"/>
  <c r="G102" i="77"/>
  <c r="G101" i="77"/>
  <c r="I100" i="77"/>
  <c r="I101" i="77" s="1"/>
  <c r="I102" i="77" s="1"/>
  <c r="G100" i="77"/>
  <c r="G99" i="77"/>
  <c r="G98" i="77"/>
  <c r="I98" i="77" s="1"/>
  <c r="G97" i="77"/>
  <c r="I96" i="77"/>
  <c r="I97" i="77" s="1"/>
  <c r="G96" i="77"/>
  <c r="I99" i="77" l="1"/>
  <c r="C18" i="34"/>
  <c r="E6" i="34" l="1"/>
  <c r="E7" i="34"/>
  <c r="C19" i="34"/>
  <c r="C7" i="34" l="1"/>
  <c r="H179" i="64" l="1"/>
  <c r="F179" i="64"/>
  <c r="H181" i="64"/>
  <c r="I181" i="64" s="1"/>
  <c r="F181" i="64"/>
  <c r="H176" i="64"/>
  <c r="F176" i="64"/>
  <c r="H182" i="64"/>
  <c r="F182" i="64"/>
  <c r="H178" i="64"/>
  <c r="F178" i="64"/>
  <c r="H177" i="64"/>
  <c r="F177" i="64"/>
  <c r="H175" i="64"/>
  <c r="F175" i="64"/>
  <c r="H174" i="64"/>
  <c r="F174" i="64"/>
  <c r="I179" i="64" l="1"/>
  <c r="I176" i="64"/>
  <c r="I175" i="64"/>
  <c r="I177" i="64"/>
  <c r="I178" i="64"/>
  <c r="I174" i="64"/>
  <c r="I182" i="64"/>
  <c r="F184" i="64"/>
  <c r="H184" i="64"/>
  <c r="G95" i="77"/>
  <c r="H80" i="77"/>
  <c r="G73" i="77"/>
  <c r="G72" i="77"/>
  <c r="G59" i="77"/>
  <c r="G39" i="77"/>
  <c r="G38" i="77"/>
  <c r="G31" i="77"/>
  <c r="I184" i="64" l="1"/>
  <c r="I186" i="64" s="1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108" i="77"/>
  <c r="G109" i="77"/>
  <c r="G110" i="77"/>
  <c r="G111" i="77"/>
  <c r="G112" i="77"/>
  <c r="G113" i="77"/>
  <c r="G114" i="77"/>
  <c r="G115" i="77"/>
  <c r="G116" i="77"/>
  <c r="G117" i="77"/>
  <c r="G118" i="77"/>
  <c r="G119" i="77"/>
  <c r="G120" i="77"/>
  <c r="G121" i="77"/>
  <c r="G122" i="77"/>
  <c r="G123" i="77"/>
  <c r="G124" i="77"/>
  <c r="G125" i="77"/>
  <c r="L103" i="95" l="1"/>
  <c r="L104" i="95"/>
  <c r="L105" i="95"/>
  <c r="L106" i="95"/>
  <c r="L107" i="95"/>
  <c r="L108" i="95"/>
  <c r="L109" i="95"/>
  <c r="G103" i="95" l="1"/>
  <c r="G104" i="95"/>
  <c r="G105" i="95"/>
  <c r="G106" i="95"/>
  <c r="G107" i="95"/>
  <c r="G108" i="95"/>
  <c r="G109" i="95"/>
  <c r="G110" i="95"/>
  <c r="G111" i="95"/>
  <c r="G112" i="95"/>
  <c r="G113" i="95"/>
  <c r="G114" i="95"/>
  <c r="G115" i="95"/>
  <c r="G116" i="95"/>
  <c r="G117" i="95"/>
  <c r="G118" i="95"/>
  <c r="G119" i="95"/>
  <c r="G120" i="95"/>
  <c r="J102" i="95"/>
  <c r="J103" i="95"/>
  <c r="J104" i="95"/>
  <c r="J105" i="95"/>
  <c r="J106" i="95"/>
  <c r="J107" i="95"/>
  <c r="J108" i="95"/>
  <c r="J109" i="95"/>
  <c r="J110" i="95"/>
  <c r="J111" i="95"/>
  <c r="J112" i="95"/>
  <c r="J113" i="95"/>
  <c r="J114" i="95"/>
  <c r="J115" i="95"/>
  <c r="J116" i="95"/>
  <c r="J117" i="95"/>
  <c r="J118" i="95"/>
  <c r="J119" i="95"/>
  <c r="J120" i="95"/>
  <c r="L110" i="95"/>
  <c r="L111" i="95"/>
  <c r="L112" i="95"/>
  <c r="L113" i="95"/>
  <c r="L114" i="95"/>
  <c r="L115" i="95"/>
  <c r="L116" i="95"/>
  <c r="L117" i="95"/>
  <c r="L118" i="95"/>
  <c r="L119" i="95"/>
  <c r="L120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G102" i="95" l="1"/>
  <c r="J101" i="95"/>
  <c r="G101" i="95"/>
  <c r="J100" i="95"/>
  <c r="G100" i="95"/>
  <c r="J99" i="95"/>
  <c r="G99" i="95"/>
  <c r="J97" i="95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L101" i="95" s="1"/>
  <c r="L102" i="95" s="1"/>
  <c r="G48" i="81"/>
  <c r="H81" i="94" l="1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22" i="95" l="1"/>
  <c r="I13" i="93"/>
  <c r="I14" i="93" s="1"/>
  <c r="I15" i="93" s="1"/>
  <c r="I16" i="93" s="1"/>
  <c r="I17" i="93" s="1"/>
  <c r="I18" i="93" s="1"/>
  <c r="I19" i="93" s="1"/>
  <c r="G33" i="93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I33" i="93"/>
  <c r="D35" i="93" s="1"/>
  <c r="I86" i="94" l="1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1" i="34"/>
  <c r="A12" i="34"/>
  <c r="A13" i="34"/>
  <c r="E10" i="34"/>
  <c r="E11" i="34"/>
  <c r="E12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15" i="81" l="1"/>
  <c r="G13" i="81"/>
  <c r="G64" i="81" s="1"/>
  <c r="I12" i="81"/>
  <c r="I13" i="81" l="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A25" i="34" l="1"/>
  <c r="E4" i="34"/>
  <c r="E5" i="34"/>
  <c r="E8" i="34"/>
  <c r="E9" i="34"/>
  <c r="E13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26" i="77"/>
  <c r="G126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56" i="75"/>
  <c r="C130" i="77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127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127" i="77"/>
  <c r="G74" i="78"/>
  <c r="I127" i="77" l="1"/>
  <c r="C5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22" i="76"/>
  <c r="I23" i="76" s="1"/>
  <c r="I24" i="76" s="1"/>
  <c r="J25" i="75"/>
  <c r="H21" i="78"/>
  <c r="I21" i="78" s="1"/>
  <c r="I22" i="78" s="1"/>
  <c r="E12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s="1"/>
  <c r="I38" i="64" l="1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77" i="49" l="1"/>
  <c r="E88" i="50"/>
  <c r="F88" i="50" s="1"/>
  <c r="F89" i="50" s="1"/>
  <c r="F90" i="50" s="1"/>
  <c r="E91" i="50" s="1"/>
  <c r="A42" i="34" a="1"/>
  <c r="A42" i="34" s="1"/>
  <c r="I177" i="49" l="1"/>
  <c r="F91" i="50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4" i="34" s="1"/>
</calcChain>
</file>

<file path=xl/sharedStrings.xml><?xml version="1.0" encoding="utf-8"?>
<sst xmlns="http://schemas.openxmlformats.org/spreadsheetml/2006/main" count="7830" uniqueCount="2260">
  <si>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</si>
  <si>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</si>
  <si>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</si>
  <si>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</si>
  <si>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</si>
  <si>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</si>
  <si>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</si>
  <si>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</si>
  <si>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</si>
  <si>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</si>
  <si>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</si>
  <si>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</si>
  <si>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</si>
  <si>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</si>
  <si>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</si>
  <si>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</si>
  <si>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</si>
  <si>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</si>
  <si>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</si>
  <si>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</si>
  <si>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</si>
  <si>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</si>
  <si>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</si>
  <si>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</si>
  <si>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</si>
  <si>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</si>
  <si>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</si>
  <si>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</si>
  <si>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</si>
  <si>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</si>
  <si>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</si>
  <si>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</si>
  <si>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</si>
  <si>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</si>
  <si>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</si>
  <si>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</si>
  <si>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</si>
  <si>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</si>
  <si>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</si>
  <si>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</si>
  <si>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</si>
  <si>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</si>
  <si>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</si>
  <si>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</si>
  <si>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</si>
  <si>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</si>
  <si>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</si>
  <si>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</si>
  <si>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</si>
  <si>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</si>
  <si>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</si>
  <si>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</si>
  <si>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</si>
  <si>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</si>
  <si>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</si>
  <si>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</si>
  <si>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</si>
  <si>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</si>
  <si>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</si>
  <si>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</si>
  <si>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</si>
  <si>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</si>
  <si>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</si>
  <si>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</si>
  <si>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</si>
  <si>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</si>
  <si>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</si>
  <si>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</si>
  <si>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</si>
  <si>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</si>
  <si>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</si>
  <si>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</si>
  <si>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</si>
  <si>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</si>
  <si>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</si>
  <si>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</si>
  <si>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</si>
  <si>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</si>
  <si>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</si>
  <si>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</si>
  <si>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</si>
  <si>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</si>
  <si>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</si>
  <si>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</si>
  <si>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</si>
  <si>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</si>
  <si>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</si>
  <si>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</si>
  <si>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</si>
  <si>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</si>
  <si>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</si>
  <si>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</si>
  <si>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</si>
  <si>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</si>
  <si>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</si>
  <si>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</si>
  <si>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</si>
  <si>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</si>
  <si>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</si>
  <si>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</si>
  <si>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</si>
  <si>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</si>
  <si>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</si>
  <si>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</si>
  <si>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</si>
  <si>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</si>
  <si>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</si>
  <si>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</si>
  <si>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</si>
  <si>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</si>
  <si>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</si>
  <si>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</si>
  <si>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</si>
  <si>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</si>
  <si>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</si>
  <si>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</si>
  <si>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</si>
  <si>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</si>
  <si>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</si>
  <si>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</si>
  <si>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</si>
  <si>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</si>
  <si>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</si>
  <si>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</si>
  <si>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</si>
  <si>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</si>
  <si>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</si>
  <si>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</si>
  <si>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</si>
  <si>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</si>
  <si>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</si>
  <si>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</si>
  <si>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</si>
  <si>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</si>
  <si>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</si>
  <si>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</si>
  <si>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</si>
  <si>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</si>
  <si>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</si>
  <si>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</si>
  <si>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</si>
  <si>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</si>
  <si>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</si>
  <si>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</si>
  <si>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</si>
  <si>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</si>
  <si>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</si>
  <si>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</si>
  <si>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</si>
  <si>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</si>
  <si>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</si>
  <si>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</si>
  <si>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</si>
  <si>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</si>
  <si>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</si>
  <si>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</si>
  <si>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</si>
  <si>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</si>
  <si>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</si>
  <si>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</si>
  <si>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</si>
  <si>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</si>
  <si>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</si>
  <si>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</si>
  <si>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</si>
  <si>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</si>
  <si>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</si>
  <si>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</si>
  <si>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</si>
  <si>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</si>
  <si>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</si>
  <si>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</si>
  <si>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</si>
  <si>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</si>
  <si>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</si>
  <si>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</si>
  <si>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</si>
  <si>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</si>
  <si>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</si>
  <si>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</si>
  <si>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</si>
  <si>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</si>
  <si>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</si>
  <si>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</si>
  <si>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</si>
  <si>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</si>
  <si>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</si>
  <si>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</si>
  <si>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</si>
  <si>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</si>
  <si>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</si>
  <si>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</si>
  <si>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</si>
  <si>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</si>
  <si>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</si>
  <si>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</si>
  <si>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</si>
  <si>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</si>
  <si>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</si>
  <si>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</si>
  <si>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</si>
  <si>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</si>
  <si>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</si>
  <si>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</si>
  <si>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</si>
  <si>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</si>
  <si>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</si>
  <si>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</si>
  <si>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</si>
  <si>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</si>
  <si>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</si>
  <si>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</si>
  <si>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</si>
  <si>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</si>
  <si>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</si>
  <si>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</si>
  <si>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</si>
  <si>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</si>
  <si>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</si>
  <si>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</si>
  <si>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</si>
  <si>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</si>
  <si>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</si>
  <si>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</si>
  <si>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</si>
  <si>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</si>
  <si>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</si>
  <si>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</si>
  <si>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</si>
  <si>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</si>
  <si>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</si>
  <si>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</si>
  <si>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</si>
  <si>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</si>
  <si>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</si>
  <si>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</si>
  <si>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</si>
  <si>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</si>
  <si>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</si>
  <si>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</si>
  <si>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</si>
  <si>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</si>
  <si>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</si>
  <si>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</si>
  <si>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</si>
  <si>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</si>
  <si>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</si>
  <si>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</si>
  <si>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</si>
  <si>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</si>
  <si>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</si>
  <si>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</si>
  <si>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</si>
  <si>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</si>
  <si>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</si>
  <si>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</si>
  <si>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</si>
  <si>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</si>
  <si>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</si>
  <si>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</si>
  <si>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</si>
  <si>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</si>
  <si>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</si>
  <si>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</si>
  <si>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</si>
  <si>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</si>
  <si>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</si>
  <si>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</si>
  <si>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</si>
  <si>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</si>
  <si>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</si>
  <si>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</si>
  <si>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</si>
  <si>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</si>
  <si>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</si>
  <si>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</si>
  <si>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</si>
  <si>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</si>
  <si>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</si>
  <si>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</si>
  <si>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</si>
  <si>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</si>
  <si>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</si>
  <si>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</si>
  <si>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</si>
  <si>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</si>
  <si>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</si>
  <si>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</si>
  <si>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</si>
  <si>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</si>
  <si>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</si>
  <si>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</si>
  <si>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</si>
  <si>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</si>
  <si>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</si>
  <si>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</si>
  <si>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</si>
  <si>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</si>
  <si>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</si>
  <si>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</si>
  <si>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</si>
  <si>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</si>
  <si>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</si>
  <si>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</si>
  <si>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</si>
  <si>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</si>
  <si>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</si>
  <si>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</si>
  <si>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</si>
  <si>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</si>
  <si>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</si>
  <si>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</si>
  <si>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</si>
  <si>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</si>
  <si>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</si>
  <si>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</si>
  <si>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</si>
  <si>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</si>
  <si>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</si>
  <si>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</si>
  <si>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</si>
  <si>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</si>
  <si>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</si>
  <si>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</si>
  <si>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</si>
  <si>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</si>
  <si>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</si>
  <si>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</si>
  <si>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</si>
  <si>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</si>
  <si>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</si>
  <si>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</si>
  <si>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</si>
  <si>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</si>
  <si>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</si>
  <si>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</si>
  <si>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</si>
  <si>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</si>
  <si>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</si>
  <si>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</si>
  <si>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</si>
  <si>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</si>
  <si>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</si>
  <si>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</si>
  <si>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</si>
  <si>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</si>
  <si>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</si>
  <si>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</si>
  <si>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</si>
  <si>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</si>
  <si>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</si>
  <si>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</si>
  <si>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</si>
  <si>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</si>
  <si>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</si>
  <si>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</si>
  <si>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</si>
  <si>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</si>
  <si>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</si>
  <si>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</si>
  <si>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</si>
  <si>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</si>
  <si>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</si>
  <si>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</si>
  <si>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</si>
  <si>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</si>
  <si>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</si>
  <si>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</si>
  <si>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</si>
  <si>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</si>
  <si>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</si>
  <si>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</si>
  <si>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</si>
  <si>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</si>
  <si>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</si>
  <si>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</si>
  <si>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</si>
  <si>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</si>
  <si>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</si>
  <si>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</si>
  <si>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</si>
  <si>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</si>
  <si>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</si>
  <si>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</si>
  <si>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</si>
  <si>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</si>
  <si>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</si>
  <si>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</si>
  <si>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</si>
  <si>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</si>
  <si>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</si>
  <si>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</si>
  <si>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</si>
  <si>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</si>
  <si>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</si>
  <si>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</si>
  <si>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</si>
  <si>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</si>
  <si>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</si>
  <si>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</si>
  <si>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</si>
  <si>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</si>
  <si>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</si>
  <si>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</si>
  <si>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</si>
  <si>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</si>
  <si>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</si>
  <si>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</si>
  <si>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</si>
  <si>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</si>
  <si>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</si>
  <si>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</si>
  <si>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</si>
  <si>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</si>
  <si>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</si>
  <si>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</si>
  <si>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</si>
  <si>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</si>
  <si>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</si>
  <si>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</si>
  <si>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</si>
  <si>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</si>
  <si>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</si>
  <si>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</si>
  <si>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</si>
  <si>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</si>
  <si>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</si>
  <si>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</si>
  <si>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</si>
  <si>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</si>
  <si>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</si>
  <si>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</si>
  <si>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</si>
  <si>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</si>
  <si>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</si>
  <si>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</si>
  <si>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</si>
  <si>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</si>
  <si>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</si>
  <si>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</si>
  <si>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</si>
  <si>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</si>
  <si>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</si>
  <si>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</si>
  <si>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</si>
  <si>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</si>
  <si>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</si>
  <si>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</si>
  <si>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</si>
  <si>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</si>
  <si>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</si>
  <si>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</si>
  <si>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</si>
  <si>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</si>
  <si>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</si>
  <si>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</si>
  <si>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</si>
  <si>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</si>
  <si>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</si>
  <si>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</si>
  <si>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</si>
  <si>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</si>
  <si>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</si>
  <si>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</si>
  <si>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</si>
  <si>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</si>
  <si>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</si>
  <si>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</si>
  <si>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</si>
  <si>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</si>
  <si>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</si>
  <si>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</si>
  <si>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</si>
  <si>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</si>
  <si>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</si>
  <si>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</si>
  <si>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</si>
  <si>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</si>
  <si>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</si>
  <si>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</si>
  <si>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</si>
  <si>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</si>
  <si>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</si>
  <si>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</si>
  <si>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</si>
  <si>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</si>
  <si>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</si>
  <si>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</si>
  <si>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</si>
  <si>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</si>
  <si>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</si>
  <si>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</si>
  <si>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</si>
  <si>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</si>
  <si>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</si>
  <si>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</si>
  <si>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</si>
  <si>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</si>
  <si>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</si>
  <si>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</si>
  <si>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</si>
  <si>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</si>
  <si>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</si>
  <si>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</si>
  <si>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</si>
  <si>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</si>
  <si>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</si>
  <si>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</si>
  <si>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</si>
  <si>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</si>
  <si>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</si>
  <si>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</si>
  <si>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</si>
  <si>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</si>
  <si>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</si>
  <si>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</si>
  <si>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</si>
  <si>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</si>
  <si>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</si>
  <si>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</si>
  <si>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</si>
  <si>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</si>
  <si>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</si>
  <si>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</si>
  <si>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</si>
  <si>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</si>
  <si>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</si>
  <si>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</si>
  <si>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</si>
  <si>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</si>
  <si>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</si>
  <si>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</si>
  <si>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</si>
  <si>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</si>
  <si>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</si>
  <si>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</si>
  <si>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</si>
  <si>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</si>
  <si>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</si>
  <si>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</si>
  <si>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</si>
  <si>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</si>
  <si>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</si>
  <si>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</si>
  <si>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</si>
  <si>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</si>
  <si>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</si>
  <si>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</si>
  <si>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</si>
  <si>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</si>
  <si>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</si>
  <si>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</si>
  <si>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</si>
  <si>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</si>
  <si>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</si>
  <si>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</si>
  <si>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</si>
  <si>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</si>
  <si>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</si>
  <si>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</si>
  <si>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</si>
  <si>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</si>
  <si>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</si>
  <si>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</si>
  <si>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</si>
  <si>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</si>
  <si>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</si>
  <si>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</si>
  <si>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</si>
  <si>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</si>
  <si>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</si>
  <si>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</si>
  <si>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</si>
  <si>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</si>
  <si>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</si>
  <si>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</si>
  <si>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</si>
  <si>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</si>
  <si>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</si>
  <si>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</si>
  <si>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</si>
  <si>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</si>
  <si>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</si>
  <si>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</si>
  <si>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</si>
  <si>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</si>
  <si>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</si>
  <si>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</si>
  <si>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</si>
  <si>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</si>
  <si>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</si>
  <si>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</si>
  <si>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</si>
  <si>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</si>
  <si>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</si>
  <si>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</si>
  <si>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</si>
  <si>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</si>
  <si>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</si>
  <si>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</si>
  <si>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</si>
  <si>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</si>
  <si>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</si>
  <si>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</si>
  <si>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</si>
  <si>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</si>
  <si>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</si>
  <si>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</si>
  <si>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</si>
  <si>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</si>
  <si>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</si>
  <si>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</si>
  <si>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</si>
  <si>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</si>
  <si>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</si>
  <si>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</si>
  <si>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</si>
  <si>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</si>
  <si>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</si>
  <si>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</si>
  <si>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</si>
  <si>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</si>
  <si>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</si>
  <si>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</si>
  <si>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</si>
  <si>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</si>
  <si>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</si>
  <si>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</si>
  <si>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</si>
  <si>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</si>
  <si>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</si>
  <si>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</si>
  <si>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</si>
  <si>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</si>
  <si>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</si>
  <si>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</si>
  <si>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</si>
  <si>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</si>
  <si>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</si>
  <si>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</si>
  <si>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</si>
  <si>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</si>
  <si>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</si>
  <si>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</si>
  <si>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</si>
  <si>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</si>
  <si>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</si>
  <si>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</si>
  <si>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</si>
  <si>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</si>
  <si>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</si>
  <si>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</si>
  <si>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</si>
  <si>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</si>
  <si>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</si>
  <si>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</si>
  <si>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</si>
  <si>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</si>
  <si>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</si>
  <si>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</si>
  <si>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</si>
  <si>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</si>
  <si>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</si>
  <si>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</si>
  <si>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</si>
  <si>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</si>
  <si>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</si>
  <si>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</si>
  <si>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</si>
  <si>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</si>
  <si>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</si>
  <si>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</si>
  <si>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</si>
  <si>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</si>
  <si>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</si>
  <si>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</si>
  <si>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</si>
  <si>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</si>
  <si>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</si>
  <si>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</si>
  <si>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</si>
  <si>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</si>
  <si>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</si>
  <si>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</si>
  <si>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</si>
  <si>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</si>
  <si>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</si>
  <si>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</si>
  <si>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</si>
  <si>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</si>
  <si>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</si>
  <si>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</si>
  <si>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</si>
  <si>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</si>
  <si>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</si>
  <si>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</si>
  <si>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</si>
  <si>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</si>
  <si>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</si>
  <si>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</si>
  <si>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</si>
  <si>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</si>
  <si>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</si>
  <si>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</si>
  <si>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</si>
  <si>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</si>
  <si>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</si>
  <si>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</si>
  <si>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</si>
  <si>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</si>
  <si>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</si>
  <si>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</si>
  <si>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</si>
  <si>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</si>
  <si>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</si>
  <si>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</si>
  <si>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</si>
  <si>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</si>
  <si>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</si>
  <si>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</si>
  <si>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</si>
  <si>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</si>
  <si>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</si>
  <si>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</si>
  <si>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</si>
  <si>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</si>
  <si>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</si>
  <si>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</si>
  <si>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</si>
  <si>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</si>
  <si>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</si>
  <si>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</si>
  <si>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</si>
  <si>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</si>
  <si>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</si>
  <si>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</si>
  <si>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</si>
  <si>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</si>
  <si>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</si>
  <si>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</si>
  <si>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</si>
  <si>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</si>
  <si>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</si>
  <si>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</si>
  <si>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</si>
  <si>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</si>
  <si>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</si>
  <si>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</si>
  <si>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</si>
  <si>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</si>
  <si>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</si>
  <si>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</si>
  <si>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</si>
  <si>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</si>
  <si>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</si>
  <si>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</si>
  <si>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</si>
  <si>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</si>
  <si>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</si>
  <si>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</si>
  <si>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</si>
  <si>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</si>
  <si>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</si>
  <si>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</si>
  <si>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</si>
  <si>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</si>
  <si>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</si>
  <si>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</si>
  <si>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</si>
  <si>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</si>
  <si>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</si>
  <si>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</si>
  <si>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</si>
  <si>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</si>
  <si>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</si>
  <si>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</si>
  <si>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</si>
  <si>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</si>
  <si>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</si>
  <si>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</si>
  <si>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</si>
  <si>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</si>
  <si>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</si>
  <si>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</si>
  <si>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</si>
  <si>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</si>
  <si>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</si>
  <si>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</si>
  <si>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</si>
  <si>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</si>
  <si>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</si>
  <si>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</si>
  <si>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</si>
  <si>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</si>
  <si>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</si>
  <si>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</si>
  <si>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</si>
  <si>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</si>
  <si>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</si>
  <si>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</si>
  <si>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</si>
  <si>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</si>
  <si>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</si>
  <si>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</si>
  <si>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</si>
  <si>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</si>
  <si>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</si>
  <si>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</si>
  <si>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</si>
  <si>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</si>
  <si>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</si>
  <si>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</si>
  <si>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</si>
  <si>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</si>
  <si>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</si>
  <si>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</si>
  <si>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</si>
  <si>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</si>
  <si>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</si>
  <si>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</si>
  <si>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</si>
  <si>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</si>
  <si>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</si>
  <si>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</si>
  <si>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</si>
  <si>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</si>
  <si>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</si>
  <si>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</si>
  <si>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</si>
  <si>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</si>
  <si>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</si>
  <si>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</si>
  <si>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</si>
  <si>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</si>
  <si>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</si>
  <si>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</si>
  <si>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</si>
  <si>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</si>
  <si>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</si>
  <si>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</si>
  <si>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</si>
  <si>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</si>
  <si>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</si>
  <si>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</si>
  <si>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</si>
  <si>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</si>
  <si>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</si>
  <si>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</si>
  <si>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</si>
  <si>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</si>
  <si>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</si>
  <si>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</si>
  <si>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</si>
  <si>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</si>
  <si>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</si>
  <si>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</si>
  <si>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</si>
  <si>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</si>
  <si>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</si>
  <si>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</si>
  <si>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</si>
  <si>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</si>
  <si>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</si>
  <si>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</si>
  <si>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</si>
  <si>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</si>
  <si>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</si>
  <si>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</si>
  <si>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</si>
  <si>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</si>
  <si>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</si>
  <si>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</si>
  <si>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</si>
  <si>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</si>
  <si>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</si>
  <si>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</si>
  <si>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</si>
  <si>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</si>
  <si>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</si>
  <si>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</si>
  <si>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</si>
  <si>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</si>
  <si>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</si>
  <si>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</si>
  <si>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</si>
  <si>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</si>
  <si>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</si>
  <si>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</si>
  <si>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</si>
  <si>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</si>
  <si>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</si>
  <si>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</si>
  <si>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</si>
  <si>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</si>
  <si>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</si>
  <si>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</si>
  <si>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</si>
  <si>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</si>
  <si>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</si>
  <si>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</si>
  <si>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</si>
  <si>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</si>
  <si>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</si>
  <si>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</si>
  <si>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</si>
  <si>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</si>
  <si>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</si>
  <si>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</si>
  <si>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</si>
  <si>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</si>
  <si>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</si>
  <si>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</si>
  <si>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</si>
  <si>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</si>
  <si>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</si>
  <si>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</si>
  <si>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</si>
  <si>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</si>
  <si>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</si>
  <si>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</si>
  <si>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</si>
  <si>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</si>
  <si>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</si>
  <si>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</si>
  <si>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</si>
  <si>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</si>
  <si>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</si>
  <si>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</si>
  <si>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</si>
  <si>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</si>
  <si>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</si>
  <si>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</si>
  <si>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</si>
  <si>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</si>
  <si>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</si>
  <si>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</si>
  <si>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</si>
  <si>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</si>
  <si>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</si>
  <si>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</si>
  <si>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</si>
  <si>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</si>
  <si>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</si>
  <si>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</si>
  <si>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</si>
  <si>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</si>
  <si>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</si>
  <si>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</si>
  <si>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</si>
  <si>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</si>
  <si>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</si>
  <si>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</si>
  <si>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</si>
  <si>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</si>
  <si>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</si>
  <si>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</si>
  <si>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</si>
  <si>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</si>
  <si>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</si>
  <si>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</si>
  <si>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</si>
  <si>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</si>
  <si>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</si>
  <si>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</si>
  <si>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</si>
  <si>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</si>
  <si>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</si>
  <si>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</si>
  <si>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</si>
  <si>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</si>
  <si>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</si>
  <si>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</si>
  <si>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</si>
  <si>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</si>
  <si>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</si>
  <si>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</si>
  <si>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</si>
  <si>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</si>
  <si>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</si>
  <si>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</si>
  <si>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</si>
  <si>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</si>
  <si>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</si>
  <si>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</si>
  <si>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</si>
  <si>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</si>
  <si>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</si>
  <si>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</si>
  <si>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</si>
  <si>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</si>
  <si>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</si>
  <si>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</si>
  <si>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</si>
  <si>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</si>
  <si>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</si>
  <si>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</si>
  <si>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</si>
  <si>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</si>
  <si>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</si>
  <si>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</si>
  <si>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</si>
  <si>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</si>
  <si>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</si>
  <si>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</si>
  <si>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</si>
  <si>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</si>
  <si>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</si>
  <si>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</si>
  <si>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</si>
  <si>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</si>
  <si>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</si>
  <si>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</si>
  <si>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</si>
  <si>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</si>
  <si>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</si>
  <si>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</si>
  <si>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</si>
  <si>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</si>
  <si>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</si>
  <si>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</si>
  <si>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</si>
  <si>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</si>
  <si>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</si>
  <si>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</si>
  <si>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</si>
  <si>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</si>
  <si>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</si>
  <si>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</si>
  <si>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</si>
  <si>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</si>
  <si>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</si>
  <si>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</si>
  <si>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</si>
  <si>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</si>
  <si>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</si>
  <si>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</si>
  <si>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</si>
  <si>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</si>
  <si>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</si>
  <si>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</si>
  <si>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</si>
  <si>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</si>
  <si>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</si>
  <si>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</si>
  <si>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</si>
  <si>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</si>
  <si>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</si>
  <si>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</si>
  <si>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</si>
  <si>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</si>
  <si>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</si>
  <si>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</si>
  <si>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</si>
  <si>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</si>
  <si>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</si>
  <si>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</si>
  <si>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</si>
  <si>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</si>
  <si>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</si>
  <si>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</si>
  <si>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</si>
  <si>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</si>
  <si>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</si>
  <si>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</si>
  <si>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</si>
  <si>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</si>
  <si>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</si>
  <si>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</si>
  <si>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</si>
  <si>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</si>
  <si>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</si>
  <si>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</si>
  <si>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</si>
  <si>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</si>
  <si>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</si>
  <si>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</si>
  <si>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</si>
  <si>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</si>
  <si>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</si>
  <si>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</si>
  <si>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</si>
  <si>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</si>
  <si>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</si>
  <si>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</si>
  <si>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</si>
  <si>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</si>
  <si>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</si>
  <si>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</si>
  <si>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</si>
  <si>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</si>
  <si>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</si>
  <si>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</si>
  <si>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</si>
  <si>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</si>
  <si>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</si>
  <si>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</si>
  <si>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</si>
  <si>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</si>
  <si>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</si>
  <si>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</si>
  <si>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</si>
  <si>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</si>
  <si>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</si>
  <si>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</si>
  <si>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</si>
  <si>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</si>
  <si>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</si>
  <si>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</si>
  <si>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</si>
  <si>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</si>
  <si>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</si>
  <si>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</si>
  <si>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</si>
  <si>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</si>
  <si>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</si>
  <si>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</si>
  <si>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</si>
  <si>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</si>
  <si>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</si>
  <si>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</si>
  <si>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</si>
  <si>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</si>
  <si>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</si>
  <si>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</si>
  <si>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</si>
  <si>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</si>
  <si>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</si>
  <si>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</si>
  <si>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</si>
  <si>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</si>
  <si>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</si>
  <si>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</si>
  <si>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</si>
  <si>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</si>
  <si>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</si>
  <si>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</si>
  <si>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</si>
  <si>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</si>
  <si>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</si>
  <si>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</si>
  <si>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</si>
  <si>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</si>
  <si>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</si>
  <si>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</si>
  <si>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</si>
  <si>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</si>
  <si>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</si>
  <si>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</si>
  <si>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</si>
  <si>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</si>
  <si>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</si>
  <si>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</si>
  <si>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</si>
  <si>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</si>
  <si>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</si>
  <si>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</si>
  <si>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</si>
  <si>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</si>
  <si>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</si>
  <si>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</si>
  <si>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</si>
  <si>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</si>
  <si>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</si>
  <si>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</si>
  <si>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</si>
  <si>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</si>
  <si>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</si>
  <si>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</si>
  <si>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</si>
  <si>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</si>
  <si>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</si>
  <si>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</si>
  <si>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</si>
  <si>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</si>
  <si>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</si>
  <si>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</si>
  <si>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</si>
  <si>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</si>
  <si>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</si>
  <si>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</si>
  <si>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</si>
  <si>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</si>
  <si>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</si>
  <si>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</si>
  <si>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</si>
  <si>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</si>
  <si>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</si>
  <si>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</si>
  <si>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</si>
  <si>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</si>
  <si>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</si>
  <si>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</si>
  <si>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</si>
  <si>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</si>
  <si>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</si>
  <si>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</si>
  <si>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</si>
  <si>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</si>
  <si>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</si>
  <si>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</si>
  <si>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</si>
  <si>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</si>
  <si>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</si>
  <si>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</si>
  <si>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</si>
  <si>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</si>
  <si>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</si>
  <si>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</si>
  <si>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</si>
  <si>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</si>
  <si>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</si>
  <si>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</si>
  <si>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</si>
  <si>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</si>
  <si>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</si>
  <si>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</si>
  <si>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</si>
  <si>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</si>
  <si>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</si>
  <si>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</si>
  <si>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</si>
  <si>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</si>
  <si>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</si>
  <si>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</si>
  <si>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</si>
  <si>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</si>
  <si>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</si>
  <si>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</si>
  <si>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</si>
  <si>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</si>
  <si>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</si>
  <si>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</si>
  <si>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</si>
  <si>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</si>
  <si>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</si>
  <si>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</si>
  <si>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</si>
  <si>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</si>
  <si>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</si>
  <si>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</si>
  <si>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</si>
  <si>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</si>
  <si>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</si>
  <si>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</si>
  <si>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</si>
  <si>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</si>
  <si>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</si>
  <si>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</si>
  <si>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</si>
  <si>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</si>
  <si>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</si>
  <si>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</si>
  <si>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</si>
  <si>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</si>
  <si>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</si>
  <si>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</si>
  <si>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</si>
  <si>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</si>
  <si>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</si>
  <si>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</si>
  <si>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</si>
  <si>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</si>
  <si>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</si>
  <si>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</si>
  <si>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</si>
  <si>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</si>
  <si>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</si>
  <si>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</si>
  <si>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</si>
  <si>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</si>
  <si>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</si>
  <si>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</si>
  <si>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</si>
  <si>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</si>
  <si>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</si>
  <si>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</si>
  <si>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</si>
  <si>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</si>
  <si>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</si>
  <si>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</si>
  <si>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</si>
  <si>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</si>
  <si>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</si>
  <si>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</si>
  <si>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</si>
  <si>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</si>
  <si>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</si>
  <si>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</si>
  <si>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</si>
  <si>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</si>
  <si>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</si>
  <si>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</si>
  <si>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</si>
  <si>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</si>
  <si>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</si>
  <si>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</si>
  <si>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</si>
  <si>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</si>
  <si>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</si>
  <si>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</si>
  <si>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</si>
  <si>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</si>
  <si>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</si>
  <si>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</si>
  <si>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</si>
  <si>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</si>
  <si>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</si>
  <si>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</si>
  <si>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</si>
  <si>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</si>
  <si>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</si>
  <si>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</si>
  <si>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</si>
  <si>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</si>
  <si>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</si>
  <si>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</si>
  <si>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</si>
  <si>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</si>
  <si>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</si>
  <si>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</si>
  <si>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</si>
  <si>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</si>
  <si>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</si>
  <si>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</si>
  <si>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</si>
  <si>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</si>
  <si>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</si>
  <si>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</si>
  <si>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</si>
  <si>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</si>
  <si>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</si>
  <si>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</si>
  <si>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</si>
  <si>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</si>
  <si>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</si>
  <si>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</si>
  <si>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</si>
  <si>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</si>
  <si>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</si>
  <si>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</si>
  <si>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</si>
  <si>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</si>
  <si>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</si>
  <si>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</si>
  <si>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</si>
  <si>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</si>
  <si>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</si>
  <si>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</si>
  <si>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</si>
  <si>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</si>
  <si>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</si>
  <si>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</si>
  <si>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</si>
  <si>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</si>
  <si>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</si>
  <si>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</si>
  <si>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</si>
  <si>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</si>
  <si>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</si>
  <si>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</si>
  <si>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</si>
  <si>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</si>
  <si>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</si>
  <si>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</si>
  <si>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</si>
  <si>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</si>
  <si>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</si>
  <si>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</si>
  <si>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</si>
  <si>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</si>
  <si>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</si>
  <si>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</si>
  <si>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</si>
  <si>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</si>
  <si>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</si>
  <si>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</si>
  <si>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</si>
  <si>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</si>
  <si>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</si>
  <si>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</si>
  <si>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</si>
  <si>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</si>
  <si>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</si>
  <si>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</si>
  <si>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</si>
  <si>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</si>
  <si>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</si>
  <si>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</si>
  <si>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</si>
  <si>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</si>
  <si>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</si>
  <si>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</si>
  <si>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</si>
  <si>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</si>
  <si>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</si>
  <si>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</si>
  <si>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</si>
  <si>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</si>
  <si>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</si>
  <si>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</si>
  <si>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</si>
  <si>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</si>
  <si>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</si>
  <si>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</si>
  <si>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</si>
  <si>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</si>
  <si>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</si>
  <si>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</si>
  <si>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</si>
  <si>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</si>
  <si>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</si>
  <si>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</si>
  <si>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</si>
  <si>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</si>
  <si>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</si>
  <si>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</si>
  <si>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</si>
  <si>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</si>
  <si>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</si>
  <si>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</si>
  <si>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</si>
  <si>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</si>
  <si>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</si>
  <si>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</si>
  <si>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</si>
  <si>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</si>
  <si>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</si>
  <si>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</si>
  <si>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</si>
  <si>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</si>
  <si>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</si>
  <si>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</si>
  <si>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</si>
  <si>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</si>
  <si>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</si>
  <si>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</si>
  <si>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</si>
  <si>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</si>
  <si>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</si>
  <si>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</si>
  <si>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</si>
  <si>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</si>
  <si>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</si>
  <si>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</si>
  <si>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</si>
  <si>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</si>
  <si>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</si>
  <si>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</si>
  <si>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</si>
  <si>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</si>
  <si>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</si>
  <si>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</si>
  <si>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</si>
  <si>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</si>
  <si>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</si>
  <si>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</si>
  <si>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</si>
  <si>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</si>
  <si>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</si>
  <si>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</si>
  <si>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</si>
  <si>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</si>
  <si>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</si>
  <si>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</si>
  <si>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</si>
  <si>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</si>
  <si>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</si>
  <si>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</si>
  <si>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</si>
  <si>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</si>
  <si>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</si>
  <si>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</si>
  <si>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</si>
  <si>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</si>
  <si>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</si>
  <si>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</si>
  <si>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</si>
  <si>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</si>
  <si>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</si>
  <si>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</si>
  <si>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</si>
  <si>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</si>
  <si>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</si>
  <si>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</si>
  <si>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</si>
  <si>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</si>
  <si>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</si>
  <si>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</si>
  <si>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</si>
  <si>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</si>
  <si>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</si>
  <si>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</si>
  <si>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</si>
  <si>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</si>
  <si>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</si>
  <si>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</si>
  <si>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</si>
  <si>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</si>
  <si>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</si>
  <si>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</si>
  <si>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</si>
  <si>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</si>
  <si>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</si>
  <si>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</si>
  <si>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</si>
  <si>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</si>
  <si>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</si>
  <si>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</si>
  <si>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</si>
  <si>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</si>
  <si>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</si>
  <si>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</si>
  <si>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</si>
  <si>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</si>
  <si>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</si>
  <si>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</si>
  <si>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</si>
  <si>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</si>
  <si>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</si>
  <si>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</si>
  <si>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</si>
  <si>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</si>
  <si>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</si>
  <si>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</si>
  <si>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</si>
  <si>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</si>
  <si>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</si>
  <si>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</si>
  <si>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</si>
  <si>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</si>
  <si>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</si>
  <si>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</si>
  <si>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</si>
  <si>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</si>
  <si>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</si>
  <si>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</si>
  <si>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</si>
  <si>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</si>
  <si>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</si>
  <si>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</si>
  <si>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</si>
  <si>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</si>
  <si>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</si>
  <si>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</si>
  <si>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</si>
  <si>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</si>
  <si>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</si>
  <si>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</si>
  <si>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</si>
  <si>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</si>
  <si>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</si>
  <si>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</si>
  <si>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</si>
  <si>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</si>
  <si>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</si>
  <si>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</si>
  <si>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</si>
  <si>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</si>
  <si>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</si>
  <si>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</si>
  <si>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</si>
  <si>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</si>
  <si>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</si>
  <si>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</si>
  <si>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</si>
  <si>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</si>
  <si>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</si>
  <si>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</si>
  <si>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</si>
  <si>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</si>
  <si>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</si>
  <si>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</si>
  <si>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</si>
  <si>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</si>
  <si>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</si>
  <si>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</si>
  <si>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</si>
  <si>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</si>
  <si>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</si>
  <si>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</si>
  <si>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</si>
  <si>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</si>
  <si>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</si>
  <si>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</si>
  <si>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</si>
  <si>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</si>
  <si>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</si>
  <si>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</si>
  <si>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</si>
  <si>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</si>
  <si>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</si>
  <si>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</si>
  <si>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</si>
  <si>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</si>
  <si>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</si>
  <si>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</si>
  <si>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</si>
  <si>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</si>
  <si>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</si>
  <si>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</si>
  <si>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</si>
  <si>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</si>
  <si>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</si>
  <si>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</si>
  <si>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</si>
  <si>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</si>
  <si>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</si>
  <si>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</si>
  <si>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</si>
  <si>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</si>
  <si>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</si>
  <si>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</si>
  <si>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</si>
  <si>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</si>
  <si>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</si>
  <si>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</si>
  <si>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</si>
  <si>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</si>
  <si>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</si>
  <si>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</si>
  <si>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</si>
  <si>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</si>
  <si>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</si>
  <si>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</si>
  <si>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</si>
  <si>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</si>
  <si>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</si>
  <si>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</si>
  <si>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</si>
  <si>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</si>
  <si>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</si>
  <si>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</si>
  <si>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</si>
  <si>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</si>
  <si>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</si>
  <si>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</si>
  <si>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</si>
  <si>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</si>
  <si>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</si>
  <si>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</si>
  <si>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</si>
  <si>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</si>
  <si>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</si>
  <si>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</si>
  <si>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</si>
  <si>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</si>
  <si>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</si>
  <si>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</si>
  <si>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</si>
  <si>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</si>
  <si>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</si>
  <si>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</si>
  <si>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</si>
  <si>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</si>
  <si>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</si>
  <si>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</si>
  <si>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</si>
  <si>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</si>
  <si>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</si>
  <si>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</si>
  <si>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</si>
  <si>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</si>
  <si>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</si>
  <si>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</si>
  <si>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</si>
  <si>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</si>
  <si>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</si>
  <si>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</si>
  <si>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</si>
  <si>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</si>
  <si>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</si>
  <si>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</si>
  <si>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</si>
  <si>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</si>
  <si>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</si>
  <si>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</si>
  <si>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</si>
  <si>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</si>
  <si>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</si>
  <si>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</si>
  <si>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</si>
  <si>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</si>
  <si>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</si>
  <si>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</si>
  <si>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</si>
  <si>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</si>
  <si>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</si>
  <si>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</si>
  <si>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</si>
  <si>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</si>
  <si>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</si>
  <si>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</si>
  <si>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</si>
  <si>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</si>
  <si>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</si>
  <si>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</si>
  <si>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</si>
  <si>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</si>
  <si>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</si>
  <si>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</si>
  <si>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</si>
  <si>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</si>
  <si>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</si>
  <si>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</si>
  <si>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</si>
  <si>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</si>
  <si>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</si>
  <si>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</si>
  <si>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</si>
  <si>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</si>
  <si>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</si>
  <si>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</si>
  <si>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</si>
  <si>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</si>
  <si>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</si>
  <si>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</si>
  <si>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</si>
  <si>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</si>
  <si>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</si>
  <si>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</si>
  <si>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</si>
  <si>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</si>
  <si>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</si>
  <si>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</si>
  <si>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</si>
  <si>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</si>
  <si>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</si>
  <si>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</si>
  <si>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</si>
  <si>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</si>
  <si>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</si>
  <si>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</si>
  <si>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</si>
  <si>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</si>
  <si>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</si>
  <si>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</si>
  <si>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</si>
  <si>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</si>
  <si>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</si>
  <si>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</si>
  <si>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</si>
  <si>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</si>
  <si>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</si>
  <si>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</si>
  <si>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</si>
  <si>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</si>
  <si>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</si>
  <si>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</si>
  <si>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</si>
  <si>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</si>
  <si>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</si>
  <si>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</si>
  <si>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</si>
  <si>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</si>
  <si>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</si>
  <si>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</si>
  <si>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</si>
  <si>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</si>
  <si>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</si>
  <si>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</si>
  <si>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</si>
  <si>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</si>
  <si>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</si>
  <si>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</si>
  <si>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</si>
  <si>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</si>
  <si>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</si>
  <si>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</si>
  <si>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</si>
  <si>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</si>
  <si>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</si>
  <si>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</si>
  <si>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</si>
  <si>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</si>
  <si>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</si>
  <si>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</si>
  <si>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</si>
  <si>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</si>
  <si>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</si>
  <si>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</si>
  <si>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</si>
  <si>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</si>
  <si>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</si>
  <si>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</si>
  <si>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</si>
  <si>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</si>
  <si>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</si>
  <si>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</si>
  <si>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</si>
  <si>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</si>
  <si>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</si>
  <si>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</si>
  <si>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</si>
  <si>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</si>
  <si>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</si>
  <si>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</si>
  <si>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</si>
  <si>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</si>
  <si>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</si>
  <si>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</si>
  <si>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</si>
  <si>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</si>
  <si>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</si>
  <si>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</si>
  <si>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</si>
  <si>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</si>
  <si>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</si>
  <si>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</si>
  <si>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</si>
  <si>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</si>
  <si>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</si>
  <si>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</si>
  <si>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</si>
  <si>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</si>
  <si>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</si>
  <si>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</si>
  <si>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</si>
  <si>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</si>
  <si>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</si>
  <si>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</si>
  <si>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</si>
  <si>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</si>
  <si>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</si>
  <si>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</si>
  <si>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</si>
  <si>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</si>
  <si>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</si>
  <si>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</si>
  <si>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</si>
  <si>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</si>
  <si>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</si>
  <si>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</si>
  <si>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</si>
  <si>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</si>
  <si>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</si>
  <si>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</si>
  <si>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</si>
  <si>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</si>
  <si>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</si>
  <si>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</si>
  <si>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</si>
  <si>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</si>
  <si>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</si>
  <si>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</si>
  <si>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</si>
  <si>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</si>
  <si>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</si>
  <si>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</si>
  <si>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</si>
  <si>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</si>
  <si>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</si>
  <si>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</si>
  <si>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</si>
  <si>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</si>
  <si>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</si>
  <si>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</si>
  <si>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</si>
  <si>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</si>
  <si>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</si>
  <si>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</si>
  <si>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</si>
  <si>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</si>
  <si>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</si>
  <si>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</si>
  <si>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</si>
  <si>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</si>
  <si>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</si>
  <si>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</si>
  <si>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</si>
  <si>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</si>
  <si>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</si>
  <si>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</si>
  <si>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</si>
  <si>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</si>
  <si>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</si>
  <si>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</si>
  <si>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</si>
  <si>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</si>
  <si>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</si>
  <si>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</si>
  <si>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</si>
  <si>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</si>
  <si>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</si>
  <si>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</si>
  <si>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</si>
  <si>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</si>
  <si>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</si>
  <si>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</si>
  <si>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</si>
  <si>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</si>
  <si>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</si>
  <si>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</si>
  <si>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</si>
  <si>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</si>
  <si>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</si>
  <si>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</si>
  <si>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</si>
  <si>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</si>
  <si>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</si>
  <si>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</si>
  <si>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</si>
  <si>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</si>
  <si>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</si>
  <si>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</si>
  <si>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</si>
  <si>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</si>
  <si>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</si>
  <si>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</si>
  <si>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</si>
  <si>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</si>
  <si>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</si>
  <si>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</si>
  <si>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</si>
  <si>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</si>
  <si>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</si>
  <si>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</si>
  <si>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</si>
  <si>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</si>
  <si>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</si>
  <si>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</si>
  <si>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</si>
  <si>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</si>
  <si>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</si>
  <si>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</si>
  <si>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</si>
  <si>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</si>
  <si>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</si>
  <si>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</si>
  <si>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</si>
  <si>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</si>
  <si>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</si>
  <si>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</si>
  <si>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</si>
  <si>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</si>
  <si>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</si>
  <si>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</si>
  <si>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</si>
  <si>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</si>
  <si>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</si>
  <si>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</si>
  <si>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</si>
  <si>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</si>
  <si>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</si>
  <si>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</si>
  <si>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</si>
  <si>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</si>
  <si>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</si>
  <si>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</si>
  <si>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</si>
  <si>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</si>
  <si>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</si>
  <si>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</si>
  <si>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</si>
  <si>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</si>
  <si>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</si>
  <si>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</si>
  <si>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</si>
  <si>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</si>
  <si>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</si>
  <si>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</si>
  <si>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</si>
  <si>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</si>
  <si>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</si>
  <si>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</si>
  <si>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</si>
  <si>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</si>
  <si>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</si>
  <si>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</si>
  <si>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</si>
  <si>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</si>
  <si>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</si>
  <si>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</si>
  <si>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</si>
  <si>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</si>
  <si>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</si>
  <si>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</si>
  <si>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</si>
  <si>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</si>
  <si>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</si>
  <si>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</si>
  <si>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</si>
  <si>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</si>
  <si>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</si>
  <si>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</si>
  <si>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</si>
  <si>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</si>
  <si>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</si>
  <si>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</si>
  <si>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</si>
  <si>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</si>
  <si>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</si>
  <si>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</si>
  <si>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</si>
  <si>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</si>
  <si>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</si>
  <si>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</si>
  <si>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</si>
  <si>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</si>
  <si>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</si>
  <si>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</si>
  <si>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</si>
  <si>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</si>
  <si>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</si>
  <si>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</si>
  <si>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</si>
  <si>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</si>
  <si>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</si>
  <si>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</si>
  <si>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</si>
  <si>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</si>
  <si>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</si>
  <si>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</si>
  <si>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</si>
  <si>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</si>
  <si>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</si>
  <si>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</si>
  <si>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</si>
  <si>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</si>
  <si>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</si>
  <si>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</si>
  <si>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</si>
  <si>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</si>
  <si>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</si>
  <si>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</si>
  <si>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</si>
  <si>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</si>
  <si>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</si>
  <si>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</si>
  <si>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</si>
  <si>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</si>
  <si>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</si>
  <si>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</si>
  <si>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</si>
  <si>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</si>
  <si>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</si>
  <si>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</si>
  <si>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</si>
  <si>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</si>
  <si>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</si>
  <si>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</si>
  <si>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</si>
  <si>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</si>
  <si>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</si>
  <si>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</si>
  <si>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</si>
  <si>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</si>
  <si>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</si>
  <si>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</si>
  <si>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</si>
  <si>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</si>
  <si>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</si>
  <si>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</si>
  <si>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</si>
  <si>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</si>
  <si>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</si>
  <si>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</si>
  <si>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</si>
  <si>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</si>
  <si>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</si>
  <si>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</si>
  <si>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</si>
  <si>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</si>
  <si>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</si>
  <si>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</si>
  <si>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</si>
  <si>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</si>
  <si>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</si>
  <si>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</si>
  <si>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</si>
  <si>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</si>
  <si>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</si>
  <si>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</si>
  <si>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</si>
  <si>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</si>
  <si>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</si>
  <si>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</si>
  <si>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</si>
  <si>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</si>
  <si>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</si>
  <si>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</si>
  <si>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</si>
  <si>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</si>
  <si>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</si>
  <si>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</si>
  <si>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</si>
  <si>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</si>
  <si>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</si>
  <si>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</si>
  <si>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</si>
  <si>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</si>
  <si>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</si>
  <si>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</si>
  <si>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</si>
  <si>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</si>
  <si>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</si>
  <si>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</si>
  <si>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</si>
  <si>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</si>
  <si>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</si>
  <si>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</si>
  <si>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</si>
  <si>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</si>
  <si>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</si>
  <si>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</si>
  <si>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</si>
  <si>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</si>
  <si>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</si>
  <si>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</si>
  <si>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</si>
  <si>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</si>
  <si>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</si>
  <si>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</si>
  <si>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</si>
  <si>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</si>
  <si>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</si>
  <si>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</si>
  <si>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</si>
  <si>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</si>
  <si>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</si>
  <si>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</si>
  <si>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</si>
  <si>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</si>
  <si>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</si>
  <si>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</si>
  <si>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</si>
  <si>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</si>
  <si>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</si>
  <si>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</si>
  <si>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</si>
  <si>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</si>
  <si>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</si>
  <si>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</si>
  <si>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</si>
  <si>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</si>
  <si>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</si>
  <si>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</si>
  <si>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</si>
  <si>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</si>
  <si>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</si>
  <si>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</si>
  <si>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</si>
  <si>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</si>
  <si>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</si>
  <si>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</si>
  <si>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</si>
  <si>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</si>
  <si>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</si>
  <si>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</si>
  <si>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</si>
  <si>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</si>
  <si>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</si>
  <si>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</si>
  <si>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</si>
  <si>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</si>
  <si>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</si>
  <si>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</si>
  <si>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</si>
  <si>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</si>
  <si>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</si>
  <si>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</si>
  <si>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</si>
  <si>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</si>
  <si>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</si>
  <si>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</si>
  <si>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</si>
  <si>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</si>
  <si>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</si>
  <si>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</si>
  <si>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</si>
  <si>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</si>
  <si>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</si>
  <si>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</si>
  <si>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</si>
  <si>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</si>
  <si>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</si>
  <si>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</si>
  <si>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</si>
  <si>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</si>
  <si>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</si>
  <si>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</si>
  <si>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</si>
  <si>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</si>
  <si>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</si>
  <si>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</si>
  <si>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</si>
  <si>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</si>
  <si>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</si>
  <si>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</si>
  <si>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</si>
  <si>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</si>
  <si>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</si>
  <si>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</si>
  <si>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</si>
  <si>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</si>
  <si>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</si>
  <si>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</si>
  <si>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</si>
  <si>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</si>
  <si>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</si>
  <si>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</si>
  <si>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</si>
  <si>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</si>
  <si>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</si>
  <si>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</si>
  <si>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</si>
  <si>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</si>
  <si>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</si>
  <si>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</si>
  <si>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</si>
  <si>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</si>
  <si>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</si>
  <si>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</si>
  <si>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</si>
  <si>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</si>
  <si>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</si>
  <si>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</si>
  <si>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</si>
  <si>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</si>
  <si>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</si>
  <si>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</si>
  <si>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</si>
  <si>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</si>
  <si>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</si>
  <si>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</si>
  <si>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</si>
  <si>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</si>
  <si>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</si>
  <si>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</si>
  <si>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</si>
  <si>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</si>
  <si>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</si>
  <si>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</si>
  <si>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</si>
  <si>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</si>
  <si>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</si>
  <si>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</si>
  <si>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</si>
  <si>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</si>
  <si>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</si>
  <si>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</si>
  <si>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</si>
  <si>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</si>
  <si>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</si>
  <si>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</si>
  <si>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</si>
  <si>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</si>
  <si>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</si>
  <si>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</si>
  <si>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</si>
  <si>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</si>
  <si>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</si>
  <si>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</si>
  <si>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</si>
  <si>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Vĩnh Phát (Dũng) hết T7/17</t>
  </si>
  <si>
    <t>Nước Hải Sơn T8&amp;9</t>
  </si>
  <si>
    <t>Điện kỳ 1&amp;2 tháng 10/17</t>
  </si>
  <si>
    <t>Lưu kho Thăng Long</t>
  </si>
  <si>
    <t>Công nợ Trà Vinh:</t>
  </si>
  <si>
    <t>Tiền thùng TQ - A Nguyên</t>
  </si>
  <si>
    <t>Tiền HĐ TQ lấy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</si>
</sst>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794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2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16" t="s">
        <v>125</v>
      </c>
      <c r="F1" s="716"/>
      <c r="G1" s="716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17" t="s">
        <v>126</v>
      </c>
      <c r="F2" s="717"/>
      <c r="G2" s="717"/>
    </row>
    <row r="3" spans="1:8" s="173" customFormat="1" ht="16.5" customHeight="1">
      <c r="A3" s="175" t="s">
        <v>127</v>
      </c>
      <c r="B3" s="174"/>
      <c r="C3" s="174"/>
      <c r="E3" s="717"/>
      <c r="F3" s="717"/>
      <c r="G3" s="717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18" t="s">
        <v>128</v>
      </c>
      <c r="B5" s="718"/>
      <c r="C5" s="718"/>
      <c r="D5" s="718"/>
      <c r="E5" s="718"/>
      <c r="F5" s="718"/>
      <c r="G5" s="718"/>
    </row>
    <row r="6" spans="1:8">
      <c r="A6" s="719" t="s">
        <v>129</v>
      </c>
      <c r="B6" s="719"/>
      <c r="C6" s="719"/>
      <c r="D6" s="719"/>
      <c r="E6" s="719"/>
      <c r="F6" s="719"/>
      <c r="G6" s="719"/>
    </row>
    <row r="7" spans="1:8">
      <c r="A7" s="719" t="s">
        <v>130</v>
      </c>
      <c r="B7" s="719"/>
      <c r="C7" s="719"/>
      <c r="D7" s="719"/>
      <c r="E7" s="719"/>
      <c r="F7" s="719"/>
      <c r="G7" s="719"/>
    </row>
    <row r="8" spans="1:8">
      <c r="A8" s="179"/>
      <c r="F8" s="179" t="s">
        <v>131</v>
      </c>
    </row>
    <row r="9" spans="1:8" ht="24" customHeight="1">
      <c r="A9" s="720" t="s">
        <v>132</v>
      </c>
      <c r="B9" s="720" t="s">
        <v>133</v>
      </c>
      <c r="C9" s="715" t="s">
        <v>14</v>
      </c>
      <c r="D9" s="715" t="s">
        <v>134</v>
      </c>
      <c r="E9" s="715"/>
      <c r="F9" s="715" t="s">
        <v>135</v>
      </c>
      <c r="G9" s="715" t="s">
        <v>19</v>
      </c>
    </row>
    <row r="10" spans="1:8" ht="20.25" customHeight="1">
      <c r="A10" s="721"/>
      <c r="B10" s="721"/>
      <c r="C10" s="715"/>
      <c r="D10" s="181" t="s">
        <v>136</v>
      </c>
      <c r="E10" s="182" t="s">
        <v>137</v>
      </c>
      <c r="F10" s="715"/>
      <c r="G10" s="715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62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16" t="s">
        <v>125</v>
      </c>
      <c r="F1" s="716"/>
      <c r="G1" s="716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17" t="s">
        <v>126</v>
      </c>
      <c r="F2" s="717"/>
      <c r="G2" s="717"/>
    </row>
    <row r="3" spans="1:8" s="173" customFormat="1" ht="16.5" customHeight="1">
      <c r="A3" s="175" t="s">
        <v>127</v>
      </c>
      <c r="B3" s="289"/>
      <c r="C3" s="289"/>
      <c r="E3" s="717"/>
      <c r="F3" s="717"/>
      <c r="G3" s="717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18" t="s">
        <v>128</v>
      </c>
      <c r="B5" s="718"/>
      <c r="C5" s="718"/>
      <c r="D5" s="718"/>
      <c r="E5" s="718"/>
      <c r="F5" s="718"/>
      <c r="G5" s="718"/>
    </row>
    <row r="6" spans="1:8">
      <c r="A6" s="719" t="s">
        <v>129</v>
      </c>
      <c r="B6" s="719"/>
      <c r="C6" s="719"/>
      <c r="D6" s="719"/>
      <c r="E6" s="719"/>
      <c r="F6" s="719"/>
      <c r="G6" s="719"/>
    </row>
    <row r="7" spans="1:8">
      <c r="A7" s="719" t="s">
        <v>130</v>
      </c>
      <c r="B7" s="719"/>
      <c r="C7" s="719"/>
      <c r="D7" s="719"/>
      <c r="E7" s="719"/>
      <c r="F7" s="719"/>
      <c r="G7" s="719"/>
    </row>
    <row r="8" spans="1:8">
      <c r="A8" s="179"/>
      <c r="F8" s="179" t="s">
        <v>131</v>
      </c>
    </row>
    <row r="9" spans="1:8" ht="24" customHeight="1">
      <c r="A9" s="720" t="s">
        <v>132</v>
      </c>
      <c r="B9" s="720" t="s">
        <v>133</v>
      </c>
      <c r="C9" s="715" t="s">
        <v>14</v>
      </c>
      <c r="D9" s="715" t="s">
        <v>134</v>
      </c>
      <c r="E9" s="715"/>
      <c r="F9" s="715" t="s">
        <v>135</v>
      </c>
      <c r="G9" s="715" t="s">
        <v>19</v>
      </c>
    </row>
    <row r="10" spans="1:8" ht="20.25" customHeight="1">
      <c r="A10" s="721"/>
      <c r="B10" s="721"/>
      <c r="C10" s="715"/>
      <c r="D10" s="288" t="s">
        <v>136</v>
      </c>
      <c r="E10" s="182" t="s">
        <v>137</v>
      </c>
      <c r="F10" s="715"/>
      <c r="G10" s="715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9.1406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23/10/2017</v>
      </c>
      <c r="E1" s="23" t="str">
        <f ca="1">"CÔNG NỢ KHÁC - LONG AN : " &amp; DAY($I$1)&amp;"/"&amp;MONTH($I$1)&amp;"/"&amp;YEAR($I$1)</f>
        <v>CÔNG NỢ KHÁC - LONG AN : 23/10/2017</v>
      </c>
      <c r="I1" s="28">
        <f ca="1">TODAY()</f>
        <v>43031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20905233</v>
      </c>
      <c r="I3" s="121"/>
    </row>
    <row r="4" spans="1:9" s="14" customFormat="1" ht="19.5" customHeight="1">
      <c r="A4" s="22">
        <f t="shared" ref="A4:A13" si="0">IF(B4&lt;&gt;"",ROW()-2,"")</f>
        <v>2</v>
      </c>
      <c r="B4" s="285" t="s">
        <v>925</v>
      </c>
      <c r="C4" s="284">
        <v>57132948</v>
      </c>
      <c r="D4" s="34"/>
      <c r="E4" s="22">
        <f t="shared" ref="E4:E13" si="1">IF(F4&lt;&gt;"",ROW()-2,"")</f>
        <v>2</v>
      </c>
      <c r="F4" s="129" t="s">
        <v>2254</v>
      </c>
      <c r="G4" s="112">
        <v>18540913</v>
      </c>
    </row>
    <row r="5" spans="1:9" s="14" customFormat="1" ht="19.5" customHeight="1">
      <c r="A5" s="22">
        <f t="shared" si="0"/>
        <v>3</v>
      </c>
      <c r="B5" s="27" t="s">
        <v>927</v>
      </c>
      <c r="C5" s="126">
        <f>PHÁT!I127</f>
        <v>808132000</v>
      </c>
      <c r="D5" s="34"/>
      <c r="E5" s="22">
        <f t="shared" si="1"/>
        <v>3</v>
      </c>
      <c r="F5" s="129" t="s">
        <v>2255</v>
      </c>
      <c r="G5" s="112">
        <v>77528660</v>
      </c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12"/>
      <c r="D6" s="34"/>
      <c r="E6" s="22">
        <f t="shared" si="1"/>
        <v>4</v>
      </c>
      <c r="F6" s="127" t="s">
        <v>2258</v>
      </c>
      <c r="G6" s="125">
        <v>90280950</v>
      </c>
      <c r="I6" s="119"/>
    </row>
    <row r="7" spans="1:9" s="14" customFormat="1" ht="19.5" customHeight="1">
      <c r="A7" s="22">
        <f t="shared" si="0"/>
        <v>5</v>
      </c>
      <c r="B7" s="29" t="s">
        <v>2230</v>
      </c>
      <c r="C7" s="33">
        <f>40000000+109355400</f>
        <v>149355400</v>
      </c>
      <c r="D7" s="34"/>
      <c r="E7" s="22">
        <f t="shared" si="1"/>
        <v>5</v>
      </c>
      <c r="F7" s="127" t="s">
        <v>2259</v>
      </c>
      <c r="G7" s="125">
        <v>16168950</v>
      </c>
      <c r="I7" s="119"/>
    </row>
    <row r="8" spans="1:9" s="14" customFormat="1" ht="19.5" customHeight="1">
      <c r="A8" s="22">
        <f t="shared" si="0"/>
        <v>6</v>
      </c>
      <c r="B8" s="285" t="s">
        <v>2212</v>
      </c>
      <c r="C8" s="112">
        <v>35250000</v>
      </c>
      <c r="D8" s="34"/>
      <c r="E8" s="22" t="str">
        <f t="shared" si="1"/>
        <v/>
      </c>
      <c r="F8" s="127"/>
      <c r="G8" s="125"/>
      <c r="I8" s="119"/>
    </row>
    <row r="9" spans="1:9" s="14" customFormat="1" ht="19.5" customHeight="1">
      <c r="A9" s="22">
        <f t="shared" si="0"/>
        <v>7</v>
      </c>
      <c r="B9" s="714" t="s">
        <v>2252</v>
      </c>
      <c r="C9" s="112">
        <v>17271806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v>8</v>
      </c>
      <c r="B10" s="285" t="s">
        <v>2256</v>
      </c>
      <c r="C10" s="112"/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 t="str">
        <f t="shared" si="1"/>
        <v/>
      </c>
      <c r="F11" s="127"/>
      <c r="G11" s="125"/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7"/>
      <c r="G12" s="125"/>
      <c r="I12" s="119"/>
    </row>
    <row r="13" spans="1:9" s="14" customFormat="1" ht="19.5" customHeight="1">
      <c r="A13" s="22" t="str">
        <f t="shared" si="0"/>
        <v/>
      </c>
      <c r="B13" s="286"/>
      <c r="C13" s="286"/>
      <c r="D13" s="34"/>
      <c r="E13" s="22" t="str">
        <f t="shared" si="1"/>
        <v/>
      </c>
      <c r="F13" s="127"/>
      <c r="G13" s="125"/>
      <c r="I13" s="119"/>
    </row>
    <row r="14" spans="1:9" s="16" customFormat="1" ht="19.5" customHeight="1">
      <c r="A14" s="15"/>
      <c r="B14" s="5" t="s">
        <v>3</v>
      </c>
      <c r="C14" s="272">
        <f>SUM(C3:C12)</f>
        <v>1129623254</v>
      </c>
      <c r="D14" s="76"/>
      <c r="E14" s="723" t="s">
        <v>3</v>
      </c>
      <c r="F14" s="724"/>
      <c r="G14" s="25">
        <f>SUM(G3:G13)</f>
        <v>223424706</v>
      </c>
      <c r="I14" s="120"/>
    </row>
    <row r="15" spans="1:9" s="14" customFormat="1" ht="19.5" customHeight="1">
      <c r="A15" s="273"/>
      <c r="B15" s="274"/>
      <c r="C15" s="275"/>
      <c r="D15" s="7"/>
      <c r="E15" s="276"/>
      <c r="F15" s="276"/>
      <c r="G15" s="277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23/10/2017</v>
      </c>
      <c r="B16" s="274"/>
      <c r="C16" s="275"/>
      <c r="D16" s="18"/>
      <c r="E16" s="23" t="s">
        <v>2257</v>
      </c>
      <c r="F16" s="274"/>
      <c r="G16" s="275"/>
      <c r="I16" s="119"/>
    </row>
    <row r="17" spans="1:9" s="14" customFormat="1" ht="19.5" customHeight="1">
      <c r="A17" s="8" t="s">
        <v>0</v>
      </c>
      <c r="B17" s="270" t="s">
        <v>1</v>
      </c>
      <c r="C17" s="24" t="s">
        <v>24</v>
      </c>
      <c r="D17" s="21"/>
      <c r="E17" s="8" t="s">
        <v>0</v>
      </c>
      <c r="F17" s="270" t="s">
        <v>1</v>
      </c>
      <c r="G17" s="24" t="s">
        <v>24</v>
      </c>
      <c r="I17" s="119"/>
    </row>
    <row r="18" spans="1:9" s="14" customFormat="1" ht="19.5" customHeight="1">
      <c r="A18" s="22">
        <v>1</v>
      </c>
      <c r="B18" s="156" t="s">
        <v>1996</v>
      </c>
      <c r="C18" s="112">
        <f>113900256-90000000</f>
        <v>23900256</v>
      </c>
      <c r="D18" s="21"/>
      <c r="E18" s="22">
        <v>1</v>
      </c>
      <c r="F18" s="285" t="s">
        <v>2256</v>
      </c>
      <c r="G18" s="125">
        <v>49227178</v>
      </c>
      <c r="I18" s="119"/>
    </row>
    <row r="19" spans="1:9" s="14" customFormat="1" ht="19.5" customHeight="1">
      <c r="A19" s="22">
        <v>2</v>
      </c>
      <c r="B19" s="156" t="s">
        <v>2253</v>
      </c>
      <c r="C19" s="112">
        <f>153975000+337550000</f>
        <v>491525000</v>
      </c>
      <c r="D19" s="21"/>
      <c r="E19" s="22"/>
      <c r="F19" s="708"/>
      <c r="G19" s="125"/>
    </row>
    <row r="20" spans="1:9" s="14" customFormat="1" ht="19.5" customHeight="1">
      <c r="A20" s="22">
        <v>3</v>
      </c>
      <c r="B20" s="156" t="s">
        <v>2123</v>
      </c>
      <c r="C20" s="112">
        <v>2089111078</v>
      </c>
      <c r="D20" s="21"/>
      <c r="E20" s="22"/>
      <c r="F20" s="127"/>
      <c r="G20" s="112"/>
    </row>
    <row r="21" spans="1:9" s="14" customFormat="1" ht="19.5" customHeight="1">
      <c r="A21" s="22">
        <v>4</v>
      </c>
      <c r="B21" s="156"/>
      <c r="C21" s="112"/>
      <c r="D21" s="21"/>
      <c r="E21" s="22"/>
      <c r="F21" s="127"/>
      <c r="G21" s="125"/>
    </row>
    <row r="22" spans="1:9" s="14" customFormat="1" ht="19.5" customHeight="1">
      <c r="A22" s="22">
        <v>5</v>
      </c>
      <c r="B22" s="156"/>
      <c r="C22" s="112"/>
      <c r="D22" s="21"/>
      <c r="E22" s="22"/>
      <c r="F22" s="127"/>
      <c r="G22" s="125"/>
    </row>
    <row r="23" spans="1:9" s="14" customFormat="1" ht="19.5" customHeight="1">
      <c r="A23" s="22">
        <v>6</v>
      </c>
      <c r="B23" s="156"/>
      <c r="C23" s="112"/>
      <c r="D23" s="21"/>
      <c r="E23" s="22"/>
      <c r="F23" s="127"/>
      <c r="G23" s="125"/>
    </row>
    <row r="24" spans="1:9" s="14" customFormat="1" ht="19.5" customHeight="1">
      <c r="A24" s="22">
        <v>7</v>
      </c>
      <c r="B24" s="156"/>
      <c r="C24" s="112"/>
      <c r="D24" s="21"/>
      <c r="E24" s="22"/>
      <c r="F24" s="127"/>
      <c r="G24" s="125"/>
    </row>
    <row r="25" spans="1:9" s="16" customFormat="1" ht="19.5" customHeight="1">
      <c r="A25" s="22" t="str">
        <f t="shared" ref="A25" si="2">IF(B25&lt;&gt;"",ROW()-16,"")</f>
        <v/>
      </c>
      <c r="B25" s="156"/>
      <c r="C25" s="112"/>
      <c r="D25" s="287"/>
      <c r="E25" s="22"/>
      <c r="F25" s="292"/>
      <c r="G25" s="125"/>
    </row>
    <row r="26" spans="1:9" s="14" customFormat="1" ht="19.5" customHeight="1">
      <c r="A26" s="722" t="s">
        <v>3</v>
      </c>
      <c r="B26" s="722"/>
      <c r="C26" s="25">
        <f>SUM(C18:C25)</f>
        <v>2604536334</v>
      </c>
      <c r="D26" s="21"/>
      <c r="E26" s="722"/>
      <c r="F26" s="722"/>
      <c r="G26" s="25"/>
    </row>
    <row r="27" spans="1:9" s="14" customFormat="1" ht="19.5" customHeight="1">
      <c r="A27" s="273"/>
      <c r="B27" s="274"/>
      <c r="C27" s="275"/>
      <c r="D27" s="21"/>
      <c r="E27" s="276"/>
      <c r="F27" s="276"/>
      <c r="G27" s="277"/>
    </row>
    <row r="28" spans="1:9" s="14" customFormat="1" ht="19.5" customHeight="1">
      <c r="A28" s="13" t="str">
        <f ca="1">"CÔNG NỢ CÁ - LONG AN: " &amp; DAY(I1)&amp;"/"&amp;MONTH(I1)&amp;"/"&amp;YEAR(I1)</f>
        <v>CÔNG NỢ CÁ - LONG AN: 23/10/2017</v>
      </c>
      <c r="B28" s="6"/>
      <c r="C28" s="7"/>
      <c r="D28" s="21"/>
      <c r="E28" s="13" t="str">
        <f ca="1">"CÔNG NỢ CÁ - TRÀ VINH: " &amp; DAY(I1)&amp;"/"&amp;MONTH(I1)&amp;"/"&amp;YEAR(I1)</f>
        <v>CÔNG NỢ CÁ - TRÀ VINH: 23/10/2017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0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1122</v>
      </c>
      <c r="G30" s="278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69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938</v>
      </c>
      <c r="G31" s="278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939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937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1047</v>
      </c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928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1046</v>
      </c>
      <c r="G34" s="278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1123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2"/>
      <c r="G35" s="278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936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2"/>
      <c r="G36" s="278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1045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1124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929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2"/>
      <c r="G39" s="278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930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1125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2"/>
      <c r="G41" s="278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931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1126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932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933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2"/>
      <c r="G45" s="278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934</v>
      </c>
      <c r="C46" s="32">
        <f>IF(ISNA(VLOOKUP(B46,[2]T.KẾT!$B$4:$C$33,2,0)),0,VLOOKUP(B46,[2]T.KẾT!$B$4:$C$33,2,0))</f>
        <v>44996</v>
      </c>
      <c r="D46" s="21"/>
      <c r="E46" s="20"/>
      <c r="F46" s="262"/>
      <c r="G46" s="278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935</v>
      </c>
      <c r="C47" s="32">
        <f>IF(ISNA(VLOOKUP(B47,[2]T.KẾT!$B$4:$C$33,2,0)),0,VLOOKUP(B47,[2]T.KẾT!$B$4:$C$33,2,0))</f>
        <v>212100</v>
      </c>
      <c r="D47" s="21"/>
      <c r="E47" s="20"/>
      <c r="F47" s="262"/>
      <c r="G47" s="278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2"/>
      <c r="G48" s="278">
        <f>IF(ISNA(VLOOKUP(F48,[2]T.KẾT!$F$4:$G$33,2,0)),0,VLOOKUP(F48,[2]T.KẾT!$F$4:$G$33,2,0))</f>
        <v>0</v>
      </c>
    </row>
    <row r="49" spans="1:7" ht="19.5" customHeight="1">
      <c r="A49" s="722" t="s">
        <v>3</v>
      </c>
      <c r="B49" s="722"/>
      <c r="C49" s="10">
        <f>SUM(C30:C48)</f>
        <v>5397541.5</v>
      </c>
      <c r="E49" s="722" t="s">
        <v>3</v>
      </c>
      <c r="F49" s="722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25" t="s">
        <v>0</v>
      </c>
      <c r="B2" s="725" t="s">
        <v>1</v>
      </c>
      <c r="C2" s="725" t="s">
        <v>1291</v>
      </c>
      <c r="D2" s="727" t="s">
        <v>2</v>
      </c>
      <c r="E2" s="728"/>
      <c r="F2" s="729"/>
    </row>
    <row r="3" spans="1:6" s="300" customFormat="1" ht="37.5" customHeight="1">
      <c r="A3" s="726"/>
      <c r="B3" s="726"/>
      <c r="C3" s="726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30" t="s">
        <v>1313</v>
      </c>
      <c r="B19" s="731"/>
      <c r="C19" s="732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38" t="s">
        <v>10</v>
      </c>
      <c r="B2" s="738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40" t="s">
        <v>12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33" t="s">
        <v>41</v>
      </c>
      <c r="B12" s="734"/>
      <c r="C12" s="735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36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37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39" t="s">
        <v>3</v>
      </c>
      <c r="B177" s="739"/>
      <c r="C177" s="739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38" t="s">
        <v>10</v>
      </c>
      <c r="B2" s="738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40" t="s">
        <v>12</v>
      </c>
      <c r="B5" s="740"/>
      <c r="C5" s="740"/>
      <c r="D5" s="740"/>
      <c r="E5" s="740"/>
      <c r="F5" s="740"/>
      <c r="G5" s="81"/>
    </row>
    <row r="6" spans="1:7" ht="9" hidden="1" customHeight="1">
      <c r="A6" s="741"/>
      <c r="B6" s="741"/>
      <c r="C6" s="741"/>
      <c r="D6" s="741"/>
      <c r="E6" s="741"/>
      <c r="F6" s="741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2124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2124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2124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2198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2198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2198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2198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2227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2227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2228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2228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2228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2229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2229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2240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2240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2241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2241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39" t="s">
        <v>3</v>
      </c>
      <c r="B164" s="739"/>
      <c r="C164" s="739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115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39" t="s">
        <v>3</v>
      </c>
      <c r="B116" s="739"/>
      <c r="C116" s="739"/>
      <c r="D116" s="739"/>
      <c r="E116" s="739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43">
        <f>I116</f>
        <v>0</v>
      </c>
      <c r="E118" s="743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115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39" t="s">
        <v>3</v>
      </c>
      <c r="B64" s="739"/>
      <c r="C64" s="739"/>
      <c r="D64" s="739"/>
      <c r="E64" s="739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43">
        <f>I64</f>
        <v>0.29999995231628418</v>
      </c>
      <c r="E66" s="743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115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2210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2210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2210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2210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2236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39" t="s">
        <v>3</v>
      </c>
      <c r="B64" s="739"/>
      <c r="C64" s="739"/>
      <c r="D64" s="739"/>
      <c r="E64" s="739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43">
        <f>I64</f>
        <v>94063541</v>
      </c>
      <c r="E66" s="743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115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39" t="s">
        <v>3</v>
      </c>
      <c r="B32" s="739"/>
      <c r="C32" s="739"/>
      <c r="D32" s="739"/>
      <c r="E32" s="739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43">
        <f>I32</f>
        <v>0</v>
      </c>
      <c r="E34" s="743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2122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39" t="s">
        <v>3</v>
      </c>
      <c r="B98" s="739"/>
      <c r="C98" s="739"/>
      <c r="D98" s="739"/>
      <c r="E98" s="739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43">
        <f>I98</f>
        <v>1514491246.5</v>
      </c>
      <c r="E100" s="743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2122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39" t="s">
        <v>3</v>
      </c>
      <c r="B33" s="739"/>
      <c r="C33" s="739"/>
      <c r="D33" s="739"/>
      <c r="E33" s="739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43">
        <f>I33</f>
        <v>0</v>
      </c>
      <c r="E35" s="743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2126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2" t="s">
        <v>10</v>
      </c>
      <c r="B2" s="742"/>
      <c r="C2" s="742"/>
      <c r="D2" s="742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40" t="s">
        <v>2122</v>
      </c>
      <c r="B5" s="740"/>
      <c r="C5" s="740"/>
      <c r="D5" s="740"/>
      <c r="E5" s="740"/>
      <c r="F5" s="740"/>
      <c r="G5" s="740"/>
      <c r="H5" s="740"/>
      <c r="I5" s="740"/>
      <c r="J5" s="81"/>
    </row>
    <row r="6" spans="1:10" ht="9" hidden="1" customHeight="1">
      <c r="A6" s="741"/>
      <c r="B6" s="741"/>
      <c r="C6" s="741"/>
      <c r="D6" s="741"/>
      <c r="E6" s="741"/>
      <c r="F6" s="741"/>
      <c r="G6" s="741"/>
      <c r="H6" s="741"/>
      <c r="I6" s="741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2188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2187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2187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2187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2187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2187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2187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2187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44" t="s">
        <v>3</v>
      </c>
      <c r="B33" s="744"/>
      <c r="C33" s="744"/>
      <c r="D33" s="744"/>
      <c r="E33" s="744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45">
        <f>I33</f>
        <v>-86930000</v>
      </c>
      <c r="E35" s="745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2126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48" t="s">
        <v>481</v>
      </c>
      <c r="B1" s="748"/>
      <c r="C1" s="748"/>
      <c r="D1" s="748"/>
      <c r="E1" s="748"/>
      <c r="F1" s="748"/>
      <c r="G1" s="748"/>
      <c r="H1" s="748"/>
      <c r="I1" s="748"/>
      <c r="J1" s="748"/>
      <c r="K1" s="631"/>
    </row>
    <row r="2" spans="1:18">
      <c r="A2" s="749" t="s">
        <v>2199</v>
      </c>
      <c r="B2" s="749"/>
      <c r="C2" s="749"/>
      <c r="D2" s="749"/>
      <c r="E2" s="749"/>
      <c r="F2" s="749"/>
      <c r="G2" s="749"/>
      <c r="H2" s="749"/>
      <c r="I2" s="749"/>
      <c r="J2" s="749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46"/>
      <c r="B4" s="746"/>
      <c r="C4" s="746"/>
      <c r="D4" s="746"/>
      <c r="E4" s="746"/>
      <c r="F4" s="746"/>
      <c r="G4" s="746"/>
      <c r="H4" s="746"/>
      <c r="I4" s="746"/>
      <c r="J4" s="746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2205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2202</v>
      </c>
      <c r="C6" s="232" t="s">
        <v>2200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2202</v>
      </c>
      <c r="C7" s="232" t="s">
        <v>2201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2203</v>
      </c>
      <c r="C8" s="232" t="s">
        <v>2201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2204</v>
      </c>
      <c r="C9" s="232" t="s">
        <v>2201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47" t="s">
        <v>3</v>
      </c>
      <c r="B11" s="747"/>
      <c r="C11" s="747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2207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2206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96"/>
  <sheetViews>
    <sheetView tabSelected="1" topLeftCell="A168" workbookViewId="0">
      <selection activeCell="E168" sqref="E168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48" t="s">
        <v>481</v>
      </c>
      <c r="B1" s="748"/>
      <c r="C1" s="748"/>
      <c r="D1" s="748"/>
      <c r="E1" s="748"/>
      <c r="F1" s="748"/>
      <c r="G1" s="748"/>
      <c r="H1" s="748"/>
      <c r="I1" s="748"/>
    </row>
    <row r="2" spans="1:16">
      <c r="A2" s="749" t="s">
        <v>482</v>
      </c>
      <c r="B2" s="749"/>
      <c r="C2" s="749"/>
      <c r="D2" s="749"/>
      <c r="E2" s="749"/>
      <c r="F2" s="749"/>
      <c r="G2" s="749"/>
      <c r="H2" s="749"/>
      <c r="I2" s="749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50" t="s">
        <v>483</v>
      </c>
      <c r="B4" s="750"/>
      <c r="C4" s="750"/>
      <c r="D4" s="750"/>
      <c r="E4" s="750"/>
      <c r="F4" s="750"/>
      <c r="G4" s="750"/>
      <c r="H4" s="750"/>
      <c r="I4" s="750"/>
    </row>
    <row r="5" spans="1:16" s="213" customFormat="1" ht="56.2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51" t="s">
        <v>3</v>
      </c>
      <c r="B9" s="751"/>
      <c r="C9" s="751"/>
      <c r="D9" s="751"/>
      <c r="E9" s="751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52"/>
      <c r="H11" s="752"/>
      <c r="I11" s="752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56.2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51" t="s">
        <v>3</v>
      </c>
      <c r="B17" s="751"/>
      <c r="C17" s="751"/>
      <c r="D17" s="751"/>
      <c r="E17" s="751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54" t="s">
        <v>497</v>
      </c>
      <c r="B18" s="754"/>
      <c r="C18" s="754"/>
      <c r="D18" s="754"/>
      <c r="E18" s="754"/>
      <c r="F18" s="754"/>
      <c r="G18" s="754"/>
      <c r="H18" s="754"/>
      <c r="I18" s="754"/>
    </row>
    <row r="20" spans="1:12">
      <c r="A20" s="755" t="s">
        <v>498</v>
      </c>
      <c r="B20" s="755"/>
      <c r="C20" s="755"/>
      <c r="D20" s="755"/>
      <c r="G20" s="752" t="s">
        <v>499</v>
      </c>
      <c r="H20" s="752"/>
      <c r="I20" s="752"/>
    </row>
    <row r="21" spans="1:12">
      <c r="A21" s="753" t="s">
        <v>500</v>
      </c>
      <c r="B21" s="753"/>
      <c r="C21" s="753"/>
      <c r="D21" s="753"/>
      <c r="G21" s="752"/>
      <c r="H21" s="752"/>
      <c r="I21" s="752"/>
    </row>
    <row r="22" spans="1:12">
      <c r="A22" s="753" t="s">
        <v>501</v>
      </c>
      <c r="B22" s="753"/>
      <c r="C22" s="753"/>
      <c r="D22" s="753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52"/>
      <c r="H24" s="752"/>
      <c r="I24" s="752"/>
    </row>
    <row r="25" spans="1:12">
      <c r="A25" s="753"/>
      <c r="B25" s="753"/>
      <c r="C25" s="753"/>
      <c r="D25" s="753"/>
    </row>
    <row r="26" spans="1:12" ht="22.5">
      <c r="A26" s="748" t="s">
        <v>481</v>
      </c>
      <c r="B26" s="748"/>
      <c r="C26" s="748"/>
      <c r="D26" s="748"/>
      <c r="E26" s="748"/>
      <c r="F26" s="748"/>
      <c r="G26" s="748"/>
      <c r="H26" s="748"/>
      <c r="I26" s="748"/>
    </row>
    <row r="27" spans="1:12">
      <c r="A27" s="749" t="s">
        <v>482</v>
      </c>
      <c r="B27" s="749"/>
      <c r="C27" s="749"/>
      <c r="D27" s="749"/>
      <c r="E27" s="749"/>
      <c r="F27" s="749"/>
      <c r="G27" s="749"/>
      <c r="H27" s="749"/>
      <c r="I27" s="749"/>
    </row>
    <row r="28" spans="1:12" ht="22.5">
      <c r="A28" s="750" t="s">
        <v>503</v>
      </c>
      <c r="B28" s="750"/>
      <c r="C28" s="750"/>
      <c r="D28" s="750"/>
      <c r="E28" s="750"/>
      <c r="F28" s="750"/>
      <c r="G28" s="750"/>
      <c r="H28" s="750"/>
      <c r="I28" s="750"/>
    </row>
    <row r="29" spans="1:12" s="213" customFormat="1" ht="56.2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51" t="s">
        <v>3</v>
      </c>
      <c r="B31" s="751"/>
      <c r="C31" s="751"/>
      <c r="D31" s="751"/>
      <c r="E31" s="751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52"/>
      <c r="H32" s="752"/>
      <c r="I32" s="752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56.2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51" t="s">
        <v>3</v>
      </c>
      <c r="B38" s="751"/>
      <c r="C38" s="751"/>
      <c r="D38" s="751"/>
      <c r="E38" s="751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56.2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51" t="s">
        <v>3</v>
      </c>
      <c r="B44" s="751"/>
      <c r="C44" s="751"/>
      <c r="D44" s="751"/>
      <c r="E44" s="751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48" t="s">
        <v>481</v>
      </c>
      <c r="B48" s="748"/>
      <c r="C48" s="748"/>
      <c r="D48" s="748"/>
      <c r="E48" s="748"/>
      <c r="F48" s="748"/>
      <c r="G48" s="748"/>
      <c r="H48" s="748"/>
      <c r="I48" s="748"/>
    </row>
    <row r="49" spans="1:16">
      <c r="A49" s="749" t="s">
        <v>482</v>
      </c>
      <c r="B49" s="749"/>
      <c r="C49" s="749"/>
      <c r="D49" s="749"/>
      <c r="E49" s="749"/>
      <c r="F49" s="749"/>
      <c r="G49" s="749"/>
      <c r="H49" s="749"/>
      <c r="I49" s="749"/>
    </row>
    <row r="50" spans="1:16" ht="22.5">
      <c r="A50" s="750" t="s">
        <v>507</v>
      </c>
      <c r="B50" s="750"/>
      <c r="C50" s="750"/>
      <c r="D50" s="750"/>
      <c r="E50" s="750"/>
      <c r="F50" s="750"/>
      <c r="G50" s="750"/>
      <c r="H50" s="750"/>
      <c r="I50" s="750"/>
    </row>
    <row r="51" spans="1:16" s="213" customFormat="1" ht="56.2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51" t="s">
        <v>3</v>
      </c>
      <c r="B54" s="751"/>
      <c r="C54" s="751"/>
      <c r="D54" s="751"/>
      <c r="E54" s="751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56.2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51" t="s">
        <v>3</v>
      </c>
      <c r="B61" s="751"/>
      <c r="C61" s="751"/>
      <c r="D61" s="751"/>
      <c r="E61" s="751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52"/>
      <c r="H63" s="752"/>
      <c r="I63" s="752"/>
    </row>
    <row r="65" spans="1:16" ht="22.5">
      <c r="A65" s="748" t="s">
        <v>481</v>
      </c>
      <c r="B65" s="748"/>
      <c r="C65" s="748"/>
      <c r="D65" s="748"/>
      <c r="E65" s="748"/>
      <c r="F65" s="748"/>
      <c r="G65" s="748"/>
      <c r="H65" s="748"/>
      <c r="I65" s="748"/>
    </row>
    <row r="66" spans="1:16">
      <c r="A66" s="749" t="s">
        <v>482</v>
      </c>
      <c r="B66" s="749"/>
      <c r="C66" s="749"/>
      <c r="D66" s="749"/>
      <c r="E66" s="749"/>
      <c r="F66" s="749"/>
      <c r="G66" s="749"/>
      <c r="H66" s="749"/>
      <c r="I66" s="749"/>
    </row>
    <row r="67" spans="1:16" ht="22.5" hidden="1">
      <c r="A67" s="750" t="s">
        <v>507</v>
      </c>
      <c r="B67" s="750"/>
      <c r="C67" s="750"/>
      <c r="D67" s="750"/>
      <c r="E67" s="750"/>
      <c r="F67" s="750"/>
      <c r="G67" s="750"/>
      <c r="H67" s="750"/>
      <c r="I67" s="750"/>
    </row>
    <row r="68" spans="1:16" s="213" customFormat="1" ht="56.2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51" t="s">
        <v>3</v>
      </c>
      <c r="B71" s="751"/>
      <c r="C71" s="751"/>
      <c r="D71" s="751"/>
      <c r="E71" s="751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56.2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51" t="s">
        <v>3</v>
      </c>
      <c r="B78" s="751"/>
      <c r="C78" s="751"/>
      <c r="D78" s="751"/>
      <c r="E78" s="751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52"/>
      <c r="H80" s="752"/>
      <c r="I80" s="752"/>
    </row>
    <row r="81" spans="1:16">
      <c r="A81" s="753"/>
      <c r="B81" s="753"/>
      <c r="C81" s="753"/>
      <c r="D81" s="753"/>
    </row>
    <row r="82" spans="1:16" ht="22.5">
      <c r="A82" s="748" t="s">
        <v>481</v>
      </c>
      <c r="B82" s="748"/>
      <c r="C82" s="748"/>
      <c r="D82" s="748"/>
      <c r="E82" s="748"/>
      <c r="F82" s="748"/>
      <c r="G82" s="748"/>
      <c r="H82" s="748"/>
      <c r="I82" s="748"/>
    </row>
    <row r="83" spans="1:16">
      <c r="A83" s="749" t="s">
        <v>482</v>
      </c>
      <c r="B83" s="749"/>
      <c r="C83" s="749"/>
      <c r="D83" s="749"/>
      <c r="E83" s="749"/>
      <c r="F83" s="749"/>
      <c r="G83" s="749"/>
      <c r="H83" s="749"/>
      <c r="I83" s="749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51" t="s">
        <v>3</v>
      </c>
      <c r="B94" s="751"/>
      <c r="C94" s="751"/>
      <c r="D94" s="751"/>
      <c r="E94" s="751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52"/>
      <c r="H96" s="752"/>
      <c r="I96" s="752"/>
    </row>
    <row r="99" spans="1:16" ht="22.5">
      <c r="A99" s="748" t="s">
        <v>481</v>
      </c>
      <c r="B99" s="748"/>
      <c r="C99" s="748"/>
      <c r="D99" s="748"/>
      <c r="E99" s="748"/>
      <c r="F99" s="748"/>
      <c r="G99" s="748"/>
      <c r="H99" s="748"/>
      <c r="I99" s="748"/>
    </row>
    <row r="100" spans="1:16">
      <c r="A100" s="749" t="s">
        <v>482</v>
      </c>
      <c r="B100" s="749"/>
      <c r="C100" s="749"/>
      <c r="D100" s="749"/>
      <c r="E100" s="749"/>
      <c r="F100" s="749"/>
      <c r="G100" s="749"/>
      <c r="H100" s="749"/>
      <c r="I100" s="749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51" t="s">
        <v>3</v>
      </c>
      <c r="B108" s="751"/>
      <c r="C108" s="751"/>
      <c r="D108" s="751"/>
      <c r="E108" s="751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52"/>
      <c r="H111" s="752"/>
      <c r="I111" s="752"/>
    </row>
    <row r="113" spans="1:16" ht="22.5">
      <c r="A113" s="748" t="s">
        <v>481</v>
      </c>
      <c r="B113" s="748"/>
      <c r="C113" s="748"/>
      <c r="D113" s="748"/>
      <c r="E113" s="748"/>
      <c r="F113" s="748"/>
      <c r="G113" s="748"/>
      <c r="H113" s="748"/>
      <c r="I113" s="748"/>
    </row>
    <row r="114" spans="1:16">
      <c r="A114" s="749" t="s">
        <v>482</v>
      </c>
      <c r="B114" s="749"/>
      <c r="C114" s="749"/>
      <c r="D114" s="749"/>
      <c r="E114" s="749"/>
      <c r="F114" s="749"/>
      <c r="G114" s="749"/>
      <c r="H114" s="749"/>
      <c r="I114" s="749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50" t="s">
        <v>1960</v>
      </c>
      <c r="B116" s="750"/>
      <c r="C116" s="750"/>
      <c r="D116" s="750"/>
      <c r="E116" s="750"/>
      <c r="F116" s="750"/>
      <c r="G116" s="750"/>
      <c r="H116" s="750"/>
      <c r="I116" s="750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51" t="s">
        <v>3</v>
      </c>
      <c r="B123" s="751"/>
      <c r="C123" s="751"/>
      <c r="D123" s="751"/>
      <c r="E123" s="751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52"/>
      <c r="H126" s="752"/>
      <c r="I126" s="752"/>
    </row>
    <row r="128" spans="1:16" ht="22.5">
      <c r="A128" s="748" t="s">
        <v>481</v>
      </c>
      <c r="B128" s="748"/>
      <c r="C128" s="748"/>
      <c r="D128" s="748"/>
      <c r="E128" s="748"/>
      <c r="F128" s="748"/>
      <c r="G128" s="748"/>
      <c r="H128" s="748"/>
      <c r="I128" s="748"/>
    </row>
    <row r="129" spans="1:16">
      <c r="A129" s="749" t="s">
        <v>482</v>
      </c>
      <c r="B129" s="749"/>
      <c r="C129" s="749"/>
      <c r="D129" s="749"/>
      <c r="E129" s="749"/>
      <c r="F129" s="749"/>
      <c r="G129" s="749"/>
      <c r="H129" s="749"/>
      <c r="I129" s="749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50" t="s">
        <v>1961</v>
      </c>
      <c r="B131" s="750"/>
      <c r="C131" s="750"/>
      <c r="D131" s="750"/>
      <c r="E131" s="750"/>
      <c r="F131" s="750"/>
      <c r="G131" s="750"/>
      <c r="H131" s="750"/>
      <c r="I131" s="750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51" t="s">
        <v>3</v>
      </c>
      <c r="B136" s="751"/>
      <c r="C136" s="751"/>
      <c r="D136" s="751"/>
      <c r="E136" s="751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52"/>
      <c r="H140" s="752"/>
      <c r="I140" s="752"/>
    </row>
    <row r="142" spans="1:16" ht="22.5">
      <c r="A142" s="748" t="s">
        <v>481</v>
      </c>
      <c r="B142" s="748"/>
      <c r="C142" s="748"/>
      <c r="D142" s="748"/>
      <c r="E142" s="748"/>
      <c r="F142" s="748"/>
      <c r="G142" s="748"/>
      <c r="H142" s="748"/>
      <c r="I142" s="748"/>
    </row>
    <row r="143" spans="1:16">
      <c r="A143" s="749" t="s">
        <v>482</v>
      </c>
      <c r="B143" s="749"/>
      <c r="C143" s="749"/>
      <c r="D143" s="749"/>
      <c r="E143" s="749"/>
      <c r="F143" s="749"/>
      <c r="G143" s="749"/>
      <c r="H143" s="749"/>
      <c r="I143" s="749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50" t="s">
        <v>2105</v>
      </c>
      <c r="B145" s="750"/>
      <c r="C145" s="750"/>
      <c r="D145" s="750"/>
      <c r="E145" s="750"/>
      <c r="F145" s="750"/>
      <c r="G145" s="750"/>
      <c r="H145" s="750"/>
      <c r="I145" s="750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51" t="s">
        <v>3</v>
      </c>
      <c r="B152" s="751"/>
      <c r="C152" s="751"/>
      <c r="D152" s="751"/>
      <c r="E152" s="751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52"/>
      <c r="H156" s="752"/>
      <c r="I156" s="752"/>
    </row>
    <row r="157" spans="1:16" ht="22.5">
      <c r="A157" s="750" t="s">
        <v>2125</v>
      </c>
      <c r="B157" s="750"/>
      <c r="C157" s="750"/>
      <c r="D157" s="750"/>
      <c r="E157" s="750"/>
      <c r="F157" s="750"/>
      <c r="G157" s="750"/>
      <c r="H157" s="750"/>
      <c r="I157" s="750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51" t="s">
        <v>3</v>
      </c>
      <c r="B164" s="751"/>
      <c r="C164" s="751"/>
      <c r="D164" s="751"/>
      <c r="E164" s="751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48" t="s">
        <v>481</v>
      </c>
      <c r="B170" s="748"/>
      <c r="C170" s="748"/>
      <c r="D170" s="748"/>
      <c r="E170" s="748"/>
      <c r="F170" s="748"/>
      <c r="G170" s="748"/>
      <c r="H170" s="748"/>
      <c r="I170" s="748"/>
    </row>
    <row r="171" spans="1:16">
      <c r="A171" s="749" t="s">
        <v>482</v>
      </c>
      <c r="B171" s="749"/>
      <c r="C171" s="749"/>
      <c r="D171" s="749"/>
      <c r="E171" s="749"/>
      <c r="F171" s="749"/>
      <c r="G171" s="749"/>
      <c r="H171" s="749"/>
      <c r="I171" s="749"/>
    </row>
    <row r="172" spans="1:16" ht="22.5">
      <c r="A172" s="750" t="s">
        <v>2250</v>
      </c>
      <c r="B172" s="750"/>
      <c r="C172" s="750"/>
      <c r="D172" s="750"/>
      <c r="E172" s="750"/>
      <c r="F172" s="750"/>
      <c r="G172" s="750"/>
      <c r="H172" s="750"/>
      <c r="I172" s="750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2251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51" t="s">
        <v>3</v>
      </c>
      <c r="B184" s="751"/>
      <c r="C184" s="751"/>
      <c r="D184" s="751"/>
      <c r="E184" s="751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8" spans="1:16" ht="22.5">
      <c r="A188" s="750" t="s">
        <v>2250</v>
      </c>
      <c r="B188" s="750"/>
      <c r="C188" s="750"/>
      <c r="D188" s="750"/>
      <c r="E188" s="750"/>
      <c r="F188" s="750"/>
      <c r="G188" s="750"/>
      <c r="H188" s="750"/>
      <c r="I188" s="750"/>
    </row>
    <row r="189" spans="1:16" s="213" customFormat="1" ht="45.75" customHeight="1">
      <c r="A189" s="210" t="s">
        <v>0</v>
      </c>
      <c r="B189" s="210" t="s">
        <v>921</v>
      </c>
      <c r="C189" s="210" t="s">
        <v>484</v>
      </c>
      <c r="D189" s="211" t="s">
        <v>485</v>
      </c>
      <c r="E189" s="212" t="s">
        <v>923</v>
      </c>
      <c r="F189" s="212" t="s">
        <v>487</v>
      </c>
      <c r="G189" s="212" t="s">
        <v>922</v>
      </c>
      <c r="H189" s="212" t="s">
        <v>487</v>
      </c>
      <c r="I189" s="212" t="s">
        <v>489</v>
      </c>
    </row>
    <row r="190" spans="1:16" ht="24" customHeight="1">
      <c r="A190" s="214">
        <v>6</v>
      </c>
      <c r="B190" s="271">
        <v>43031</v>
      </c>
      <c r="C190" s="232" t="s">
        <v>920</v>
      </c>
      <c r="D190" s="216">
        <v>2880</v>
      </c>
      <c r="E190" s="217">
        <v>9.1999999999999993</v>
      </c>
      <c r="F190" s="218">
        <f t="shared" ref="F190" si="32">D190*E190</f>
        <v>26495.999999999996</v>
      </c>
      <c r="G190" s="218">
        <v>9</v>
      </c>
      <c r="H190" s="218">
        <f t="shared" ref="H190" si="33">D190*G190</f>
        <v>25920</v>
      </c>
      <c r="I190" s="219">
        <f t="shared" ref="I190" si="34">F190-H190</f>
        <v>575.99999999999636</v>
      </c>
      <c r="J190" s="233"/>
      <c r="K190" s="233"/>
      <c r="L190" s="233"/>
      <c r="M190" s="233"/>
      <c r="N190" s="233"/>
      <c r="O190" s="233"/>
      <c r="P190" s="233"/>
    </row>
    <row r="191" spans="1:16" ht="24" customHeight="1">
      <c r="A191" s="214"/>
      <c r="B191" s="271"/>
      <c r="C191" s="232"/>
      <c r="D191" s="216"/>
      <c r="E191" s="217"/>
      <c r="F191" s="218"/>
      <c r="G191" s="218"/>
      <c r="H191" s="218"/>
      <c r="I191" s="219"/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/>
      <c r="B192" s="271"/>
      <c r="C192" s="232"/>
      <c r="D192" s="216"/>
      <c r="E192" s="217"/>
      <c r="F192" s="218"/>
      <c r="G192" s="218"/>
      <c r="H192" s="218"/>
      <c r="I192" s="219"/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/>
      <c r="B193" s="271"/>
      <c r="C193" s="232"/>
      <c r="D193" s="216"/>
      <c r="E193" s="217"/>
      <c r="F193" s="218"/>
      <c r="G193" s="218"/>
      <c r="H193" s="218"/>
      <c r="I193" s="219"/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751" t="s">
        <v>3</v>
      </c>
      <c r="B194" s="751"/>
      <c r="C194" s="751"/>
      <c r="D194" s="751"/>
      <c r="E194" s="751"/>
      <c r="F194" s="221">
        <f>SUM(F190:F193)</f>
        <v>26495.999999999996</v>
      </c>
      <c r="G194" s="234"/>
      <c r="H194" s="221">
        <f>SUM(H190:H193)</f>
        <v>25920</v>
      </c>
      <c r="I194" s="221">
        <f>SUM(I190:I193)</f>
        <v>575.99999999999636</v>
      </c>
    </row>
    <row r="195" spans="1:16">
      <c r="H195" s="224" t="s">
        <v>1962</v>
      </c>
      <c r="I195" s="418">
        <v>22200</v>
      </c>
    </row>
    <row r="196" spans="1:16">
      <c r="H196" s="224" t="s">
        <v>1963</v>
      </c>
      <c r="I196" s="418">
        <f>I194*I195</f>
        <v>12787199.99999992</v>
      </c>
    </row>
  </sheetData>
  <mergeCells count="65">
    <mergeCell ref="A188:I188"/>
    <mergeCell ref="A194:E194"/>
    <mergeCell ref="A170:I170"/>
    <mergeCell ref="A171:I171"/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56" t="s">
        <v>1964</v>
      </c>
      <c r="B1" s="756"/>
      <c r="C1" s="756"/>
      <c r="D1" s="756"/>
      <c r="E1" s="756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57"/>
      <c r="D10" s="757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38" t="s">
        <v>9</v>
      </c>
      <c r="B1" s="738"/>
      <c r="C1" s="738"/>
      <c r="E1" s="358"/>
      <c r="F1" s="38"/>
      <c r="G1" s="39"/>
      <c r="H1" s="39"/>
    </row>
    <row r="2" spans="1:10" s="37" customFormat="1" ht="18" customHeight="1">
      <c r="A2" s="738" t="s">
        <v>10</v>
      </c>
      <c r="B2" s="738"/>
      <c r="C2" s="738"/>
      <c r="D2" s="738"/>
      <c r="E2" s="738"/>
      <c r="F2" s="38"/>
      <c r="G2" s="39"/>
      <c r="H2" s="39"/>
    </row>
    <row r="3" spans="1:10" s="37" customFormat="1" ht="18" customHeight="1">
      <c r="A3" s="738" t="s">
        <v>11</v>
      </c>
      <c r="B3" s="738"/>
      <c r="C3" s="763" t="s">
        <v>511</v>
      </c>
      <c r="D3" s="763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4" t="s">
        <v>12</v>
      </c>
      <c r="B5" s="764"/>
      <c r="C5" s="764"/>
      <c r="D5" s="764"/>
      <c r="E5" s="764"/>
      <c r="F5" s="764"/>
      <c r="G5" s="764"/>
      <c r="H5" s="764"/>
      <c r="I5" s="764"/>
    </row>
    <row r="6" spans="1:10" ht="9" customHeight="1">
      <c r="A6" s="765"/>
      <c r="B6" s="765"/>
      <c r="C6" s="765"/>
      <c r="D6" s="765"/>
      <c r="E6" s="765"/>
      <c r="F6" s="765"/>
      <c r="G6" s="765"/>
      <c r="H6" s="765"/>
      <c r="I6" s="765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58" t="s">
        <v>1319</v>
      </c>
      <c r="B12" s="759"/>
      <c r="C12" s="759"/>
      <c r="D12" s="759"/>
      <c r="E12" s="759"/>
      <c r="F12" s="759"/>
      <c r="G12" s="759"/>
      <c r="H12" s="760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61" t="s">
        <v>3</v>
      </c>
      <c r="B30" s="761"/>
      <c r="C30" s="761"/>
      <c r="D30" s="761"/>
      <c r="E30" s="761"/>
      <c r="F30" s="761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762">
        <f>I30</f>
        <v>9400000</v>
      </c>
      <c r="F32" s="762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38" t="s">
        <v>9</v>
      </c>
      <c r="B1" s="738"/>
      <c r="C1" s="738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38" t="s">
        <v>11</v>
      </c>
      <c r="B3" s="738"/>
      <c r="C3" s="763" t="s">
        <v>511</v>
      </c>
      <c r="D3" s="763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764" t="s">
        <v>12</v>
      </c>
      <c r="B5" s="764"/>
      <c r="C5" s="764"/>
      <c r="D5" s="764"/>
      <c r="E5" s="764"/>
      <c r="F5" s="764"/>
      <c r="G5" s="764"/>
      <c r="H5" s="764"/>
      <c r="I5" s="764"/>
      <c r="J5" s="764"/>
      <c r="K5" s="764"/>
    </row>
    <row r="6" spans="1:12" ht="9" customHeight="1">
      <c r="A6" s="765"/>
      <c r="B6" s="765"/>
      <c r="C6" s="765"/>
      <c r="D6" s="765"/>
      <c r="E6" s="765"/>
      <c r="F6" s="765"/>
      <c r="G6" s="765"/>
      <c r="H6" s="765"/>
      <c r="I6" s="765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58" t="s">
        <v>1319</v>
      </c>
      <c r="B12" s="759"/>
      <c r="C12" s="759"/>
      <c r="D12" s="759"/>
      <c r="E12" s="759"/>
      <c r="F12" s="759"/>
      <c r="G12" s="759"/>
      <c r="H12" s="759"/>
      <c r="I12" s="759"/>
      <c r="J12" s="760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2189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2190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2189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2191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2192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2193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2194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2195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2196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2197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2196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2196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2193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2189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2196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2196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2213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2214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2215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2192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2194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2216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2192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2220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2192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2192</v>
      </c>
      <c r="C128" s="646"/>
      <c r="D128" s="655" t="s">
        <v>2192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2216</v>
      </c>
      <c r="C129" s="646"/>
      <c r="D129" s="655" t="s">
        <v>2216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2196</v>
      </c>
      <c r="C130" s="646"/>
      <c r="D130" s="655" t="s">
        <v>2196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2237</v>
      </c>
      <c r="C131" s="646"/>
      <c r="D131" s="655" t="s">
        <v>2237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2195</v>
      </c>
      <c r="C132" s="646"/>
      <c r="D132" s="655" t="s">
        <v>2195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2238</v>
      </c>
      <c r="C133" s="646"/>
      <c r="D133" s="655" t="s">
        <v>2238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2214</v>
      </c>
      <c r="C134" s="646"/>
      <c r="D134" s="655" t="s">
        <v>2214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2194</v>
      </c>
      <c r="C135" s="646"/>
      <c r="D135" s="655" t="s">
        <v>2194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2197</v>
      </c>
      <c r="C136" s="646"/>
      <c r="D136" s="655" t="s">
        <v>2197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2192</v>
      </c>
      <c r="C138" s="646"/>
      <c r="D138" s="655" t="s">
        <v>2192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2216</v>
      </c>
      <c r="C139" s="646"/>
      <c r="D139" s="655" t="s">
        <v>2216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2239</v>
      </c>
      <c r="C140" s="646"/>
      <c r="D140" s="655" t="s">
        <v>2239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2192</v>
      </c>
      <c r="C141" s="646"/>
      <c r="D141" s="655" t="s">
        <v>2192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766" t="s">
        <v>3</v>
      </c>
      <c r="B153" s="767"/>
      <c r="C153" s="767"/>
      <c r="D153" s="767"/>
      <c r="E153" s="767"/>
      <c r="F153" s="767"/>
      <c r="G153" s="767"/>
      <c r="H153" s="768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762">
        <f>K153</f>
        <v>151767481.5999999</v>
      </c>
      <c r="F155" s="762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47"/>
  <sheetViews>
    <sheetView topLeftCell="A5" zoomScale="95" workbookViewId="0">
      <pane ySplit="7" topLeftCell="A99" activePane="bottomLeft" state="frozen"/>
      <selection activeCell="G72" sqref="G72"/>
      <selection pane="bottomLeft" activeCell="E109" sqref="E109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4.5703125" customWidth="1"/>
    <col min="10" max="10" width="16.140625" customWidth="1"/>
  </cols>
  <sheetData>
    <row r="1" spans="1:10" s="37" customFormat="1" ht="18" customHeight="1">
      <c r="A1" s="738" t="s">
        <v>9</v>
      </c>
      <c r="B1" s="738"/>
      <c r="C1" s="738"/>
      <c r="E1" s="358"/>
      <c r="F1" s="38"/>
      <c r="G1" s="39"/>
      <c r="H1" s="39"/>
    </row>
    <row r="2" spans="1:10" s="37" customFormat="1" ht="18" customHeight="1">
      <c r="A2" s="738" t="s">
        <v>10</v>
      </c>
      <c r="B2" s="738"/>
      <c r="C2" s="738"/>
      <c r="D2" s="738"/>
      <c r="E2" s="738"/>
      <c r="F2" s="38"/>
      <c r="G2" s="39"/>
      <c r="H2" s="39"/>
    </row>
    <row r="3" spans="1:10" s="37" customFormat="1" ht="18" customHeight="1">
      <c r="A3" s="738" t="s">
        <v>11</v>
      </c>
      <c r="B3" s="738"/>
      <c r="C3" s="763" t="s">
        <v>511</v>
      </c>
      <c r="D3" s="763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4" t="s">
        <v>2225</v>
      </c>
      <c r="B5" s="764"/>
      <c r="C5" s="764"/>
      <c r="D5" s="764"/>
      <c r="E5" s="764"/>
      <c r="F5" s="764"/>
      <c r="G5" s="764"/>
      <c r="H5" s="764"/>
      <c r="I5" s="764"/>
    </row>
    <row r="6" spans="1:10" s="243" customFormat="1" ht="9" customHeight="1">
      <c r="A6" s="765"/>
      <c r="B6" s="765"/>
      <c r="C6" s="765"/>
      <c r="D6" s="765"/>
      <c r="E6" s="765"/>
      <c r="F6" s="765"/>
      <c r="G6" s="765"/>
      <c r="H6" s="765"/>
      <c r="I6" s="765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hidden="1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hidden="1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58" t="s">
        <v>2244</v>
      </c>
      <c r="B12" s="759"/>
      <c r="C12" s="759"/>
      <c r="D12" s="759"/>
      <c r="E12" s="759"/>
      <c r="F12" s="759"/>
      <c r="G12" s="759"/>
      <c r="H12" s="760"/>
      <c r="I12" s="335">
        <v>489752000</v>
      </c>
      <c r="J12" s="335"/>
    </row>
    <row r="13" spans="1:10" s="243" customFormat="1" ht="21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21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21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21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21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21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21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21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21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21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21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21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21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21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21" customHeight="1">
      <c r="A27" s="713"/>
      <c r="B27" s="254" t="s">
        <v>2245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21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21" customHeight="1">
      <c r="A29" s="713">
        <v>42833</v>
      </c>
      <c r="B29" s="254" t="s">
        <v>2246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21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21" customHeight="1">
      <c r="A31" s="713"/>
      <c r="B31" s="254" t="s">
        <v>2245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21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21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21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21" customHeight="1">
      <c r="A35" s="253"/>
      <c r="B35" s="254" t="s">
        <v>2247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21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21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21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21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21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21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21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21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21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21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21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21" customHeight="1">
      <c r="A47" s="253"/>
      <c r="B47" s="254" t="s">
        <v>2245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21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21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21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21" customHeight="1">
      <c r="A51" s="253"/>
      <c r="B51" s="254" t="s">
        <v>2246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21" customHeight="1">
      <c r="A52" s="253"/>
      <c r="B52" s="254" t="s">
        <v>2245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21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21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21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21" customHeight="1">
      <c r="A56" s="713"/>
      <c r="B56" s="254" t="s">
        <v>2245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21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21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21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21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21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21" customHeight="1">
      <c r="A62" s="253"/>
      <c r="B62" s="254" t="s">
        <v>2245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21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21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21" customHeight="1">
      <c r="A65" s="253"/>
      <c r="B65" s="254" t="s">
        <v>2245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21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21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21" customHeight="1">
      <c r="A68" s="253"/>
      <c r="B68" s="254" t="s">
        <v>2245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21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21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21" customHeight="1">
      <c r="A71" s="253"/>
      <c r="B71" s="254" t="s">
        <v>2245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21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21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21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21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21" customHeight="1">
      <c r="A76" s="253"/>
      <c r="B76" s="254" t="s">
        <v>2245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21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21" customHeight="1">
      <c r="A78" s="253"/>
      <c r="B78" s="254" t="s">
        <v>2248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21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25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21" customHeight="1">
      <c r="A80" s="253"/>
      <c r="B80" s="254" t="s">
        <v>2249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21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25" si="7">IF(B81&lt;&gt;"",I80+G81-H81,0)</f>
        <v>470892000</v>
      </c>
      <c r="J81" s="344"/>
    </row>
    <row r="82" spans="1:10" s="243" customFormat="1" ht="21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21" customHeight="1">
      <c r="A83" s="253"/>
      <c r="B83" s="254" t="s">
        <v>2245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21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21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21" customHeight="1">
      <c r="A86" s="253"/>
      <c r="B86" s="254" t="s">
        <v>2245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21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21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21" customHeight="1">
      <c r="A89" s="253"/>
      <c r="B89" s="254" t="s">
        <v>2245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21" customHeight="1">
      <c r="A90" s="253">
        <v>42990</v>
      </c>
      <c r="B90" s="254" t="s">
        <v>2246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21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21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21" customHeight="1">
      <c r="A93" s="253"/>
      <c r="B93" s="254" t="s">
        <v>2245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21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21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21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21" customHeight="1">
      <c r="A97" s="253"/>
      <c r="B97" s="254" t="s">
        <v>2245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21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21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21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21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21" customHeight="1">
      <c r="A102" s="253"/>
      <c r="B102" s="254" t="s">
        <v>2245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21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21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07" si="13">IF(B104&lt;&gt;"",I103+G104-H104,0)</f>
        <v>725582000</v>
      </c>
      <c r="J104" s="344"/>
    </row>
    <row r="105" spans="1:10" s="243" customFormat="1" ht="21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21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21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21" customHeight="1">
      <c r="A108" s="253"/>
      <c r="B108" s="254" t="s">
        <v>2247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7"/>
        <v>808132000</v>
      </c>
      <c r="J108" s="344"/>
    </row>
    <row r="109" spans="1:10" s="243" customFormat="1" ht="21" customHeight="1">
      <c r="A109" s="253"/>
      <c r="B109" s="254"/>
      <c r="C109" s="254"/>
      <c r="D109" s="344"/>
      <c r="E109" s="344"/>
      <c r="F109" s="377"/>
      <c r="G109" s="344">
        <f t="shared" si="6"/>
        <v>0</v>
      </c>
      <c r="H109" s="344"/>
      <c r="I109" s="344">
        <f t="shared" si="7"/>
        <v>0</v>
      </c>
      <c r="J109" s="344"/>
    </row>
    <row r="110" spans="1:10" s="243" customFormat="1" ht="21" customHeight="1">
      <c r="A110" s="253"/>
      <c r="B110" s="254"/>
      <c r="C110" s="254"/>
      <c r="D110" s="344"/>
      <c r="E110" s="344"/>
      <c r="F110" s="377"/>
      <c r="G110" s="344">
        <f t="shared" si="6"/>
        <v>0</v>
      </c>
      <c r="H110" s="344"/>
      <c r="I110" s="344">
        <f t="shared" si="7"/>
        <v>0</v>
      </c>
      <c r="J110" s="344"/>
    </row>
    <row r="111" spans="1:10" s="243" customFormat="1" ht="21" customHeight="1">
      <c r="A111" s="253"/>
      <c r="B111" s="254"/>
      <c r="C111" s="254"/>
      <c r="D111" s="344"/>
      <c r="E111" s="344"/>
      <c r="F111" s="377"/>
      <c r="G111" s="344">
        <f t="shared" si="6"/>
        <v>0</v>
      </c>
      <c r="H111" s="344"/>
      <c r="I111" s="344">
        <f t="shared" si="7"/>
        <v>0</v>
      </c>
      <c r="J111" s="344"/>
    </row>
    <row r="112" spans="1:10" s="243" customFormat="1" ht="21" customHeight="1">
      <c r="A112" s="253"/>
      <c r="B112" s="254"/>
      <c r="C112" s="254"/>
      <c r="D112" s="344"/>
      <c r="E112" s="344"/>
      <c r="F112" s="377"/>
      <c r="G112" s="344">
        <f t="shared" si="6"/>
        <v>0</v>
      </c>
      <c r="H112" s="344"/>
      <c r="I112" s="344">
        <f t="shared" si="7"/>
        <v>0</v>
      </c>
      <c r="J112" s="344"/>
    </row>
    <row r="113" spans="1:10" s="243" customFormat="1" ht="21" customHeight="1">
      <c r="A113" s="253"/>
      <c r="B113" s="254"/>
      <c r="C113" s="254"/>
      <c r="D113" s="344"/>
      <c r="E113" s="344"/>
      <c r="F113" s="377"/>
      <c r="G113" s="344">
        <f t="shared" si="6"/>
        <v>0</v>
      </c>
      <c r="H113" s="344"/>
      <c r="I113" s="344">
        <f t="shared" si="7"/>
        <v>0</v>
      </c>
      <c r="J113" s="344"/>
    </row>
    <row r="114" spans="1:10" s="243" customFormat="1" ht="21" customHeight="1">
      <c r="A114" s="253"/>
      <c r="B114" s="254"/>
      <c r="C114" s="254"/>
      <c r="D114" s="344"/>
      <c r="E114" s="344"/>
      <c r="F114" s="377"/>
      <c r="G114" s="344">
        <f t="shared" si="6"/>
        <v>0</v>
      </c>
      <c r="H114" s="344"/>
      <c r="I114" s="344">
        <f t="shared" si="7"/>
        <v>0</v>
      </c>
      <c r="J114" s="344"/>
    </row>
    <row r="115" spans="1:10" s="243" customFormat="1" ht="21" customHeight="1">
      <c r="A115" s="253"/>
      <c r="B115" s="254"/>
      <c r="C115" s="254"/>
      <c r="D115" s="344"/>
      <c r="E115" s="344"/>
      <c r="F115" s="377"/>
      <c r="G115" s="344">
        <f t="shared" si="6"/>
        <v>0</v>
      </c>
      <c r="H115" s="344"/>
      <c r="I115" s="344">
        <f t="shared" si="7"/>
        <v>0</v>
      </c>
      <c r="J115" s="344"/>
    </row>
    <row r="116" spans="1:10" s="243" customFormat="1" ht="21" customHeight="1">
      <c r="A116" s="253"/>
      <c r="B116" s="254"/>
      <c r="C116" s="254"/>
      <c r="D116" s="344"/>
      <c r="E116" s="344"/>
      <c r="F116" s="377"/>
      <c r="G116" s="344">
        <f t="shared" si="6"/>
        <v>0</v>
      </c>
      <c r="H116" s="344"/>
      <c r="I116" s="344">
        <f>IF(B116&lt;&gt;"",I115+G116-H116,0)</f>
        <v>0</v>
      </c>
      <c r="J116" s="344"/>
    </row>
    <row r="117" spans="1:10" s="243" customFormat="1" ht="21" customHeight="1">
      <c r="A117" s="253"/>
      <c r="B117" s="254"/>
      <c r="C117" s="254"/>
      <c r="D117" s="344"/>
      <c r="E117" s="344"/>
      <c r="F117" s="377"/>
      <c r="G117" s="344">
        <f t="shared" si="6"/>
        <v>0</v>
      </c>
      <c r="H117" s="344"/>
      <c r="I117" s="344">
        <f t="shared" si="7"/>
        <v>0</v>
      </c>
      <c r="J117" s="344"/>
    </row>
    <row r="118" spans="1:10" s="243" customFormat="1" ht="21" customHeight="1">
      <c r="A118" s="253"/>
      <c r="B118" s="254"/>
      <c r="C118" s="254"/>
      <c r="D118" s="344"/>
      <c r="E118" s="344"/>
      <c r="F118" s="377"/>
      <c r="G118" s="344">
        <f t="shared" si="6"/>
        <v>0</v>
      </c>
      <c r="H118" s="344"/>
      <c r="I118" s="344">
        <f t="shared" si="7"/>
        <v>0</v>
      </c>
      <c r="J118" s="344"/>
    </row>
    <row r="119" spans="1:10" s="243" customFormat="1" ht="21" customHeight="1">
      <c r="A119" s="253"/>
      <c r="B119" s="254"/>
      <c r="C119" s="254"/>
      <c r="D119" s="344"/>
      <c r="E119" s="344"/>
      <c r="F119" s="377"/>
      <c r="G119" s="344">
        <f t="shared" si="6"/>
        <v>0</v>
      </c>
      <c r="H119" s="344"/>
      <c r="I119" s="344">
        <f t="shared" si="7"/>
        <v>0</v>
      </c>
      <c r="J119" s="344"/>
    </row>
    <row r="120" spans="1:10" s="243" customFormat="1" ht="21" customHeight="1">
      <c r="A120" s="253"/>
      <c r="B120" s="254"/>
      <c r="C120" s="254"/>
      <c r="D120" s="344"/>
      <c r="E120" s="344"/>
      <c r="F120" s="377"/>
      <c r="G120" s="344">
        <f t="shared" si="6"/>
        <v>0</v>
      </c>
      <c r="H120" s="344"/>
      <c r="I120" s="344">
        <f t="shared" si="7"/>
        <v>0</v>
      </c>
      <c r="J120" s="344"/>
    </row>
    <row r="121" spans="1:10" s="243" customFormat="1" ht="21" customHeight="1">
      <c r="A121" s="253"/>
      <c r="B121" s="254"/>
      <c r="C121" s="254"/>
      <c r="D121" s="344"/>
      <c r="E121" s="344"/>
      <c r="F121" s="377"/>
      <c r="G121" s="344">
        <f t="shared" si="6"/>
        <v>0</v>
      </c>
      <c r="H121" s="344"/>
      <c r="I121" s="344">
        <f t="shared" si="7"/>
        <v>0</v>
      </c>
      <c r="J121" s="344"/>
    </row>
    <row r="122" spans="1:10" s="243" customFormat="1" ht="21" customHeight="1">
      <c r="A122" s="253"/>
      <c r="B122" s="254"/>
      <c r="C122" s="254"/>
      <c r="D122" s="344"/>
      <c r="E122" s="344"/>
      <c r="F122" s="377"/>
      <c r="G122" s="344">
        <f t="shared" si="6"/>
        <v>0</v>
      </c>
      <c r="H122" s="344"/>
      <c r="I122" s="344">
        <f t="shared" si="7"/>
        <v>0</v>
      </c>
      <c r="J122" s="344"/>
    </row>
    <row r="123" spans="1:10" s="243" customFormat="1" ht="21" customHeight="1">
      <c r="A123" s="253"/>
      <c r="B123" s="254"/>
      <c r="C123" s="254"/>
      <c r="D123" s="344"/>
      <c r="E123" s="344"/>
      <c r="F123" s="377"/>
      <c r="G123" s="344">
        <f t="shared" si="6"/>
        <v>0</v>
      </c>
      <c r="H123" s="344"/>
      <c r="I123" s="344">
        <f t="shared" si="7"/>
        <v>0</v>
      </c>
      <c r="J123" s="344"/>
    </row>
    <row r="124" spans="1:10" s="243" customFormat="1" ht="21" customHeight="1">
      <c r="A124" s="253"/>
      <c r="B124" s="254"/>
      <c r="C124" s="254"/>
      <c r="D124" s="344"/>
      <c r="E124" s="344"/>
      <c r="F124" s="377"/>
      <c r="G124" s="344">
        <f t="shared" si="6"/>
        <v>0</v>
      </c>
      <c r="H124" s="344"/>
      <c r="I124" s="344">
        <f t="shared" si="7"/>
        <v>0</v>
      </c>
      <c r="J124" s="344"/>
    </row>
    <row r="125" spans="1:10" s="243" customFormat="1" ht="21" customHeight="1">
      <c r="A125" s="253"/>
      <c r="B125" s="254"/>
      <c r="C125" s="254"/>
      <c r="D125" s="344"/>
      <c r="E125" s="344"/>
      <c r="F125" s="377"/>
      <c r="G125" s="344">
        <f t="shared" si="6"/>
        <v>0</v>
      </c>
      <c r="H125" s="344"/>
      <c r="I125" s="344">
        <f t="shared" si="7"/>
        <v>0</v>
      </c>
      <c r="J125" s="344"/>
    </row>
    <row r="126" spans="1:10" s="243" customFormat="1" ht="21" customHeight="1">
      <c r="A126" s="253"/>
      <c r="B126" s="254"/>
      <c r="C126" s="254"/>
      <c r="D126" s="344"/>
      <c r="E126" s="344"/>
      <c r="F126" s="377"/>
      <c r="G126" s="344">
        <f t="shared" ref="G126" si="14">IF(B126&lt;&gt;"",D126*(E126+F126),0)</f>
        <v>0</v>
      </c>
      <c r="H126" s="344"/>
      <c r="I126" s="344">
        <f>IF(B126&lt;&gt;"",#REF!+G126-H126,0)</f>
        <v>0</v>
      </c>
      <c r="J126" s="344"/>
    </row>
    <row r="127" spans="1:10" s="259" customFormat="1" ht="21" customHeight="1">
      <c r="A127" s="761" t="s">
        <v>3</v>
      </c>
      <c r="B127" s="761"/>
      <c r="C127" s="761"/>
      <c r="D127" s="761"/>
      <c r="E127" s="761"/>
      <c r="F127" s="761"/>
      <c r="G127" s="379">
        <f>SUM(G13:G126)</f>
        <v>1482420000</v>
      </c>
      <c r="H127" s="379">
        <f>SUM(H13:H126)</f>
        <v>1164040000</v>
      </c>
      <c r="I127" s="351">
        <f>I12+G127-H127</f>
        <v>808132000</v>
      </c>
      <c r="J127" s="351"/>
    </row>
    <row r="128" spans="1:10" s="243" customFormat="1" ht="21" customHeight="1">
      <c r="A128" s="246"/>
      <c r="C128" s="247"/>
      <c r="D128" s="332"/>
      <c r="E128" s="357"/>
      <c r="F128" s="364"/>
      <c r="G128" s="332"/>
      <c r="H128" s="332"/>
      <c r="I128" s="332"/>
    </row>
    <row r="129" spans="1:9" s="243" customFormat="1" ht="21" customHeight="1">
      <c r="A129" s="246"/>
      <c r="B129" s="260" t="s">
        <v>515</v>
      </c>
      <c r="C129" s="247"/>
      <c r="D129" s="332"/>
      <c r="E129" s="762">
        <f>I127</f>
        <v>808132000</v>
      </c>
      <c r="F129" s="762"/>
      <c r="G129" s="355" t="s">
        <v>20</v>
      </c>
      <c r="H129" s="332"/>
      <c r="I129" s="332"/>
    </row>
    <row r="130" spans="1:9" s="243" customFormat="1" ht="21" customHeight="1">
      <c r="A130" s="246"/>
      <c r="B130" s="260" t="s">
        <v>516</v>
      </c>
      <c r="C130" s="261" t="e">
        <f ca="1">[3]!VND(E129, TRUE)</f>
        <v>#NAME?</v>
      </c>
      <c r="D130" s="332"/>
      <c r="E130" s="357"/>
      <c r="F130" s="364"/>
      <c r="G130" s="332"/>
      <c r="H130" s="332"/>
      <c r="I130" s="332"/>
    </row>
    <row r="131" spans="1:9" s="243" customFormat="1" ht="21" customHeight="1">
      <c r="A131" s="246"/>
      <c r="C131" s="247"/>
      <c r="D131" s="332"/>
      <c r="E131" s="357"/>
      <c r="F131" s="364"/>
      <c r="G131" s="332"/>
      <c r="H131" s="332"/>
      <c r="I131" s="332"/>
    </row>
    <row r="132" spans="1:9" s="243" customFormat="1" ht="14.25" customHeight="1">
      <c r="A132" s="246"/>
      <c r="C132" s="247"/>
      <c r="D132" s="332"/>
      <c r="E132" s="357"/>
      <c r="F132" s="364"/>
      <c r="G132" s="332"/>
      <c r="H132" s="354" t="s">
        <v>21</v>
      </c>
      <c r="I132" s="332"/>
    </row>
    <row r="133" spans="1:9" s="243" customFormat="1" ht="21" customHeight="1">
      <c r="A133" s="332" t="s">
        <v>22</v>
      </c>
      <c r="C133" s="247"/>
      <c r="D133" s="332"/>
      <c r="E133" s="357"/>
      <c r="F133" s="364"/>
      <c r="G133" s="332" t="s">
        <v>23</v>
      </c>
      <c r="H133" s="332"/>
      <c r="I133" s="332"/>
    </row>
    <row r="134" spans="1:9" s="243" customFormat="1" ht="21" customHeight="1">
      <c r="A134" s="246"/>
      <c r="C134" s="247"/>
      <c r="D134" s="332"/>
      <c r="E134" s="357"/>
      <c r="F134" s="364"/>
      <c r="G134" s="332"/>
      <c r="H134" s="332"/>
      <c r="I134" s="332"/>
    </row>
    <row r="135" spans="1:9" ht="21" customHeight="1"/>
    <row r="136" spans="1:9" ht="21" customHeight="1"/>
    <row r="137" spans="1:9" ht="21" customHeight="1"/>
    <row r="138" spans="1:9" ht="21" customHeight="1"/>
    <row r="139" spans="1:9" ht="21" customHeight="1"/>
    <row r="140" spans="1:9" ht="21" customHeight="1"/>
    <row r="141" spans="1:9" ht="21" customHeight="1"/>
    <row r="142" spans="1:9" ht="21" customHeight="1"/>
    <row r="143" spans="1:9" ht="21" customHeight="1"/>
    <row r="144" spans="1:9" ht="21" customHeight="1"/>
    <row r="145" ht="21" customHeight="1"/>
    <row r="146" ht="21" customHeight="1"/>
    <row r="147" ht="21" customHeight="1"/>
  </sheetData>
  <mergeCells count="9">
    <mergeCell ref="A12:H12"/>
    <mergeCell ref="A127:F127"/>
    <mergeCell ref="E129:F12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771" t="s">
        <v>9</v>
      </c>
      <c r="B1" s="771"/>
      <c r="C1" s="771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772" t="s">
        <v>11</v>
      </c>
      <c r="B3" s="772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773" t="s">
        <v>12</v>
      </c>
      <c r="B5" s="773"/>
      <c r="C5" s="773"/>
      <c r="D5" s="773"/>
      <c r="E5" s="773"/>
      <c r="F5" s="773"/>
      <c r="G5" s="773"/>
      <c r="H5" s="773"/>
    </row>
    <row r="6" spans="1:10" ht="9" customHeight="1">
      <c r="A6" s="774"/>
      <c r="B6" s="774"/>
      <c r="C6" s="774"/>
      <c r="D6" s="774"/>
      <c r="E6" s="774"/>
      <c r="F6" s="774"/>
      <c r="G6" s="774"/>
      <c r="H6" s="774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770"/>
      <c r="B19" s="770"/>
      <c r="C19" s="770"/>
      <c r="D19" s="770"/>
      <c r="E19" s="770"/>
      <c r="F19" s="770"/>
      <c r="G19" s="770"/>
      <c r="H19" s="770"/>
      <c r="I19" s="770"/>
      <c r="J19" s="770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770"/>
      <c r="B35" s="770"/>
      <c r="C35" s="770"/>
      <c r="D35" s="770"/>
      <c r="E35" s="770"/>
      <c r="F35" s="770"/>
      <c r="G35" s="770"/>
      <c r="H35" s="770"/>
      <c r="I35" s="770"/>
      <c r="J35" s="770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761" t="s">
        <v>3</v>
      </c>
      <c r="B74" s="761"/>
      <c r="C74" s="761"/>
      <c r="D74" s="761"/>
      <c r="E74" s="761"/>
      <c r="F74" s="761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769">
        <f>I74</f>
        <v>40072000</v>
      </c>
      <c r="F76" s="769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42" t="s">
        <v>9</v>
      </c>
      <c r="B1" s="742"/>
      <c r="C1" s="742"/>
      <c r="D1" s="484"/>
      <c r="E1" s="86"/>
      <c r="F1" s="485"/>
      <c r="G1" s="485"/>
      <c r="H1" s="486"/>
      <c r="I1" s="485"/>
    </row>
    <row r="2" spans="1:11" s="19" customFormat="1" ht="18" customHeight="1">
      <c r="A2" s="742" t="s">
        <v>10</v>
      </c>
      <c r="B2" s="742"/>
      <c r="C2" s="742"/>
      <c r="D2" s="742"/>
      <c r="E2" s="742"/>
      <c r="F2" s="485"/>
      <c r="G2" s="485"/>
      <c r="H2" s="486"/>
      <c r="I2" s="485"/>
    </row>
    <row r="3" spans="1:11" s="19" customFormat="1" ht="18" customHeight="1">
      <c r="A3" s="742" t="s">
        <v>11</v>
      </c>
      <c r="B3" s="742"/>
      <c r="C3" s="779" t="s">
        <v>511</v>
      </c>
      <c r="D3" s="779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764" t="s">
        <v>12</v>
      </c>
      <c r="B5" s="764"/>
      <c r="C5" s="764"/>
      <c r="D5" s="764"/>
      <c r="E5" s="764"/>
      <c r="F5" s="764"/>
      <c r="G5" s="764"/>
      <c r="H5" s="764"/>
      <c r="I5" s="764"/>
    </row>
    <row r="6" spans="1:11" ht="9" customHeight="1">
      <c r="A6" s="765"/>
      <c r="B6" s="765"/>
      <c r="C6" s="765"/>
      <c r="D6" s="765"/>
      <c r="E6" s="765"/>
      <c r="F6" s="765"/>
      <c r="G6" s="765"/>
      <c r="H6" s="765"/>
      <c r="I6" s="765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2127</v>
      </c>
      <c r="C12" s="252" t="s">
        <v>2128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2129</v>
      </c>
      <c r="C13" s="254" t="s">
        <v>2128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2130</v>
      </c>
      <c r="C14" s="254" t="s">
        <v>2128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2131</v>
      </c>
      <c r="C15" s="254" t="s">
        <v>2128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2132</v>
      </c>
      <c r="C16" s="254" t="s">
        <v>2128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2133</v>
      </c>
      <c r="C17" s="254" t="s">
        <v>2128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2134</v>
      </c>
      <c r="C18" s="254" t="s">
        <v>2128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2135</v>
      </c>
      <c r="C19" s="254" t="s">
        <v>2128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2136</v>
      </c>
      <c r="C20" s="254" t="s">
        <v>2128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2137</v>
      </c>
      <c r="C21" s="254" t="s">
        <v>2128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2138</v>
      </c>
      <c r="C22" s="254" t="s">
        <v>2139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2140</v>
      </c>
      <c r="C23" s="254" t="s">
        <v>2139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2141</v>
      </c>
      <c r="C24" s="254" t="s">
        <v>2128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2142</v>
      </c>
      <c r="C25" s="254" t="s">
        <v>2128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2143</v>
      </c>
      <c r="C26" s="254" t="s">
        <v>2139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2143</v>
      </c>
      <c r="C27" s="254" t="s">
        <v>2139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2127</v>
      </c>
      <c r="C28" s="254" t="s">
        <v>2128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2130</v>
      </c>
      <c r="C29" s="254" t="s">
        <v>2128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2132</v>
      </c>
      <c r="C30" s="254" t="s">
        <v>2128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2134</v>
      </c>
      <c r="C31" s="254" t="s">
        <v>2128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2143</v>
      </c>
      <c r="C32" s="254" t="s">
        <v>2139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2132</v>
      </c>
      <c r="C33" s="254" t="s">
        <v>2128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2130</v>
      </c>
      <c r="C34" s="254" t="s">
        <v>2128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2143</v>
      </c>
      <c r="C35" s="254" t="s">
        <v>2139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2127</v>
      </c>
      <c r="C36" s="254" t="s">
        <v>2128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2130</v>
      </c>
      <c r="C37" s="254" t="s">
        <v>2128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2136</v>
      </c>
      <c r="C38" s="254" t="s">
        <v>2128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2144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2136</v>
      </c>
      <c r="C40" s="254" t="s">
        <v>2128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2136</v>
      </c>
      <c r="C41" s="254" t="s">
        <v>2128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2145</v>
      </c>
      <c r="C42" s="254" t="s">
        <v>2128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2146</v>
      </c>
      <c r="C43" s="254" t="s">
        <v>2128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2147</v>
      </c>
      <c r="C44" s="254" t="s">
        <v>2128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2146</v>
      </c>
      <c r="C45" s="254" t="s">
        <v>2128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2147</v>
      </c>
      <c r="C46" s="254" t="s">
        <v>2128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2148</v>
      </c>
      <c r="C47" s="254" t="s">
        <v>2128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2149</v>
      </c>
      <c r="C48" s="254" t="s">
        <v>2128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2150</v>
      </c>
      <c r="C49" s="254" t="s">
        <v>2128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2148</v>
      </c>
      <c r="C50" s="254" t="s">
        <v>2128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2149</v>
      </c>
      <c r="C51" s="254" t="s">
        <v>2128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2147</v>
      </c>
      <c r="C52" s="254" t="s">
        <v>2128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2150</v>
      </c>
      <c r="C53" s="254" t="s">
        <v>2128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2151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2151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2151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2152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775" t="s">
        <v>3</v>
      </c>
      <c r="B64" s="775"/>
      <c r="C64" s="775"/>
      <c r="D64" s="775"/>
      <c r="E64" s="775"/>
      <c r="F64" s="775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2153</v>
      </c>
      <c r="B66" s="533" t="s">
        <v>484</v>
      </c>
      <c r="C66" s="533" t="s">
        <v>512</v>
      </c>
      <c r="D66" s="534" t="s">
        <v>2154</v>
      </c>
      <c r="E66" s="534" t="s">
        <v>2155</v>
      </c>
      <c r="F66" s="534" t="s">
        <v>2156</v>
      </c>
      <c r="G66" s="533" t="s">
        <v>1966</v>
      </c>
      <c r="H66" s="535" t="s">
        <v>487</v>
      </c>
      <c r="I66" s="533" t="s">
        <v>15</v>
      </c>
      <c r="J66" s="533" t="s">
        <v>2157</v>
      </c>
    </row>
    <row r="67" spans="1:10">
      <c r="A67" s="536">
        <v>41527</v>
      </c>
      <c r="B67" s="537" t="s">
        <v>2158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2159</v>
      </c>
    </row>
    <row r="68" spans="1:10">
      <c r="A68" s="536">
        <v>41497</v>
      </c>
      <c r="B68" s="537" t="s">
        <v>2160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2161</v>
      </c>
    </row>
    <row r="69" spans="1:10">
      <c r="A69" s="536">
        <v>41619</v>
      </c>
      <c r="B69" s="537" t="s">
        <v>2160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2162</v>
      </c>
    </row>
    <row r="70" spans="1:10">
      <c r="A70" s="536"/>
      <c r="B70" s="537" t="s">
        <v>2163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2164</v>
      </c>
      <c r="B71" s="544" t="s">
        <v>2165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2166</v>
      </c>
      <c r="B72" s="544" t="s">
        <v>2165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2167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2165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2168</v>
      </c>
      <c r="B75" s="544" t="s">
        <v>2165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2167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2165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2169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2170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2165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2170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776" t="s">
        <v>3</v>
      </c>
      <c r="B84" s="777"/>
      <c r="C84" s="777"/>
      <c r="D84" s="777"/>
      <c r="E84" s="777"/>
      <c r="F84" s="777"/>
      <c r="G84" s="778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2171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22"/>
  <sheetViews>
    <sheetView topLeftCell="A5" zoomScale="95" workbookViewId="0">
      <pane ySplit="4" topLeftCell="A95" activePane="bottomLeft" state="frozen"/>
      <selection activeCell="A5" sqref="A5"/>
      <selection pane="bottomLeft" activeCell="L107" sqref="L107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42" t="s">
        <v>9</v>
      </c>
      <c r="B1" s="742"/>
      <c r="C1" s="742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42" t="s">
        <v>10</v>
      </c>
      <c r="B2" s="742"/>
      <c r="C2" s="742"/>
      <c r="D2" s="742"/>
      <c r="E2" s="742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42" t="s">
        <v>11</v>
      </c>
      <c r="B3" s="742"/>
      <c r="C3" s="779" t="s">
        <v>511</v>
      </c>
      <c r="D3" s="779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764" t="s">
        <v>2186</v>
      </c>
      <c r="B5" s="764"/>
      <c r="C5" s="764"/>
      <c r="D5" s="764"/>
      <c r="E5" s="764"/>
      <c r="F5" s="764"/>
      <c r="G5" s="764"/>
      <c r="H5" s="764"/>
      <c r="I5" s="764"/>
      <c r="J5" s="764"/>
      <c r="K5" s="764"/>
      <c r="L5" s="764"/>
    </row>
    <row r="6" spans="1:13" ht="9" customHeight="1">
      <c r="A6" s="765"/>
      <c r="B6" s="765"/>
      <c r="C6" s="765"/>
      <c r="D6" s="765"/>
      <c r="E6" s="765"/>
      <c r="F6" s="765"/>
      <c r="G6" s="765"/>
      <c r="H6" s="765"/>
      <c r="I6" s="765"/>
      <c r="J6" s="765"/>
      <c r="K6" s="765"/>
      <c r="L6" s="765"/>
    </row>
    <row r="7" spans="1:13" s="250" customFormat="1" ht="32.25" customHeight="1">
      <c r="A7" s="786" t="s">
        <v>13</v>
      </c>
      <c r="B7" s="786" t="s">
        <v>14</v>
      </c>
      <c r="C7" s="249" t="s">
        <v>512</v>
      </c>
      <c r="D7" s="788" t="s">
        <v>2179</v>
      </c>
      <c r="E7" s="789"/>
      <c r="F7" s="789"/>
      <c r="G7" s="790"/>
      <c r="H7" s="788" t="s">
        <v>2180</v>
      </c>
      <c r="I7" s="789"/>
      <c r="J7" s="790"/>
      <c r="K7" s="780" t="s">
        <v>17</v>
      </c>
      <c r="L7" s="782" t="s">
        <v>18</v>
      </c>
      <c r="M7" s="784" t="s">
        <v>19</v>
      </c>
    </row>
    <row r="8" spans="1:13" s="250" customFormat="1" ht="32.25" customHeight="1">
      <c r="A8" s="787"/>
      <c r="B8" s="787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781"/>
      <c r="L8" s="783"/>
      <c r="M8" s="785"/>
    </row>
    <row r="9" spans="1:13" ht="21" customHeight="1">
      <c r="A9" s="251">
        <v>42681</v>
      </c>
      <c r="B9" s="587" t="s">
        <v>2172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customHeight="1">
      <c r="A10" s="573">
        <v>42681</v>
      </c>
      <c r="B10" s="587" t="s">
        <v>2173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customHeight="1">
      <c r="A11" s="573">
        <v>42681</v>
      </c>
      <c r="B11" s="587" t="s">
        <v>2174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customHeight="1">
      <c r="A12" s="573">
        <v>42681</v>
      </c>
      <c r="B12" s="587" t="s">
        <v>2175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customHeight="1">
      <c r="A13" s="573">
        <v>42681</v>
      </c>
      <c r="B13" s="587" t="s">
        <v>2176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customHeight="1">
      <c r="A14" s="573">
        <v>42681</v>
      </c>
      <c r="B14" s="587" t="s">
        <v>2177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customHeight="1">
      <c r="A15" s="573">
        <v>42681</v>
      </c>
      <c r="B15" s="587" t="s">
        <v>2178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customHeight="1">
      <c r="A16" s="573">
        <v>42681</v>
      </c>
      <c r="B16" s="587" t="s">
        <v>2183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customHeight="1">
      <c r="A18" s="573">
        <v>42686</v>
      </c>
      <c r="B18" s="587" t="s">
        <v>2176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customHeight="1">
      <c r="A19" s="573">
        <v>42688</v>
      </c>
      <c r="B19" s="587" t="s">
        <v>2176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customHeight="1">
      <c r="A20" s="573">
        <v>42688</v>
      </c>
      <c r="B20" s="587" t="s">
        <v>2176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customHeight="1">
      <c r="A21" s="573">
        <v>42697</v>
      </c>
      <c r="B21" s="587" t="s">
        <v>2176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customHeight="1">
      <c r="A22" s="573">
        <v>42697</v>
      </c>
      <c r="B22" s="587" t="s">
        <v>2177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customHeight="1">
      <c r="A23" s="573">
        <v>42697</v>
      </c>
      <c r="B23" s="587" t="s">
        <v>2178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customHeight="1">
      <c r="A24" s="573">
        <v>42700</v>
      </c>
      <c r="B24" s="587" t="s">
        <v>2176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customHeight="1">
      <c r="A25" s="573">
        <v>42700</v>
      </c>
      <c r="B25" s="587" t="s">
        <v>2177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customHeight="1">
      <c r="A26" s="573">
        <v>42700</v>
      </c>
      <c r="B26" s="587" t="s">
        <v>2178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customHeight="1">
      <c r="A27" s="573">
        <v>42700</v>
      </c>
      <c r="B27" s="587" t="s">
        <v>2176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customHeight="1">
      <c r="A28" s="573">
        <v>42705</v>
      </c>
      <c r="B28" s="587" t="s">
        <v>2176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customHeight="1">
      <c r="A29" s="573">
        <v>42713</v>
      </c>
      <c r="B29" s="587" t="s">
        <v>2176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customHeight="1">
      <c r="A30" s="573">
        <v>42714</v>
      </c>
      <c r="B30" s="587" t="s">
        <v>2176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customHeight="1">
      <c r="A31" s="573">
        <v>42716</v>
      </c>
      <c r="B31" s="587" t="s">
        <v>2176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customHeight="1">
      <c r="A32" s="573">
        <v>42718</v>
      </c>
      <c r="B32" s="587" t="s">
        <v>2176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customHeight="1">
      <c r="A33" s="573">
        <v>42720</v>
      </c>
      <c r="B33" s="587" t="s">
        <v>2176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customHeight="1">
      <c r="A34" s="573">
        <v>42721</v>
      </c>
      <c r="B34" s="587" t="s">
        <v>2176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customHeight="1">
      <c r="A35" s="573">
        <v>42722</v>
      </c>
      <c r="B35" s="587" t="s">
        <v>2176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customHeight="1">
      <c r="A36" s="573">
        <v>42725</v>
      </c>
      <c r="B36" s="587" t="s">
        <v>2176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customHeight="1">
      <c r="A37" s="573">
        <v>42729</v>
      </c>
      <c r="B37" s="587" t="s">
        <v>2176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customHeight="1">
      <c r="A38" s="573">
        <v>42732</v>
      </c>
      <c r="B38" s="587" t="s">
        <v>2176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customHeight="1">
      <c r="A39" s="573">
        <v>42737</v>
      </c>
      <c r="B39" s="587" t="s">
        <v>2176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customHeight="1">
      <c r="A40" s="573">
        <v>42737</v>
      </c>
      <c r="B40" s="587" t="s">
        <v>2181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customHeight="1">
      <c r="A41" s="573">
        <v>42737</v>
      </c>
      <c r="B41" s="587" t="s">
        <v>2182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customHeight="1">
      <c r="A42" s="573">
        <v>42741</v>
      </c>
      <c r="B42" s="587" t="s">
        <v>2178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customHeight="1">
      <c r="A43" s="573">
        <v>42741</v>
      </c>
      <c r="B43" s="587" t="s">
        <v>2181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customHeight="1">
      <c r="A44" s="573">
        <v>42741</v>
      </c>
      <c r="B44" s="587" t="s">
        <v>2182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customHeight="1">
      <c r="A45" s="573">
        <v>42741</v>
      </c>
      <c r="B45" s="587" t="s">
        <v>2175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customHeight="1">
      <c r="A46" s="573">
        <v>42741</v>
      </c>
      <c r="B46" s="587" t="s">
        <v>2181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customHeight="1">
      <c r="A47" s="573">
        <v>42747</v>
      </c>
      <c r="B47" s="587" t="s">
        <v>2176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customHeight="1">
      <c r="A48" s="573">
        <v>42747</v>
      </c>
      <c r="B48" s="587" t="s">
        <v>2178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customHeight="1">
      <c r="A50" s="573">
        <v>42751</v>
      </c>
      <c r="B50" s="587" t="s">
        <v>2184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customHeight="1">
      <c r="A51" s="573">
        <v>42751</v>
      </c>
      <c r="B51" s="587" t="s">
        <v>2178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customHeight="1">
      <c r="A52" s="573">
        <v>42751</v>
      </c>
      <c r="B52" s="587" t="s">
        <v>2185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customHeight="1">
      <c r="A53" s="573">
        <v>42758</v>
      </c>
      <c r="B53" s="587" t="s">
        <v>2176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customHeight="1">
      <c r="A54" s="573">
        <v>42758</v>
      </c>
      <c r="B54" s="587" t="s">
        <v>2184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customHeight="1">
      <c r="A55" s="573">
        <v>42758</v>
      </c>
      <c r="B55" s="587" t="s">
        <v>2178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customHeight="1">
      <c r="A56" s="573">
        <v>42758</v>
      </c>
      <c r="B56" s="587" t="s">
        <v>2184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customHeight="1">
      <c r="A58" s="573">
        <v>42791</v>
      </c>
      <c r="B58" s="587" t="s">
        <v>2176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customHeight="1">
      <c r="A59" s="666">
        <v>42791</v>
      </c>
      <c r="B59" s="587" t="s">
        <v>2178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customHeight="1">
      <c r="A60" s="666">
        <v>42791</v>
      </c>
      <c r="B60" s="587" t="s">
        <v>2185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customHeight="1">
      <c r="A61" s="573">
        <v>42805</v>
      </c>
      <c r="B61" s="587" t="s">
        <v>2208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customHeight="1">
      <c r="A62" s="666">
        <v>42805</v>
      </c>
      <c r="B62" s="587" t="s">
        <v>2209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customHeight="1">
      <c r="A63" s="667">
        <v>42805</v>
      </c>
      <c r="B63" s="587" t="s">
        <v>2178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customHeight="1">
      <c r="A64" s="667">
        <v>42805</v>
      </c>
      <c r="B64" s="587" t="s">
        <v>2185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customHeight="1">
      <c r="A65" s="666">
        <v>42818</v>
      </c>
      <c r="B65" s="587" t="s">
        <v>2178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customHeight="1">
      <c r="A66" s="668">
        <v>42818</v>
      </c>
      <c r="B66" s="587" t="s">
        <v>2185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customHeight="1">
      <c r="A68" s="666">
        <v>42830</v>
      </c>
      <c r="B68" s="587" t="s">
        <v>2176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customHeight="1">
      <c r="A69" s="666">
        <v>42830</v>
      </c>
      <c r="B69" s="587" t="s">
        <v>2178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customHeight="1">
      <c r="A70" s="671">
        <v>42830</v>
      </c>
      <c r="B70" s="587" t="s">
        <v>2185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customHeight="1">
      <c r="A71" s="666">
        <v>42832</v>
      </c>
      <c r="B71" s="587" t="s">
        <v>2209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customHeight="1">
      <c r="A72" s="666">
        <v>42832</v>
      </c>
      <c r="B72" s="587" t="s">
        <v>2211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customHeight="1">
      <c r="A73" s="666">
        <v>42832</v>
      </c>
      <c r="B73" s="587" t="s">
        <v>2178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customHeight="1">
      <c r="A74" s="671">
        <v>42832</v>
      </c>
      <c r="B74" s="587" t="s">
        <v>2185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customHeight="1">
      <c r="A76" s="666">
        <v>42887</v>
      </c>
      <c r="B76" s="587" t="s">
        <v>2209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20" si="11">IF(B76&lt;&gt;"",L75+F76+G76-J76-K76,0)</f>
        <v>7500</v>
      </c>
      <c r="M76" s="510"/>
    </row>
    <row r="77" spans="1:13" ht="21" customHeight="1">
      <c r="A77" s="675">
        <v>42887</v>
      </c>
      <c r="B77" s="587" t="s">
        <v>2208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customHeight="1">
      <c r="A78" s="675">
        <v>42897</v>
      </c>
      <c r="B78" s="587" t="s">
        <v>2221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customHeight="1">
      <c r="A79" s="675">
        <v>42887</v>
      </c>
      <c r="B79" s="587" t="s">
        <v>2217</v>
      </c>
      <c r="C79" s="254"/>
      <c r="D79" s="564">
        <v>30</v>
      </c>
      <c r="E79" s="508">
        <v>210</v>
      </c>
      <c r="F79" s="508"/>
      <c r="G79" s="508">
        <f t="shared" ref="G79:G120" si="12">IF(B79&lt;&gt;"",D79*E79,0)</f>
        <v>6300</v>
      </c>
      <c r="H79" s="564"/>
      <c r="I79" s="508"/>
      <c r="J79" s="508">
        <f t="shared" ref="J79:J120" si="13">IF(B79&lt;&gt;"",H79*I79,0)</f>
        <v>0</v>
      </c>
      <c r="K79" s="111"/>
      <c r="L79" s="111">
        <f t="shared" si="11"/>
        <v>39160</v>
      </c>
      <c r="M79" s="510"/>
    </row>
    <row r="80" spans="1:13" ht="21" customHeight="1">
      <c r="A80" s="675">
        <v>42887</v>
      </c>
      <c r="B80" s="587" t="s">
        <v>2219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customHeight="1">
      <c r="A81" s="675">
        <v>42897</v>
      </c>
      <c r="B81" s="587" t="s">
        <v>2224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customHeight="1">
      <c r="A83" s="675">
        <v>42897</v>
      </c>
      <c r="B83" s="587" t="s">
        <v>2223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customHeight="1">
      <c r="A84" s="675">
        <v>42887</v>
      </c>
      <c r="B84" s="587" t="s">
        <v>2218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customHeight="1">
      <c r="A85" s="675">
        <v>42887</v>
      </c>
      <c r="B85" s="587" t="s">
        <v>2222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customHeight="1">
      <c r="A86" s="674">
        <v>42905</v>
      </c>
      <c r="B86" s="587" t="s">
        <v>2177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customHeight="1">
      <c r="A87" s="675">
        <v>42905</v>
      </c>
      <c r="B87" s="587" t="s">
        <v>2178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1" customHeight="1">
      <c r="A89" s="674">
        <v>42921</v>
      </c>
      <c r="B89" s="587" t="s">
        <v>2231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1" customHeight="1">
      <c r="A90" s="709">
        <v>42921</v>
      </c>
      <c r="B90" s="587" t="s">
        <v>2232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1" customHeight="1">
      <c r="A91" s="709">
        <v>42921</v>
      </c>
      <c r="B91" s="587" t="s">
        <v>2233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1" customHeight="1">
      <c r="A92" s="709">
        <v>42921</v>
      </c>
      <c r="B92" s="587" t="s">
        <v>2234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1" customHeight="1">
      <c r="A93" s="709">
        <v>42921</v>
      </c>
      <c r="B93" s="587" t="s">
        <v>2235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1" customHeight="1">
      <c r="A94" s="709">
        <v>42921</v>
      </c>
      <c r="B94" s="587" t="s">
        <v>2224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1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1" customHeight="1">
      <c r="A96" s="709">
        <v>42921</v>
      </c>
      <c r="B96" s="587" t="s">
        <v>2218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1" customHeight="1">
      <c r="A97" s="709">
        <v>42921</v>
      </c>
      <c r="B97" s="587" t="s">
        <v>2176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1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ref="L98" si="16">IF(B98&lt;&gt;"",L97+F98+G98-J98-K98,0)</f>
        <v>0</v>
      </c>
      <c r="M98" s="510"/>
    </row>
    <row r="99" spans="1:13" ht="21" customHeight="1">
      <c r="A99" s="709">
        <v>42958</v>
      </c>
      <c r="B99" s="587" t="s">
        <v>2209</v>
      </c>
      <c r="C99" s="254"/>
      <c r="D99" s="564">
        <v>100</v>
      </c>
      <c r="E99" s="508">
        <v>156</v>
      </c>
      <c r="F99" s="508"/>
      <c r="G99" s="508">
        <f t="shared" si="12"/>
        <v>15600</v>
      </c>
      <c r="H99" s="564"/>
      <c r="I99" s="508"/>
      <c r="J99" s="508">
        <f t="shared" si="13"/>
        <v>0</v>
      </c>
      <c r="K99" s="111"/>
      <c r="L99" s="111">
        <f t="shared" si="11"/>
        <v>15600</v>
      </c>
      <c r="M99" s="510"/>
    </row>
    <row r="100" spans="1:13" ht="21" customHeight="1">
      <c r="A100" s="709">
        <v>42958</v>
      </c>
      <c r="B100" s="587" t="s">
        <v>2208</v>
      </c>
      <c r="C100" s="254"/>
      <c r="D100" s="564">
        <v>100</v>
      </c>
      <c r="E100" s="508">
        <v>150</v>
      </c>
      <c r="F100" s="508"/>
      <c r="G100" s="508">
        <f t="shared" si="12"/>
        <v>15000</v>
      </c>
      <c r="H100" s="564"/>
      <c r="I100" s="508"/>
      <c r="J100" s="508">
        <f t="shared" si="13"/>
        <v>0</v>
      </c>
      <c r="K100" s="111"/>
      <c r="L100" s="111">
        <f t="shared" si="11"/>
        <v>30600</v>
      </c>
      <c r="M100" s="510"/>
    </row>
    <row r="101" spans="1:13" ht="21" customHeight="1">
      <c r="A101" s="709">
        <v>42958</v>
      </c>
      <c r="B101" s="587" t="s">
        <v>1334</v>
      </c>
      <c r="C101" s="254"/>
      <c r="D101" s="564">
        <v>10</v>
      </c>
      <c r="E101" s="508">
        <v>690</v>
      </c>
      <c r="F101" s="508"/>
      <c r="G101" s="508">
        <f t="shared" si="12"/>
        <v>6900</v>
      </c>
      <c r="H101" s="564"/>
      <c r="I101" s="508"/>
      <c r="J101" s="508">
        <f t="shared" si="13"/>
        <v>0</v>
      </c>
      <c r="K101" s="111"/>
      <c r="L101" s="111">
        <f t="shared" si="11"/>
        <v>37500</v>
      </c>
      <c r="M101" s="510"/>
    </row>
    <row r="102" spans="1:13" ht="21" customHeight="1">
      <c r="A102" s="709">
        <v>42958</v>
      </c>
      <c r="B102" s="587" t="s">
        <v>2178</v>
      </c>
      <c r="C102" s="254"/>
      <c r="D102" s="564">
        <v>20</v>
      </c>
      <c r="E102" s="508">
        <v>220</v>
      </c>
      <c r="F102" s="508"/>
      <c r="G102" s="508">
        <f t="shared" si="12"/>
        <v>4400</v>
      </c>
      <c r="H102" s="564"/>
      <c r="I102" s="508"/>
      <c r="J102" s="508">
        <f t="shared" si="13"/>
        <v>0</v>
      </c>
      <c r="K102" s="111"/>
      <c r="L102" s="111">
        <f t="shared" si="11"/>
        <v>41900</v>
      </c>
      <c r="M102" s="510"/>
    </row>
    <row r="103" spans="1:13" ht="21" customHeight="1">
      <c r="A103" s="709">
        <v>42958</v>
      </c>
      <c r="B103" s="587" t="s">
        <v>2243</v>
      </c>
      <c r="C103" s="254"/>
      <c r="D103" s="564">
        <v>60</v>
      </c>
      <c r="E103" s="508">
        <v>100</v>
      </c>
      <c r="F103" s="508"/>
      <c r="G103" s="508">
        <f t="shared" si="12"/>
        <v>6000</v>
      </c>
      <c r="H103" s="564"/>
      <c r="I103" s="508"/>
      <c r="J103" s="508">
        <f t="shared" si="13"/>
        <v>0</v>
      </c>
      <c r="K103" s="111"/>
      <c r="L103" s="111">
        <f t="shared" si="11"/>
        <v>47900</v>
      </c>
      <c r="M103" s="510"/>
    </row>
    <row r="104" spans="1:13" ht="21" customHeight="1">
      <c r="A104" s="666"/>
      <c r="B104" s="587"/>
      <c r="C104" s="254"/>
      <c r="D104" s="564"/>
      <c r="E104" s="508"/>
      <c r="F104" s="508"/>
      <c r="G104" s="508">
        <f t="shared" si="12"/>
        <v>0</v>
      </c>
      <c r="H104" s="564"/>
      <c r="I104" s="508"/>
      <c r="J104" s="508">
        <f t="shared" si="13"/>
        <v>0</v>
      </c>
      <c r="K104" s="111"/>
      <c r="L104" s="111">
        <f t="shared" si="11"/>
        <v>0</v>
      </c>
      <c r="M104" s="510"/>
    </row>
    <row r="105" spans="1:13" ht="21" customHeight="1">
      <c r="A105" s="257"/>
      <c r="B105" s="587"/>
      <c r="C105" s="258"/>
      <c r="D105" s="566"/>
      <c r="E105" s="524"/>
      <c r="F105" s="524"/>
      <c r="G105" s="508">
        <f t="shared" si="12"/>
        <v>0</v>
      </c>
      <c r="H105" s="566"/>
      <c r="I105" s="524"/>
      <c r="J105" s="508">
        <f t="shared" si="13"/>
        <v>0</v>
      </c>
      <c r="K105" s="712"/>
      <c r="L105" s="111">
        <f t="shared" si="11"/>
        <v>0</v>
      </c>
      <c r="M105" s="526"/>
    </row>
    <row r="106" spans="1:13" ht="21" customHeight="1">
      <c r="A106" s="257"/>
      <c r="B106" s="587"/>
      <c r="C106" s="258"/>
      <c r="D106" s="566"/>
      <c r="E106" s="524"/>
      <c r="F106" s="524"/>
      <c r="G106" s="508">
        <f t="shared" si="12"/>
        <v>0</v>
      </c>
      <c r="H106" s="566"/>
      <c r="I106" s="524"/>
      <c r="J106" s="508">
        <f t="shared" si="13"/>
        <v>0</v>
      </c>
      <c r="K106" s="712"/>
      <c r="L106" s="111">
        <f t="shared" si="11"/>
        <v>0</v>
      </c>
      <c r="M106" s="526"/>
    </row>
    <row r="107" spans="1:13" ht="21" customHeight="1">
      <c r="A107" s="257"/>
      <c r="B107" s="587"/>
      <c r="C107" s="258"/>
      <c r="D107" s="566"/>
      <c r="E107" s="524"/>
      <c r="F107" s="524"/>
      <c r="G107" s="508">
        <f t="shared" si="12"/>
        <v>0</v>
      </c>
      <c r="H107" s="566"/>
      <c r="I107" s="524"/>
      <c r="J107" s="508">
        <f t="shared" si="13"/>
        <v>0</v>
      </c>
      <c r="K107" s="712"/>
      <c r="L107" s="111">
        <f t="shared" si="11"/>
        <v>0</v>
      </c>
      <c r="M107" s="526"/>
    </row>
    <row r="108" spans="1:13" ht="21" customHeight="1">
      <c r="A108" s="257"/>
      <c r="B108" s="587"/>
      <c r="C108" s="258"/>
      <c r="D108" s="566"/>
      <c r="E108" s="524"/>
      <c r="F108" s="524"/>
      <c r="G108" s="508">
        <f t="shared" si="12"/>
        <v>0</v>
      </c>
      <c r="H108" s="566"/>
      <c r="I108" s="524"/>
      <c r="J108" s="508">
        <f t="shared" si="13"/>
        <v>0</v>
      </c>
      <c r="K108" s="712"/>
      <c r="L108" s="111">
        <f t="shared" si="11"/>
        <v>0</v>
      </c>
      <c r="M108" s="526"/>
    </row>
    <row r="109" spans="1:13" ht="21" customHeight="1">
      <c r="A109" s="257"/>
      <c r="B109" s="587"/>
      <c r="C109" s="258"/>
      <c r="D109" s="566"/>
      <c r="E109" s="524"/>
      <c r="F109" s="524"/>
      <c r="G109" s="508">
        <f t="shared" si="12"/>
        <v>0</v>
      </c>
      <c r="H109" s="566"/>
      <c r="I109" s="524"/>
      <c r="J109" s="508">
        <f t="shared" si="13"/>
        <v>0</v>
      </c>
      <c r="K109" s="712"/>
      <c r="L109" s="111">
        <f t="shared" si="11"/>
        <v>0</v>
      </c>
      <c r="M109" s="526"/>
    </row>
    <row r="110" spans="1:13" ht="21" customHeight="1">
      <c r="A110" s="257"/>
      <c r="B110" s="587"/>
      <c r="C110" s="258"/>
      <c r="D110" s="566"/>
      <c r="E110" s="524"/>
      <c r="F110" s="524"/>
      <c r="G110" s="508">
        <f t="shared" si="12"/>
        <v>0</v>
      </c>
      <c r="H110" s="566"/>
      <c r="I110" s="524"/>
      <c r="J110" s="508">
        <f t="shared" si="13"/>
        <v>0</v>
      </c>
      <c r="K110" s="712"/>
      <c r="L110" s="111">
        <f t="shared" si="11"/>
        <v>0</v>
      </c>
      <c r="M110" s="526"/>
    </row>
    <row r="111" spans="1:13" ht="21" customHeight="1">
      <c r="A111" s="257"/>
      <c r="B111" s="587"/>
      <c r="C111" s="258"/>
      <c r="D111" s="566"/>
      <c r="E111" s="524"/>
      <c r="F111" s="524"/>
      <c r="G111" s="508">
        <f t="shared" si="12"/>
        <v>0</v>
      </c>
      <c r="H111" s="566"/>
      <c r="I111" s="524"/>
      <c r="J111" s="508">
        <f t="shared" si="13"/>
        <v>0</v>
      </c>
      <c r="K111" s="712"/>
      <c r="L111" s="111">
        <f t="shared" si="11"/>
        <v>0</v>
      </c>
      <c r="M111" s="526"/>
    </row>
    <row r="112" spans="1:13" ht="21" customHeight="1">
      <c r="A112" s="257"/>
      <c r="B112" s="587"/>
      <c r="C112" s="258"/>
      <c r="D112" s="566"/>
      <c r="E112" s="524"/>
      <c r="F112" s="524"/>
      <c r="G112" s="508">
        <f t="shared" si="12"/>
        <v>0</v>
      </c>
      <c r="H112" s="566"/>
      <c r="I112" s="524"/>
      <c r="J112" s="508">
        <f t="shared" si="13"/>
        <v>0</v>
      </c>
      <c r="K112" s="712"/>
      <c r="L112" s="111">
        <f t="shared" si="11"/>
        <v>0</v>
      </c>
      <c r="M112" s="526"/>
    </row>
    <row r="113" spans="1:13" ht="21" customHeight="1">
      <c r="A113" s="257"/>
      <c r="B113" s="587"/>
      <c r="C113" s="258"/>
      <c r="D113" s="566"/>
      <c r="E113" s="524"/>
      <c r="F113" s="524"/>
      <c r="G113" s="508">
        <f t="shared" si="12"/>
        <v>0</v>
      </c>
      <c r="H113" s="566"/>
      <c r="I113" s="524"/>
      <c r="J113" s="508">
        <f t="shared" si="13"/>
        <v>0</v>
      </c>
      <c r="K113" s="712"/>
      <c r="L113" s="111">
        <f t="shared" si="11"/>
        <v>0</v>
      </c>
      <c r="M113" s="526"/>
    </row>
    <row r="114" spans="1:13" ht="21" customHeight="1">
      <c r="A114" s="257"/>
      <c r="B114" s="587"/>
      <c r="C114" s="258"/>
      <c r="D114" s="566"/>
      <c r="E114" s="524"/>
      <c r="F114" s="524"/>
      <c r="G114" s="508">
        <f t="shared" si="12"/>
        <v>0</v>
      </c>
      <c r="H114" s="566"/>
      <c r="I114" s="524"/>
      <c r="J114" s="508">
        <f t="shared" si="13"/>
        <v>0</v>
      </c>
      <c r="K114" s="712"/>
      <c r="L114" s="111">
        <f t="shared" si="11"/>
        <v>0</v>
      </c>
      <c r="M114" s="526"/>
    </row>
    <row r="115" spans="1:13" ht="21" customHeight="1">
      <c r="A115" s="257"/>
      <c r="B115" s="587"/>
      <c r="C115" s="258"/>
      <c r="D115" s="566"/>
      <c r="E115" s="524"/>
      <c r="F115" s="524"/>
      <c r="G115" s="508">
        <f t="shared" si="12"/>
        <v>0</v>
      </c>
      <c r="H115" s="566"/>
      <c r="I115" s="524"/>
      <c r="J115" s="508">
        <f t="shared" si="13"/>
        <v>0</v>
      </c>
      <c r="K115" s="712"/>
      <c r="L115" s="111">
        <f t="shared" si="11"/>
        <v>0</v>
      </c>
      <c r="M115" s="526"/>
    </row>
    <row r="116" spans="1:13" ht="21" customHeight="1">
      <c r="A116" s="257"/>
      <c r="B116" s="587"/>
      <c r="C116" s="258"/>
      <c r="D116" s="566"/>
      <c r="E116" s="524"/>
      <c r="F116" s="524"/>
      <c r="G116" s="508">
        <f t="shared" si="12"/>
        <v>0</v>
      </c>
      <c r="H116" s="566"/>
      <c r="I116" s="524"/>
      <c r="J116" s="508">
        <f t="shared" si="13"/>
        <v>0</v>
      </c>
      <c r="K116" s="712"/>
      <c r="L116" s="111">
        <f t="shared" si="11"/>
        <v>0</v>
      </c>
      <c r="M116" s="526"/>
    </row>
    <row r="117" spans="1:13" ht="21" customHeight="1">
      <c r="A117" s="257"/>
      <c r="B117" s="587"/>
      <c r="C117" s="258"/>
      <c r="D117" s="566"/>
      <c r="E117" s="524"/>
      <c r="F117" s="524"/>
      <c r="G117" s="508">
        <f t="shared" si="12"/>
        <v>0</v>
      </c>
      <c r="H117" s="566"/>
      <c r="I117" s="524"/>
      <c r="J117" s="508">
        <f t="shared" si="13"/>
        <v>0</v>
      </c>
      <c r="K117" s="712"/>
      <c r="L117" s="111">
        <f t="shared" si="11"/>
        <v>0</v>
      </c>
      <c r="M117" s="526"/>
    </row>
    <row r="118" spans="1:13" ht="21" customHeight="1">
      <c r="A118" s="257"/>
      <c r="B118" s="587"/>
      <c r="C118" s="258"/>
      <c r="D118" s="566"/>
      <c r="E118" s="524"/>
      <c r="F118" s="524"/>
      <c r="G118" s="508">
        <f t="shared" si="12"/>
        <v>0</v>
      </c>
      <c r="H118" s="566"/>
      <c r="I118" s="524"/>
      <c r="J118" s="508">
        <f t="shared" si="13"/>
        <v>0</v>
      </c>
      <c r="K118" s="712"/>
      <c r="L118" s="111">
        <f t="shared" si="11"/>
        <v>0</v>
      </c>
      <c r="M118" s="526"/>
    </row>
    <row r="119" spans="1:13" ht="21" customHeight="1">
      <c r="A119" s="257"/>
      <c r="B119" s="587"/>
      <c r="C119" s="258"/>
      <c r="D119" s="566"/>
      <c r="E119" s="524"/>
      <c r="F119" s="524"/>
      <c r="G119" s="508">
        <f t="shared" si="12"/>
        <v>0</v>
      </c>
      <c r="H119" s="566"/>
      <c r="I119" s="524"/>
      <c r="J119" s="508">
        <f t="shared" si="13"/>
        <v>0</v>
      </c>
      <c r="K119" s="712"/>
      <c r="L119" s="111">
        <f t="shared" si="11"/>
        <v>0</v>
      </c>
      <c r="M119" s="526"/>
    </row>
    <row r="120" spans="1:13" ht="21" customHeight="1">
      <c r="A120" s="257"/>
      <c r="B120" s="587"/>
      <c r="C120" s="258"/>
      <c r="D120" s="566"/>
      <c r="E120" s="524"/>
      <c r="F120" s="524"/>
      <c r="G120" s="508">
        <f t="shared" si="12"/>
        <v>0</v>
      </c>
      <c r="H120" s="566"/>
      <c r="I120" s="524"/>
      <c r="J120" s="508">
        <f t="shared" si="13"/>
        <v>0</v>
      </c>
      <c r="K120" s="712"/>
      <c r="L120" s="111">
        <f t="shared" si="11"/>
        <v>0</v>
      </c>
      <c r="M120" s="526"/>
    </row>
    <row r="121" spans="1:13" ht="21" customHeight="1">
      <c r="A121" s="257"/>
      <c r="B121" s="587"/>
      <c r="C121" s="258"/>
      <c r="D121" s="566"/>
      <c r="E121" s="524"/>
      <c r="F121" s="524"/>
      <c r="G121" s="524"/>
      <c r="H121" s="566"/>
      <c r="I121" s="524"/>
      <c r="J121" s="524"/>
      <c r="K121" s="525"/>
      <c r="L121" s="519"/>
      <c r="M121" s="526"/>
    </row>
    <row r="122" spans="1:13" s="259" customFormat="1" ht="21" customHeight="1">
      <c r="A122" s="775" t="s">
        <v>3</v>
      </c>
      <c r="B122" s="775"/>
      <c r="C122" s="571"/>
      <c r="D122" s="567"/>
      <c r="E122" s="567"/>
      <c r="F122" s="570"/>
      <c r="G122" s="527"/>
      <c r="H122" s="567"/>
      <c r="I122" s="567"/>
      <c r="J122" s="570"/>
      <c r="K122" s="570"/>
      <c r="L122" s="529">
        <f>L87</f>
        <v>105700</v>
      </c>
      <c r="M122" s="574"/>
    </row>
  </sheetData>
  <autoFilter ref="A8:WVT104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122:B122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8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791" t="s">
        <v>10</v>
      </c>
      <c r="B2" s="791"/>
      <c r="C2" s="791"/>
      <c r="D2" s="791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792" t="s">
        <v>2225</v>
      </c>
      <c r="B5" s="792"/>
      <c r="C5" s="792"/>
      <c r="D5" s="792"/>
      <c r="E5" s="792"/>
      <c r="F5" s="792"/>
      <c r="G5" s="792"/>
      <c r="H5" s="792"/>
      <c r="I5" s="792"/>
      <c r="J5" s="689"/>
    </row>
    <row r="6" spans="1:10" ht="9" hidden="1" customHeight="1">
      <c r="A6" s="793"/>
      <c r="B6" s="793"/>
      <c r="C6" s="793"/>
      <c r="D6" s="793"/>
      <c r="E6" s="793"/>
      <c r="F6" s="793"/>
      <c r="G6" s="793"/>
      <c r="H6" s="793"/>
      <c r="I6" s="793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2188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2226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2226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2242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2226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2226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44" t="s">
        <v>3</v>
      </c>
      <c r="B34" s="744"/>
      <c r="C34" s="744"/>
      <c r="D34" s="744"/>
      <c r="E34" s="744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45">
        <f>I34</f>
        <v>89989582.400000006</v>
      </c>
      <c r="E36" s="745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2126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2017-10-23T08:22:50Z</cp:lastPrinted>
  <dcterms:created xsi:type="dcterms:W3CDTF">1996-10-14T23:33:28Z</dcterms:created>
  <dcterms:modified xsi:type="dcterms:W3CDTF">2017-10-23T08:25:08Z</dcterms:modified>
</cp:coreProperties>
</file>