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45" windowWidth="21840" windowHeight="8835"/>
  </bookViews>
  <sheets>
    <sheet name="TH" sheetId="5" r:id="rId1"/>
    <sheet name="UNC - PV" sheetId="2" r:id="rId2"/>
    <sheet name="UNC - PV (3)" sheetId="20" r:id="rId3"/>
    <sheet name="UNC - PV (2)" sheetId="19" r:id="rId4"/>
    <sheet name="UNC - KM" sheetId="18" r:id="rId5"/>
    <sheet name="UNC - EIB" sheetId="6" r:id="rId6"/>
    <sheet name="LC - PV" sheetId="4" r:id="rId7"/>
    <sheet name="LC - EIB" sheetId="7" r:id="rId8"/>
    <sheet name="U&amp;P" sheetId="8" r:id="rId9"/>
  </sheets>
  <externalReferences>
    <externalReference r:id="rId10"/>
  </externalReferences>
  <definedNames>
    <definedName name="_Fill" localSheetId="8" hidden="1">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0" hidden="1">TH!$B$3:$X$244</definedName>
    <definedName name="Dong">IF(Loai="p1",ROW(Loai)-1,"")</definedName>
    <definedName name="DS">TH!$A$4:$Q$243</definedName>
    <definedName name="Loai">OFFSET(TH!$R$4,,,COUNTA(TH!$R$4:$R$39814))</definedName>
    <definedName name="N_1">TH!$R$4:$R$243</definedName>
    <definedName name="_xlnm.Print_Area" localSheetId="7">'LC - EIB'!$A$1:$Q$33</definedName>
    <definedName name="_xlnm.Print_Area" localSheetId="6">'LC - PV'!$A$1:$N$18</definedName>
    <definedName name="_xlnm.Print_Area" localSheetId="5">'UNC - EIB'!$A$1:$P$32</definedName>
    <definedName name="_xlnm.Print_Area" localSheetId="4">'UNC - KM'!$A$1:$M$18</definedName>
    <definedName name="_xlnm.Print_Area" localSheetId="1">'UNC - PV'!$A$1:$M$17</definedName>
    <definedName name="_xlnm.Print_Area" localSheetId="3">'UNC - PV (2)'!$A$1:$M$15</definedName>
    <definedName name="_xlnm.Print_Area" localSheetId="2">'UNC - PV (3)'!$A$1:$M$16</definedName>
  </definedNames>
  <calcPr calcId="144525" iterate="1"/>
</workbook>
</file>

<file path=xl/calcChain.xml><?xml version="1.0" encoding="utf-8"?>
<calcChain xmlns="http://schemas.openxmlformats.org/spreadsheetml/2006/main">
  <c r="R228" i="5" l="1"/>
  <c r="B228" i="5"/>
  <c r="A228" i="5"/>
  <c r="R226" i="5" l="1"/>
  <c r="B226" i="5"/>
  <c r="A226" i="5"/>
  <c r="R225" i="5"/>
  <c r="B225" i="5"/>
  <c r="A225" i="5"/>
  <c r="P213" i="5" l="1"/>
  <c r="L6" i="20" l="1"/>
  <c r="K6" i="20"/>
  <c r="E5" i="20"/>
  <c r="A1" i="20"/>
  <c r="L6" i="19"/>
  <c r="K6" i="19"/>
  <c r="E5" i="19"/>
  <c r="A1" i="19"/>
  <c r="R201" i="5" l="1"/>
  <c r="R202" i="5"/>
  <c r="R203" i="5"/>
  <c r="R204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7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P198" i="5" l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R200" i="5"/>
  <c r="B200" i="5"/>
  <c r="A200" i="5"/>
  <c r="R199" i="5"/>
  <c r="B199" i="5"/>
  <c r="A199" i="5"/>
  <c r="R198" i="5"/>
  <c r="B198" i="5"/>
  <c r="A198" i="5"/>
  <c r="R197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E7" i="18"/>
  <c r="A1" i="18"/>
  <c r="K7" i="2" l="1"/>
  <c r="E6" i="2"/>
  <c r="P195" i="5" l="1"/>
  <c r="P194" i="5"/>
  <c r="P181" i="5" l="1"/>
  <c r="R183" i="5" l="1"/>
  <c r="B183" i="5"/>
  <c r="A183" i="5"/>
  <c r="R182" i="5"/>
  <c r="B182" i="5"/>
  <c r="A182" i="5"/>
  <c r="R181" i="5"/>
  <c r="B181" i="5"/>
  <c r="A181" i="5"/>
  <c r="R180" i="5"/>
  <c r="B180" i="5"/>
  <c r="A180" i="5"/>
  <c r="R179" i="5"/>
  <c r="B179" i="5"/>
  <c r="A179" i="5"/>
  <c r="R178" i="5"/>
  <c r="B178" i="5"/>
  <c r="A178" i="5"/>
  <c r="R190" i="5"/>
  <c r="B190" i="5"/>
  <c r="A190" i="5"/>
  <c r="R189" i="5"/>
  <c r="B189" i="5"/>
  <c r="A189" i="5"/>
  <c r="R188" i="5"/>
  <c r="B188" i="5"/>
  <c r="A188" i="5"/>
  <c r="R187" i="5"/>
  <c r="B187" i="5"/>
  <c r="A187" i="5"/>
  <c r="R186" i="5"/>
  <c r="B186" i="5"/>
  <c r="A186" i="5"/>
  <c r="R185" i="5"/>
  <c r="B185" i="5"/>
  <c r="A185" i="5"/>
  <c r="R184" i="5"/>
  <c r="B184" i="5"/>
  <c r="A184" i="5"/>
  <c r="B236" i="5"/>
  <c r="A236" i="5"/>
  <c r="R196" i="5"/>
  <c r="B196" i="5"/>
  <c r="A196" i="5"/>
  <c r="R195" i="5"/>
  <c r="B195" i="5"/>
  <c r="A195" i="5"/>
  <c r="R194" i="5"/>
  <c r="B194" i="5"/>
  <c r="A194" i="5"/>
  <c r="R193" i="5"/>
  <c r="B193" i="5"/>
  <c r="A193" i="5"/>
  <c r="R192" i="5"/>
  <c r="B192" i="5"/>
  <c r="A192" i="5"/>
  <c r="R191" i="5"/>
  <c r="B191" i="5"/>
  <c r="A191" i="5"/>
  <c r="R171" i="5" l="1"/>
  <c r="B171" i="5"/>
  <c r="A171" i="5"/>
  <c r="R170" i="5"/>
  <c r="B170" i="5"/>
  <c r="A170" i="5"/>
  <c r="R169" i="5"/>
  <c r="B169" i="5"/>
  <c r="A169" i="5"/>
  <c r="R168" i="5"/>
  <c r="B168" i="5"/>
  <c r="A168" i="5"/>
  <c r="R167" i="5"/>
  <c r="B167" i="5"/>
  <c r="A167" i="5"/>
  <c r="R166" i="5"/>
  <c r="B166" i="5"/>
  <c r="A166" i="5"/>
  <c r="R165" i="5"/>
  <c r="B165" i="5"/>
  <c r="A165" i="5"/>
  <c r="R164" i="5"/>
  <c r="B164" i="5"/>
  <c r="A164" i="5"/>
  <c r="R163" i="5"/>
  <c r="B163" i="5"/>
  <c r="A163" i="5"/>
  <c r="R162" i="5"/>
  <c r="B162" i="5"/>
  <c r="A162" i="5"/>
  <c r="R161" i="5"/>
  <c r="B161" i="5"/>
  <c r="A161" i="5"/>
  <c r="R160" i="5"/>
  <c r="B160" i="5"/>
  <c r="A160" i="5"/>
  <c r="R177" i="5"/>
  <c r="B177" i="5"/>
  <c r="A177" i="5"/>
  <c r="R176" i="5"/>
  <c r="B176" i="5"/>
  <c r="A176" i="5"/>
  <c r="R175" i="5"/>
  <c r="B175" i="5"/>
  <c r="A175" i="5"/>
  <c r="R174" i="5"/>
  <c r="B174" i="5"/>
  <c r="A174" i="5"/>
  <c r="R173" i="5"/>
  <c r="B173" i="5"/>
  <c r="A173" i="5"/>
  <c r="R172" i="5"/>
  <c r="B172" i="5"/>
  <c r="A172" i="5"/>
  <c r="B239" i="5"/>
  <c r="A239" i="5"/>
  <c r="B238" i="5"/>
  <c r="A238" i="5"/>
  <c r="B237" i="5"/>
  <c r="A237" i="5"/>
  <c r="R159" i="5" l="1"/>
  <c r="B159" i="5"/>
  <c r="A159" i="5"/>
  <c r="R158" i="5"/>
  <c r="B158" i="5"/>
  <c r="A158" i="5"/>
  <c r="R157" i="5"/>
  <c r="B157" i="5"/>
  <c r="A157" i="5"/>
  <c r="R156" i="5"/>
  <c r="B156" i="5"/>
  <c r="A156" i="5"/>
  <c r="B241" i="5"/>
  <c r="A241" i="5"/>
  <c r="B240" i="5"/>
  <c r="A240" i="5"/>
  <c r="B242" i="5"/>
  <c r="A242" i="5"/>
  <c r="R135" i="5" l="1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P124" i="5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243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 s="1"/>
  <c r="P65" i="5"/>
  <c r="R65" i="5" s="1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 s="1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243" i="5"/>
  <c r="B4" i="5"/>
  <c r="A1" i="2"/>
  <c r="L7" i="2"/>
  <c r="E15" i="20" l="1"/>
  <c r="F9" i="19"/>
  <c r="E14" i="19"/>
  <c r="E14" i="20"/>
  <c r="F11" i="20"/>
  <c r="E13" i="19"/>
  <c r="F9" i="20"/>
  <c r="F10" i="19"/>
  <c r="F6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9" i="18"/>
  <c r="F7" i="19"/>
  <c r="F9" i="4"/>
  <c r="C20" i="6"/>
  <c r="C21" i="7"/>
  <c r="F7" i="20"/>
  <c r="F8" i="2"/>
</calcChain>
</file>

<file path=xl/sharedStrings.xml><?xml version="1.0" encoding="utf-8"?>
<sst xmlns="http://schemas.openxmlformats.org/spreadsheetml/2006/main" count="1925" uniqueCount="431">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</sst>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43"/>
  <sheetViews>
    <sheetView tabSelected="1" topLeftCell="B1" zoomScale="90" zoomScaleNormal="90" workbookViewId="0">
      <pane xSplit="5" ySplit="3" topLeftCell="I219" activePane="bottomRight" state="frozen"/>
      <selection activeCell="B1" sqref="B1"/>
      <selection pane="topRight" activeCell="G1" sqref="G1"/>
      <selection pane="bottomLeft" activeCell="B4" sqref="B4"/>
      <selection pane="bottomRight" activeCell="F233" sqref="F233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42" t="s">
        <v>1</v>
      </c>
      <c r="C2" s="139" t="s">
        <v>12</v>
      </c>
      <c r="D2" s="140"/>
      <c r="E2" s="141"/>
      <c r="F2" s="139" t="s">
        <v>20</v>
      </c>
      <c r="G2" s="140"/>
      <c r="H2" s="140"/>
      <c r="I2" s="140"/>
      <c r="J2" s="140"/>
      <c r="K2" s="140"/>
      <c r="L2" s="140"/>
      <c r="M2" s="141"/>
      <c r="N2" s="134" t="s">
        <v>0</v>
      </c>
      <c r="O2" s="138" t="s">
        <v>21</v>
      </c>
      <c r="P2" s="138"/>
      <c r="Q2" s="136" t="s">
        <v>22</v>
      </c>
      <c r="R2" s="58"/>
    </row>
    <row r="3" spans="1:18" s="59" customFormat="1" ht="36.75" customHeight="1">
      <c r="A3" s="58"/>
      <c r="B3" s="135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35"/>
      <c r="O3" s="61" t="s">
        <v>28</v>
      </c>
      <c r="P3" s="61" t="s">
        <v>29</v>
      </c>
      <c r="Q3" s="137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243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64" t="s">
        <v>202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57" customFormat="1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122" t="s">
        <v>85</v>
      </c>
      <c r="F104" s="64" t="s">
        <v>189</v>
      </c>
      <c r="G104" s="64" t="s">
        <v>195</v>
      </c>
      <c r="H104" s="64" t="s">
        <v>190</v>
      </c>
      <c r="I104" s="105" t="s">
        <v>10</v>
      </c>
      <c r="J104" s="66"/>
      <c r="K104" s="67"/>
      <c r="L104" s="65"/>
      <c r="M104" s="65"/>
      <c r="N104" s="64" t="s">
        <v>191</v>
      </c>
      <c r="O104" s="68"/>
      <c r="P104" s="69">
        <v>58750000</v>
      </c>
      <c r="Q104" s="129" t="s">
        <v>193</v>
      </c>
      <c r="R104" s="131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239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64" t="s">
        <v>371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36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57" customFormat="1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 t="shared" si="12"/>
        <v>173</v>
      </c>
      <c r="C176" s="62" t="s">
        <v>144</v>
      </c>
      <c r="D176" s="67">
        <v>42933</v>
      </c>
      <c r="E176" s="65" t="s">
        <v>25</v>
      </c>
      <c r="F176" s="64" t="s">
        <v>177</v>
      </c>
      <c r="G176" s="71" t="s">
        <v>409</v>
      </c>
      <c r="H176" s="64" t="s">
        <v>179</v>
      </c>
      <c r="I176" s="105" t="s">
        <v>10</v>
      </c>
      <c r="J176" s="66"/>
      <c r="K176" s="67"/>
      <c r="L176" s="65"/>
      <c r="M176" s="65"/>
      <c r="N176" s="64" t="s">
        <v>392</v>
      </c>
      <c r="O176" s="68"/>
      <c r="P176" s="69">
        <v>3065000</v>
      </c>
      <c r="Q176" s="104"/>
      <c r="R176" s="131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57" customFormat="1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 t="shared" si="12"/>
        <v>174</v>
      </c>
      <c r="C177" s="62" t="s">
        <v>144</v>
      </c>
      <c r="D177" s="67">
        <v>42933</v>
      </c>
      <c r="E177" s="65" t="s">
        <v>26</v>
      </c>
      <c r="F177" s="64" t="s">
        <v>177</v>
      </c>
      <c r="G177" s="71" t="s">
        <v>410</v>
      </c>
      <c r="H177" s="64" t="s">
        <v>181</v>
      </c>
      <c r="I177" s="105" t="s">
        <v>10</v>
      </c>
      <c r="J177" s="66"/>
      <c r="K177" s="67"/>
      <c r="L177" s="65"/>
      <c r="M177" s="65"/>
      <c r="N177" s="64" t="s">
        <v>392</v>
      </c>
      <c r="O177" s="68"/>
      <c r="P177" s="69">
        <v>700000</v>
      </c>
      <c r="Q177" s="104"/>
      <c r="R177" s="131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64" t="s">
        <v>375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64" t="s">
        <v>100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57" customFormat="1" ht="18.75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>
        <f t="shared" si="14"/>
        <v>208</v>
      </c>
      <c r="C211" s="62" t="s">
        <v>144</v>
      </c>
      <c r="D211" s="67">
        <v>43011</v>
      </c>
      <c r="E211" s="65" t="s">
        <v>26</v>
      </c>
      <c r="F211" s="64" t="s">
        <v>378</v>
      </c>
      <c r="G211" s="71" t="s">
        <v>379</v>
      </c>
      <c r="H211" s="64" t="s">
        <v>380</v>
      </c>
      <c r="I211" s="105" t="s">
        <v>10</v>
      </c>
      <c r="J211" s="66"/>
      <c r="K211" s="67"/>
      <c r="L211" s="65"/>
      <c r="M211" s="65"/>
      <c r="N211" s="64" t="s">
        <v>359</v>
      </c>
      <c r="O211" s="68"/>
      <c r="P211" s="69">
        <v>200000000</v>
      </c>
      <c r="Q211" s="104"/>
      <c r="R211" s="131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64" t="s">
        <v>375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64" t="s">
        <v>315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64" t="s">
        <v>382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>x1</v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>e</v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64" t="s">
        <v>365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8:B235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>p1</v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>x</v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>p1</v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 t="str">
        <f t="shared" si="16"/>
        <v/>
      </c>
      <c r="C231" s="62"/>
      <c r="D231" s="67"/>
      <c r="E231" s="65" t="s">
        <v>26</v>
      </c>
      <c r="F231" s="64"/>
      <c r="G231" s="64"/>
      <c r="H231" s="64"/>
      <c r="I231" s="65"/>
      <c r="J231" s="66"/>
      <c r="K231" s="67"/>
      <c r="L231" s="65"/>
      <c r="M231" s="65"/>
      <c r="N231" s="64"/>
      <c r="O231" s="68"/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 t="str">
        <f t="shared" si="16"/>
        <v/>
      </c>
      <c r="C232" s="62"/>
      <c r="D232" s="67"/>
      <c r="E232" s="65"/>
      <c r="F232" s="64"/>
      <c r="G232" s="64"/>
      <c r="H232" s="64"/>
      <c r="I232" s="65"/>
      <c r="J232" s="66"/>
      <c r="K232" s="67"/>
      <c r="L232" s="65"/>
      <c r="M232" s="65"/>
      <c r="N232" s="64"/>
      <c r="O232" s="68"/>
      <c r="P232" s="69"/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 t="str">
        <f t="shared" si="16"/>
        <v/>
      </c>
      <c r="C233" s="62"/>
      <c r="D233" s="67"/>
      <c r="E233" s="65"/>
      <c r="F233" s="64"/>
      <c r="G233" s="64"/>
      <c r="H233" s="64"/>
      <c r="I233" s="65"/>
      <c r="J233" s="66"/>
      <c r="K233" s="67"/>
      <c r="L233" s="65"/>
      <c r="M233" s="65"/>
      <c r="N233" s="64"/>
      <c r="O233" s="68"/>
      <c r="P233" s="69"/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 t="str">
        <f t="shared" si="16"/>
        <v/>
      </c>
      <c r="C234" s="62"/>
      <c r="D234" s="67"/>
      <c r="E234" s="65"/>
      <c r="F234" s="64"/>
      <c r="G234" s="64"/>
      <c r="H234" s="64"/>
      <c r="I234" s="65"/>
      <c r="J234" s="66"/>
      <c r="K234" s="67"/>
      <c r="L234" s="65"/>
      <c r="M234" s="65"/>
      <c r="N234" s="64"/>
      <c r="O234" s="68"/>
      <c r="P234" s="69"/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 t="str">
        <f t="shared" si="16"/>
        <v/>
      </c>
      <c r="C235" s="62"/>
      <c r="D235" s="67"/>
      <c r="E235" s="65"/>
      <c r="F235" s="64"/>
      <c r="G235" s="64"/>
      <c r="H235" s="64"/>
      <c r="I235" s="65"/>
      <c r="J235" s="66"/>
      <c r="K235" s="67"/>
      <c r="L235" s="65"/>
      <c r="M235" s="65"/>
      <c r="N235" s="64"/>
      <c r="O235" s="68"/>
      <c r="P235" s="69"/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 t="str">
        <f t="shared" si="12"/>
        <v/>
      </c>
      <c r="C236" s="62"/>
      <c r="D236" s="67"/>
      <c r="E236" s="65"/>
      <c r="F236" s="64"/>
      <c r="G236" s="64"/>
      <c r="H236" s="64"/>
      <c r="I236" s="65"/>
      <c r="J236" s="66"/>
      <c r="K236" s="67"/>
      <c r="L236" s="65"/>
      <c r="M236" s="65"/>
      <c r="N236" s="64"/>
      <c r="O236" s="68"/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 t="str">
        <f t="shared" si="10"/>
        <v/>
      </c>
      <c r="C237" s="62"/>
      <c r="D237" s="67"/>
      <c r="E237" s="65"/>
      <c r="F237" s="64"/>
      <c r="G237" s="64"/>
      <c r="H237" s="64"/>
      <c r="I237" s="65"/>
      <c r="J237" s="66"/>
      <c r="K237" s="67"/>
      <c r="L237" s="65"/>
      <c r="M237" s="65"/>
      <c r="N237" s="64"/>
      <c r="O237" s="68"/>
      <c r="P237" s="69"/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57" customFormat="1" ht="18.75" customHeight="1">
      <c r="A238" s="55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62" t="str">
        <f t="shared" si="10"/>
        <v/>
      </c>
      <c r="C238" s="62"/>
      <c r="D238" s="67"/>
      <c r="E238" s="65"/>
      <c r="F238" s="64"/>
      <c r="G238" s="64"/>
      <c r="H238" s="64"/>
      <c r="I238" s="65"/>
      <c r="J238" s="66"/>
      <c r="K238" s="67"/>
      <c r="L238" s="65"/>
      <c r="M238" s="65"/>
      <c r="N238" s="64"/>
      <c r="O238" s="68"/>
      <c r="P238" s="69"/>
      <c r="Q238" s="104"/>
      <c r="R238" s="131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 t="str">
        <f t="shared" si="10"/>
        <v/>
      </c>
      <c r="C239" s="62"/>
      <c r="D239" s="67"/>
      <c r="E239" s="65"/>
      <c r="F239" s="64"/>
      <c r="G239" s="64"/>
      <c r="H239" s="64"/>
      <c r="I239" s="65"/>
      <c r="J239" s="66"/>
      <c r="K239" s="67"/>
      <c r="L239" s="65"/>
      <c r="M239" s="65"/>
      <c r="N239" s="64"/>
      <c r="O239" s="68"/>
      <c r="P239" s="69"/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 t="str">
        <f t="shared" si="0"/>
        <v/>
      </c>
      <c r="C240" s="62"/>
      <c r="D240" s="67"/>
      <c r="E240" s="65"/>
      <c r="F240" s="64"/>
      <c r="G240" s="64"/>
      <c r="H240" s="64"/>
      <c r="I240" s="65"/>
      <c r="J240" s="66"/>
      <c r="K240" s="67"/>
      <c r="L240" s="65"/>
      <c r="M240" s="65"/>
      <c r="N240" s="64"/>
      <c r="O240" s="68"/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 t="str">
        <f t="shared" ref="B241" si="17">IF(C241&lt;&gt;"",ROW()-3,"")</f>
        <v/>
      </c>
      <c r="C241" s="62"/>
      <c r="D241" s="67"/>
      <c r="E241" s="65"/>
      <c r="F241" s="64"/>
      <c r="G241" s="64"/>
      <c r="H241" s="64"/>
      <c r="I241" s="65"/>
      <c r="J241" s="66"/>
      <c r="K241" s="67"/>
      <c r="L241" s="65"/>
      <c r="M241" s="65"/>
      <c r="N241" s="64"/>
      <c r="O241" s="68"/>
      <c r="P241" s="69"/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 t="str">
        <f t="shared" ref="B242" si="18">IF(C242&lt;&gt;"",ROW()-3,"")</f>
        <v/>
      </c>
      <c r="C242" s="62"/>
      <c r="D242" s="67"/>
      <c r="E242" s="65"/>
      <c r="F242" s="64"/>
      <c r="G242" s="64"/>
      <c r="H242" s="64"/>
      <c r="I242" s="65"/>
      <c r="J242" s="66"/>
      <c r="K242" s="67"/>
      <c r="L242" s="65"/>
      <c r="M242" s="65"/>
      <c r="N242" s="64"/>
      <c r="O242" s="68"/>
      <c r="P242" s="69"/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 t="str">
        <f t="shared" si="0"/>
        <v/>
      </c>
      <c r="C243" s="62"/>
      <c r="D243" s="67"/>
      <c r="E243" s="65"/>
      <c r="F243" s="64"/>
      <c r="G243" s="64"/>
      <c r="H243" s="64"/>
      <c r="I243" s="65"/>
      <c r="J243" s="66"/>
      <c r="K243" s="67"/>
      <c r="L243" s="65"/>
      <c r="M243" s="65"/>
      <c r="N243" s="64"/>
      <c r="O243" s="68"/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</sheetData>
  <autoFilter ref="B3:X244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43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P15" sqref="P15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3.140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28</v>
      </c>
      <c r="Q2" s="10">
        <v>43034</v>
      </c>
      <c r="R2" s="11"/>
      <c r="S2" s="12" t="s">
        <v>25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1    0    1    0    0   0    2    6    8    6    1    4</v>
      </c>
      <c r="L6" s="1" t="s">
        <v>7</v>
      </c>
    </row>
    <row r="7" spans="1:19" ht="22.5" customHeight="1">
      <c r="F7" s="143">
        <f>IF(OR($O$2="VNĐ",$O$2="TAMP"),VLOOKUP("X",DS,16,0),VLOOKUP("X",DS,15,0))</f>
        <v>4000</v>
      </c>
      <c r="G7" s="143"/>
      <c r="K7" s="1" t="str">
        <f>IF(OR(O2="vnđ",O2="TAMP"),"x","")</f>
        <v/>
      </c>
      <c r="L7" s="1" t="str">
        <f>IF(O2="usd","x","")</f>
        <v>x</v>
      </c>
    </row>
    <row r="8" spans="1:19" ht="17.25" customHeight="1">
      <c r="F8" s="1" t="str">
        <f>[1]!VND(F7,FALSE)&amp;IF($O$2="USD"," đô la mỹ."," đồng.")</f>
        <v>Bốn ngàn đô la mỹ.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USD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125 759 122</v>
      </c>
    </row>
    <row r="16" spans="1:19" ht="15" customHeight="1">
      <c r="E16" s="1" t="str">
        <f>VLOOKUP("X",DS,8,0)&amp;", "&amp;VLOOKUP("X",DS,9,0)</f>
        <v>VPBANK - PGD Bùi Hữu Nghĩa,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5"/>
  <sheetViews>
    <sheetView view="pageBreakPreview" zoomScaleSheetLayoutView="100" workbookViewId="0">
      <pane ySplit="16" topLeftCell="A17" activePane="bottomLeft" state="frozen"/>
      <selection pane="bottomLeft" activeCell="B7" sqref="B7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43011</v>
      </c>
      <c r="R2" s="11"/>
      <c r="S2" s="12" t="s">
        <v>25</v>
      </c>
    </row>
    <row r="3" spans="1:19" ht="19.5" customHeight="1"/>
    <row r="4" spans="1:19" ht="18.75" customHeight="1">
      <c r="G4" s="1" t="s">
        <v>2</v>
      </c>
    </row>
    <row r="5" spans="1:19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9" ht="22.5" customHeight="1">
      <c r="F6" s="143">
        <f>IF(OR($O$2="VNĐ",$O$2="TAMP"),VLOOKUP("X",DS,16,0),VLOOKUP("X",DS,15,0))</f>
        <v>0</v>
      </c>
      <c r="G6" s="143"/>
      <c r="K6" s="1" t="str">
        <f>IF(OR(O2="vnđ",O2="TAMP"),"x","")</f>
        <v>x</v>
      </c>
      <c r="L6" s="1" t="str">
        <f>IF(O2="usd","x","")</f>
        <v/>
      </c>
    </row>
    <row r="7" spans="1:19" ht="17.25" customHeight="1">
      <c r="F7" s="1" t="str">
        <f>[1]!VND(F6,FALSE)&amp;IF($O$2="USD"," đô la mỹ."," đồng.")</f>
        <v>Không đồng.</v>
      </c>
    </row>
    <row r="8" spans="1:19" ht="16.5" customHeight="1">
      <c r="G8" s="1" t="s">
        <v>3</v>
      </c>
    </row>
    <row r="9" spans="1:19" ht="21" customHeight="1">
      <c r="F9" s="1" t="str">
        <f>VLOOKUP("X",DS,14,0)</f>
        <v>Chuyển USD</v>
      </c>
    </row>
    <row r="11" spans="1:19" ht="25.5" customHeight="1">
      <c r="F11" s="14" t="str">
        <f>VLOOKUP("X",DS,6,0)</f>
        <v>CTY TNHH HẢI SẢN AN LẠC</v>
      </c>
      <c r="G11" s="14"/>
    </row>
    <row r="12" spans="1:19" ht="17.25" customHeight="1"/>
    <row r="13" spans="1:19" ht="16.5" customHeight="1"/>
    <row r="14" spans="1:19" ht="24" customHeight="1">
      <c r="C14" s="1" t="s">
        <v>3</v>
      </c>
      <c r="E14" s="1" t="str">
        <f>VLOOKUP("X",DS,7,0)</f>
        <v>125 759 122</v>
      </c>
    </row>
    <row r="15" spans="1:19" ht="15" customHeight="1">
      <c r="E15" s="1" t="str">
        <f>VLOOKUP("X",DS,8,0)&amp;", "&amp;VLOOKUP("X",DS,9,0)</f>
        <v>VPBANK - PGD Bùi Hữu Nghĩa, TPHCM</v>
      </c>
    </row>
  </sheetData>
  <dataConsolidate/>
  <mergeCells count="1">
    <mergeCell ref="F6:G6"/>
  </mergeCells>
  <dataValidations count="2">
    <dataValidation type="list" allowBlank="1" showInputMessage="1" showErrorMessage="1" sqref="O2">
      <formula1>"USD,VNĐ,TAMP"</formula1>
    </dataValidation>
    <dataValidation type="list" allowBlank="1" showInputMessage="1" showErrorMessage="1" sqref="S2">
      <formula1>OFFSET(INDIRECT(ADDRESS(MATCH(A1,N_1,0)+3,5,,,"TH")),0,0,COUNTIF(N_1,A1),1)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4"/>
  <sheetViews>
    <sheetView view="pageBreakPreview" zoomScaleSheetLayoutView="100" workbookViewId="0">
      <pane ySplit="15" topLeftCell="A16" activePane="bottomLeft" state="frozen"/>
      <selection pane="bottomLeft" activeCell="G23" sqref="G23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43011</v>
      </c>
      <c r="R2" s="11"/>
      <c r="S2" s="12" t="s">
        <v>25</v>
      </c>
    </row>
    <row r="4" spans="1:19" ht="18.75" customHeight="1">
      <c r="G4" s="1" t="s">
        <v>2</v>
      </c>
    </row>
    <row r="5" spans="1:19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9" ht="22.5" customHeight="1">
      <c r="F6" s="143">
        <f>IF(OR($O$2="VNĐ",$O$2="TAMP"),VLOOKUP("X",DS,16,0),VLOOKUP("X",DS,15,0))</f>
        <v>0</v>
      </c>
      <c r="G6" s="143"/>
      <c r="K6" s="1" t="str">
        <f>IF(OR(O2="vnđ",O2="TAMP"),"x","")</f>
        <v>x</v>
      </c>
      <c r="L6" s="1" t="str">
        <f>IF(O2="usd","x","")</f>
        <v/>
      </c>
    </row>
    <row r="7" spans="1:19" ht="17.25" customHeight="1">
      <c r="F7" s="1" t="str">
        <f>[1]!VND(F6,FALSE)&amp;IF($O$2="USD"," đô la mỹ."," đồng.")</f>
        <v>Không đồng.</v>
      </c>
    </row>
    <row r="8" spans="1:19" ht="16.5" customHeight="1">
      <c r="G8" s="1" t="s">
        <v>3</v>
      </c>
    </row>
    <row r="9" spans="1:19" ht="21.75" customHeight="1">
      <c r="F9" s="1" t="str">
        <f>VLOOKUP("X",DS,14,0)</f>
        <v>Chuyển USD</v>
      </c>
    </row>
    <row r="10" spans="1:19" ht="21" customHeight="1">
      <c r="F10" s="14" t="str">
        <f>VLOOKUP("X",DS,6,0)</f>
        <v>CTY TNHH HẢI SẢN AN LẠC</v>
      </c>
      <c r="G10" s="14"/>
    </row>
    <row r="11" spans="1:19" ht="17.25" customHeight="1"/>
    <row r="12" spans="1:19" ht="16.5" customHeight="1"/>
    <row r="13" spans="1:19" ht="24" customHeight="1">
      <c r="C13" s="1" t="s">
        <v>3</v>
      </c>
      <c r="E13" s="1" t="str">
        <f>VLOOKUP("X",DS,7,0)</f>
        <v>125 759 122</v>
      </c>
    </row>
    <row r="14" spans="1:19" ht="15" customHeight="1">
      <c r="E14" s="1" t="str">
        <f>VLOOKUP("X",DS,8,0)&amp;", "&amp;VLOOKUP("X",DS,9,0)</f>
        <v>VPBANK - PGD Bùi Hữu Nghĩa, TPHCM</v>
      </c>
    </row>
  </sheetData>
  <dataConsolidate/>
  <mergeCells count="1">
    <mergeCell ref="F6:G6"/>
  </mergeCells>
  <dataValidations count="2">
    <dataValidation type="list" allowBlank="1" showInputMessage="1" showErrorMessage="1" sqref="O2">
      <formula1>"USD,VNĐ,TAMP"</formula1>
    </dataValidation>
    <dataValidation type="list" allowBlank="1" showInputMessage="1" showErrorMessage="1" sqref="S2">
      <formula1>OFFSET(INDIRECT(ADDRESS(MATCH(A1,N_1,0)+3,5,,,"TH")),0,0,COUNTIF(N_1,A1),1)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K16" sqref="K16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1    0    1    0    0   0    2    6    8    6    1    4</v>
      </c>
      <c r="L7" s="7" t="s">
        <v>7</v>
      </c>
    </row>
    <row r="8" spans="1:12" ht="20.25" customHeight="1">
      <c r="F8" s="143">
        <f>IF(OR('UNC - PV'!$O$2="VNĐ",'UNC - PV'!$O$2="TAMP"),VLOOKUP("X",DS,16,0),VLOOKUP("X",DS,15,0))</f>
        <v>4000</v>
      </c>
      <c r="G8" s="143"/>
      <c r="K8" s="7" t="str">
        <f>IF(OR('UNC - PV'!$O$2="VNĐ",'UNC - PV'!$O$2="TAMP"),"x","")</f>
        <v/>
      </c>
      <c r="L8" s="7" t="str">
        <f>IF('UNC - PV'!$O$2="usd","x","")</f>
        <v>x</v>
      </c>
    </row>
    <row r="9" spans="1:12" ht="16.5" customHeight="1">
      <c r="F9" s="7" t="str">
        <f>[1]!VND(F8,FALSE)&amp;IF('UNC - PV'!$O$2="USD"," đô la mỹ."," đồng.")</f>
        <v>Bốn ngàn đô la mỹ.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USD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125 759 122</v>
      </c>
    </row>
    <row r="17" spans="5:5" ht="15" customHeight="1">
      <c r="E17" s="7" t="str">
        <f>VLOOKUP("X",DS,8,0)&amp;", "&amp;VLOOKUP("X",DS,9,0)</f>
        <v>VPBANK - PGD Bùi Hữu Nghĩa,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J26" sqref="J26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43031</v>
      </c>
      <c r="U2" s="11"/>
      <c r="V2" s="12" t="s">
        <v>26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Năm tỷ, tám trăm hai mươi triệu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44" t="s">
        <v>63</v>
      </c>
      <c r="O20" s="144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45" t="s">
        <v>64</v>
      </c>
      <c r="O21" s="145"/>
      <c r="P21" s="32"/>
    </row>
    <row r="22" spans="1:16">
      <c r="A22" s="18"/>
      <c r="B22" s="18"/>
      <c r="M22" s="31"/>
      <c r="N22" s="50">
        <f>IF($R$2="VNĐ",VLOOKUP("X1",DS,16,0),VLOOKUP("X1",DS,15,0))</f>
        <v>5820000000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43">
        <f>VLOOKUP("X2",DS,16,0)</f>
        <v>1100000000</v>
      </c>
      <c r="F8" s="143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49">
        <f>VLOOKUP("X3",DS,11,0)</f>
        <v>41051</v>
      </c>
      <c r="M17" s="149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46" t="s">
        <v>63</v>
      </c>
      <c r="O21" s="147"/>
      <c r="P21" s="147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48" t="s">
        <v>64</v>
      </c>
      <c r="O22" s="145"/>
      <c r="P22" s="145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TH</vt:lpstr>
      <vt:lpstr>UNC - PV</vt:lpstr>
      <vt:lpstr>UNC - PV (3)</vt:lpstr>
      <vt:lpstr>UNC - PV (2)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KM'!Print_Area</vt:lpstr>
      <vt:lpstr>'UNC - PV'!Print_Area</vt:lpstr>
      <vt:lpstr>'UNC - PV (2)'!Print_Area</vt:lpstr>
      <vt:lpstr>'UNC - PV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2017-10-26T02:09:48Z</cp:lastPrinted>
  <dcterms:created xsi:type="dcterms:W3CDTF">2016-07-02T08:51:17Z</dcterms:created>
  <dcterms:modified xsi:type="dcterms:W3CDTF">2017-10-26T02:56:29Z</dcterms:modified>
</cp:coreProperties>
</file>