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1020" windowWidth="15105" windowHeight="7815" tabRatio="922" firstSheet="2" activeTab="10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Trung - Tokai" sheetId="64" r:id="rId12"/>
    <sheet name="CP-MỰC" sheetId="84" r:id="rId13"/>
    <sheet name="M.T.NAM" sheetId="76" r:id="rId14"/>
    <sheet name="NGHỊ HÒA" sheetId="75" r:id="rId15"/>
    <sheet name="PHÁT" sheetId="77" r:id="rId16"/>
    <sheet name="T.M.THƯ" sheetId="78" r:id="rId17"/>
    <sheet name="GC - TQ" sheetId="87" r:id="rId18"/>
    <sheet name="TD-TQ" sheetId="90" r:id="rId19"/>
  </sheets>
  <externalReferences>
    <externalReference r:id="rId20"/>
    <externalReference r:id="rId21"/>
    <externalReference r:id="rId22"/>
    <externalReference r:id="rId23"/>
  </externalReferences>
  <definedNames>
    <definedName name="_Fill" localSheetId="8" hidden="1">#REF!</definedName>
    <definedName name="_Fill" localSheetId="7" hidden="1">#REF!</definedName>
    <definedName name="_Fill" localSheetId="17" hidden="1">#REF!</definedName>
    <definedName name="_Fill" localSheetId="9" hidden="1">#REF!</definedName>
    <definedName name="_Fill" hidden="1">#REF!</definedName>
    <definedName name="_xlnm._FilterDatabase" localSheetId="8" hidden="1">AAAS!$A$11:$J$28</definedName>
    <definedName name="_xlnm._FilterDatabase" localSheetId="7" hidden="1">Asia!$A$11:$J$49</definedName>
    <definedName name="_xlnm._FilterDatabase" localSheetId="6" hidden="1">HEADWAY!$A$11:$J$116</definedName>
    <definedName name="_xlnm._FilterDatabase" localSheetId="9" hidden="1">'HOÀNG ANH'!$A$11:$J$33</definedName>
    <definedName name="_xlnm._FilterDatabase" localSheetId="14" hidden="1">'NGHỊ HÒA'!$A$11:$L$112</definedName>
    <definedName name="_xlnm._FilterDatabase" localSheetId="0" hidden="1">'SQTM 15'!$A$11:$H$1815</definedName>
    <definedName name="_xlnm._FilterDatabase" localSheetId="1" hidden="1">'SQTM 16'!$A$11:$H$1823</definedName>
    <definedName name="_xlnm.Print_Area" localSheetId="4">'AN PHÚ'!$A$95:$J$111</definedName>
    <definedName name="_xlnm.Print_Area" localSheetId="2">'TONG HOP'!$A$1:$G$27</definedName>
    <definedName name="_xlnm.Print_Area" localSheetId="11">'Trung - Tokai'!$A$128:$I$140</definedName>
  </definedNames>
  <calcPr calcId="124519"/>
</workbook>
</file>

<file path=xl/calcChain.xml><?xml version="1.0" encoding="utf-8"?>
<calcChain xmlns="http://schemas.openxmlformats.org/spreadsheetml/2006/main">
  <c r="I12" i="91"/>
  <c r="H33"/>
  <c r="F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G13"/>
  <c r="G33" s="1"/>
  <c r="G22" i="85"/>
  <c r="G20"/>
  <c r="I36" i="81"/>
  <c r="I35"/>
  <c r="I37"/>
  <c r="I38"/>
  <c r="I39" s="1"/>
  <c r="I40" s="1"/>
  <c r="I41" s="1"/>
  <c r="I42"/>
  <c r="I43"/>
  <c r="I44"/>
  <c r="I45"/>
  <c r="I46"/>
  <c r="I47"/>
  <c r="I48"/>
  <c r="G42"/>
  <c r="G40"/>
  <c r="G38"/>
  <c r="G36"/>
  <c r="I13" i="91" l="1"/>
  <c r="I33"/>
  <c r="D35" s="1"/>
  <c r="I319" i="77"/>
  <c r="I320"/>
  <c r="I321"/>
  <c r="I322"/>
  <c r="I323"/>
  <c r="I324"/>
  <c r="I325"/>
  <c r="I326"/>
  <c r="I327"/>
  <c r="I328"/>
  <c r="I329"/>
  <c r="I330"/>
  <c r="I331"/>
  <c r="I332"/>
  <c r="I333"/>
  <c r="I334"/>
  <c r="I335"/>
  <c r="G323"/>
  <c r="G322"/>
  <c r="G321"/>
  <c r="G320"/>
  <c r="G319"/>
  <c r="G318"/>
  <c r="G329"/>
  <c r="G328"/>
  <c r="G327"/>
  <c r="G326"/>
  <c r="G325"/>
  <c r="G324"/>
  <c r="G332"/>
  <c r="G331"/>
  <c r="G330"/>
  <c r="G310"/>
  <c r="G308"/>
  <c r="G307"/>
  <c r="G306"/>
  <c r="G315"/>
  <c r="G314"/>
  <c r="G313"/>
  <c r="G312"/>
  <c r="G311"/>
  <c r="G18" i="85" l="1"/>
  <c r="I19"/>
  <c r="I20" s="1"/>
  <c r="I21"/>
  <c r="I22" s="1"/>
  <c r="I23"/>
  <c r="I24"/>
  <c r="I25"/>
  <c r="I26"/>
  <c r="I27"/>
  <c r="G11" i="34" l="1"/>
  <c r="G34" i="81" l="1"/>
  <c r="G32"/>
  <c r="G10" i="34" l="1"/>
  <c r="K25" i="90" l="1"/>
  <c r="F25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4"/>
  <c r="H25" l="1"/>
  <c r="C22" i="34"/>
  <c r="G15" i="85" l="1"/>
  <c r="G13"/>
  <c r="G139" i="49" l="1"/>
  <c r="G138"/>
  <c r="G57" i="78" l="1"/>
  <c r="I57"/>
  <c r="G58"/>
  <c r="I58"/>
  <c r="G59"/>
  <c r="I59"/>
  <c r="G60"/>
  <c r="I60"/>
  <c r="G61"/>
  <c r="I61"/>
  <c r="G62"/>
  <c r="I62"/>
  <c r="G63"/>
  <c r="I63"/>
  <c r="G64"/>
  <c r="I64"/>
  <c r="G65"/>
  <c r="I65"/>
  <c r="G66"/>
  <c r="I66"/>
  <c r="G67"/>
  <c r="I67"/>
  <c r="G45"/>
  <c r="G46"/>
  <c r="G47"/>
  <c r="G48"/>
  <c r="G49"/>
  <c r="G50"/>
  <c r="G51"/>
  <c r="G52"/>
  <c r="G53"/>
  <c r="G54"/>
  <c r="H95" i="75" l="1"/>
  <c r="I95"/>
  <c r="H96"/>
  <c r="I96" s="1"/>
  <c r="H97"/>
  <c r="I97"/>
  <c r="K97" s="1"/>
  <c r="H98"/>
  <c r="I98"/>
  <c r="H99"/>
  <c r="I99"/>
  <c r="H100"/>
  <c r="I100"/>
  <c r="H101"/>
  <c r="I101"/>
  <c r="H102"/>
  <c r="I102"/>
  <c r="K102"/>
  <c r="H103"/>
  <c r="I103"/>
  <c r="K103"/>
  <c r="H104"/>
  <c r="I104"/>
  <c r="K104"/>
  <c r="H105"/>
  <c r="I105"/>
  <c r="K105"/>
  <c r="H106"/>
  <c r="I106"/>
  <c r="K106"/>
  <c r="H107"/>
  <c r="I107"/>
  <c r="K107"/>
  <c r="H108"/>
  <c r="I108"/>
  <c r="K108"/>
  <c r="H109"/>
  <c r="I109"/>
  <c r="K109"/>
  <c r="K98" l="1"/>
  <c r="K99" s="1"/>
  <c r="K100" s="1"/>
  <c r="K101" s="1"/>
  <c r="G41" i="78"/>
  <c r="F42" l="1"/>
  <c r="G30" i="81" l="1"/>
  <c r="G28"/>
  <c r="G137" i="49" l="1"/>
  <c r="G140"/>
  <c r="G141"/>
  <c r="I141"/>
  <c r="G142"/>
  <c r="I142"/>
  <c r="G143"/>
  <c r="I143"/>
  <c r="G144"/>
  <c r="I144"/>
  <c r="G145"/>
  <c r="I145"/>
  <c r="G146"/>
  <c r="I146"/>
  <c r="G147"/>
  <c r="I147"/>
  <c r="G148"/>
  <c r="I148"/>
  <c r="G149"/>
  <c r="I149"/>
  <c r="G150"/>
  <c r="I150"/>
  <c r="G151"/>
  <c r="I151"/>
  <c r="G152"/>
  <c r="I152"/>
  <c r="G153"/>
  <c r="I153"/>
  <c r="G154"/>
  <c r="I154"/>
  <c r="G155"/>
  <c r="I155"/>
  <c r="A9" i="34"/>
  <c r="A10"/>
  <c r="A11"/>
  <c r="A12"/>
  <c r="A13"/>
  <c r="E10"/>
  <c r="E11"/>
  <c r="E12"/>
  <c r="F41" i="87" l="1"/>
  <c r="E40"/>
  <c r="E39"/>
  <c r="E38"/>
  <c r="E37"/>
  <c r="F15"/>
  <c r="C15"/>
  <c r="F9"/>
  <c r="C36" s="1"/>
  <c r="E36" s="1"/>
  <c r="C9"/>
  <c r="E10"/>
  <c r="E11"/>
  <c r="E5"/>
  <c r="E9" s="1"/>
  <c r="E41" l="1"/>
  <c r="F43" s="1"/>
  <c r="E15"/>
  <c r="G19" i="34" l="1"/>
  <c r="I16" i="88" l="1"/>
  <c r="I17"/>
  <c r="I18"/>
  <c r="I19"/>
  <c r="I20"/>
  <c r="I21"/>
  <c r="I22"/>
  <c r="I23"/>
  <c r="I24"/>
  <c r="I25"/>
  <c r="I26"/>
  <c r="I27"/>
  <c r="I28"/>
  <c r="I29"/>
  <c r="I30"/>
  <c r="F33"/>
  <c r="I32"/>
  <c r="I31"/>
  <c r="H33"/>
  <c r="I15"/>
  <c r="I14"/>
  <c r="G13"/>
  <c r="G33" s="1"/>
  <c r="I12"/>
  <c r="I13" s="1"/>
  <c r="I33" l="1"/>
  <c r="F148" i="64"/>
  <c r="I148" s="1"/>
  <c r="F149"/>
  <c r="I149" s="1"/>
  <c r="F150"/>
  <c r="I150" s="1"/>
  <c r="H148"/>
  <c r="H149"/>
  <c r="H150"/>
  <c r="H147"/>
  <c r="F147"/>
  <c r="D35" i="88" l="1"/>
  <c r="C21" i="34"/>
  <c r="H152" i="64"/>
  <c r="F152"/>
  <c r="I147"/>
  <c r="M30" i="87"/>
  <c r="J29"/>
  <c r="M29" s="1"/>
  <c r="J28"/>
  <c r="M28" s="1"/>
  <c r="J27"/>
  <c r="M27" s="1"/>
  <c r="J26"/>
  <c r="M26" s="1"/>
  <c r="E26"/>
  <c r="J25"/>
  <c r="M25" s="1"/>
  <c r="D25"/>
  <c r="E25" s="1"/>
  <c r="A25"/>
  <c r="J24"/>
  <c r="M24" s="1"/>
  <c r="E24"/>
  <c r="A24"/>
  <c r="J23"/>
  <c r="M23" s="1"/>
  <c r="E23"/>
  <c r="A23"/>
  <c r="J22"/>
  <c r="M22" s="1"/>
  <c r="E22"/>
  <c r="A22"/>
  <c r="J21"/>
  <c r="M21" s="1"/>
  <c r="E21"/>
  <c r="A21"/>
  <c r="J20"/>
  <c r="M20" s="1"/>
  <c r="E20"/>
  <c r="A20"/>
  <c r="J19"/>
  <c r="M19" s="1"/>
  <c r="E19"/>
  <c r="A19"/>
  <c r="J18"/>
  <c r="M18" s="1"/>
  <c r="C18"/>
  <c r="C27" s="1"/>
  <c r="E27" s="1"/>
  <c r="A18"/>
  <c r="E18" l="1"/>
  <c r="I152" i="64"/>
  <c r="I154" s="1"/>
  <c r="M31" i="87"/>
  <c r="E28" s="1"/>
  <c r="E31" l="1"/>
  <c r="I91" i="75"/>
  <c r="E33" i="87" l="1"/>
  <c r="H856" i="73"/>
  <c r="H760"/>
  <c r="G26" i="81" l="1"/>
  <c r="F28" i="85" l="1"/>
  <c r="G28"/>
  <c r="I12"/>
  <c r="I13" l="1"/>
  <c r="I14" s="1"/>
  <c r="I15" s="1"/>
  <c r="I16" s="1"/>
  <c r="I17" s="1"/>
  <c r="H28" l="1"/>
  <c r="I28" s="1"/>
  <c r="C20" i="34" s="1"/>
  <c r="I18" i="85"/>
  <c r="D30"/>
  <c r="H88" i="75"/>
  <c r="I88" s="1"/>
  <c r="H89"/>
  <c r="I89" s="1"/>
  <c r="H90"/>
  <c r="I90" s="1"/>
  <c r="H92"/>
  <c r="I92" s="1"/>
  <c r="H93"/>
  <c r="I93" s="1"/>
  <c r="H94"/>
  <c r="I94" s="1"/>
  <c r="H87"/>
  <c r="I87" s="1"/>
  <c r="H110"/>
  <c r="I110"/>
  <c r="K110"/>
  <c r="G7" i="34" l="1"/>
  <c r="G295" i="77" l="1"/>
  <c r="G296"/>
  <c r="G297"/>
  <c r="G298"/>
  <c r="G299"/>
  <c r="G300"/>
  <c r="G301"/>
  <c r="G302"/>
  <c r="G303"/>
  <c r="G304"/>
  <c r="G305"/>
  <c r="G316"/>
  <c r="G317"/>
  <c r="I317" s="1"/>
  <c r="I318" s="1"/>
  <c r="G333"/>
  <c r="G40" i="78" l="1"/>
  <c r="I84" i="75"/>
  <c r="F121" i="50"/>
  <c r="F122"/>
  <c r="F123"/>
  <c r="F124"/>
  <c r="F125"/>
  <c r="G24" i="81" l="1"/>
  <c r="C27" i="84" l="1"/>
  <c r="C26"/>
  <c r="F30" l="1"/>
  <c r="F29"/>
  <c r="E27"/>
  <c r="G34" l="1"/>
  <c r="C34"/>
  <c r="E26"/>
  <c r="E21"/>
  <c r="F32" s="1"/>
  <c r="F34" s="1"/>
  <c r="G9"/>
  <c r="F9"/>
  <c r="E9"/>
  <c r="C9"/>
  <c r="E34" l="1"/>
  <c r="F36"/>
  <c r="E3" i="34"/>
  <c r="G128" i="49" l="1"/>
  <c r="H134" i="64" l="1"/>
  <c r="F134"/>
  <c r="H133"/>
  <c r="F133"/>
  <c r="I134" l="1"/>
  <c r="F136"/>
  <c r="I133"/>
  <c r="I136" s="1"/>
  <c r="I138" s="1"/>
  <c r="H136"/>
  <c r="H634" i="73"/>
  <c r="H631"/>
  <c r="H632"/>
  <c r="H633"/>
  <c r="H635"/>
  <c r="H636"/>
  <c r="H637"/>
  <c r="H638"/>
  <c r="E20" i="34" l="1"/>
  <c r="E21"/>
  <c r="E22"/>
  <c r="E23"/>
  <c r="E24"/>
  <c r="H121" i="64" l="1"/>
  <c r="F121"/>
  <c r="H120"/>
  <c r="F120"/>
  <c r="H119"/>
  <c r="F119"/>
  <c r="H118"/>
  <c r="F118"/>
  <c r="I118" l="1"/>
  <c r="I119"/>
  <c r="I121"/>
  <c r="I120"/>
  <c r="F123"/>
  <c r="H123"/>
  <c r="I123" l="1"/>
  <c r="I125" s="1"/>
  <c r="H81" i="75"/>
  <c r="I81" s="1"/>
  <c r="H82"/>
  <c r="I82" s="1"/>
  <c r="H83"/>
  <c r="I83" s="1"/>
  <c r="H85"/>
  <c r="I85"/>
  <c r="H86"/>
  <c r="I86" s="1"/>
  <c r="G22" i="81" l="1"/>
  <c r="G20"/>
  <c r="G17"/>
  <c r="G290" i="77" l="1"/>
  <c r="G291"/>
  <c r="G292"/>
  <c r="G293"/>
  <c r="G294"/>
  <c r="G334"/>
  <c r="G335"/>
  <c r="G15" i="81" l="1"/>
  <c r="G13"/>
  <c r="I12"/>
  <c r="F49"/>
  <c r="G49" l="1"/>
  <c r="I13"/>
  <c r="I14" s="1"/>
  <c r="I15" s="1"/>
  <c r="I16" s="1"/>
  <c r="I17" s="1"/>
  <c r="H75" i="75"/>
  <c r="I75" s="1"/>
  <c r="H76"/>
  <c r="I76" s="1"/>
  <c r="H77"/>
  <c r="I77" s="1"/>
  <c r="H78"/>
  <c r="I78" s="1"/>
  <c r="H79"/>
  <c r="I79" s="1"/>
  <c r="H80"/>
  <c r="I80" s="1"/>
  <c r="G127" i="49"/>
  <c r="H127" i="73"/>
  <c r="H18" i="81" l="1"/>
  <c r="H49" s="1"/>
  <c r="I18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49"/>
  <c r="C19" i="34" s="1"/>
  <c r="D51" i="81" l="1"/>
  <c r="G277" i="77"/>
  <c r="G278"/>
  <c r="G279"/>
  <c r="G280"/>
  <c r="G281"/>
  <c r="G283"/>
  <c r="G284"/>
  <c r="G285"/>
  <c r="G286"/>
  <c r="G287"/>
  <c r="G288"/>
  <c r="F39" i="78" l="1"/>
  <c r="F38"/>
  <c r="G104" i="59" l="1"/>
  <c r="G126" i="49" l="1"/>
  <c r="G266" i="77" l="1"/>
  <c r="G267"/>
  <c r="G268"/>
  <c r="G269"/>
  <c r="G270"/>
  <c r="G271"/>
  <c r="G272"/>
  <c r="G273"/>
  <c r="G274"/>
  <c r="G275"/>
  <c r="G276"/>
  <c r="E19" i="34" l="1"/>
  <c r="E25"/>
  <c r="E18"/>
  <c r="A19"/>
  <c r="A20"/>
  <c r="A25"/>
  <c r="A18"/>
  <c r="E4"/>
  <c r="E5"/>
  <c r="E6"/>
  <c r="E7"/>
  <c r="E8"/>
  <c r="E9"/>
  <c r="E13"/>
  <c r="A4"/>
  <c r="A5"/>
  <c r="A6"/>
  <c r="A7"/>
  <c r="A8"/>
  <c r="A3"/>
  <c r="G39" i="78"/>
  <c r="G42"/>
  <c r="G43"/>
  <c r="G44"/>
  <c r="G55"/>
  <c r="G56"/>
  <c r="I56"/>
  <c r="I68"/>
  <c r="G68"/>
  <c r="G38"/>
  <c r="G37"/>
  <c r="F36"/>
  <c r="G36" s="1"/>
  <c r="G34"/>
  <c r="G33"/>
  <c r="G32"/>
  <c r="F31"/>
  <c r="G31" s="1"/>
  <c r="G30"/>
  <c r="G29"/>
  <c r="F28"/>
  <c r="G28" s="1"/>
  <c r="G27"/>
  <c r="F26"/>
  <c r="G26" s="1"/>
  <c r="G25"/>
  <c r="F24"/>
  <c r="G24" s="1"/>
  <c r="G23"/>
  <c r="F22"/>
  <c r="G22" s="1"/>
  <c r="G21"/>
  <c r="F20"/>
  <c r="G20" s="1"/>
  <c r="G18"/>
  <c r="G17"/>
  <c r="G16"/>
  <c r="G15"/>
  <c r="G14"/>
  <c r="G13"/>
  <c r="G12"/>
  <c r="I12" s="1"/>
  <c r="I336" i="77"/>
  <c r="G33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H157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H134"/>
  <c r="G133"/>
  <c r="G132"/>
  <c r="J131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I13" s="1"/>
  <c r="I29" i="76"/>
  <c r="G29"/>
  <c r="I28"/>
  <c r="G28"/>
  <c r="I27"/>
  <c r="G27"/>
  <c r="G26"/>
  <c r="G25"/>
  <c r="G24"/>
  <c r="G23"/>
  <c r="G22"/>
  <c r="G21"/>
  <c r="G20"/>
  <c r="D19"/>
  <c r="G19" s="1"/>
  <c r="G18"/>
  <c r="G17"/>
  <c r="G16"/>
  <c r="G15"/>
  <c r="G14"/>
  <c r="G13"/>
  <c r="I13" s="1"/>
  <c r="K111" i="75"/>
  <c r="I111"/>
  <c r="H111"/>
  <c r="H74"/>
  <c r="I74" s="1"/>
  <c r="H73"/>
  <c r="I73" s="1"/>
  <c r="H72"/>
  <c r="I72" s="1"/>
  <c r="H71"/>
  <c r="I71" s="1"/>
  <c r="H70"/>
  <c r="I70" s="1"/>
  <c r="I69"/>
  <c r="H68"/>
  <c r="I68" s="1"/>
  <c r="H67"/>
  <c r="I67" s="1"/>
  <c r="H66"/>
  <c r="I66" s="1"/>
  <c r="H65"/>
  <c r="I65" s="1"/>
  <c r="H64"/>
  <c r="I64" s="1"/>
  <c r="H63"/>
  <c r="I63" s="1"/>
  <c r="I62"/>
  <c r="I61"/>
  <c r="H60"/>
  <c r="I60" s="1"/>
  <c r="H59"/>
  <c r="I59" s="1"/>
  <c r="I58"/>
  <c r="H57"/>
  <c r="I57" s="1"/>
  <c r="H56"/>
  <c r="I56" s="1"/>
  <c r="H55"/>
  <c r="I55" s="1"/>
  <c r="H54"/>
  <c r="I54" s="1"/>
  <c r="H53"/>
  <c r="I53" s="1"/>
  <c r="H52"/>
  <c r="I52" s="1"/>
  <c r="H51"/>
  <c r="I51" s="1"/>
  <c r="H50"/>
  <c r="I50" s="1"/>
  <c r="H49"/>
  <c r="I49" s="1"/>
  <c r="H48"/>
  <c r="I48" s="1"/>
  <c r="I47"/>
  <c r="H46"/>
  <c r="I46" s="1"/>
  <c r="H45"/>
  <c r="I45" s="1"/>
  <c r="H44"/>
  <c r="I44" s="1"/>
  <c r="I43"/>
  <c r="H42"/>
  <c r="I42" s="1"/>
  <c r="H41"/>
  <c r="I41" s="1"/>
  <c r="H40"/>
  <c r="I40" s="1"/>
  <c r="H39"/>
  <c r="I39" s="1"/>
  <c r="H38"/>
  <c r="I38" s="1"/>
  <c r="H37"/>
  <c r="I37" s="1"/>
  <c r="H36"/>
  <c r="I36" s="1"/>
  <c r="H35"/>
  <c r="I35" s="1"/>
  <c r="H34"/>
  <c r="I34" s="1"/>
  <c r="H33"/>
  <c r="I33" s="1"/>
  <c r="H32"/>
  <c r="I32" s="1"/>
  <c r="H31"/>
  <c r="I31" s="1"/>
  <c r="H30"/>
  <c r="I30" s="1"/>
  <c r="I29"/>
  <c r="I28"/>
  <c r="H28"/>
  <c r="H27"/>
  <c r="I27" s="1"/>
  <c r="H26"/>
  <c r="I26" s="1"/>
  <c r="I25"/>
  <c r="I24"/>
  <c r="H23"/>
  <c r="I23" s="1"/>
  <c r="H22"/>
  <c r="I22" s="1"/>
  <c r="H21"/>
  <c r="I21" s="1"/>
  <c r="H20"/>
  <c r="I20" s="1"/>
  <c r="I19"/>
  <c r="H18"/>
  <c r="I18" s="1"/>
  <c r="H17"/>
  <c r="I17" s="1"/>
  <c r="H16"/>
  <c r="I16" s="1"/>
  <c r="H15"/>
  <c r="I15" s="1"/>
  <c r="H14"/>
  <c r="I14" s="1"/>
  <c r="H13"/>
  <c r="I13" s="1"/>
  <c r="C340" i="77"/>
  <c r="D115" i="75"/>
  <c r="I13" i="78" l="1"/>
  <c r="I14" s="1"/>
  <c r="I15" s="1"/>
  <c r="I16" s="1"/>
  <c r="I17" s="1"/>
  <c r="H18" s="1"/>
  <c r="I18" s="1"/>
  <c r="I20" s="1"/>
  <c r="I14" i="76"/>
  <c r="I15" s="1"/>
  <c r="I16" s="1"/>
  <c r="I17" s="1"/>
  <c r="I18" s="1"/>
  <c r="I19" s="1"/>
  <c r="I20" s="1"/>
  <c r="I21" s="1"/>
  <c r="H22" s="1"/>
  <c r="I14" i="77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H64" s="1"/>
  <c r="H337" s="1"/>
  <c r="G30" i="76"/>
  <c r="I112" i="75"/>
  <c r="K13"/>
  <c r="K14" s="1"/>
  <c r="K15" s="1"/>
  <c r="K16" s="1"/>
  <c r="K17" s="1"/>
  <c r="K18" s="1"/>
  <c r="K19" s="1"/>
  <c r="K20" s="1"/>
  <c r="K21" s="1"/>
  <c r="K22" s="1"/>
  <c r="K23" s="1"/>
  <c r="K24" s="1"/>
  <c r="G337" i="77"/>
  <c r="G69" i="78"/>
  <c r="I337" i="77" l="1"/>
  <c r="C6" i="34" s="1"/>
  <c r="I64" i="77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I232" s="1"/>
  <c r="I233" s="1"/>
  <c r="I234" s="1"/>
  <c r="I235" s="1"/>
  <c r="I236" s="1"/>
  <c r="I237" s="1"/>
  <c r="I238" s="1"/>
  <c r="I239" s="1"/>
  <c r="I240" s="1"/>
  <c r="I241" s="1"/>
  <c r="I242" s="1"/>
  <c r="I243" s="1"/>
  <c r="I244" s="1"/>
  <c r="I245" s="1"/>
  <c r="I246" s="1"/>
  <c r="I247" s="1"/>
  <c r="I248" s="1"/>
  <c r="I249" s="1"/>
  <c r="I250" s="1"/>
  <c r="I251" s="1"/>
  <c r="I252" s="1"/>
  <c r="I253" s="1"/>
  <c r="I254" s="1"/>
  <c r="I255" s="1"/>
  <c r="I256" s="1"/>
  <c r="I257" s="1"/>
  <c r="I258" s="1"/>
  <c r="I259" s="1"/>
  <c r="I260" s="1"/>
  <c r="I261" s="1"/>
  <c r="I262" s="1"/>
  <c r="I263" s="1"/>
  <c r="I264" s="1"/>
  <c r="I265" s="1"/>
  <c r="I266" s="1"/>
  <c r="I267" s="1"/>
  <c r="I268" s="1"/>
  <c r="I269" s="1"/>
  <c r="I270" s="1"/>
  <c r="I271" s="1"/>
  <c r="I272" s="1"/>
  <c r="I273" s="1"/>
  <c r="I274" s="1"/>
  <c r="I275" s="1"/>
  <c r="I276" s="1"/>
  <c r="I277" s="1"/>
  <c r="I278" s="1"/>
  <c r="I279" s="1"/>
  <c r="I280" s="1"/>
  <c r="I281" s="1"/>
  <c r="I282" s="1"/>
  <c r="I283" s="1"/>
  <c r="I284" s="1"/>
  <c r="I285" s="1"/>
  <c r="I286" s="1"/>
  <c r="I287" s="1"/>
  <c r="I288" s="1"/>
  <c r="I289" s="1"/>
  <c r="I290" s="1"/>
  <c r="I291" s="1"/>
  <c r="I292" s="1"/>
  <c r="I293" s="1"/>
  <c r="I294" s="1"/>
  <c r="I295" s="1"/>
  <c r="I296" s="1"/>
  <c r="I297" s="1"/>
  <c r="I298" s="1"/>
  <c r="I299" s="1"/>
  <c r="I300" s="1"/>
  <c r="I301" s="1"/>
  <c r="I302" s="1"/>
  <c r="I303" s="1"/>
  <c r="I304" s="1"/>
  <c r="I305" s="1"/>
  <c r="I306" s="1"/>
  <c r="I307" s="1"/>
  <c r="I308" s="1"/>
  <c r="I309" s="1"/>
  <c r="I310" s="1"/>
  <c r="I311" s="1"/>
  <c r="I312" s="1"/>
  <c r="I313" s="1"/>
  <c r="I314" s="1"/>
  <c r="I315" s="1"/>
  <c r="I316" s="1"/>
  <c r="I22" i="76"/>
  <c r="I23" s="1"/>
  <c r="I24" s="1"/>
  <c r="J25" i="75"/>
  <c r="H21" i="78"/>
  <c r="I21" s="1"/>
  <c r="I22" s="1"/>
  <c r="E339" i="77" l="1"/>
  <c r="K25" i="75"/>
  <c r="K26" s="1"/>
  <c r="K27" s="1"/>
  <c r="K28" s="1"/>
  <c r="H23" i="78"/>
  <c r="I23" s="1"/>
  <c r="I24" s="1"/>
  <c r="H25" i="76"/>
  <c r="H30" s="1"/>
  <c r="I30" s="1"/>
  <c r="E32" l="1"/>
  <c r="C5" i="34"/>
  <c r="I25" i="76"/>
  <c r="I26" s="1"/>
  <c r="H25" i="78"/>
  <c r="I25" s="1"/>
  <c r="I26" s="1"/>
  <c r="J29" i="75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J43" l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H27" i="78"/>
  <c r="I27" s="1"/>
  <c r="I28" s="1"/>
  <c r="J62" i="75" l="1"/>
  <c r="H29" i="78"/>
  <c r="I29" s="1"/>
  <c r="I30" s="1"/>
  <c r="I31" s="1"/>
  <c r="H32" l="1"/>
  <c r="I32" s="1"/>
  <c r="I33" s="1"/>
  <c r="K62" i="75"/>
  <c r="K63" s="1"/>
  <c r="K64" s="1"/>
  <c r="K65" s="1"/>
  <c r="K66" s="1"/>
  <c r="K67" s="1"/>
  <c r="K68" s="1"/>
  <c r="H34" i="78" l="1"/>
  <c r="I34" s="1"/>
  <c r="I36" s="1"/>
  <c r="J69" i="75"/>
  <c r="J112" s="1"/>
  <c r="K112" s="1"/>
  <c r="C4" i="34" s="1"/>
  <c r="K69" i="75" l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E114"/>
  <c r="H37" i="78"/>
  <c r="H69" s="1"/>
  <c r="I69" s="1"/>
  <c r="C7" i="34" s="1"/>
  <c r="I37" i="78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E71" l="1"/>
  <c r="C72"/>
  <c r="E16" i="74" l="1"/>
  <c r="E19"/>
  <c r="D4"/>
  <c r="D19" s="1"/>
  <c r="H106" i="64" l="1"/>
  <c r="F106"/>
  <c r="H105"/>
  <c r="F105"/>
  <c r="H104"/>
  <c r="F104"/>
  <c r="I104" s="1"/>
  <c r="H103"/>
  <c r="F103"/>
  <c r="I106" l="1"/>
  <c r="I105"/>
  <c r="H108"/>
  <c r="F108"/>
  <c r="I103"/>
  <c r="I108" l="1"/>
  <c r="I110" s="1"/>
  <c r="G95" i="59"/>
  <c r="G101" l="1"/>
  <c r="G99" l="1"/>
  <c r="G97"/>
  <c r="I107"/>
  <c r="I108"/>
  <c r="I109"/>
  <c r="E1822" i="73" l="1"/>
  <c r="D1822"/>
  <c r="F1821"/>
  <c r="H1689"/>
  <c r="H1688"/>
  <c r="H1687"/>
  <c r="H1686"/>
  <c r="H1685"/>
  <c r="H1684"/>
  <c r="H1683"/>
  <c r="H1682"/>
  <c r="H1681"/>
  <c r="H1680"/>
  <c r="H1679"/>
  <c r="H1678"/>
  <c r="H1677"/>
  <c r="H1676"/>
  <c r="H1675"/>
  <c r="H1674"/>
  <c r="H1673"/>
  <c r="H1672"/>
  <c r="H1671"/>
  <c r="H1670"/>
  <c r="H1669"/>
  <c r="H1668"/>
  <c r="H1667"/>
  <c r="H1666"/>
  <c r="H1665"/>
  <c r="H1664"/>
  <c r="H1663"/>
  <c r="H1662"/>
  <c r="H1661"/>
  <c r="H1660"/>
  <c r="H1659"/>
  <c r="H1658"/>
  <c r="H1657"/>
  <c r="H1656"/>
  <c r="H1655"/>
  <c r="H1654"/>
  <c r="H1653"/>
  <c r="H1652"/>
  <c r="H1651"/>
  <c r="H1650"/>
  <c r="H1649"/>
  <c r="H1648"/>
  <c r="H1647"/>
  <c r="H1646"/>
  <c r="H1645"/>
  <c r="H1644"/>
  <c r="H1643"/>
  <c r="H1642"/>
  <c r="H1641"/>
  <c r="H1640"/>
  <c r="H1639"/>
  <c r="H1638"/>
  <c r="H1637"/>
  <c r="H1636"/>
  <c r="H1635"/>
  <c r="H1634"/>
  <c r="H1633"/>
  <c r="H1632"/>
  <c r="H1631"/>
  <c r="H1630"/>
  <c r="H1629"/>
  <c r="H1628"/>
  <c r="H1627"/>
  <c r="H1626"/>
  <c r="H1625"/>
  <c r="H1624"/>
  <c r="H1623"/>
  <c r="H1622"/>
  <c r="H1621"/>
  <c r="H1620"/>
  <c r="H1619"/>
  <c r="H1618"/>
  <c r="H1617"/>
  <c r="H1616"/>
  <c r="H1615"/>
  <c r="H1614"/>
  <c r="H1613"/>
  <c r="H1612"/>
  <c r="H1611"/>
  <c r="H1610"/>
  <c r="H1609"/>
  <c r="H1608"/>
  <c r="H1607"/>
  <c r="H1606"/>
  <c r="H1605"/>
  <c r="H1604"/>
  <c r="H1603"/>
  <c r="H1602"/>
  <c r="H1601"/>
  <c r="H1600"/>
  <c r="H1599"/>
  <c r="H1598"/>
  <c r="H1597"/>
  <c r="H1596"/>
  <c r="H1595"/>
  <c r="H1594"/>
  <c r="H1593"/>
  <c r="H1592"/>
  <c r="H1591"/>
  <c r="H1590"/>
  <c r="H1589"/>
  <c r="H1588"/>
  <c r="H1587"/>
  <c r="H1586"/>
  <c r="H1585"/>
  <c r="H1584"/>
  <c r="H1583"/>
  <c r="H1582"/>
  <c r="H1581"/>
  <c r="H1580"/>
  <c r="H1579"/>
  <c r="H1578"/>
  <c r="H1577"/>
  <c r="H1576"/>
  <c r="H1575"/>
  <c r="H1574"/>
  <c r="H1573"/>
  <c r="H1572"/>
  <c r="H1571"/>
  <c r="H1570"/>
  <c r="H1569"/>
  <c r="H1568"/>
  <c r="H1567"/>
  <c r="H1566"/>
  <c r="H1565"/>
  <c r="H1564"/>
  <c r="H1563"/>
  <c r="H1562"/>
  <c r="H1561"/>
  <c r="H1560"/>
  <c r="H1559"/>
  <c r="H1558"/>
  <c r="H1557"/>
  <c r="H1556"/>
  <c r="H1555"/>
  <c r="H1554"/>
  <c r="H1553"/>
  <c r="H1552"/>
  <c r="H1551"/>
  <c r="H1550"/>
  <c r="H1549"/>
  <c r="H1548"/>
  <c r="H1547"/>
  <c r="H1546"/>
  <c r="H1545"/>
  <c r="H1544"/>
  <c r="H1543"/>
  <c r="H1542"/>
  <c r="H1541"/>
  <c r="H1540"/>
  <c r="H1539"/>
  <c r="H1538"/>
  <c r="H1537"/>
  <c r="H1536"/>
  <c r="H1535"/>
  <c r="H1534"/>
  <c r="H1533"/>
  <c r="H1532"/>
  <c r="H1531"/>
  <c r="H1530"/>
  <c r="H1529"/>
  <c r="H1528"/>
  <c r="H1527"/>
  <c r="H1526"/>
  <c r="H1525"/>
  <c r="H1524"/>
  <c r="H1523"/>
  <c r="H1522"/>
  <c r="H1521"/>
  <c r="H1520"/>
  <c r="H1519"/>
  <c r="H1518"/>
  <c r="H1517"/>
  <c r="H1516"/>
  <c r="H1515"/>
  <c r="H1514"/>
  <c r="H1513"/>
  <c r="H1512"/>
  <c r="H1511"/>
  <c r="H1510"/>
  <c r="H1509"/>
  <c r="H1508"/>
  <c r="H1507"/>
  <c r="H1506"/>
  <c r="H1505"/>
  <c r="H1504"/>
  <c r="H1503"/>
  <c r="H1502"/>
  <c r="H1501"/>
  <c r="H1500"/>
  <c r="H1499"/>
  <c r="H1498"/>
  <c r="H1497"/>
  <c r="H1496"/>
  <c r="H1495"/>
  <c r="H1494"/>
  <c r="H1493"/>
  <c r="H1492"/>
  <c r="H1491"/>
  <c r="H1490"/>
  <c r="H1489"/>
  <c r="H1488"/>
  <c r="H1487"/>
  <c r="H1486"/>
  <c r="H1485"/>
  <c r="H1484"/>
  <c r="H1483"/>
  <c r="H1482"/>
  <c r="H1481"/>
  <c r="H1480"/>
  <c r="H1479"/>
  <c r="H1478"/>
  <c r="H1477"/>
  <c r="H1476"/>
  <c r="H1475"/>
  <c r="H1474"/>
  <c r="H1473"/>
  <c r="H1472"/>
  <c r="H1471"/>
  <c r="H1470"/>
  <c r="H1469"/>
  <c r="H1468"/>
  <c r="H1467"/>
  <c r="H1466"/>
  <c r="H1465"/>
  <c r="H1464"/>
  <c r="H1463"/>
  <c r="H1462"/>
  <c r="H1461"/>
  <c r="H1460"/>
  <c r="H1459"/>
  <c r="H1458"/>
  <c r="H1457"/>
  <c r="H1456"/>
  <c r="H1455"/>
  <c r="H1454"/>
  <c r="H1453"/>
  <c r="H1452"/>
  <c r="H1451"/>
  <c r="H1450"/>
  <c r="H1449"/>
  <c r="H1448"/>
  <c r="H1447"/>
  <c r="H1446"/>
  <c r="H1445"/>
  <c r="H1444"/>
  <c r="H1443"/>
  <c r="H1442"/>
  <c r="H1441"/>
  <c r="H1440"/>
  <c r="H1439"/>
  <c r="H1438"/>
  <c r="H1437"/>
  <c r="H1436"/>
  <c r="H1435"/>
  <c r="H1434"/>
  <c r="H1433"/>
  <c r="H1432"/>
  <c r="H1431"/>
  <c r="H1430"/>
  <c r="H1429"/>
  <c r="H1428"/>
  <c r="H1427"/>
  <c r="H1426"/>
  <c r="H1425"/>
  <c r="H1424"/>
  <c r="H1423"/>
  <c r="H1422"/>
  <c r="H1421"/>
  <c r="H1420"/>
  <c r="H1419"/>
  <c r="H1418"/>
  <c r="H1417"/>
  <c r="H1416"/>
  <c r="H1415"/>
  <c r="H1414"/>
  <c r="H1413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H1355"/>
  <c r="H1354"/>
  <c r="H1353"/>
  <c r="H1352"/>
  <c r="H1351"/>
  <c r="H1350"/>
  <c r="H1349"/>
  <c r="H1348"/>
  <c r="H1347"/>
  <c r="H1346"/>
  <c r="H1345"/>
  <c r="H1344"/>
  <c r="H1343"/>
  <c r="H1342"/>
  <c r="H1341"/>
  <c r="H1340"/>
  <c r="H1339"/>
  <c r="H1338"/>
  <c r="H1337"/>
  <c r="H1336"/>
  <c r="H1335"/>
  <c r="H1334"/>
  <c r="H1333"/>
  <c r="H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30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7"/>
  <c r="H1286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6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H1219"/>
  <c r="H1218"/>
  <c r="H1217"/>
  <c r="H1216"/>
  <c r="H1215"/>
  <c r="H1214"/>
  <c r="H1213"/>
  <c r="H1212"/>
  <c r="H1211"/>
  <c r="H1210"/>
  <c r="H1209"/>
  <c r="H1208"/>
  <c r="H1207"/>
  <c r="H1206"/>
  <c r="H1205"/>
  <c r="H1204"/>
  <c r="H1203"/>
  <c r="H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H1185"/>
  <c r="H1184"/>
  <c r="H1183"/>
  <c r="H1182"/>
  <c r="H1181"/>
  <c r="H1180"/>
  <c r="H1179"/>
  <c r="H1178"/>
  <c r="H1177"/>
  <c r="H1176"/>
  <c r="H1175"/>
  <c r="H1174"/>
  <c r="H1173"/>
  <c r="H1172"/>
  <c r="H1171"/>
  <c r="H1170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A2"/>
  <c r="G122" i="49"/>
  <c r="G121"/>
  <c r="G118" l="1"/>
  <c r="G119" l="1"/>
  <c r="G120"/>
  <c r="G123"/>
  <c r="G124"/>
  <c r="G125"/>
  <c r="G129"/>
  <c r="G130"/>
  <c r="G131"/>
  <c r="G132"/>
  <c r="G133"/>
  <c r="G134"/>
  <c r="G135"/>
  <c r="G136"/>
  <c r="H81" i="59" l="1"/>
  <c r="I110"/>
  <c r="I111"/>
  <c r="I112"/>
  <c r="I113"/>
  <c r="I114"/>
  <c r="I115"/>
  <c r="I116" s="1"/>
  <c r="C18" i="34" s="1"/>
  <c r="G92" i="59" l="1"/>
  <c r="G90"/>
  <c r="G26" i="34" l="1"/>
  <c r="G88" i="59"/>
  <c r="G87"/>
  <c r="G40" i="34" l="1"/>
  <c r="G41"/>
  <c r="G42"/>
  <c r="G43"/>
  <c r="G44"/>
  <c r="G45"/>
  <c r="G46"/>
  <c r="G47"/>
  <c r="G48"/>
  <c r="C45"/>
  <c r="C46"/>
  <c r="C47"/>
  <c r="C48"/>
  <c r="A48" s="1" a="1"/>
  <c r="A48" s="1"/>
  <c r="C44" l="1"/>
  <c r="G85" i="59" l="1"/>
  <c r="G115" i="49" l="1"/>
  <c r="H1328" i="62"/>
  <c r="H1329"/>
  <c r="H1330"/>
  <c r="H1331"/>
  <c r="H1332"/>
  <c r="H1333"/>
  <c r="H1334"/>
  <c r="G83" i="59"/>
  <c r="E43" i="34" a="1"/>
  <c r="E43" s="1"/>
  <c r="E44" a="1"/>
  <c r="E44" s="1"/>
  <c r="E45" a="1"/>
  <c r="E45" s="1"/>
  <c r="E48" a="1"/>
  <c r="E48" s="1"/>
  <c r="G34" l="1"/>
  <c r="G35"/>
  <c r="E35" s="1" a="1"/>
  <c r="E35" s="1"/>
  <c r="G36"/>
  <c r="E36" s="1" a="1"/>
  <c r="E36" s="1"/>
  <c r="G37"/>
  <c r="E37" s="1" a="1"/>
  <c r="E37" s="1"/>
  <c r="G38"/>
  <c r="E38" s="1" a="1"/>
  <c r="E38" s="1"/>
  <c r="G39"/>
  <c r="E39" s="1" a="1"/>
  <c r="E39" s="1"/>
  <c r="E40" a="1"/>
  <c r="E40" s="1"/>
  <c r="E41" a="1"/>
  <c r="E41" s="1"/>
  <c r="E42" a="1"/>
  <c r="E42" s="1"/>
  <c r="G30"/>
  <c r="E30" s="1" a="1"/>
  <c r="E30" s="1"/>
  <c r="C36"/>
  <c r="C37"/>
  <c r="C31" l="1"/>
  <c r="C32" l="1"/>
  <c r="G32"/>
  <c r="C30"/>
  <c r="C33"/>
  <c r="G31" l="1"/>
  <c r="E34" s="1" a="1"/>
  <c r="E34" s="1"/>
  <c r="A32" a="1"/>
  <c r="A32" s="1"/>
  <c r="A33" a="1"/>
  <c r="A33" s="1"/>
  <c r="A31" a="1"/>
  <c r="A31" s="1"/>
  <c r="E31" l="1" a="1"/>
  <c r="E31" s="1"/>
  <c r="E32" a="1"/>
  <c r="E32" s="1"/>
  <c r="C35"/>
  <c r="C39" l="1"/>
  <c r="C38" l="1"/>
  <c r="C34" l="1"/>
  <c r="A36" l="1" a="1"/>
  <c r="A36" s="1"/>
  <c r="A38" a="1"/>
  <c r="A38" s="1"/>
  <c r="A37" a="1"/>
  <c r="A37" s="1"/>
  <c r="A34" a="1"/>
  <c r="A34" s="1"/>
  <c r="A35" a="1"/>
  <c r="A35" s="1"/>
  <c r="A39" a="1"/>
  <c r="A39" s="1"/>
  <c r="C14" l="1"/>
  <c r="H88" i="64" l="1"/>
  <c r="H89"/>
  <c r="H90"/>
  <c r="H91"/>
  <c r="H92"/>
  <c r="F88"/>
  <c r="F89"/>
  <c r="F90"/>
  <c r="F91"/>
  <c r="F92"/>
  <c r="H87"/>
  <c r="F87"/>
  <c r="D127" i="50"/>
  <c r="F126"/>
  <c r="G79" i="59"/>
  <c r="G114" i="49"/>
  <c r="H601" i="62"/>
  <c r="G76" i="59"/>
  <c r="G74"/>
  <c r="G112" i="49"/>
  <c r="G70" i="59"/>
  <c r="G72"/>
  <c r="I91" i="64" l="1"/>
  <c r="I89"/>
  <c r="I92"/>
  <c r="I90"/>
  <c r="I88"/>
  <c r="I87"/>
  <c r="G111" i="49" l="1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G64" i="59"/>
  <c r="G62"/>
  <c r="G67"/>
  <c r="G108" i="49"/>
  <c r="G107" l="1"/>
  <c r="G59" i="59"/>
  <c r="H86" i="64" l="1"/>
  <c r="H94" s="1"/>
  <c r="F86"/>
  <c r="H76"/>
  <c r="F76"/>
  <c r="H75"/>
  <c r="F75"/>
  <c r="H70"/>
  <c r="F70"/>
  <c r="H69"/>
  <c r="F69"/>
  <c r="H60"/>
  <c r="F60"/>
  <c r="H59"/>
  <c r="F59"/>
  <c r="H58"/>
  <c r="F58"/>
  <c r="H53"/>
  <c r="F53"/>
  <c r="H52"/>
  <c r="F52"/>
  <c r="H43"/>
  <c r="F43"/>
  <c r="H42"/>
  <c r="F42"/>
  <c r="H37"/>
  <c r="F37"/>
  <c r="H36"/>
  <c r="F36"/>
  <c r="D35"/>
  <c r="H35" s="1"/>
  <c r="H30"/>
  <c r="H31" s="1"/>
  <c r="F30"/>
  <c r="H16"/>
  <c r="F16"/>
  <c r="H15"/>
  <c r="F15"/>
  <c r="H14"/>
  <c r="F14"/>
  <c r="H8"/>
  <c r="F8"/>
  <c r="H7"/>
  <c r="F7"/>
  <c r="H6"/>
  <c r="F6"/>
  <c r="E1814" i="62"/>
  <c r="D1814"/>
  <c r="F181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G104" i="49"/>
  <c r="G105"/>
  <c r="G106"/>
  <c r="G109"/>
  <c r="G110"/>
  <c r="G113"/>
  <c r="G116"/>
  <c r="G117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F41"/>
  <c r="F116" s="1"/>
  <c r="G44"/>
  <c r="G46"/>
  <c r="G48"/>
  <c r="G50"/>
  <c r="G52"/>
  <c r="F44" i="50"/>
  <c r="F45" s="1"/>
  <c r="I1" i="34"/>
  <c r="F12" i="50"/>
  <c r="F13" s="1"/>
  <c r="F14" s="1"/>
  <c r="F15" s="1"/>
  <c r="I13" i="49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F37"/>
  <c r="F44"/>
  <c r="G44" s="1"/>
  <c r="F45"/>
  <c r="G45" s="1"/>
  <c r="F46"/>
  <c r="G46" s="1"/>
  <c r="F47"/>
  <c r="G47" s="1"/>
  <c r="F50"/>
  <c r="G50" s="1"/>
  <c r="F51"/>
  <c r="G51" s="1"/>
  <c r="F52"/>
  <c r="G52" s="1"/>
  <c r="F64"/>
  <c r="G64" s="1"/>
  <c r="I156"/>
  <c r="I15" i="34"/>
  <c r="H17" i="64" l="1"/>
  <c r="F44"/>
  <c r="F54"/>
  <c r="F61"/>
  <c r="G157" i="49"/>
  <c r="H44" i="64"/>
  <c r="H54"/>
  <c r="I37"/>
  <c r="I53"/>
  <c r="I59"/>
  <c r="I37" i="49"/>
  <c r="I38" s="1"/>
  <c r="I39" s="1"/>
  <c r="I40" s="1"/>
  <c r="I41" s="1"/>
  <c r="I42" s="1"/>
  <c r="I43" s="1"/>
  <c r="I44" s="1"/>
  <c r="I45" s="1"/>
  <c r="I46" s="1"/>
  <c r="I47" s="1"/>
  <c r="H48" s="1"/>
  <c r="E46" i="50"/>
  <c r="F46" s="1"/>
  <c r="F47" s="1"/>
  <c r="F48" s="1"/>
  <c r="E16"/>
  <c r="F16" s="1"/>
  <c r="F17" s="1"/>
  <c r="F18" s="1"/>
  <c r="F19" s="1"/>
  <c r="F20" s="1"/>
  <c r="F21" s="1"/>
  <c r="H38" i="64"/>
  <c r="H71"/>
  <c r="H78"/>
  <c r="I36"/>
  <c r="I60"/>
  <c r="I70"/>
  <c r="I76"/>
  <c r="F157" i="49"/>
  <c r="I41" i="59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H9" i="64"/>
  <c r="F71"/>
  <c r="F78"/>
  <c r="E16" i="34"/>
  <c r="E1"/>
  <c r="E28"/>
  <c r="G116" i="59"/>
  <c r="A16" i="34"/>
  <c r="A28"/>
  <c r="A30" a="1"/>
  <c r="A30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F1815"/>
  <c r="F12" i="73" s="1"/>
  <c r="I7" i="64"/>
  <c r="I15"/>
  <c r="I35"/>
  <c r="I38" s="1"/>
  <c r="I42"/>
  <c r="I58"/>
  <c r="I61" s="1"/>
  <c r="I69"/>
  <c r="I52"/>
  <c r="I54" s="1"/>
  <c r="I75"/>
  <c r="I78" s="1"/>
  <c r="H106" i="59" l="1"/>
  <c r="H116" s="1"/>
  <c r="I71" i="64"/>
  <c r="I48" i="49"/>
  <c r="I49" s="1"/>
  <c r="I50" s="1"/>
  <c r="I51" s="1"/>
  <c r="I52" s="1"/>
  <c r="I53" s="1"/>
  <c r="I54" s="1"/>
  <c r="I55" s="1"/>
  <c r="I56" s="1"/>
  <c r="I57" s="1"/>
  <c r="H58" s="1"/>
  <c r="I58" s="1"/>
  <c r="I59" s="1"/>
  <c r="I60" s="1"/>
  <c r="F13" i="7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823"/>
  <c r="I9" i="64"/>
  <c r="I44"/>
  <c r="I17"/>
  <c r="E22" i="50"/>
  <c r="F22" s="1"/>
  <c r="F23" s="1"/>
  <c r="F24" s="1"/>
  <c r="F25" s="1"/>
  <c r="E49"/>
  <c r="F49" s="1"/>
  <c r="F50" s="1"/>
  <c r="F1336" i="62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F1609" s="1"/>
  <c r="F1610" s="1"/>
  <c r="F1611" s="1"/>
  <c r="F1612" s="1"/>
  <c r="F1613" s="1"/>
  <c r="F1614" s="1"/>
  <c r="F1615" s="1"/>
  <c r="F1616" s="1"/>
  <c r="F1617" s="1"/>
  <c r="F1618" s="1"/>
  <c r="F1619" s="1"/>
  <c r="F1620" s="1"/>
  <c r="F1621" s="1"/>
  <c r="F1622" s="1"/>
  <c r="F1623" s="1"/>
  <c r="F1624" s="1"/>
  <c r="F1625" s="1"/>
  <c r="F1626" s="1"/>
  <c r="F1627" s="1"/>
  <c r="F1628" s="1"/>
  <c r="F1629" s="1"/>
  <c r="F1630" s="1"/>
  <c r="F1631" s="1"/>
  <c r="F1632" s="1"/>
  <c r="F1633" s="1"/>
  <c r="F1634" s="1"/>
  <c r="F1635" s="1"/>
  <c r="F1636" s="1"/>
  <c r="F1637" s="1"/>
  <c r="F1638" s="1"/>
  <c r="F1639" s="1"/>
  <c r="F1640" s="1"/>
  <c r="F1641" s="1"/>
  <c r="F1642" s="1"/>
  <c r="F1643" s="1"/>
  <c r="F1644" s="1"/>
  <c r="F1645" s="1"/>
  <c r="F1646" s="1"/>
  <c r="F1647" s="1"/>
  <c r="F1648" s="1"/>
  <c r="F1649" s="1"/>
  <c r="F1650" s="1"/>
  <c r="F1651" s="1"/>
  <c r="F1652" s="1"/>
  <c r="F1653" s="1"/>
  <c r="F1654" s="1"/>
  <c r="F1655" s="1"/>
  <c r="F1656" s="1"/>
  <c r="F1657" s="1"/>
  <c r="F1658" s="1"/>
  <c r="F1659" s="1"/>
  <c r="F1660" s="1"/>
  <c r="F1661" s="1"/>
  <c r="F1662" s="1"/>
  <c r="F1663" s="1"/>
  <c r="F1664" s="1"/>
  <c r="F1665" s="1"/>
  <c r="F1666" s="1"/>
  <c r="F1667" s="1"/>
  <c r="F1668" s="1"/>
  <c r="F1669" s="1"/>
  <c r="F1670" s="1"/>
  <c r="F1671" s="1"/>
  <c r="F1672" s="1"/>
  <c r="F1673" s="1"/>
  <c r="F1674" s="1"/>
  <c r="F1675" s="1"/>
  <c r="F1676" s="1"/>
  <c r="F1677" s="1"/>
  <c r="F1678" s="1"/>
  <c r="F1679" s="1"/>
  <c r="F1680" s="1"/>
  <c r="F1681" s="1"/>
  <c r="F1682" s="1"/>
  <c r="F1683" s="1"/>
  <c r="F1684" s="1"/>
  <c r="F1685" s="1"/>
  <c r="F1686" s="1"/>
  <c r="F1687" s="1"/>
  <c r="F1688" s="1"/>
  <c r="F1689" s="1"/>
  <c r="F1690" s="1"/>
  <c r="F1691" s="1"/>
  <c r="F1692" s="1"/>
  <c r="F1693" s="1"/>
  <c r="F1694" s="1"/>
  <c r="F1695" s="1"/>
  <c r="F1696" s="1"/>
  <c r="F1697" s="1"/>
  <c r="F1698" s="1"/>
  <c r="F1699" s="1"/>
  <c r="F1700" s="1"/>
  <c r="F1701" s="1"/>
  <c r="F1702" s="1"/>
  <c r="F1703" s="1"/>
  <c r="F1704" s="1"/>
  <c r="F1705" s="1"/>
  <c r="F1706" s="1"/>
  <c r="F1707" s="1"/>
  <c r="F1708" s="1"/>
  <c r="F1709" s="1"/>
  <c r="F1710" s="1"/>
  <c r="F1711" s="1"/>
  <c r="F1712" s="1"/>
  <c r="F1713" s="1"/>
  <c r="F1714" s="1"/>
  <c r="F1715" s="1"/>
  <c r="F1716" s="1"/>
  <c r="F1717" s="1"/>
  <c r="F1718" s="1"/>
  <c r="F1719" s="1"/>
  <c r="F1720" s="1"/>
  <c r="F1721" s="1"/>
  <c r="F1722" s="1"/>
  <c r="F1723" s="1"/>
  <c r="F1724" s="1"/>
  <c r="F1725" s="1"/>
  <c r="F1726" s="1"/>
  <c r="F1727" s="1"/>
  <c r="F1728" s="1"/>
  <c r="F1729" s="1"/>
  <c r="F1730" s="1"/>
  <c r="F1731" s="1"/>
  <c r="F1732" s="1"/>
  <c r="F1733" s="1"/>
  <c r="F1734" s="1"/>
  <c r="F1735" s="1"/>
  <c r="F1736" s="1"/>
  <c r="F1737" s="1"/>
  <c r="F1738" s="1"/>
  <c r="F1739" s="1"/>
  <c r="F1740" s="1"/>
  <c r="F1741" s="1"/>
  <c r="F1742" s="1"/>
  <c r="F1743" s="1"/>
  <c r="F1744" s="1"/>
  <c r="F1745" s="1"/>
  <c r="F1746" s="1"/>
  <c r="F1747" s="1"/>
  <c r="F1748" s="1"/>
  <c r="F1749" s="1"/>
  <c r="F1750" s="1"/>
  <c r="F1751" s="1"/>
  <c r="F1752" s="1"/>
  <c r="F1753" s="1"/>
  <c r="F1754" s="1"/>
  <c r="F1755" s="1"/>
  <c r="F1756" s="1"/>
  <c r="F1757" s="1"/>
  <c r="F1758" s="1"/>
  <c r="F1759" s="1"/>
  <c r="F1760" s="1"/>
  <c r="F1761" s="1"/>
  <c r="F1762" s="1"/>
  <c r="F1763" s="1"/>
  <c r="F1764" s="1"/>
  <c r="F1765" s="1"/>
  <c r="F1766" s="1"/>
  <c r="F1767" s="1"/>
  <c r="F1768" s="1"/>
  <c r="F1769" s="1"/>
  <c r="F1770" s="1"/>
  <c r="F1771" s="1"/>
  <c r="F1772" s="1"/>
  <c r="F1773" s="1"/>
  <c r="F1774" s="1"/>
  <c r="F1775" s="1"/>
  <c r="F1776" s="1"/>
  <c r="F1777" s="1"/>
  <c r="F1778" s="1"/>
  <c r="F1779" s="1"/>
  <c r="F1780" s="1"/>
  <c r="F1781" s="1"/>
  <c r="F1782" s="1"/>
  <c r="F1783" s="1"/>
  <c r="F1784" s="1"/>
  <c r="F1785" s="1"/>
  <c r="F1786" s="1"/>
  <c r="F1787" s="1"/>
  <c r="F1788" s="1"/>
  <c r="F1789" s="1"/>
  <c r="F1790" s="1"/>
  <c r="F1791" s="1"/>
  <c r="F1792" s="1"/>
  <c r="F1793" s="1"/>
  <c r="F1794" s="1"/>
  <c r="F1795" s="1"/>
  <c r="F1796" s="1"/>
  <c r="F1797" s="1"/>
  <c r="F1798" s="1"/>
  <c r="F1799" s="1"/>
  <c r="F1800" s="1"/>
  <c r="F1801" s="1"/>
  <c r="F1802" s="1"/>
  <c r="F1803" s="1"/>
  <c r="F1804" s="1"/>
  <c r="F1805" s="1"/>
  <c r="F1806" s="1"/>
  <c r="F1807" s="1"/>
  <c r="F1808" s="1"/>
  <c r="F1809" s="1"/>
  <c r="F1810" s="1"/>
  <c r="F1811" s="1"/>
  <c r="F1812" s="1"/>
  <c r="D118" i="59"/>
  <c r="I106" l="1"/>
  <c r="F130" i="73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F604" s="1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H61" i="49"/>
  <c r="I61" s="1"/>
  <c r="I62" s="1"/>
  <c r="I63" s="1"/>
  <c r="I64" s="1"/>
  <c r="I65" s="1"/>
  <c r="E26" i="50"/>
  <c r="F26" s="1"/>
  <c r="F27" s="1"/>
  <c r="F28" s="1"/>
  <c r="E51"/>
  <c r="F51" s="1"/>
  <c r="F52" s="1"/>
  <c r="F53" s="1"/>
  <c r="F631" i="73" l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E54" i="50"/>
  <c r="F54" s="1"/>
  <c r="F55" s="1"/>
  <c r="E29"/>
  <c r="F29" s="1"/>
  <c r="F30" s="1"/>
  <c r="H66" i="49"/>
  <c r="I66" s="1"/>
  <c r="I67" s="1"/>
  <c r="I68" s="1"/>
  <c r="I69" s="1"/>
  <c r="F694" i="73" l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E31" i="50"/>
  <c r="F31" s="1"/>
  <c r="F32" s="1"/>
  <c r="E56"/>
  <c r="F56" s="1"/>
  <c r="F57" s="1"/>
  <c r="H70" i="49"/>
  <c r="I70" s="1"/>
  <c r="I71" s="1"/>
  <c r="I72" s="1"/>
  <c r="F760" i="73" l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E33" i="50"/>
  <c r="F33" s="1"/>
  <c r="F34" s="1"/>
  <c r="E58"/>
  <c r="F58" s="1"/>
  <c r="F59" s="1"/>
  <c r="F60" s="1"/>
  <c r="F61" s="1"/>
  <c r="F62" s="1"/>
  <c r="H73" i="49"/>
  <c r="I73" s="1"/>
  <c r="I74" s="1"/>
  <c r="F855" i="73" l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F1336" s="1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F1609" s="1"/>
  <c r="F1610" s="1"/>
  <c r="F1611" s="1"/>
  <c r="F1612" s="1"/>
  <c r="F1613" s="1"/>
  <c r="F1614" s="1"/>
  <c r="F1615" s="1"/>
  <c r="F1616" s="1"/>
  <c r="F1617" s="1"/>
  <c r="F1618" s="1"/>
  <c r="F1619" s="1"/>
  <c r="F1620" s="1"/>
  <c r="F1621" s="1"/>
  <c r="F1622" s="1"/>
  <c r="F1623" s="1"/>
  <c r="F1624" s="1"/>
  <c r="F1625" s="1"/>
  <c r="F1626" s="1"/>
  <c r="F1627" s="1"/>
  <c r="F1628" s="1"/>
  <c r="F1629" s="1"/>
  <c r="F1630" s="1"/>
  <c r="F1631" s="1"/>
  <c r="F1632" s="1"/>
  <c r="F1633" s="1"/>
  <c r="F1634" s="1"/>
  <c r="F1635" s="1"/>
  <c r="F1636" s="1"/>
  <c r="F1637" s="1"/>
  <c r="F1638" s="1"/>
  <c r="F1639" s="1"/>
  <c r="F1640" s="1"/>
  <c r="F1641" s="1"/>
  <c r="F1642" s="1"/>
  <c r="F1643" s="1"/>
  <c r="F1644" s="1"/>
  <c r="F1645" s="1"/>
  <c r="F1646" s="1"/>
  <c r="F1647" s="1"/>
  <c r="F1648" s="1"/>
  <c r="F1649" s="1"/>
  <c r="F1650" s="1"/>
  <c r="F1651" s="1"/>
  <c r="F1652" s="1"/>
  <c r="F1653" s="1"/>
  <c r="F1654" s="1"/>
  <c r="F1655" s="1"/>
  <c r="F1656" s="1"/>
  <c r="F1657" s="1"/>
  <c r="F1658" s="1"/>
  <c r="F1659" s="1"/>
  <c r="F1660" s="1"/>
  <c r="F1661" s="1"/>
  <c r="F1662" s="1"/>
  <c r="F1663" s="1"/>
  <c r="F1664" s="1"/>
  <c r="F1665" s="1"/>
  <c r="F1666" s="1"/>
  <c r="F1667" s="1"/>
  <c r="F1668" s="1"/>
  <c r="F1669" s="1"/>
  <c r="F1670" s="1"/>
  <c r="F1671" s="1"/>
  <c r="F1672" s="1"/>
  <c r="F1673" s="1"/>
  <c r="F1674" s="1"/>
  <c r="F1675" s="1"/>
  <c r="F1676" s="1"/>
  <c r="F1677" s="1"/>
  <c r="F1678" s="1"/>
  <c r="F1679" s="1"/>
  <c r="F1680" s="1"/>
  <c r="F1681" s="1"/>
  <c r="F1682" s="1"/>
  <c r="F1683" s="1"/>
  <c r="F1684" s="1"/>
  <c r="F1685" s="1"/>
  <c r="F1686" s="1"/>
  <c r="F1687" s="1"/>
  <c r="F1688" s="1"/>
  <c r="F1689" s="1"/>
  <c r="F1690" s="1"/>
  <c r="F1691" s="1"/>
  <c r="F1692" s="1"/>
  <c r="F1693" s="1"/>
  <c r="F1694" s="1"/>
  <c r="F1695" s="1"/>
  <c r="F1696" s="1"/>
  <c r="F1697" s="1"/>
  <c r="F1698" s="1"/>
  <c r="F1699" s="1"/>
  <c r="F1700" s="1"/>
  <c r="F1701" s="1"/>
  <c r="F1702" s="1"/>
  <c r="F1703" s="1"/>
  <c r="F1704" s="1"/>
  <c r="F1705" s="1"/>
  <c r="F1706" s="1"/>
  <c r="F1707" s="1"/>
  <c r="F1708" s="1"/>
  <c r="F1709" s="1"/>
  <c r="F1710" s="1"/>
  <c r="F1711" s="1"/>
  <c r="F1712" s="1"/>
  <c r="F1713" s="1"/>
  <c r="F1714" s="1"/>
  <c r="F1715" s="1"/>
  <c r="F1716" s="1"/>
  <c r="F1717" s="1"/>
  <c r="F1718" s="1"/>
  <c r="F1719" s="1"/>
  <c r="F1720" s="1"/>
  <c r="F1721" s="1"/>
  <c r="F1722" s="1"/>
  <c r="F1723" s="1"/>
  <c r="F1724" s="1"/>
  <c r="F1725" s="1"/>
  <c r="F1726" s="1"/>
  <c r="F1727" s="1"/>
  <c r="F1728" s="1"/>
  <c r="F1729" s="1"/>
  <c r="F1730" s="1"/>
  <c r="F1731" s="1"/>
  <c r="F1732" s="1"/>
  <c r="F1733" s="1"/>
  <c r="F1734" s="1"/>
  <c r="F1735" s="1"/>
  <c r="F1736" s="1"/>
  <c r="F1737" s="1"/>
  <c r="F1738" s="1"/>
  <c r="F1739" s="1"/>
  <c r="F1740" s="1"/>
  <c r="F1741" s="1"/>
  <c r="F1742" s="1"/>
  <c r="F1743" s="1"/>
  <c r="F1744" s="1"/>
  <c r="F1745" s="1"/>
  <c r="F1746" s="1"/>
  <c r="F1747" s="1"/>
  <c r="F1748" s="1"/>
  <c r="F1749" s="1"/>
  <c r="F1750" s="1"/>
  <c r="F1751" s="1"/>
  <c r="F1752" s="1"/>
  <c r="F1753" s="1"/>
  <c r="F1754" s="1"/>
  <c r="F1755" s="1"/>
  <c r="F1756" s="1"/>
  <c r="F1757" s="1"/>
  <c r="F1758" s="1"/>
  <c r="F1759" s="1"/>
  <c r="F1760" s="1"/>
  <c r="F1761" s="1"/>
  <c r="F1762" s="1"/>
  <c r="F1763" s="1"/>
  <c r="F1764" s="1"/>
  <c r="F1765" s="1"/>
  <c r="F1766" s="1"/>
  <c r="F1767" s="1"/>
  <c r="F1768" s="1"/>
  <c r="F1769" s="1"/>
  <c r="F1770" s="1"/>
  <c r="F1771" s="1"/>
  <c r="F1772" s="1"/>
  <c r="F1773" s="1"/>
  <c r="F1774" s="1"/>
  <c r="F1775" s="1"/>
  <c r="F1776" s="1"/>
  <c r="F1777" s="1"/>
  <c r="F1778" s="1"/>
  <c r="F1779" s="1"/>
  <c r="F1780" s="1"/>
  <c r="F1781" s="1"/>
  <c r="F1782" s="1"/>
  <c r="F1783" s="1"/>
  <c r="F1784" s="1"/>
  <c r="F1785" s="1"/>
  <c r="F1786" s="1"/>
  <c r="F1787" s="1"/>
  <c r="F1788" s="1"/>
  <c r="F1789" s="1"/>
  <c r="F1790" s="1"/>
  <c r="F1791" s="1"/>
  <c r="F1792" s="1"/>
  <c r="F1793" s="1"/>
  <c r="F1794" s="1"/>
  <c r="F1795" s="1"/>
  <c r="F1796" s="1"/>
  <c r="F1797" s="1"/>
  <c r="F1798" s="1"/>
  <c r="F1799" s="1"/>
  <c r="F1800" s="1"/>
  <c r="F1801" s="1"/>
  <c r="F1802" s="1"/>
  <c r="F1803" s="1"/>
  <c r="F1804" s="1"/>
  <c r="F1805" s="1"/>
  <c r="F1806" s="1"/>
  <c r="F1807" s="1"/>
  <c r="F1808" s="1"/>
  <c r="F1809" s="1"/>
  <c r="F1810" s="1"/>
  <c r="F1811" s="1"/>
  <c r="F1812" s="1"/>
  <c r="F1813" s="1"/>
  <c r="F1814" s="1"/>
  <c r="F1815" s="1"/>
  <c r="F1816" s="1"/>
  <c r="F1817" s="1"/>
  <c r="F1818" s="1"/>
  <c r="F1819" s="1"/>
  <c r="F1820" s="1"/>
  <c r="E35" i="50"/>
  <c r="F35" s="1"/>
  <c r="F36" s="1"/>
  <c r="C26" i="34"/>
  <c r="H75" i="49"/>
  <c r="I75" s="1"/>
  <c r="I76" s="1"/>
  <c r="E63" i="50"/>
  <c r="F63" s="1"/>
  <c r="F64" s="1"/>
  <c r="F65" s="1"/>
  <c r="E66" l="1"/>
  <c r="F66" s="1"/>
  <c r="F67" s="1"/>
  <c r="H77" i="49"/>
  <c r="I77" s="1"/>
  <c r="I78" s="1"/>
  <c r="E37" i="50"/>
  <c r="F37" s="1"/>
  <c r="F38" s="1"/>
  <c r="F39" s="1"/>
  <c r="E40" l="1"/>
  <c r="F40" s="1"/>
  <c r="F41" s="1"/>
  <c r="E68"/>
  <c r="F68" s="1"/>
  <c r="F69" s="1"/>
  <c r="F70" s="1"/>
  <c r="H79" i="49"/>
  <c r="I79" s="1"/>
  <c r="I80" s="1"/>
  <c r="I81" s="1"/>
  <c r="I82" s="1"/>
  <c r="I83" s="1"/>
  <c r="I84" s="1"/>
  <c r="I85" s="1"/>
  <c r="I86" s="1"/>
  <c r="I87" s="1"/>
  <c r="I88" s="1"/>
  <c r="C40" i="34"/>
  <c r="E71" i="50" l="1"/>
  <c r="F71" s="1"/>
  <c r="F72" s="1"/>
  <c r="F73" s="1"/>
  <c r="E42"/>
  <c r="F42" s="1"/>
  <c r="F43" s="1"/>
  <c r="E44" s="1"/>
  <c r="H89" i="49"/>
  <c r="I89" s="1"/>
  <c r="I90" s="1"/>
  <c r="I91" s="1"/>
  <c r="A40" i="34" a="1"/>
  <c r="A40" s="1"/>
  <c r="H92" i="49" l="1"/>
  <c r="I92" s="1"/>
  <c r="I93" s="1"/>
  <c r="H94" s="1"/>
  <c r="E74" i="50"/>
  <c r="F74" s="1"/>
  <c r="F75" s="1"/>
  <c r="F76" s="1"/>
  <c r="G33" i="34"/>
  <c r="C41"/>
  <c r="E77" i="50" l="1"/>
  <c r="F77" s="1"/>
  <c r="F78" s="1"/>
  <c r="F79" s="1"/>
  <c r="I94" i="49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E33" i="34" a="1"/>
  <c r="E33" s="1"/>
  <c r="G49"/>
  <c r="A41" a="1"/>
  <c r="A41" s="1"/>
  <c r="H128" i="49" l="1"/>
  <c r="I128"/>
  <c r="I129" s="1"/>
  <c r="I130" s="1"/>
  <c r="I131" s="1"/>
  <c r="I132" s="1"/>
  <c r="I133" s="1"/>
  <c r="I134" s="1"/>
  <c r="I135" s="1"/>
  <c r="I136" s="1"/>
  <c r="I137" s="1"/>
  <c r="I138" s="1"/>
  <c r="E80" i="50"/>
  <c r="F80" s="1"/>
  <c r="F81" s="1"/>
  <c r="F82" s="1"/>
  <c r="E83" s="1"/>
  <c r="F83" s="1"/>
  <c r="F84" s="1"/>
  <c r="F85" s="1"/>
  <c r="E86" s="1"/>
  <c r="F86" s="1"/>
  <c r="F87" s="1"/>
  <c r="C42" i="34"/>
  <c r="H139" i="49" l="1"/>
  <c r="I139"/>
  <c r="I140" s="1"/>
  <c r="H157"/>
  <c r="I157" s="1"/>
  <c r="G3" i="34" s="1"/>
  <c r="E88" i="50"/>
  <c r="F88" s="1"/>
  <c r="F89" s="1"/>
  <c r="F90" s="1"/>
  <c r="E91" s="1"/>
  <c r="A42" i="34" a="1"/>
  <c r="A42" s="1"/>
  <c r="F91" i="50" l="1"/>
  <c r="F92" s="1"/>
  <c r="F93" s="1"/>
  <c r="C43" i="34"/>
  <c r="E94" i="50" l="1"/>
  <c r="F94" s="1"/>
  <c r="F95" s="1"/>
  <c r="F96" s="1"/>
  <c r="F97" s="1"/>
  <c r="F98" s="1"/>
  <c r="F99" s="1"/>
  <c r="F100" s="1"/>
  <c r="A43" i="34" a="1"/>
  <c r="A43" s="1"/>
  <c r="A45" a="1"/>
  <c r="A45" s="1"/>
  <c r="A47" a="1"/>
  <c r="A47" s="1"/>
  <c r="A44" a="1"/>
  <c r="A44" s="1"/>
  <c r="A46" a="1"/>
  <c r="A46" s="1"/>
  <c r="C49"/>
  <c r="E101" i="50" l="1"/>
  <c r="F101"/>
  <c r="F102" s="1"/>
  <c r="F103" s="1"/>
  <c r="F104" s="1"/>
  <c r="E105" l="1"/>
  <c r="F105"/>
  <c r="F106" s="1"/>
  <c r="F107" s="1"/>
  <c r="E108" l="1"/>
  <c r="F108" s="1"/>
  <c r="F109" s="1"/>
  <c r="F110" s="1"/>
  <c r="E111" s="1"/>
  <c r="F111" s="1"/>
  <c r="F112" s="1"/>
  <c r="F113" s="1"/>
  <c r="F114" s="1"/>
  <c r="F115" s="1"/>
  <c r="E116" s="1"/>
  <c r="F116" s="1"/>
  <c r="F117" s="1"/>
  <c r="F118" s="1"/>
  <c r="F119" s="1"/>
  <c r="E120" s="1"/>
  <c r="F120" s="1"/>
  <c r="E127" l="1"/>
  <c r="F127" s="1"/>
  <c r="G4" i="34" s="1"/>
  <c r="G14" s="1"/>
</calcChain>
</file>

<file path=xl/sharedStrings.xml><?xml version="1.0" encoding="utf-8"?>
<sst xmlns="http://schemas.openxmlformats.org/spreadsheetml/2006/main" count="7562" uniqueCount="2210">
  <si>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</si>
  <si>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</si>
  <si>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</si>
  <si>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</si>
  <si>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</si>
  <si>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</si>
  <si>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</si>
  <si>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</si>
  <si>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</si>
  <si>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</si>
  <si>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</si>
  <si>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</si>
  <si>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</si>
  <si>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</si>
  <si>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</si>
  <si>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</si>
  <si>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</si>
  <si>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</si>
  <si>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</si>
  <si>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</si>
  <si>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</si>
  <si>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</si>
  <si>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</si>
  <si>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</si>
  <si>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</si>
  <si>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</si>
  <si>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</si>
  <si>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</si>
  <si>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</si>
  <si>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</si>
  <si>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</si>
  <si>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</si>
  <si>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</si>
  <si>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</si>
  <si>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</si>
  <si>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</si>
  <si>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</si>
  <si>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</si>
  <si>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</si>
  <si>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</si>
  <si>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</si>
  <si>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</si>
  <si>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</si>
  <si>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</si>
  <si>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</si>
  <si>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</si>
  <si>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</si>
  <si>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</si>
  <si>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</si>
  <si>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</si>
  <si>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</si>
  <si>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</si>
  <si>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</si>
  <si>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</si>
  <si>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</si>
  <si>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</si>
  <si>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</si>
  <si>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</si>
  <si>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</si>
  <si>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</si>
  <si>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</si>
  <si>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</si>
  <si>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</si>
  <si>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</si>
  <si>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</si>
  <si>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</si>
  <si>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</si>
  <si>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</si>
  <si>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</si>
  <si>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</si>
  <si>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</si>
  <si>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</si>
  <si>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</si>
  <si>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</si>
  <si>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</si>
  <si>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</si>
  <si>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</si>
  <si>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</si>
  <si>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</si>
  <si>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</si>
  <si>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</si>
  <si>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</si>
  <si>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</si>
  <si>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</si>
  <si>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</si>
  <si>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</si>
  <si>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</si>
  <si>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</si>
  <si>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</si>
  <si>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</si>
  <si>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</si>
  <si>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</si>
  <si>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</si>
  <si>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</si>
  <si>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</si>
  <si>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</si>
  <si>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</si>
  <si>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</si>
  <si>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</si>
  <si>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</si>
  <si>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</si>
  <si>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</si>
  <si>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</si>
  <si>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</si>
  <si>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</si>
  <si>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</si>
  <si>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</si>
  <si>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</si>
  <si>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</si>
  <si>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</si>
  <si>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</si>
  <si>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</si>
  <si>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</si>
  <si>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</si>
  <si>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</si>
  <si>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</si>
  <si>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</si>
  <si>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</si>
  <si>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</si>
  <si>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</si>
  <si>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</si>
  <si>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</si>
  <si>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</si>
  <si>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</si>
  <si>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</si>
  <si>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</si>
  <si>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</si>
  <si>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</si>
  <si>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</si>
  <si>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</si>
  <si>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</si>
  <si>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</si>
  <si>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</si>
  <si>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</si>
  <si>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</si>
  <si>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</si>
  <si>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</si>
  <si>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</si>
  <si>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</si>
  <si>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</si>
  <si>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</si>
  <si>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</si>
  <si>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</si>
  <si>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</si>
  <si>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</si>
  <si>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</si>
  <si>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</si>
  <si>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</si>
  <si>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</si>
  <si>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</si>
  <si>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</si>
  <si>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</si>
  <si>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</si>
  <si>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</si>
  <si>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</si>
  <si>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</si>
  <si>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</si>
  <si>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</si>
  <si>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</si>
  <si>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</si>
  <si>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</si>
  <si>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</si>
  <si>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</si>
  <si>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</si>
  <si>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</si>
  <si>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</si>
  <si>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</si>
  <si>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</si>
  <si>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</si>
  <si>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</si>
  <si>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</si>
  <si>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</si>
  <si>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</si>
  <si>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</si>
  <si>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</si>
  <si>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</si>
  <si>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</si>
  <si>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</si>
  <si>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</si>
  <si>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</si>
  <si>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</si>
  <si>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</si>
  <si>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</si>
  <si>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</si>
  <si>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</si>
  <si>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</si>
  <si>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</si>
  <si>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</si>
  <si>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</si>
  <si>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</si>
  <si>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</si>
  <si>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</si>
  <si>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</si>
  <si>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</si>
  <si>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</si>
  <si>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</si>
  <si>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</si>
  <si>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</si>
  <si>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</si>
  <si>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</si>
  <si>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</si>
  <si>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</si>
  <si>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</si>
  <si>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</si>
  <si>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</si>
  <si>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</si>
  <si>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</si>
  <si>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</si>
  <si>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</si>
  <si>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</si>
  <si>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</si>
  <si>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</si>
  <si>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</si>
  <si>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</si>
  <si>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</si>
  <si>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</si>
  <si>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</si>
  <si>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</si>
  <si>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</si>
  <si>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</si>
  <si>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</si>
  <si>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</si>
  <si>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</si>
  <si>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</si>
  <si>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</si>
  <si>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</si>
  <si>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</si>
  <si>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</si>
  <si>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</si>
  <si>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</si>
  <si>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</si>
  <si>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</si>
  <si>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</si>
  <si>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</si>
  <si>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</si>
  <si>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</si>
  <si>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</si>
  <si>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</si>
  <si>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</si>
  <si>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</si>
  <si>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</si>
  <si>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</si>
  <si>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</si>
  <si>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</si>
  <si>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</si>
  <si>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</si>
  <si>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</si>
  <si>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</si>
  <si>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</si>
  <si>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</si>
  <si>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</si>
  <si>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</si>
  <si>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</si>
  <si>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</si>
  <si>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</si>
  <si>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</si>
  <si>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</si>
  <si>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</si>
  <si>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</si>
  <si>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</si>
  <si>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</si>
  <si>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</si>
  <si>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</si>
  <si>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</si>
  <si>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</si>
  <si>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</si>
  <si>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</si>
  <si>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</si>
  <si>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</si>
  <si>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</si>
  <si>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</si>
  <si>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</si>
  <si>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</si>
  <si>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</si>
  <si>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</si>
  <si>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</si>
  <si>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</si>
  <si>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</si>
  <si>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</si>
  <si>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</si>
  <si>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</si>
  <si>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</si>
  <si>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</si>
  <si>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</si>
  <si>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</si>
  <si>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</si>
  <si>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</si>
  <si>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</si>
  <si>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</si>
  <si>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</si>
  <si>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</si>
  <si>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</si>
  <si>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</si>
  <si>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</si>
  <si>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</si>
  <si>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</si>
  <si>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</si>
  <si>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</si>
  <si>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</si>
  <si>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</si>
  <si>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</si>
  <si>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</si>
  <si>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</si>
  <si>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</si>
  <si>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</si>
  <si>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</si>
  <si>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</si>
  <si>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</si>
  <si>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</si>
  <si>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</si>
  <si>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</si>
  <si>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</si>
  <si>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</si>
  <si>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</si>
  <si>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</si>
  <si>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</si>
  <si>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</si>
  <si>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</si>
  <si>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</si>
  <si>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</si>
  <si>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</si>
  <si>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</si>
  <si>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</si>
  <si>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</si>
  <si>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</si>
  <si>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</si>
  <si>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</si>
  <si>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</si>
  <si>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</si>
  <si>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</si>
  <si>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</si>
  <si>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</si>
  <si>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</si>
  <si>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</si>
  <si>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</si>
  <si>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</si>
  <si>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</si>
  <si>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</si>
  <si>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</si>
  <si>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</si>
  <si>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</si>
  <si>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</si>
  <si>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</si>
  <si>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</si>
  <si>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</si>
  <si>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</si>
  <si>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</si>
  <si>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</si>
  <si>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</si>
  <si>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</si>
  <si>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</si>
  <si>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</si>
  <si>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</si>
  <si>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</si>
  <si>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</si>
  <si>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</si>
  <si>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</si>
  <si>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</si>
  <si>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</si>
  <si>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</si>
  <si>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</si>
  <si>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</si>
  <si>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</si>
  <si>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</si>
  <si>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</si>
  <si>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</si>
  <si>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</si>
  <si>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</si>
  <si>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</si>
  <si>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</si>
  <si>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</si>
  <si>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</si>
  <si>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</si>
  <si>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</si>
  <si>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</si>
  <si>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</si>
  <si>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</si>
  <si>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</si>
  <si>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</si>
  <si>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</si>
  <si>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</si>
  <si>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</si>
  <si>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</si>
  <si>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</si>
  <si>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</si>
  <si>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</si>
  <si>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</si>
  <si>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</si>
  <si>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</si>
  <si>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</si>
  <si>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</si>
  <si>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</si>
  <si>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</si>
  <si>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</si>
  <si>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</si>
  <si>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</si>
  <si>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</si>
  <si>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</si>
  <si>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</si>
  <si>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</si>
  <si>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</si>
  <si>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</si>
  <si>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</si>
  <si>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</si>
  <si>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</si>
  <si>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</si>
  <si>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</si>
  <si>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</si>
  <si>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</si>
  <si>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</si>
  <si>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</si>
  <si>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</si>
  <si>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</si>
  <si>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</si>
  <si>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</si>
  <si>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</si>
  <si>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</si>
  <si>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</si>
  <si>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</si>
  <si>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</si>
  <si>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</si>
  <si>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</si>
  <si>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</si>
  <si>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</si>
  <si>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</si>
  <si>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</si>
  <si>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</si>
  <si>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</si>
  <si>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</si>
  <si>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</si>
  <si>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</si>
  <si>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</si>
  <si>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</si>
  <si>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</si>
  <si>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</si>
  <si>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</si>
  <si>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</si>
  <si>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</si>
  <si>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</si>
  <si>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</si>
  <si>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</si>
  <si>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</si>
  <si>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</si>
  <si>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</si>
  <si>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</si>
  <si>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</si>
  <si>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</si>
  <si>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</si>
  <si>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</si>
  <si>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</si>
  <si>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</si>
  <si>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</si>
  <si>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</si>
  <si>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</si>
  <si>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</si>
  <si>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</si>
  <si>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</si>
  <si>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</si>
  <si>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</si>
  <si>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</si>
  <si>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</si>
  <si>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</si>
  <si>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</si>
  <si>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</si>
  <si>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</si>
  <si>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</si>
  <si>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</si>
  <si>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</si>
  <si>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</si>
  <si>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</si>
  <si>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</si>
  <si>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</si>
  <si>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</si>
  <si>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</si>
  <si>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</si>
  <si>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</si>
  <si>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</si>
  <si>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</si>
  <si>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</si>
  <si>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</si>
  <si>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</si>
  <si>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</si>
  <si>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</si>
  <si>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</si>
  <si>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</si>
  <si>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</si>
  <si>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</si>
  <si>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</si>
  <si>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</si>
  <si>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</si>
  <si>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</si>
  <si>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</si>
  <si>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</si>
  <si>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</si>
  <si>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</si>
  <si>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</si>
  <si>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</si>
  <si>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</si>
  <si>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</si>
  <si>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</si>
  <si>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</si>
  <si>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</si>
  <si>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</si>
  <si>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</si>
  <si>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</si>
  <si>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</si>
  <si>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</si>
  <si>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</si>
  <si>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</si>
  <si>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</si>
  <si>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</si>
  <si>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</si>
  <si>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</si>
  <si>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</si>
  <si>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</si>
  <si>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</si>
  <si>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</si>
  <si>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</si>
  <si>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</si>
  <si>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</si>
  <si>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</si>
  <si>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</si>
  <si>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</si>
  <si>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</si>
  <si>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</si>
  <si>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</si>
  <si>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</si>
  <si>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</si>
  <si>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</si>
  <si>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</si>
  <si>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</si>
  <si>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</si>
  <si>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</si>
  <si>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</si>
  <si>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</si>
  <si>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</si>
  <si>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</si>
  <si>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</si>
  <si>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</si>
  <si>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</si>
  <si>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</si>
  <si>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</si>
  <si>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</si>
  <si>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</si>
  <si>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</si>
  <si>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</si>
  <si>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</si>
  <si>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</si>
  <si>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</si>
  <si>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</si>
  <si>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</si>
  <si>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</si>
  <si>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</si>
  <si>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</si>
  <si>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</si>
  <si>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</si>
  <si>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</si>
  <si>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</si>
  <si>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</si>
  <si>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</si>
  <si>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</si>
  <si>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</si>
  <si>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</si>
  <si>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</si>
  <si>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</si>
  <si>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</si>
  <si>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</si>
  <si>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</si>
  <si>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</si>
  <si>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</si>
  <si>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</si>
  <si>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</si>
  <si>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</si>
  <si>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</si>
  <si>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</si>
  <si>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</si>
  <si>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</si>
  <si>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</si>
  <si>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</si>
  <si>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</si>
  <si>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</si>
  <si>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</si>
  <si>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</si>
  <si>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</si>
  <si>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</si>
  <si>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</si>
  <si>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</si>
  <si>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</si>
  <si>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</si>
  <si>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</si>
  <si>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</si>
  <si>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</si>
  <si>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</si>
  <si>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</si>
  <si>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</si>
  <si>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</si>
  <si>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</si>
  <si>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</si>
  <si>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</si>
  <si>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</si>
  <si>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</si>
  <si>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</si>
  <si>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</si>
  <si>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</si>
  <si>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</si>
  <si>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</si>
  <si>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</si>
  <si>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</si>
  <si>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</si>
  <si>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</si>
  <si>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</si>
  <si>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</si>
  <si>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</si>
  <si>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</si>
  <si>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</si>
  <si>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</si>
  <si>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</si>
  <si>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</si>
  <si>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</si>
  <si>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</si>
  <si>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</si>
  <si>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</si>
  <si>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</si>
  <si>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</si>
  <si>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</si>
  <si>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</si>
  <si>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</si>
  <si>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</si>
  <si>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</si>
  <si>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</si>
  <si>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</si>
  <si>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</si>
  <si>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</si>
  <si>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</si>
  <si>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</si>
  <si>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</si>
  <si>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</si>
  <si>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</si>
  <si>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</si>
  <si>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</si>
  <si>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</si>
  <si>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</si>
  <si>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</si>
  <si>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</si>
  <si>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</si>
  <si>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</si>
  <si>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</si>
  <si>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</si>
  <si>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</si>
  <si>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</si>
  <si>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</si>
  <si>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</si>
  <si>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</si>
  <si>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</si>
  <si>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</si>
  <si>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</si>
  <si>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</si>
  <si>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</si>
  <si>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</si>
  <si>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</si>
  <si>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</si>
  <si>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</si>
  <si>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</si>
  <si>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</si>
  <si>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</si>
  <si>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</si>
  <si>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</si>
  <si>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</si>
  <si>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</si>
  <si>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</si>
  <si>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</si>
  <si>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</si>
  <si>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</si>
  <si>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</si>
  <si>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</si>
  <si>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</si>
  <si>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</si>
  <si>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</si>
  <si>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</si>
  <si>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</si>
  <si>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</si>
  <si>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</si>
  <si>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</si>
  <si>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</si>
  <si>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</si>
  <si>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</si>
  <si>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</si>
  <si>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</si>
  <si>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</si>
  <si>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</si>
  <si>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</si>
  <si>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</si>
  <si>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</si>
  <si>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</si>
  <si>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</si>
  <si>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</si>
  <si>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</si>
  <si>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</si>
  <si>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</si>
  <si>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</si>
  <si>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</si>
  <si>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</si>
  <si>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</si>
  <si>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</si>
  <si>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</si>
  <si>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</si>
  <si>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</si>
  <si>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</si>
  <si>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</si>
  <si>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</si>
  <si>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</si>
  <si>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</si>
  <si>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</si>
  <si>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</si>
  <si>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</si>
  <si>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</si>
  <si>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</si>
  <si>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</si>
  <si>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</si>
  <si>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</si>
  <si>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</si>
  <si>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</si>
  <si>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</si>
  <si>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</si>
  <si>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</si>
  <si>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</si>
  <si>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</si>
  <si>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</si>
  <si>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</si>
  <si>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</si>
  <si>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</si>
  <si>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</si>
  <si>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</si>
  <si>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</si>
  <si>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</si>
  <si>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</si>
  <si>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</si>
  <si>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</si>
  <si>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</si>
  <si>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</si>
  <si>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</si>
  <si>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</si>
  <si>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</si>
  <si>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</si>
  <si>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</si>
  <si>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</si>
  <si>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</si>
  <si>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</si>
  <si>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</si>
  <si>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</si>
  <si>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</si>
  <si>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</si>
  <si>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</si>
  <si>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</si>
  <si>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</si>
  <si>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</si>
  <si>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</si>
  <si>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</si>
  <si>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</si>
  <si>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</si>
  <si>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</si>
  <si>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</si>
  <si>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</si>
  <si>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</si>
  <si>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</si>
  <si>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</si>
  <si>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</si>
  <si>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</si>
  <si>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</si>
  <si>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</si>
  <si>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</si>
  <si>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</si>
  <si>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</si>
  <si>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</si>
  <si>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</si>
  <si>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</si>
  <si>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</si>
  <si>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</si>
  <si>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</si>
  <si>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</si>
  <si>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</si>
  <si>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</si>
  <si>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</si>
  <si>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</si>
  <si>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</si>
  <si>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</si>
  <si>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</si>
  <si>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</si>
  <si>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</si>
  <si>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</si>
  <si>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</si>
  <si>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</si>
  <si>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</si>
  <si>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</si>
  <si>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</si>
  <si>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</si>
  <si>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</si>
  <si>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</si>
  <si>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</si>
  <si>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</si>
  <si>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</si>
  <si>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</si>
  <si>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</si>
  <si>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</si>
  <si>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</si>
  <si>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</si>
  <si>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</si>
  <si>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</si>
  <si>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</si>
  <si>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</si>
  <si>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</si>
  <si>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</si>
  <si>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</si>
  <si>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</si>
  <si>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</si>
  <si>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</si>
  <si>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</si>
  <si>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</si>
  <si>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</si>
  <si>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</si>
  <si>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</si>
  <si>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</si>
  <si>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</si>
  <si>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</si>
  <si>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</si>
  <si>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</si>
  <si>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</si>
  <si>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</si>
  <si>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</si>
  <si>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</si>
  <si>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</si>
  <si>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</si>
  <si>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</si>
  <si>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</si>
  <si>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</si>
  <si>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</si>
  <si>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</si>
  <si>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</si>
  <si>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</si>
  <si>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</si>
  <si>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</si>
  <si>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</si>
  <si>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</si>
  <si>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</si>
  <si>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</si>
  <si>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</si>
  <si>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</si>
  <si>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</si>
  <si>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</si>
  <si>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</si>
  <si>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</si>
  <si>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</si>
  <si>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</si>
  <si>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</si>
  <si>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</si>
  <si>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</si>
  <si>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</si>
  <si>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</si>
  <si>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</si>
  <si>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</si>
  <si>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</si>
  <si>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</si>
  <si>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</si>
  <si>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</si>
  <si>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</si>
  <si>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</si>
  <si>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</si>
  <si>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</si>
  <si>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</si>
  <si>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</si>
  <si>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</si>
  <si>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</si>
  <si>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</si>
  <si>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</si>
  <si>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</si>
  <si>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</si>
  <si>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</si>
  <si>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</si>
  <si>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</si>
  <si>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</si>
  <si>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</si>
  <si>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</si>
  <si>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</si>
  <si>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</si>
  <si>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</si>
  <si>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</si>
  <si>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</si>
  <si>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</si>
  <si>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</si>
  <si>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</si>
  <si>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</si>
  <si>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</si>
  <si>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</si>
  <si>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</si>
  <si>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</si>
  <si>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</si>
  <si>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</si>
  <si>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</si>
  <si>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</si>
  <si>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</si>
  <si>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</si>
  <si>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</si>
  <si>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</si>
  <si>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</si>
  <si>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</si>
  <si>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</si>
  <si>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</si>
  <si>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</si>
  <si>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</si>
  <si>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</si>
  <si>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</si>
  <si>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</si>
  <si>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</si>
  <si>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</si>
  <si>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</si>
  <si>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</si>
  <si>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</si>
  <si>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</si>
  <si>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</si>
  <si>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</si>
  <si>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</si>
  <si>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</si>
  <si>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</si>
  <si>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</si>
  <si>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</si>
  <si>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</si>
  <si>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</si>
  <si>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</si>
  <si>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</si>
  <si>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</si>
  <si>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</si>
  <si>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</si>
  <si>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</si>
  <si>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</si>
  <si>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</si>
  <si>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</si>
  <si>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</si>
  <si>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</si>
  <si>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</si>
  <si>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</si>
  <si>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</si>
  <si>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</si>
  <si>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</si>
  <si>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</si>
  <si>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</si>
  <si>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</si>
  <si>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</si>
  <si>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</si>
  <si>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</si>
  <si>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</si>
  <si>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</si>
  <si>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</si>
  <si>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</si>
  <si>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</si>
  <si>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</si>
  <si>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</si>
  <si>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</si>
  <si>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</si>
  <si>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</si>
  <si>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</si>
  <si>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</si>
  <si>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</si>
  <si>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</si>
  <si>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</si>
  <si>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</si>
  <si>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</si>
  <si>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</si>
  <si>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</si>
  <si>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</si>
  <si>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</si>
  <si>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</si>
  <si>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</si>
  <si>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</si>
  <si>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</si>
  <si>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</si>
  <si>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</si>
  <si>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</si>
  <si>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</si>
  <si>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</si>
  <si>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</si>
  <si>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</si>
  <si>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</si>
  <si>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</si>
  <si>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</si>
  <si>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</si>
  <si>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</si>
  <si>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</si>
  <si>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</si>
  <si>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</si>
  <si>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</si>
  <si>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</si>
  <si>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</si>
  <si>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</si>
  <si>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</si>
  <si>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</si>
  <si>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</si>
  <si>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</si>
  <si>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</si>
  <si>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</si>
  <si>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</si>
  <si>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</si>
  <si>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</si>
  <si>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</si>
  <si>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</si>
  <si>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</si>
  <si>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</si>
  <si>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</si>
  <si>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</si>
  <si>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</si>
  <si>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</si>
  <si>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</si>
  <si>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</si>
  <si>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</si>
  <si>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</si>
  <si>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</si>
  <si>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</si>
  <si>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</si>
  <si>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</si>
  <si>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</si>
  <si>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</si>
  <si>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</si>
  <si>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</si>
  <si>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</si>
  <si>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</si>
  <si>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</si>
  <si>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</si>
  <si>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</si>
  <si>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</si>
  <si>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</si>
  <si>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</si>
  <si>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</si>
  <si>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</si>
  <si>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</si>
  <si>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</si>
  <si>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</si>
  <si>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</si>
  <si>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</si>
  <si>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</si>
  <si>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</si>
  <si>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</si>
  <si>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</si>
  <si>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</si>
  <si>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</si>
  <si>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</si>
  <si>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</si>
  <si>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</si>
  <si>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</si>
  <si>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</si>
  <si>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</si>
  <si>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</si>
  <si>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</si>
  <si>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</si>
  <si>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</si>
  <si>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</si>
  <si>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</si>
  <si>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</si>
  <si>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</si>
  <si>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</si>
  <si>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</si>
  <si>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</si>
  <si>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</si>
  <si>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</si>
  <si>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</si>
  <si>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</si>
  <si>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</si>
  <si>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</si>
  <si>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</si>
  <si>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</si>
  <si>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</si>
  <si>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</si>
  <si>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</si>
  <si>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</si>
  <si>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</si>
  <si>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</si>
  <si>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</si>
  <si>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</si>
  <si>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</si>
  <si>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</si>
  <si>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</si>
  <si>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</si>
  <si>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</si>
  <si>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</si>
  <si>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</si>
  <si>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</si>
  <si>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</si>
  <si>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</si>
  <si>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</si>
  <si>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</si>
  <si>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</si>
  <si>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</si>
  <si>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</si>
  <si>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</si>
  <si>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</si>
  <si>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</si>
  <si>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</si>
  <si>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</si>
  <si>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</si>
  <si>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</si>
  <si>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</si>
  <si>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</si>
  <si>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</si>
  <si>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</si>
  <si>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</si>
  <si>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</si>
  <si>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</si>
  <si>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</si>
  <si>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</si>
  <si>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</si>
  <si>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</si>
  <si>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</si>
  <si>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</si>
  <si>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</si>
  <si>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</si>
  <si>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</si>
  <si>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</si>
  <si>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</si>
  <si>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</si>
  <si>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</si>
  <si>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</si>
  <si>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</si>
  <si>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</si>
  <si>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</si>
  <si>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</si>
  <si>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</si>
  <si>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</si>
  <si>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</si>
  <si>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</si>
  <si>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</si>
  <si>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</si>
  <si>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</si>
  <si>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</si>
  <si>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</si>
  <si>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</si>
  <si>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</si>
  <si>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</si>
  <si>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</si>
  <si>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</si>
  <si>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</si>
  <si>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</si>
  <si>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</si>
  <si>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</si>
  <si>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</si>
  <si>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</si>
  <si>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</si>
  <si>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</si>
  <si>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</si>
  <si>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</si>
  <si>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</si>
  <si>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</si>
  <si>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</si>
  <si>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</si>
  <si>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</si>
  <si>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</si>
  <si>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</si>
  <si>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</si>
  <si>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</si>
  <si>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</si>
  <si>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</si>
  <si>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</si>
  <si>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</si>
  <si>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</si>
  <si>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</si>
  <si>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</si>
  <si>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</si>
  <si>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</si>
  <si>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</si>
  <si>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</si>
  <si>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</si>
  <si>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</si>
  <si>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</si>
  <si>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</si>
  <si>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</si>
  <si>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</si>
  <si>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</si>
  <si>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</si>
  <si>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</si>
  <si>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</si>
  <si>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</si>
  <si>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</si>
  <si>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</si>
  <si>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</si>
  <si>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</si>
  <si>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</si>
  <si>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</si>
  <si>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</si>
  <si>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</si>
  <si>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</si>
  <si>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</si>
  <si>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</si>
  <si>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</si>
  <si>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</si>
  <si>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</si>
  <si>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</si>
  <si>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</si>
  <si>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</si>
  <si>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</si>
  <si>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</si>
  <si>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</si>
  <si>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</si>
  <si>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</si>
  <si>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</si>
  <si>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</si>
  <si>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</si>
  <si>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</si>
  <si>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</si>
  <si>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</si>
  <si>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</si>
  <si>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</si>
  <si>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</si>
  <si>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</si>
  <si>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</si>
  <si>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</si>
  <si>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</si>
  <si>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</si>
  <si>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</si>
  <si>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</si>
  <si>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</si>
  <si>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</si>
  <si>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</si>
  <si>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</si>
  <si>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</si>
  <si>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</si>
  <si>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</si>
  <si>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</si>
  <si>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</si>
  <si>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</si>
  <si>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</si>
  <si>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</si>
  <si>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</si>
  <si>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</si>
  <si>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</si>
  <si>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</si>
  <si>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</si>
  <si>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</si>
  <si>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</si>
  <si>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</si>
  <si>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</si>
  <si>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</si>
  <si>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</si>
  <si>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</si>
  <si>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</si>
  <si>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</si>
  <si>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</si>
  <si>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</si>
  <si>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</si>
  <si>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</si>
  <si>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</si>
  <si>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</si>
  <si>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</si>
  <si>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</si>
  <si>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</si>
  <si>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</si>
  <si>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</si>
  <si>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</si>
  <si>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</si>
  <si>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</si>
  <si>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</si>
  <si>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</si>
  <si>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</si>
  <si>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</si>
  <si>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</si>
  <si>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</si>
  <si>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</si>
  <si>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</si>
  <si>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</si>
  <si>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</si>
  <si>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</si>
  <si>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</si>
  <si>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</si>
  <si>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</si>
  <si>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</si>
  <si>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</si>
  <si>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</si>
  <si>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</si>
  <si>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</si>
  <si>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</si>
  <si>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</si>
  <si>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</si>
  <si>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</si>
  <si>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</si>
  <si>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</si>
  <si>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</si>
  <si>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</si>
  <si>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</si>
  <si>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</si>
  <si>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</si>
  <si>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</si>
  <si>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</si>
  <si>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</si>
  <si>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</si>
  <si>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</si>
  <si>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</si>
  <si>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</si>
  <si>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</si>
  <si>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</si>
  <si>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</si>
  <si>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</si>
  <si>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</si>
  <si>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</si>
  <si>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</si>
  <si>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</si>
  <si>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</si>
  <si>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</si>
  <si>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</si>
  <si>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</si>
  <si>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</si>
  <si>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</si>
  <si>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</si>
  <si>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</si>
  <si>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</si>
  <si>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</si>
  <si>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</si>
  <si>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</si>
  <si>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</si>
  <si>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</si>
  <si>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</si>
  <si>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</si>
  <si>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</si>
  <si>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</si>
  <si>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</si>
  <si>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</si>
  <si>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</si>
  <si>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</si>
  <si>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</si>
  <si>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</si>
  <si>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</si>
  <si>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</si>
  <si>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</si>
  <si>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</si>
  <si>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</si>
  <si>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</si>
  <si>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</si>
  <si>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</si>
  <si>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</si>
  <si>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</si>
  <si>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</si>
  <si>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</si>
  <si>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</si>
  <si>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</si>
  <si>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</si>
  <si>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</si>
  <si>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</si>
  <si>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</si>
  <si>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</si>
  <si>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</si>
  <si>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</si>
  <si>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</si>
  <si>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</si>
  <si>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</si>
  <si>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</si>
  <si>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</si>
  <si>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</si>
  <si>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</si>
  <si>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</si>
  <si>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</si>
  <si>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</si>
  <si>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</si>
  <si>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</si>
  <si>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</si>
  <si>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</si>
  <si>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</si>
  <si>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</si>
  <si>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</si>
  <si>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</si>
  <si>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</si>
  <si>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</si>
  <si>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</si>
  <si>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</si>
  <si>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</si>
  <si>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</si>
  <si>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</si>
  <si>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</si>
  <si>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</si>
  <si>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</si>
  <si>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</si>
  <si>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</si>
  <si>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</si>
  <si>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</si>
  <si>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</si>
  <si>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</si>
  <si>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</si>
  <si>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</si>
  <si>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</si>
  <si>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</si>
  <si>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</si>
  <si>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</si>
  <si>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</si>
  <si>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</si>
  <si>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</si>
  <si>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</si>
  <si>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</si>
  <si>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</si>
  <si>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</si>
  <si>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</si>
  <si>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</si>
  <si>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</si>
  <si>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</si>
  <si>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</si>
  <si>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</si>
  <si>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</si>
  <si>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</si>
  <si>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</si>
  <si>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</si>
  <si>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</si>
  <si>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</si>
  <si>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</si>
  <si>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</si>
  <si>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</si>
  <si>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</si>
  <si>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</si>
  <si>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</si>
  <si>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</si>
  <si>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</si>
  <si>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</si>
  <si>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</si>
  <si>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</si>
  <si>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</si>
  <si>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</si>
  <si>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</si>
  <si>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</si>
  <si>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</si>
  <si>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</si>
  <si>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</si>
  <si>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</si>
  <si>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</si>
  <si>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</si>
  <si>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</si>
  <si>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</si>
  <si>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</si>
  <si>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</si>
  <si>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</si>
  <si>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</si>
  <si>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</si>
  <si>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</si>
  <si>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</si>
  <si>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</si>
  <si>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</si>
  <si>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</si>
  <si>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</si>
  <si>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</si>
  <si>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</si>
  <si>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</si>
  <si>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</si>
  <si>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</si>
  <si>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</si>
  <si>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</si>
  <si>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</si>
  <si>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</si>
  <si>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</si>
  <si>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</si>
  <si>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</si>
  <si>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</si>
  <si>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</si>
  <si>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</si>
  <si>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</si>
  <si>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</si>
  <si>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</si>
  <si>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</si>
  <si>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</si>
  <si>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</si>
  <si>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</si>
  <si>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</si>
  <si>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</si>
  <si>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</si>
  <si>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</si>
  <si>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</si>
  <si>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</si>
  <si>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</si>
  <si>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</si>
  <si>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</si>
  <si>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</si>
  <si>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</si>
  <si>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</si>
  <si>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</si>
  <si>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</si>
  <si>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</si>
  <si>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</si>
  <si>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</si>
  <si>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</si>
  <si>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</si>
  <si>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</si>
  <si>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</si>
  <si>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</si>
  <si>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</si>
  <si>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</si>
  <si>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</si>
  <si>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</si>
  <si>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</si>
  <si>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</si>
  <si>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</si>
  <si>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</si>
  <si>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</si>
  <si>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</si>
  <si>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</si>
  <si>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</si>
  <si>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</si>
  <si>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</si>
  <si>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</si>
  <si>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</si>
  <si>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</si>
  <si>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</si>
  <si>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</si>
  <si>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</si>
  <si>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</si>
  <si>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</si>
  <si>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</si>
  <si>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</si>
  <si>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</si>
  <si>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</si>
  <si>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</si>
  <si>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</si>
  <si>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</si>
  <si>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</si>
  <si>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</si>
  <si>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</si>
  <si>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</si>
  <si>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</si>
  <si>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</si>
  <si>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</si>
  <si>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</si>
  <si>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</si>
  <si>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</si>
  <si>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</si>
  <si>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</si>
  <si>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</si>
  <si>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</si>
  <si>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</si>
  <si>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</si>
  <si>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</si>
  <si>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</si>
  <si>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</si>
  <si>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</si>
  <si>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</si>
  <si>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</si>
  <si>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</si>
  <si>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</si>
  <si>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</si>
  <si>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</si>
  <si>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</si>
  <si>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</si>
  <si>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</si>
  <si>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</si>
  <si>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</si>
  <si>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</si>
  <si>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</si>
  <si>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</si>
  <si>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</si>
  <si>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</si>
  <si>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</si>
  <si>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</si>
  <si>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</si>
  <si>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</si>
  <si>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</si>
  <si>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</si>
  <si>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</si>
  <si>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</si>
  <si>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</si>
  <si>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</si>
  <si>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</si>
  <si>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</si>
  <si>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</si>
  <si>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</si>
  <si>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</si>
  <si>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</si>
  <si>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</si>
  <si>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</si>
  <si>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</si>
  <si>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</si>
  <si>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</si>
  <si>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</si>
  <si>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</si>
  <si>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</si>
  <si>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</si>
  <si>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</si>
  <si>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</si>
  <si>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</si>
  <si>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</si>
  <si>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</si>
  <si>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</si>
  <si>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</si>
  <si>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</si>
  <si>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</si>
  <si>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</si>
  <si>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</si>
  <si>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</si>
  <si>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</si>
  <si>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</si>
  <si>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</si>
  <si>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</si>
  <si>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</si>
  <si>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</si>
  <si>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</si>
  <si>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</si>
  <si>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</si>
  <si>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</si>
  <si>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</si>
  <si>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</si>
  <si>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</si>
  <si>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</si>
  <si>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</si>
  <si>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</si>
  <si>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</si>
  <si>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</si>
  <si>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</si>
  <si>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</si>
  <si>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</si>
  <si>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</si>
  <si>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</si>
  <si>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</si>
  <si>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</si>
  <si>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</si>
  <si>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</si>
  <si>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</si>
  <si>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</si>
  <si>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</si>
  <si>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</si>
  <si>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</si>
  <si>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</si>
  <si>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</si>
  <si>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</si>
  <si>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</si>
  <si>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</si>
  <si>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</si>
  <si>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</si>
  <si>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</si>
  <si>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</si>
  <si>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</si>
  <si>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</si>
  <si>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</si>
  <si>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</si>
  <si>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</si>
  <si>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</si>
  <si>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</si>
  <si>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</si>
  <si>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</si>
  <si>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</si>
  <si>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</si>
  <si>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</si>
  <si>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</si>
  <si>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</si>
  <si>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</si>
  <si>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</si>
  <si>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</si>
  <si>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</si>
  <si>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</si>
  <si>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</si>
  <si>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</si>
  <si>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</si>
  <si>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</si>
  <si>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</si>
  <si>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</si>
  <si>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</si>
  <si>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</si>
  <si>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</si>
  <si>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</si>
  <si>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</si>
  <si>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</si>
  <si>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</si>
  <si>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</si>
  <si>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</si>
  <si>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</si>
  <si>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</si>
  <si>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</si>
  <si>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</si>
  <si>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</si>
  <si>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</si>
  <si>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</si>
  <si>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</si>
  <si>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</si>
  <si>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</si>
  <si>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</si>
  <si>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</si>
  <si>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</si>
  <si>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</si>
  <si>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</si>
  <si>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</si>
  <si>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</si>
  <si>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</si>
  <si>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</si>
  <si>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</si>
  <si>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</si>
  <si>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</si>
  <si>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</si>
  <si>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</si>
  <si>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</si>
  <si>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</si>
  <si>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</si>
  <si>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</si>
  <si>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</si>
  <si>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</si>
  <si>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</si>
  <si>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</si>
  <si>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</si>
  <si>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</si>
  <si>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</si>
  <si>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</si>
  <si>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</si>
  <si>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</si>
  <si>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</si>
  <si>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</si>
  <si>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</si>
  <si>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</si>
  <si>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</si>
  <si>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</si>
  <si>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</si>
  <si>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</si>
  <si>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</si>
  <si>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</si>
  <si>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</si>
  <si>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</si>
  <si>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</si>
  <si>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</si>
  <si>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</si>
  <si>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</si>
  <si>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</si>
  <si>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</si>
  <si>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</si>
  <si>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</si>
  <si>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</si>
  <si>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</si>
  <si>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</si>
  <si>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</si>
  <si>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</si>
  <si>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</si>
  <si>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</si>
  <si>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</si>
  <si>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</si>
  <si>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</si>
  <si>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</si>
  <si>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</si>
  <si>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</si>
  <si>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</si>
  <si>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</si>
  <si>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</si>
  <si>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</si>
  <si>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</si>
  <si>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</si>
  <si>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</si>
  <si>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</si>
  <si>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</si>
  <si>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</si>
  <si>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</si>
  <si>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</si>
  <si>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</si>
  <si>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</si>
  <si>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</si>
  <si>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</si>
  <si>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</si>
  <si>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</si>
  <si>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</si>
  <si>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</si>
  <si>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</si>
  <si>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</si>
  <si>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</si>
  <si>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</si>
  <si>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</si>
  <si>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</si>
  <si>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</si>
  <si>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</si>
  <si>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</si>
  <si>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</si>
  <si>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</si>
  <si>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</si>
  <si>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</si>
  <si>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</si>
  <si>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</si>
  <si>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</si>
  <si>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</si>
  <si>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</si>
  <si>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</si>
  <si>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</si>
  <si>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</si>
  <si>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</si>
  <si>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</si>
  <si>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</si>
  <si>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</si>
  <si>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</si>
  <si>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</si>
  <si>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</si>
  <si>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</si>
  <si>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</si>
  <si>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</si>
  <si>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</si>
  <si>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</si>
  <si>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</si>
  <si>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</si>
  <si>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</si>
  <si>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</si>
  <si>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</si>
  <si>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</si>
  <si>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</si>
  <si>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</si>
  <si>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</si>
  <si>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</si>
  <si>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</si>
  <si>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</si>
  <si>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</si>
  <si>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</si>
  <si>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</si>
  <si>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</si>
  <si>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</si>
  <si>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</si>
  <si>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</si>
  <si>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</si>
  <si>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</si>
  <si>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</si>
  <si>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</si>
  <si>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</si>
  <si>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</si>
  <si>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</si>
  <si>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</si>
  <si>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</si>
  <si>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</si>
  <si>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</si>
  <si>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</si>
  <si>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</si>
  <si>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</si>
  <si>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</si>
  <si>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</si>
  <si>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</si>
  <si>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</si>
  <si>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</si>
  <si>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</si>
  <si>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</si>
  <si>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</si>
  <si>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</si>
  <si>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</si>
  <si>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</si>
  <si>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</si>
  <si>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</si>
  <si>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</si>
  <si>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</si>
  <si>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</si>
  <si>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</si>
  <si>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</si>
  <si>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</si>
  <si>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</si>
  <si>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</si>
  <si>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</si>
  <si>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</si>
  <si>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</si>
  <si>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</si>
  <si>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</si>
  <si>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</si>
  <si>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</si>
  <si>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</si>
  <si>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</si>
  <si>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</si>
  <si>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</si>
  <si>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</si>
  <si>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</si>
  <si>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</si>
  <si>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</si>
  <si>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</si>
  <si>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</si>
  <si>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</si>
  <si>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</si>
  <si>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</si>
  <si>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</si>
  <si>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</si>
  <si>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</si>
  <si>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</si>
  <si>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</si>
  <si>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</si>
  <si>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</si>
  <si>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</si>
  <si>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</si>
  <si>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</si>
  <si>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</si>
  <si>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</si>
  <si>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</si>
  <si>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</si>
  <si>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</si>
  <si>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</si>
  <si>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</si>
  <si>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</si>
  <si>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</si>
  <si>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</si>
  <si>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</si>
  <si>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</si>
  <si>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</si>
  <si>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</si>
  <si>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</si>
  <si>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</si>
  <si>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</si>
  <si>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</si>
  <si>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</si>
  <si>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</si>
  <si>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</si>
  <si>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</si>
  <si>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</si>
  <si>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</si>
  <si>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</si>
  <si>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</si>
  <si>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</si>
  <si>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</si>
  <si>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</si>
  <si>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</si>
  <si>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</si>
  <si>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</si>
  <si>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</si>
  <si>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</si>
  <si>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</si>
  <si>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</si>
  <si>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</si>
  <si>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</si>
  <si>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</si>
  <si>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</si>
  <si>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</si>
  <si>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</si>
  <si>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</si>
  <si>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</si>
  <si>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</si>
  <si>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</si>
  <si>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</si>
  <si>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</si>
  <si>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</si>
  <si>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</si>
  <si>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</si>
  <si>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</si>
  <si>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</si>
  <si>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</si>
  <si>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</si>
  <si>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</si>
  <si>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</si>
  <si>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</si>
  <si>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</si>
  <si>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</si>
  <si>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</si>
  <si>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</si>
  <si>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</si>
  <si>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</si>
  <si>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</si>
  <si>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</si>
  <si>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</si>
  <si>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</si>
  <si>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</si>
  <si>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</si>
  <si>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</si>
  <si>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</si>
  <si>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</si>
  <si>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</si>
  <si>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</si>
  <si>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</si>
  <si>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</si>
  <si>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</si>
  <si>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</si>
  <si>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</si>
  <si>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</si>
  <si>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</si>
  <si>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</si>
  <si>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</si>
  <si>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</si>
  <si>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</si>
  <si>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</si>
  <si>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</si>
  <si>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</si>
  <si>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</si>
  <si>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</si>
  <si>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</si>
  <si>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</si>
  <si>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</si>
  <si>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</si>
  <si>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</si>
  <si>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</si>
  <si>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</si>
  <si>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</si>
  <si>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</si>
  <si>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</si>
  <si>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</si>
  <si>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</si>
  <si>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</si>
  <si>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</si>
  <si>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</si>
  <si>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</si>
  <si>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</si>
  <si>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</si>
  <si>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</si>
  <si>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</si>
  <si>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</si>
  <si>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</si>
  <si>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</si>
  <si>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</si>
  <si>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</si>
  <si>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</si>
  <si>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</si>
  <si>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</si>
  <si>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</si>
  <si>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</si>
  <si>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</si>
  <si>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Xây Dưng Đ &amp; T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</si>
  <si>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</si>
  <si>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</si>
  <si>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</si>
  <si>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</si>
  <si>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</si>
  <si>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</si>
  <si>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</si>
  <si>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</si>
  <si>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</si>
  <si>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</si>
  <si>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</si>
  <si>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</si>
  <si>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</si>
  <si>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</si>
  <si>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</si>
  <si>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</si>
  <si>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</si>
  <si>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</si>
  <si>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</si>
  <si>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</si>
  <si>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</si>
  <si>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</si>
  <si>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</si>
  <si>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</si>
  <si>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</si>
  <si>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</si>
  <si>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</si>
  <si>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</si>
  <si>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</si>
  <si>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Tiền điện kỳ 3 T07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</si>
  <si>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</si>
  <si>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</si>
  <si>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</si>
  <si>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</si>
  <si>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</si>
  <si>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</si>
  <si>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</si>
  <si>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</si>
  <si>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</si>
  <si>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</si>
  <si>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</si>
  <si>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</si>
  <si>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</si>
  <si>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</si>
  <si>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</si>
  <si>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</si>
  <si>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</si>
  <si>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</si>
  <si>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</si>
  <si>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</si>
  <si>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</si>
  <si>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</si>
  <si>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</si>
  <si>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</si>
  <si>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</si>
  <si>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</si>
  <si>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</si>
  <si>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</si>
  <si>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</si>
  <si>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</si>
  <si>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</si>
  <si>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</si>
  <si>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</si>
  <si>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</si>
  <si>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</si>
  <si>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</si>
  <si>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</si>
  <si>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</si>
  <si>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</si>
  <si>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</si>
  <si>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</si>
  <si>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</si>
  <si>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</si>
  <si>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</si>
  <si>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</si>
  <si>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</si>
  <si>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</si>
  <si>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</si>
  <si>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</si>
  <si>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</si>
  <si>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</si>
  <si>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</si>
  <si>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</si>
  <si>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</si>
  <si>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</si>
  <si>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</si>
  <si>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</si>
  <si>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</si>
  <si>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</si>
  <si>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</si>
  <si>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</si>
  <si>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</si>
  <si>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</si>
  <si>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</si>
  <si>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</si>
  <si>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</si>
  <si>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</si>
  <si>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</si>
  <si>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</si>
  <si>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</si>
  <si>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</si>
  <si>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</si>
  <si>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</si>
  <si>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</si>
  <si>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</si>
  <si>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</si>
  <si>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</si>
  <si>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</si>
  <si>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</si>
  <si>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</si>
  <si>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</si>
  <si>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</si>
  <si>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</si>
  <si>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</si>
  <si>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</si>
  <si>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</si>
  <si>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</si>
  <si>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</si>
  <si>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</si>
  <si>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</si>
  <si>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</si>
  <si>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</si>
  <si>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</si>
  <si>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</si>
  <si>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</si>
  <si>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</si>
  <si>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</si>
  <si>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</si>
  <si>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</si>
  <si>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</si>
  <si>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</si>
  <si>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</si>
  <si>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</si>
  <si>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</si>
  <si>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</si>
  <si>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</si>
  <si>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</si>
  <si>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</si>
  <si>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</si>
  <si>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</si>
  <si>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Tiền Code AL</t>
  </si>
  <si>
    <t>Phí kiểm hàng (kiểm nghiệm Nafi)</t>
  </si>
  <si>
    <t>Phí chiếu xạ, hàng mẫu</t>
  </si>
  <si>
    <t>Phí cấp Health &amp; CO</t>
  </si>
  <si>
    <t>Tiền tàu (container : 680USD)</t>
  </si>
  <si>
    <t>Phí Chứng từ (Bill,THC,Seal)</t>
  </si>
  <si>
    <t>Phí xe kéo cont nội địa (nâng hạ)</t>
  </si>
  <si>
    <t>VNĐ/Kg =</t>
  </si>
  <si>
    <t>Phí chuyển Bill Surrender</t>
  </si>
  <si>
    <t>Phí gửi bộ chứng từ qua Trung Quốc</t>
  </si>
  <si>
    <t>Phi lưu kho</t>
  </si>
  <si>
    <t>Phí lưu kho:</t>
  </si>
  <si>
    <t>Cá cơm</t>
  </si>
  <si>
    <t>Số ngày LK</t>
  </si>
  <si>
    <t>ĐƠN GIÁ tấn/ngày</t>
  </si>
  <si>
    <t>CHI PHÍ XUAÁT HAØNG - CAÙ CÔM - SHOUSHAN (Cont 1,2,3,4 - 05&amp;12/08/16)</t>
  </si>
  <si>
    <t>Phí bốc xếp</t>
  </si>
  <si>
    <t>Đã thanh toán xong  04/07/16</t>
  </si>
  <si>
    <t>Đã thanh toán xong  06/09/16</t>
  </si>
  <si>
    <t>Cont ngày 01/08/2016</t>
  </si>
  <si>
    <t>Cá Đổng</t>
  </si>
  <si>
    <t>Cá Đục</t>
  </si>
  <si>
    <t>Thủy Giang Sơn ( bao bì)</t>
  </si>
  <si>
    <t>Phí dv, kiểm dịch</t>
  </si>
  <si>
    <t>Hoàng Anh</t>
  </si>
  <si>
    <t>THANH TOÁN:</t>
  </si>
  <si>
    <t>Cá cơm khô</t>
  </si>
  <si>
    <t>TỜ KHAI (lần 1): 05/08/16</t>
  </si>
  <si>
    <t>TỜ KHAI (lần 2): 12/08/16</t>
  </si>
  <si>
    <t>14/09/16 Chuyển NH</t>
  </si>
  <si>
    <t>CHUYỀN KHOẢN</t>
  </si>
  <si>
    <t>TIỀN (USD)</t>
  </si>
  <si>
    <t>Tiền hàng</t>
  </si>
  <si>
    <t>Nguyễn Đình Nguyên</t>
  </si>
  <si>
    <t>Hồ Thiên Trang</t>
  </si>
  <si>
    <t>Phí chuyển tiền ngân hàng 14/09/16</t>
  </si>
  <si>
    <t>Bùi Thị Diện</t>
  </si>
  <si>
    <t>CÒN LẠI CHI PHÍ:</t>
  </si>
  <si>
    <t>TỔNG CỘNG:</t>
  </si>
  <si>
    <t>Zhoushan 02</t>
  </si>
  <si>
    <t>47x34x11</t>
  </si>
  <si>
    <t>47x30x21</t>
  </si>
  <si>
    <t>49x30x10</t>
  </si>
  <si>
    <t>BHXH LA 09/2016</t>
  </si>
  <si>
    <t>Nước Hải Sơn T8&amp;9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</si>
  <si>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</si>
  <si>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</si>
  <si>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</si>
  <si>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</si>
  <si>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</si>
  <si>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</si>
  <si>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</si>
  <si>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</si>
  <si>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</si>
  <si>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Trần Quốc</t>
  </si>
  <si>
    <t>THEO DÕI HÀNG XUẤT TRUNG QUỐC</t>
  </si>
  <si>
    <t>NGÀY XUẤT</t>
  </si>
  <si>
    <t>TÊN TÀU</t>
  </si>
  <si>
    <t>SỐ CONT</t>
  </si>
  <si>
    <t>SỐ SEAL</t>
  </si>
  <si>
    <t>THÔNG TIN TÀU</t>
  </si>
  <si>
    <t>NGÀY TÀU ĐẾN</t>
  </si>
  <si>
    <t>THÔNG TIN HÀNG</t>
  </si>
  <si>
    <t>NGÀY TT</t>
  </si>
  <si>
    <t>TCLU1061797</t>
  </si>
  <si>
    <t>DFOU6114545</t>
  </si>
  <si>
    <t>BOMAR HANBURG V.1606 N</t>
  </si>
  <si>
    <t>DELOS WAVE V.1607N</t>
  </si>
  <si>
    <t>TRIU8795930</t>
  </si>
  <si>
    <t>TGHU9974981</t>
  </si>
  <si>
    <t>ZCSU5973547</t>
  </si>
  <si>
    <t>ZCSU5131045</t>
  </si>
  <si>
    <t>ZGLV143938/RH40 (CY/CY)</t>
  </si>
  <si>
    <t>ZGLV141257/RH40 (CY/CY)</t>
  </si>
  <si>
    <t>PHILIPPOS - MICHALIS/21N</t>
  </si>
  <si>
    <t>Zhoushan 03</t>
  </si>
  <si>
    <t>Xăng dầu Trà Vinh</t>
  </si>
  <si>
    <t>Dầu</t>
  </si>
  <si>
    <t>BẢNG ĐỐI CHIẾU CÔNG NỢ THÁNG NĂM 2016</t>
  </si>
</sst>
</file>

<file path=xl/styles.xml><?xml version="1.0" encoding="utf-8"?>
<styleSheet xmlns="http://schemas.openxmlformats.org/spreadsheetml/2006/main">
  <numFmts count="14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</numFmts>
  <fonts count="5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29" fillId="0" borderId="0" applyFont="0" applyFill="0" applyBorder="0" applyAlignment="0" applyProtection="0"/>
    <xf numFmtId="0" fontId="29" fillId="0" borderId="0"/>
    <xf numFmtId="3" fontId="33" fillId="3" borderId="4"/>
    <xf numFmtId="0" fontId="33" fillId="3" borderId="4">
      <alignment horizontal="centerContinuous" vertical="center" wrapText="1"/>
    </xf>
    <xf numFmtId="3" fontId="33" fillId="3" borderId="4">
      <alignment horizontal="center" vertical="center" wrapText="1"/>
    </xf>
    <xf numFmtId="3" fontId="33" fillId="0" borderId="20"/>
    <xf numFmtId="3" fontId="34" fillId="0" borderId="21"/>
    <xf numFmtId="3" fontId="33" fillId="0" borderId="4">
      <alignment horizontal="center" vertical="center" wrapText="1"/>
    </xf>
    <xf numFmtId="3" fontId="33" fillId="0" borderId="4">
      <alignment horizontal="centerContinuous" vertical="center"/>
    </xf>
    <xf numFmtId="0" fontId="35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11" fillId="0" borderId="0"/>
  </cellStyleXfs>
  <cellXfs count="6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7" fillId="0" borderId="5" xfId="12" applyNumberFormat="1" applyFont="1" applyBorder="1" applyAlignment="1">
      <alignment horizontal="center"/>
    </xf>
    <xf numFmtId="1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27" fillId="0" borderId="9" xfId="12" applyNumberFormat="1" applyFont="1" applyBorder="1" applyAlignment="1">
      <alignment horizont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8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8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8" fillId="0" borderId="0" xfId="26" applyFont="1" applyAlignment="1">
      <alignment horizontal="left" vertical="center"/>
    </xf>
    <xf numFmtId="167" fontId="28" fillId="0" borderId="0" xfId="25" applyNumberFormat="1" applyFont="1" applyAlignment="1">
      <alignment horizontal="center" vertical="center" wrapText="1"/>
    </xf>
    <xf numFmtId="167" fontId="28" fillId="0" borderId="0" xfId="27" applyNumberFormat="1" applyFont="1" applyAlignment="1">
      <alignment horizontal="center" vertical="center" wrapText="1"/>
    </xf>
    <xf numFmtId="167" fontId="28" fillId="0" borderId="0" xfId="28" applyNumberFormat="1" applyFont="1" applyAlignment="1">
      <alignment vertical="center"/>
    </xf>
    <xf numFmtId="167" fontId="28" fillId="0" borderId="0" xfId="28" applyNumberFormat="1" applyFont="1" applyAlignment="1">
      <alignment horizontal="left" vertical="center"/>
    </xf>
    <xf numFmtId="167" fontId="28" fillId="0" borderId="0" xfId="27" applyNumberFormat="1" applyFont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28" fillId="0" borderId="4" xfId="27" applyNumberFormat="1" applyFont="1" applyBorder="1" applyAlignment="1">
      <alignment horizontal="center" vertical="center" wrapText="1"/>
    </xf>
    <xf numFmtId="167" fontId="30" fillId="0" borderId="19" xfId="28" applyNumberFormat="1" applyFont="1" applyBorder="1" applyAlignment="1">
      <alignment horizontal="center" vertical="center" wrapText="1"/>
    </xf>
    <xf numFmtId="167" fontId="30" fillId="0" borderId="19" xfId="27" applyNumberFormat="1" applyFont="1" applyBorder="1" applyAlignment="1">
      <alignment horizontal="center" vertical="center" wrapText="1"/>
    </xf>
    <xf numFmtId="167" fontId="30" fillId="0" borderId="0" xfId="28" applyNumberFormat="1" applyFont="1" applyAlignment="1">
      <alignment vertical="center"/>
    </xf>
    <xf numFmtId="167" fontId="28" fillId="0" borderId="5" xfId="28" applyNumberFormat="1" applyFont="1" applyBorder="1" applyAlignment="1">
      <alignment vertical="center" wrapText="1"/>
    </xf>
    <xf numFmtId="167" fontId="28" fillId="0" borderId="5" xfId="28" applyNumberFormat="1" applyFont="1" applyBorder="1" applyAlignment="1">
      <alignment horizontal="left" vertical="center" wrapText="1"/>
    </xf>
    <xf numFmtId="167" fontId="28" fillId="0" borderId="5" xfId="27" applyNumberFormat="1" applyFont="1" applyBorder="1" applyAlignment="1">
      <alignment vertical="center" wrapText="1"/>
    </xf>
    <xf numFmtId="14" fontId="28" fillId="0" borderId="5" xfId="28" applyNumberFormat="1" applyFont="1" applyBorder="1" applyAlignment="1">
      <alignment horizontal="center" vertical="center" wrapText="1"/>
    </xf>
    <xf numFmtId="167" fontId="28" fillId="0" borderId="5" xfId="27" applyNumberFormat="1" applyFont="1" applyBorder="1" applyAlignment="1">
      <alignment horizontal="left" vertical="center" wrapText="1"/>
    </xf>
    <xf numFmtId="167" fontId="28" fillId="0" borderId="5" xfId="28" applyNumberFormat="1" applyFont="1" applyBorder="1" applyAlignment="1">
      <alignment horizontal="center" vertical="center" wrapText="1"/>
    </xf>
    <xf numFmtId="167" fontId="31" fillId="0" borderId="5" xfId="28" applyNumberFormat="1" applyFont="1" applyBorder="1" applyAlignment="1">
      <alignment horizontal="center" vertical="center" wrapText="1"/>
    </xf>
    <xf numFmtId="167" fontId="28" fillId="0" borderId="8" xfId="28" applyNumberFormat="1" applyFont="1" applyBorder="1" applyAlignment="1">
      <alignment vertical="center" wrapText="1"/>
    </xf>
    <xf numFmtId="167" fontId="28" fillId="0" borderId="8" xfId="28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vertical="center" wrapText="1"/>
    </xf>
    <xf numFmtId="167" fontId="28" fillId="0" borderId="0" xfId="28" quotePrefix="1" applyNumberFormat="1" applyFont="1" applyAlignment="1">
      <alignment vertical="center"/>
    </xf>
    <xf numFmtId="0" fontId="32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8" fillId="0" borderId="0" xfId="25" applyFont="1" applyAlignment="1">
      <alignment horizontal="center" vertical="center"/>
    </xf>
    <xf numFmtId="167" fontId="28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7" fillId="0" borderId="0" xfId="39" applyNumberFormat="1" applyFont="1"/>
    <xf numFmtId="0" fontId="38" fillId="0" borderId="0" xfId="39" applyNumberFormat="1" applyFont="1" applyAlignment="1">
      <alignment horizontal="center"/>
    </xf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0" fontId="38" fillId="0" borderId="0" xfId="39" applyNumberFormat="1" applyFont="1" applyAlignment="1">
      <alignment horizontal="center" vertical="center" wrapText="1"/>
    </xf>
    <xf numFmtId="0" fontId="37" fillId="0" borderId="4" xfId="39" applyNumberFormat="1" applyFont="1" applyBorder="1" applyAlignment="1">
      <alignment horizontal="center"/>
    </xf>
    <xf numFmtId="0" fontId="39" fillId="0" borderId="4" xfId="39" applyNumberFormat="1" applyFont="1" applyBorder="1" applyAlignment="1" applyProtection="1">
      <alignment vertical="center"/>
    </xf>
    <xf numFmtId="166" fontId="39" fillId="0" borderId="4" xfId="40" applyNumberFormat="1" applyFont="1" applyBorder="1" applyAlignment="1" applyProtection="1">
      <alignment vertical="center"/>
    </xf>
    <xf numFmtId="43" fontId="39" fillId="0" borderId="4" xfId="40" applyFont="1" applyBorder="1" applyAlignment="1" applyProtection="1">
      <alignment vertical="center"/>
    </xf>
    <xf numFmtId="43" fontId="37" fillId="0" borderId="4" xfId="40" applyFont="1" applyBorder="1"/>
    <xf numFmtId="43" fontId="38" fillId="0" borderId="4" xfId="40" applyFont="1" applyBorder="1" applyAlignment="1">
      <alignment vertical="center"/>
    </xf>
    <xf numFmtId="0" fontId="39" fillId="0" borderId="0" xfId="39" applyNumberFormat="1" applyFont="1" applyBorder="1" applyAlignment="1" applyProtection="1">
      <alignment vertical="center"/>
    </xf>
    <xf numFmtId="43" fontId="38" fillId="0" borderId="0" xfId="40" applyFont="1" applyBorder="1"/>
    <xf numFmtId="0" fontId="40" fillId="0" borderId="0" xfId="39" applyNumberFormat="1" applyFont="1" applyBorder="1" applyAlignment="1" applyProtection="1">
      <alignment vertical="center"/>
    </xf>
    <xf numFmtId="43" fontId="38" fillId="0" borderId="0" xfId="39" applyNumberFormat="1" applyFont="1" applyBorder="1"/>
    <xf numFmtId="0" fontId="38" fillId="0" borderId="0" xfId="39" applyNumberFormat="1" applyFont="1"/>
    <xf numFmtId="0" fontId="38" fillId="0" borderId="0" xfId="39" applyNumberFormat="1" applyFont="1" applyBorder="1" applyAlignment="1">
      <alignment horizontal="center"/>
    </xf>
    <xf numFmtId="49" fontId="41" fillId="0" borderId="0" xfId="39" applyNumberFormat="1" applyFont="1" applyAlignment="1"/>
    <xf numFmtId="49" fontId="37" fillId="0" borderId="0" xfId="39" applyNumberFormat="1" applyFont="1" applyAlignment="1"/>
    <xf numFmtId="14" fontId="41" fillId="0" borderId="0" xfId="39" applyNumberFormat="1" applyFont="1" applyAlignment="1"/>
    <xf numFmtId="43" fontId="37" fillId="0" borderId="0" xfId="40" applyFont="1"/>
    <xf numFmtId="0" fontId="36" fillId="0" borderId="0" xfId="39" applyNumberFormat="1" applyFont="1" applyBorder="1" applyAlignment="1"/>
    <xf numFmtId="0" fontId="42" fillId="0" borderId="0" xfId="39" applyNumberFormat="1" applyFont="1" applyBorder="1"/>
    <xf numFmtId="49" fontId="39" fillId="0" borderId="4" xfId="39" applyNumberFormat="1" applyFont="1" applyBorder="1" applyAlignment="1" applyProtection="1">
      <alignment vertical="center" wrapText="1"/>
    </xf>
    <xf numFmtId="49" fontId="43" fillId="0" borderId="0" xfId="39" applyNumberFormat="1" applyFont="1" applyBorder="1" applyAlignment="1" applyProtection="1">
      <alignment vertical="center" wrapText="1"/>
    </xf>
    <xf numFmtId="0" fontId="37" fillId="0" borderId="0" xfId="39" applyNumberFormat="1" applyFont="1" applyBorder="1"/>
    <xf numFmtId="0" fontId="37" fillId="0" borderId="0" xfId="39" applyNumberFormat="1" applyFont="1" applyAlignment="1"/>
    <xf numFmtId="0" fontId="37" fillId="0" borderId="4" xfId="39" applyNumberFormat="1" applyFont="1" applyBorder="1" applyAlignment="1">
      <alignment horizontal="center" vertical="center" wrapText="1"/>
    </xf>
    <xf numFmtId="166" fontId="37" fillId="0" borderId="4" xfId="40" applyNumberFormat="1" applyFont="1" applyBorder="1" applyAlignment="1">
      <alignment horizontal="center" vertical="center" wrapText="1"/>
    </xf>
    <xf numFmtId="43" fontId="37" fillId="0" borderId="4" xfId="40" applyFont="1" applyBorder="1" applyAlignment="1">
      <alignment horizontal="center" vertical="center" wrapText="1"/>
    </xf>
    <xf numFmtId="43" fontId="37" fillId="0" borderId="4" xfId="40" applyFont="1" applyBorder="1" applyAlignment="1">
      <alignment vertical="center"/>
    </xf>
    <xf numFmtId="0" fontId="37" fillId="0" borderId="0" xfId="39" applyNumberFormat="1" applyFont="1" applyAlignment="1">
      <alignment horizontal="center" vertical="center" wrapText="1"/>
    </xf>
    <xf numFmtId="166" fontId="37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2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6" fillId="0" borderId="5" xfId="12" applyNumberFormat="1" applyFont="1" applyBorder="1" applyAlignment="1">
      <alignment horizontal="center"/>
    </xf>
    <xf numFmtId="0" fontId="46" fillId="0" borderId="0" xfId="12" applyFont="1"/>
    <xf numFmtId="167" fontId="47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8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7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6" fillId="0" borderId="9" xfId="12" applyNumberFormat="1" applyFont="1" applyBorder="1" applyAlignment="1">
      <alignment horizontal="center"/>
    </xf>
    <xf numFmtId="0" fontId="46" fillId="0" borderId="9" xfId="3" applyNumberFormat="1" applyFont="1" applyBorder="1" applyAlignment="1">
      <alignment horizontal="center"/>
    </xf>
    <xf numFmtId="168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37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8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3" xfId="37" applyNumberFormat="1" applyFont="1" applyBorder="1" applyAlignment="1">
      <alignment horizontal="center"/>
    </xf>
    <xf numFmtId="0" fontId="4" fillId="0" borderId="23" xfId="37" applyFont="1" applyBorder="1" applyAlignment="1">
      <alignment horizontal="center"/>
    </xf>
    <xf numFmtId="49" fontId="4" fillId="0" borderId="23" xfId="42" applyNumberFormat="1" applyFont="1" applyBorder="1" applyAlignment="1">
      <alignment horizontal="center"/>
    </xf>
    <xf numFmtId="166" fontId="4" fillId="0" borderId="23" xfId="42" applyNumberFormat="1" applyFont="1" applyBorder="1" applyAlignment="1">
      <alignment horizontal="center"/>
    </xf>
    <xf numFmtId="43" fontId="4" fillId="0" borderId="23" xfId="42" applyNumberFormat="1" applyFont="1" applyBorder="1" applyAlignment="1">
      <alignment horizontal="center"/>
    </xf>
    <xf numFmtId="167" fontId="4" fillId="0" borderId="23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38" fillId="0" borderId="0" xfId="1" applyNumberFormat="1" applyFont="1"/>
    <xf numFmtId="0" fontId="5" fillId="0" borderId="0" xfId="44" applyFont="1" applyAlignment="1">
      <alignment vertical="center"/>
    </xf>
    <xf numFmtId="0" fontId="4" fillId="0" borderId="0" xfId="44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5" fillId="0" borderId="0" xfId="44" applyFont="1" applyAlignment="1">
      <alignment horizontal="center" vertical="center" wrapText="1"/>
    </xf>
    <xf numFmtId="0" fontId="5" fillId="0" borderId="4" xfId="44" applyFont="1" applyBorder="1" applyAlignment="1">
      <alignment horizontal="center" vertical="center" wrapText="1"/>
    </xf>
    <xf numFmtId="166" fontId="5" fillId="0" borderId="4" xfId="1" applyNumberFormat="1" applyFont="1" applyBorder="1" applyAlignment="1">
      <alignment horizontal="center" vertical="center" wrapText="1"/>
    </xf>
    <xf numFmtId="167" fontId="5" fillId="0" borderId="4" xfId="1" applyNumberFormat="1" applyFont="1" applyBorder="1" applyAlignment="1">
      <alignment horizontal="center" vertical="center" wrapText="1"/>
    </xf>
    <xf numFmtId="0" fontId="4" fillId="0" borderId="0" xfId="44" applyFont="1" applyAlignment="1">
      <alignment horizontal="center" vertical="center" wrapText="1"/>
    </xf>
    <xf numFmtId="0" fontId="5" fillId="0" borderId="3" xfId="44" applyFont="1" applyBorder="1" applyAlignment="1">
      <alignment vertical="center"/>
    </xf>
    <xf numFmtId="166" fontId="5" fillId="0" borderId="3" xfId="1" applyNumberFormat="1" applyFont="1" applyBorder="1" applyAlignment="1">
      <alignment vertical="center"/>
    </xf>
    <xf numFmtId="167" fontId="5" fillId="0" borderId="3" xfId="1" applyNumberFormat="1" applyFont="1" applyBorder="1" applyAlignment="1">
      <alignment vertical="center"/>
    </xf>
    <xf numFmtId="43" fontId="5" fillId="0" borderId="3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6" fontId="4" fillId="0" borderId="5" xfId="1" applyNumberFormat="1" applyFont="1" applyBorder="1" applyAlignment="1">
      <alignment vertical="center"/>
    </xf>
    <xf numFmtId="43" fontId="4" fillId="0" borderId="5" xfId="1" applyFont="1" applyBorder="1" applyAlignment="1">
      <alignment vertical="center"/>
    </xf>
    <xf numFmtId="43" fontId="4" fillId="0" borderId="5" xfId="1" applyNumberFormat="1" applyFont="1" applyBorder="1" applyAlignment="1">
      <alignment vertical="center"/>
    </xf>
    <xf numFmtId="0" fontId="4" fillId="0" borderId="5" xfId="44" applyFont="1" applyBorder="1" applyAlignment="1">
      <alignment vertical="center"/>
    </xf>
    <xf numFmtId="167" fontId="4" fillId="0" borderId="5" xfId="44" applyNumberFormat="1" applyFont="1" applyBorder="1" applyAlignment="1">
      <alignment vertical="center"/>
    </xf>
    <xf numFmtId="0" fontId="4" fillId="0" borderId="9" xfId="44" applyFont="1" applyBorder="1" applyAlignment="1">
      <alignment vertical="center"/>
    </xf>
    <xf numFmtId="166" fontId="4" fillId="0" borderId="9" xfId="1" applyNumberFormat="1" applyFont="1" applyBorder="1" applyAlignment="1">
      <alignment vertical="center"/>
    </xf>
    <xf numFmtId="43" fontId="4" fillId="0" borderId="9" xfId="1" applyFont="1" applyBorder="1" applyAlignment="1">
      <alignment vertical="center"/>
    </xf>
    <xf numFmtId="43" fontId="4" fillId="0" borderId="9" xfId="1" applyNumberFormat="1" applyFont="1" applyBorder="1" applyAlignment="1">
      <alignment vertical="center"/>
    </xf>
    <xf numFmtId="167" fontId="4" fillId="0" borderId="9" xfId="44" applyNumberFormat="1" applyFont="1" applyBorder="1" applyAlignment="1">
      <alignment vertical="center"/>
    </xf>
    <xf numFmtId="0" fontId="4" fillId="0" borderId="8" xfId="44" applyFont="1" applyBorder="1" applyAlignment="1">
      <alignment vertical="center"/>
    </xf>
    <xf numFmtId="166" fontId="4" fillId="0" borderId="8" xfId="1" applyNumberFormat="1" applyFont="1" applyBorder="1" applyAlignment="1">
      <alignment vertical="center"/>
    </xf>
    <xf numFmtId="43" fontId="4" fillId="0" borderId="8" xfId="1" applyFont="1" applyBorder="1" applyAlignment="1">
      <alignment vertical="center"/>
    </xf>
    <xf numFmtId="43" fontId="4" fillId="0" borderId="8" xfId="1" applyNumberFormat="1" applyFont="1" applyBorder="1" applyAlignment="1">
      <alignment vertical="center"/>
    </xf>
    <xf numFmtId="167" fontId="4" fillId="0" borderId="8" xfId="1" applyNumberFormat="1" applyFont="1" applyBorder="1" applyAlignment="1">
      <alignment vertical="center"/>
    </xf>
    <xf numFmtId="0" fontId="5" fillId="0" borderId="4" xfId="44" applyFont="1" applyBorder="1" applyAlignment="1">
      <alignment vertical="center"/>
    </xf>
    <xf numFmtId="166" fontId="5" fillId="0" borderId="4" xfId="1" applyNumberFormat="1" applyFont="1" applyBorder="1" applyAlignment="1">
      <alignment vertical="center"/>
    </xf>
    <xf numFmtId="43" fontId="5" fillId="0" borderId="4" xfId="1" applyNumberFormat="1" applyFont="1" applyBorder="1" applyAlignment="1">
      <alignment vertical="center"/>
    </xf>
    <xf numFmtId="0" fontId="16" fillId="0" borderId="0" xfId="44" applyFont="1" applyAlignment="1">
      <alignment vertical="center"/>
    </xf>
    <xf numFmtId="167" fontId="16" fillId="0" borderId="0" xfId="1" applyNumberFormat="1" applyFont="1" applyBorder="1" applyAlignment="1">
      <alignment vertical="center"/>
    </xf>
    <xf numFmtId="43" fontId="4" fillId="0" borderId="0" xfId="44" applyNumberFormat="1" applyFont="1" applyAlignment="1">
      <alignment vertical="center"/>
    </xf>
    <xf numFmtId="0" fontId="5" fillId="0" borderId="0" xfId="44" applyFont="1" applyAlignment="1">
      <alignment vertical="center" wrapText="1"/>
    </xf>
    <xf numFmtId="0" fontId="4" fillId="0" borderId="6" xfId="44" applyFont="1" applyBorder="1" applyAlignment="1">
      <alignment horizontal="center" vertical="center"/>
    </xf>
    <xf numFmtId="176" fontId="4" fillId="0" borderId="0" xfId="44" applyNumberFormat="1" applyFont="1" applyAlignment="1">
      <alignment vertical="center"/>
    </xf>
    <xf numFmtId="0" fontId="4" fillId="0" borderId="5" xfId="44" applyFont="1" applyBorder="1" applyAlignment="1">
      <alignment horizontal="center" vertical="center"/>
    </xf>
    <xf numFmtId="167" fontId="4" fillId="0" borderId="9" xfId="1" applyNumberFormat="1" applyFont="1" applyBorder="1" applyAlignment="1">
      <alignment vertical="center"/>
    </xf>
    <xf numFmtId="14" fontId="4" fillId="0" borderId="9" xfId="44" applyNumberFormat="1" applyFont="1" applyBorder="1" applyAlignment="1">
      <alignment vertical="center"/>
    </xf>
    <xf numFmtId="167" fontId="5" fillId="0" borderId="0" xfId="44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" fontId="46" fillId="0" borderId="5" xfId="3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0" fontId="49" fillId="0" borderId="0" xfId="37" applyFont="1" applyAlignment="1">
      <alignment vertical="center"/>
    </xf>
    <xf numFmtId="0" fontId="50" fillId="0" borderId="0" xfId="37" applyFont="1" applyAlignment="1">
      <alignment vertical="center"/>
    </xf>
    <xf numFmtId="0" fontId="51" fillId="0" borderId="0" xfId="37" applyFont="1" applyAlignment="1">
      <alignment vertical="center"/>
    </xf>
    <xf numFmtId="166" fontId="50" fillId="0" borderId="0" xfId="38" applyNumberFormat="1" applyFont="1" applyAlignment="1">
      <alignment vertical="center"/>
    </xf>
    <xf numFmtId="167" fontId="50" fillId="0" borderId="0" xfId="38" applyNumberFormat="1" applyFont="1" applyAlignment="1">
      <alignment vertical="center"/>
    </xf>
    <xf numFmtId="0" fontId="51" fillId="0" borderId="4" xfId="37" applyFont="1" applyBorder="1" applyAlignment="1">
      <alignment vertical="center"/>
    </xf>
    <xf numFmtId="166" fontId="51" fillId="0" borderId="4" xfId="38" applyNumberFormat="1" applyFont="1" applyBorder="1" applyAlignment="1">
      <alignment horizontal="center" vertical="center" wrapText="1"/>
    </xf>
    <xf numFmtId="167" fontId="51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6" fontId="4" fillId="0" borderId="3" xfId="38" applyNumberFormat="1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6" fontId="4" fillId="0" borderId="5" xfId="38" applyNumberFormat="1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43" fontId="50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6" fontId="4" fillId="0" borderId="8" xfId="38" applyNumberFormat="1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6" fontId="5" fillId="0" borderId="4" xfId="38" applyNumberFormat="1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0" fontId="49" fillId="0" borderId="0" xfId="37" applyFont="1" applyAlignment="1">
      <alignment horizontal="center" vertical="center"/>
    </xf>
    <xf numFmtId="0" fontId="50" fillId="0" borderId="0" xfId="37" applyFont="1" applyAlignment="1">
      <alignment horizontal="center" vertical="center"/>
    </xf>
    <xf numFmtId="0" fontId="51" fillId="0" borderId="0" xfId="37" applyFont="1" applyAlignment="1">
      <alignment horizontal="center" vertical="center"/>
    </xf>
    <xf numFmtId="0" fontId="51" fillId="0" borderId="4" xfId="37" applyFont="1" applyBorder="1" applyAlignment="1">
      <alignment horizontal="center" vertical="center"/>
    </xf>
    <xf numFmtId="166" fontId="4" fillId="0" borderId="8" xfId="38" applyNumberFormat="1" applyFont="1" applyBorder="1" applyAlignment="1">
      <alignment horizontal="center" vertical="center"/>
    </xf>
    <xf numFmtId="167" fontId="4" fillId="0" borderId="8" xfId="38" applyNumberFormat="1" applyFont="1" applyBorder="1" applyAlignment="1">
      <alignment horizontal="center" vertical="center"/>
    </xf>
    <xf numFmtId="166" fontId="5" fillId="0" borderId="4" xfId="38" applyNumberFormat="1" applyFont="1" applyBorder="1" applyAlignment="1">
      <alignment horizontal="center" vertical="center"/>
    </xf>
    <xf numFmtId="167" fontId="5" fillId="0" borderId="4" xfId="38" applyNumberFormat="1" applyFont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 vertical="center"/>
    </xf>
    <xf numFmtId="14" fontId="4" fillId="0" borderId="8" xfId="37" applyNumberFormat="1" applyFont="1" applyBorder="1" applyAlignment="1">
      <alignment horizontal="center" vertical="center"/>
    </xf>
    <xf numFmtId="14" fontId="4" fillId="0" borderId="6" xfId="37" applyNumberFormat="1" applyFont="1" applyBorder="1" applyAlignment="1">
      <alignment horizontal="center" vertical="center"/>
    </xf>
    <xf numFmtId="0" fontId="4" fillId="0" borderId="6" xfId="37" applyFont="1" applyBorder="1" applyAlignment="1">
      <alignment horizontal="left" vertical="center"/>
    </xf>
    <xf numFmtId="167" fontId="4" fillId="0" borderId="6" xfId="38" applyNumberFormat="1" applyFont="1" applyBorder="1" applyAlignment="1">
      <alignment horizontal="center" vertical="center"/>
    </xf>
    <xf numFmtId="0" fontId="51" fillId="0" borderId="4" xfId="37" applyFont="1" applyBorder="1" applyAlignment="1">
      <alignment horizontal="center" vertical="center" wrapText="1"/>
    </xf>
    <xf numFmtId="0" fontId="4" fillId="0" borderId="6" xfId="37" applyFont="1" applyBorder="1" applyAlignment="1">
      <alignment horizontal="center" vertical="center"/>
    </xf>
    <xf numFmtId="168" fontId="4" fillId="0" borderId="6" xfId="38" applyNumberFormat="1" applyFont="1" applyBorder="1" applyAlignment="1">
      <alignment horizontal="center" vertical="center"/>
    </xf>
    <xf numFmtId="168" fontId="4" fillId="0" borderId="5" xfId="38" applyNumberFormat="1" applyFont="1" applyBorder="1" applyAlignment="1">
      <alignment horizontal="center" vertical="center"/>
    </xf>
    <xf numFmtId="167" fontId="51" fillId="0" borderId="4" xfId="38" applyNumberFormat="1" applyFont="1" applyBorder="1" applyAlignment="1">
      <alignment horizontal="center" vertical="center" wrapText="1"/>
    </xf>
    <xf numFmtId="0" fontId="51" fillId="0" borderId="0" xfId="37" applyFont="1" applyAlignment="1">
      <alignment horizontal="left" vertic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6" fontId="5" fillId="0" borderId="4" xfId="27" applyNumberFormat="1" applyFont="1" applyBorder="1" applyAlignment="1">
      <alignment horizontal="center" vertical="center" wrapText="1"/>
    </xf>
    <xf numFmtId="167" fontId="5" fillId="0" borderId="4" xfId="27" applyNumberFormat="1" applyFont="1" applyBorder="1" applyAlignment="1">
      <alignment horizontal="center" vertical="center" wrapText="1"/>
    </xf>
    <xf numFmtId="166" fontId="4" fillId="0" borderId="5" xfId="27" applyNumberFormat="1" applyFont="1" applyBorder="1" applyAlignment="1">
      <alignment vertical="center"/>
    </xf>
    <xf numFmtId="43" fontId="4" fillId="0" borderId="5" xfId="27" applyFont="1" applyBorder="1" applyAlignment="1">
      <alignment vertical="center"/>
    </xf>
    <xf numFmtId="43" fontId="4" fillId="0" borderId="5" xfId="27" applyNumberFormat="1" applyFont="1" applyBorder="1" applyAlignment="1">
      <alignment vertical="center"/>
    </xf>
    <xf numFmtId="166" fontId="4" fillId="0" borderId="9" xfId="27" applyNumberFormat="1" applyFont="1" applyBorder="1" applyAlignment="1">
      <alignment vertical="center"/>
    </xf>
    <xf numFmtId="43" fontId="4" fillId="0" borderId="9" xfId="27" applyFont="1" applyBorder="1" applyAlignment="1">
      <alignment vertical="center"/>
    </xf>
    <xf numFmtId="43" fontId="4" fillId="0" borderId="9" xfId="27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27" applyNumberFormat="1" applyFont="1" applyBorder="1" applyAlignment="1">
      <alignment vertical="center"/>
    </xf>
    <xf numFmtId="43" fontId="5" fillId="0" borderId="9" xfId="27" applyFont="1" applyBorder="1" applyAlignment="1">
      <alignment vertical="center"/>
    </xf>
    <xf numFmtId="43" fontId="5" fillId="0" borderId="9" xfId="27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166" fontId="4" fillId="0" borderId="8" xfId="27" applyNumberFormat="1" applyFont="1" applyBorder="1" applyAlignment="1">
      <alignment vertical="center"/>
    </xf>
    <xf numFmtId="43" fontId="4" fillId="0" borderId="8" xfId="27" applyFont="1" applyBorder="1" applyAlignment="1">
      <alignment vertical="center"/>
    </xf>
    <xf numFmtId="43" fontId="4" fillId="0" borderId="8" xfId="27" applyNumberFormat="1" applyFont="1" applyBorder="1" applyAlignment="1">
      <alignment vertical="center"/>
    </xf>
    <xf numFmtId="167" fontId="4" fillId="0" borderId="8" xfId="27" applyNumberFormat="1" applyFont="1" applyBorder="1" applyAlignment="1">
      <alignment vertical="center"/>
    </xf>
    <xf numFmtId="166" fontId="5" fillId="0" borderId="4" xfId="27" applyNumberFormat="1" applyFont="1" applyBorder="1" applyAlignment="1">
      <alignment vertical="center"/>
    </xf>
    <xf numFmtId="0" fontId="5" fillId="0" borderId="0" xfId="44" applyFont="1" applyBorder="1" applyAlignment="1">
      <alignment vertical="center"/>
    </xf>
    <xf numFmtId="166" fontId="5" fillId="0" borderId="0" xfId="27" applyNumberFormat="1" applyFont="1" applyAlignment="1">
      <alignment vertical="center"/>
    </xf>
    <xf numFmtId="166" fontId="5" fillId="0" borderId="10" xfId="27" applyNumberFormat="1" applyFont="1" applyBorder="1" applyAlignment="1">
      <alignment vertical="center"/>
    </xf>
    <xf numFmtId="43" fontId="5" fillId="0" borderId="0" xfId="27" applyNumberFormat="1" applyFont="1" applyBorder="1" applyAlignment="1">
      <alignment vertical="center"/>
    </xf>
    <xf numFmtId="43" fontId="50" fillId="0" borderId="0" xfId="37" applyNumberFormat="1" applyFont="1" applyAlignment="1">
      <alignment horizontal="center" vertical="center"/>
    </xf>
    <xf numFmtId="167" fontId="30" fillId="0" borderId="0" xfId="1" applyNumberFormat="1" applyFont="1" applyAlignment="1">
      <alignment horizontal="center" vertical="center"/>
    </xf>
    <xf numFmtId="43" fontId="52" fillId="0" borderId="0" xfId="37" applyNumberFormat="1" applyFont="1" applyAlignment="1">
      <alignment horizontal="center" vertical="center"/>
    </xf>
    <xf numFmtId="167" fontId="51" fillId="0" borderId="0" xfId="38" applyNumberFormat="1" applyFont="1" applyAlignment="1">
      <alignment vertical="center"/>
    </xf>
    <xf numFmtId="167" fontId="51" fillId="0" borderId="0" xfId="37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53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4" xfId="0" applyFont="1" applyBorder="1" applyAlignment="1">
      <alignment horizontal="center" vertical="center" wrapText="1"/>
    </xf>
    <xf numFmtId="0" fontId="53" fillId="0" borderId="4" xfId="0" applyFont="1" applyBorder="1" applyAlignment="1">
      <alignment vertical="center"/>
    </xf>
    <xf numFmtId="0" fontId="52" fillId="0" borderId="6" xfId="0" applyFont="1" applyBorder="1" applyAlignment="1">
      <alignment horizontal="center" vertical="center"/>
    </xf>
    <xf numFmtId="0" fontId="52" fillId="0" borderId="23" xfId="0" applyFont="1" applyBorder="1" applyAlignment="1">
      <alignment horizontal="center" vertical="center"/>
    </xf>
    <xf numFmtId="43" fontId="53" fillId="0" borderId="4" xfId="1" applyFont="1" applyBorder="1" applyAlignment="1">
      <alignment vertical="center"/>
    </xf>
    <xf numFmtId="167" fontId="53" fillId="0" borderId="4" xfId="1" applyNumberFormat="1" applyFont="1" applyBorder="1" applyAlignment="1">
      <alignment vertical="center"/>
    </xf>
    <xf numFmtId="14" fontId="52" fillId="0" borderId="6" xfId="0" applyNumberFormat="1" applyFont="1" applyBorder="1" applyAlignment="1">
      <alignment horizontal="center" vertical="center"/>
    </xf>
    <xf numFmtId="14" fontId="52" fillId="0" borderId="5" xfId="0" applyNumberFormat="1" applyFont="1" applyBorder="1" applyAlignment="1">
      <alignment horizontal="center" vertical="center"/>
    </xf>
    <xf numFmtId="14" fontId="52" fillId="0" borderId="9" xfId="0" applyNumberFormat="1" applyFont="1" applyBorder="1" applyAlignment="1">
      <alignment horizontal="center" vertical="center"/>
    </xf>
    <xf numFmtId="167" fontId="52" fillId="0" borderId="6" xfId="1" applyNumberFormat="1" applyFont="1" applyBorder="1" applyAlignment="1">
      <alignment horizontal="center" vertical="center"/>
    </xf>
    <xf numFmtId="43" fontId="52" fillId="0" borderId="6" xfId="1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167" fontId="52" fillId="0" borderId="23" xfId="1" applyNumberFormat="1" applyFont="1" applyBorder="1" applyAlignment="1">
      <alignment horizontal="center" vertical="center"/>
    </xf>
    <xf numFmtId="43" fontId="52" fillId="0" borderId="23" xfId="1" applyFont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8" fillId="0" borderId="0" xfId="28" applyNumberFormat="1" applyFont="1" applyAlignment="1">
      <alignment horizontal="center" vertical="center"/>
    </xf>
    <xf numFmtId="167" fontId="28" fillId="0" borderId="12" xfId="28" applyNumberFormat="1" applyFont="1" applyBorder="1" applyAlignment="1">
      <alignment horizontal="center" vertical="center" wrapText="1"/>
    </xf>
    <xf numFmtId="167" fontId="28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7" xfId="12" applyNumberFormat="1" applyFont="1" applyBorder="1" applyAlignment="1">
      <alignment horizontal="center"/>
    </xf>
    <xf numFmtId="14" fontId="4" fillId="0" borderId="18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6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6" fillId="0" borderId="0" xfId="39" applyNumberFormat="1" applyFont="1" applyBorder="1" applyAlignment="1">
      <alignment horizontal="left"/>
    </xf>
    <xf numFmtId="0" fontId="38" fillId="0" borderId="0" xfId="39" applyNumberFormat="1" applyFont="1" applyBorder="1" applyAlignment="1">
      <alignment horizontal="center"/>
    </xf>
    <xf numFmtId="0" fontId="37" fillId="0" borderId="0" xfId="39" applyNumberFormat="1" applyFont="1" applyAlignment="1">
      <alignment horizontal="center"/>
    </xf>
    <xf numFmtId="49" fontId="37" fillId="0" borderId="0" xfId="39" applyNumberFormat="1" applyFont="1" applyAlignment="1">
      <alignment horizontal="left"/>
    </xf>
    <xf numFmtId="0" fontId="44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left"/>
    </xf>
    <xf numFmtId="0" fontId="5" fillId="0" borderId="0" xfId="44" applyFont="1" applyAlignment="1">
      <alignment horizontal="center" vertical="center"/>
    </xf>
    <xf numFmtId="167" fontId="16" fillId="0" borderId="10" xfId="1" applyNumberFormat="1" applyFont="1" applyBorder="1" applyAlignment="1">
      <alignment horizontal="center" vertic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0" fontId="49" fillId="0" borderId="0" xfId="37" applyFont="1" applyAlignment="1">
      <alignment horizontal="center" vertical="center" wrapText="1"/>
    </xf>
    <xf numFmtId="0" fontId="53" fillId="0" borderId="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53" fillId="0" borderId="7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 wrapText="1"/>
    </xf>
  </cellXfs>
  <cellStyles count="45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68" t="s">
        <v>127</v>
      </c>
      <c r="F1" s="568"/>
      <c r="G1" s="568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69" t="s">
        <v>128</v>
      </c>
      <c r="F2" s="569"/>
      <c r="G2" s="569"/>
    </row>
    <row r="3" spans="1:8" s="174" customFormat="1" ht="16.5" customHeight="1">
      <c r="A3" s="176" t="s">
        <v>129</v>
      </c>
      <c r="B3" s="175"/>
      <c r="C3" s="175"/>
      <c r="E3" s="569"/>
      <c r="F3" s="569"/>
      <c r="G3" s="569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70" t="s">
        <v>130</v>
      </c>
      <c r="B5" s="570"/>
      <c r="C5" s="570"/>
      <c r="D5" s="570"/>
      <c r="E5" s="570"/>
      <c r="F5" s="570"/>
      <c r="G5" s="570"/>
    </row>
    <row r="6" spans="1:8">
      <c r="A6" s="571" t="s">
        <v>131</v>
      </c>
      <c r="B6" s="571"/>
      <c r="C6" s="571"/>
      <c r="D6" s="571"/>
      <c r="E6" s="571"/>
      <c r="F6" s="571"/>
      <c r="G6" s="571"/>
    </row>
    <row r="7" spans="1:8">
      <c r="A7" s="571" t="s">
        <v>132</v>
      </c>
      <c r="B7" s="571"/>
      <c r="C7" s="571"/>
      <c r="D7" s="571"/>
      <c r="E7" s="571"/>
      <c r="F7" s="571"/>
      <c r="G7" s="571"/>
    </row>
    <row r="8" spans="1:8">
      <c r="A8" s="180"/>
      <c r="F8" s="180" t="s">
        <v>133</v>
      </c>
    </row>
    <row r="9" spans="1:8" ht="24" customHeight="1">
      <c r="A9" s="572" t="s">
        <v>134</v>
      </c>
      <c r="B9" s="572" t="s">
        <v>135</v>
      </c>
      <c r="C9" s="567" t="s">
        <v>14</v>
      </c>
      <c r="D9" s="567" t="s">
        <v>136</v>
      </c>
      <c r="E9" s="567"/>
      <c r="F9" s="567" t="s">
        <v>137</v>
      </c>
      <c r="G9" s="567" t="s">
        <v>19</v>
      </c>
    </row>
    <row r="10" spans="1:8" ht="20.25" customHeight="1">
      <c r="A10" s="573"/>
      <c r="B10" s="573"/>
      <c r="C10" s="567"/>
      <c r="D10" s="182" t="s">
        <v>138</v>
      </c>
      <c r="E10" s="183" t="s">
        <v>139</v>
      </c>
      <c r="F10" s="567"/>
      <c r="G10" s="567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1053</v>
      </c>
      <c r="C13" s="188" t="s">
        <v>146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147</v>
      </c>
      <c r="C14" s="188" t="s">
        <v>148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1157</v>
      </c>
      <c r="C15" s="188" t="s">
        <v>149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145</v>
      </c>
      <c r="C16" s="188" t="s">
        <v>150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151</v>
      </c>
      <c r="C17" s="188" t="s">
        <v>152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145</v>
      </c>
      <c r="C18" s="188" t="s">
        <v>153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154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155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156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1052</v>
      </c>
      <c r="C22" s="188" t="s">
        <v>157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158</v>
      </c>
      <c r="C23" s="188" t="s">
        <v>159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160</v>
      </c>
      <c r="C24" s="188" t="s">
        <v>161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151</v>
      </c>
      <c r="C25" s="188" t="s">
        <v>162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158</v>
      </c>
      <c r="C26" s="188" t="s">
        <v>163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147</v>
      </c>
      <c r="C27" s="188" t="s">
        <v>164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147</v>
      </c>
      <c r="C28" s="188" t="s">
        <v>165</v>
      </c>
      <c r="D28" s="191"/>
      <c r="E28" s="191">
        <v>143200000</v>
      </c>
      <c r="F28" s="192">
        <f t="shared" si="0"/>
        <v>586422000</v>
      </c>
      <c r="G28" s="187" t="s">
        <v>473</v>
      </c>
      <c r="H28" s="179">
        <f t="shared" si="1"/>
        <v>1</v>
      </c>
    </row>
    <row r="29" spans="1:8" ht="18" customHeight="1">
      <c r="A29" s="190">
        <v>42010</v>
      </c>
      <c r="B29" s="190" t="s">
        <v>147</v>
      </c>
      <c r="C29" s="188" t="s">
        <v>166</v>
      </c>
      <c r="D29" s="191"/>
      <c r="E29" s="191">
        <v>100000000</v>
      </c>
      <c r="F29" s="192">
        <f t="shared" si="0"/>
        <v>486422000</v>
      </c>
      <c r="G29" s="187" t="s">
        <v>473</v>
      </c>
      <c r="H29" s="179">
        <f t="shared" si="1"/>
        <v>1</v>
      </c>
    </row>
    <row r="30" spans="1:8" ht="18" customHeight="1">
      <c r="A30" s="190">
        <v>42010</v>
      </c>
      <c r="B30" s="190" t="s">
        <v>147</v>
      </c>
      <c r="C30" s="188" t="s">
        <v>845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1052</v>
      </c>
      <c r="C31" s="188" t="s">
        <v>167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168</v>
      </c>
      <c r="C32" s="188" t="s">
        <v>169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168</v>
      </c>
      <c r="C33" s="188" t="s">
        <v>170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145</v>
      </c>
      <c r="C34" s="188" t="s">
        <v>171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168</v>
      </c>
      <c r="C35" s="188" t="s">
        <v>172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622</v>
      </c>
      <c r="C36" s="188" t="s">
        <v>173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174</v>
      </c>
      <c r="C37" s="188" t="s">
        <v>175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176</v>
      </c>
      <c r="C38" s="188" t="s">
        <v>177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178</v>
      </c>
      <c r="C39" s="188" t="s">
        <v>179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180</v>
      </c>
      <c r="C40" s="188" t="s">
        <v>181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147</v>
      </c>
      <c r="C41" s="188" t="s">
        <v>182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183</v>
      </c>
      <c r="C42" s="188" t="s">
        <v>184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151</v>
      </c>
      <c r="C43" s="188" t="s">
        <v>185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183</v>
      </c>
      <c r="C44" s="188" t="s">
        <v>186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145</v>
      </c>
      <c r="C45" s="188" t="s">
        <v>150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1053</v>
      </c>
      <c r="C46" s="188" t="s">
        <v>187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1157</v>
      </c>
      <c r="C47" s="188" t="s">
        <v>188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160</v>
      </c>
      <c r="C48" s="188" t="s">
        <v>189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1051</v>
      </c>
      <c r="C49" s="188" t="s">
        <v>190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183</v>
      </c>
      <c r="C50" s="188" t="s">
        <v>191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1051</v>
      </c>
      <c r="C51" s="188" t="s">
        <v>186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1053</v>
      </c>
      <c r="C52" s="188" t="s">
        <v>187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151</v>
      </c>
      <c r="C53" s="188" t="s">
        <v>192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268</v>
      </c>
      <c r="C54" s="188" t="s">
        <v>193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178</v>
      </c>
      <c r="C55" s="188" t="s">
        <v>194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1052</v>
      </c>
      <c r="C56" s="188" t="s">
        <v>157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158</v>
      </c>
      <c r="C57" s="188" t="s">
        <v>195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145</v>
      </c>
      <c r="C58" s="188" t="s">
        <v>196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1157</v>
      </c>
      <c r="C59" s="188" t="s">
        <v>188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197</v>
      </c>
      <c r="C60" s="188" t="s">
        <v>198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1053</v>
      </c>
      <c r="C61" s="188" t="s">
        <v>199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307</v>
      </c>
      <c r="C62" s="188" t="s">
        <v>200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831</v>
      </c>
      <c r="C63" s="188" t="s">
        <v>201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168</v>
      </c>
      <c r="C64" s="188" t="s">
        <v>202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154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203</v>
      </c>
      <c r="C66" s="188" t="s">
        <v>204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147</v>
      </c>
      <c r="C67" s="188" t="s">
        <v>205</v>
      </c>
      <c r="D67" s="191"/>
      <c r="E67" s="191">
        <v>300000000</v>
      </c>
      <c r="F67" s="192">
        <f t="shared" si="0"/>
        <v>937226000</v>
      </c>
      <c r="G67" s="187" t="s">
        <v>473</v>
      </c>
      <c r="H67" s="179">
        <f t="shared" si="1"/>
        <v>1</v>
      </c>
    </row>
    <row r="68" spans="1:8" ht="18" customHeight="1">
      <c r="A68" s="190">
        <v>42018</v>
      </c>
      <c r="B68" s="190" t="s">
        <v>147</v>
      </c>
      <c r="C68" s="188" t="s">
        <v>206</v>
      </c>
      <c r="D68" s="191"/>
      <c r="E68" s="191">
        <v>150000000</v>
      </c>
      <c r="F68" s="192">
        <f t="shared" si="0"/>
        <v>787226000</v>
      </c>
      <c r="G68" s="187" t="s">
        <v>473</v>
      </c>
      <c r="H68" s="179">
        <f t="shared" si="1"/>
        <v>1</v>
      </c>
    </row>
    <row r="69" spans="1:8" ht="18" customHeight="1">
      <c r="A69" s="190">
        <v>42018</v>
      </c>
      <c r="B69" s="190" t="s">
        <v>147</v>
      </c>
      <c r="C69" s="188" t="s">
        <v>207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158</v>
      </c>
      <c r="C70" s="188" t="s">
        <v>208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831</v>
      </c>
      <c r="C71" s="188" t="s">
        <v>209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151</v>
      </c>
      <c r="C72" s="188" t="s">
        <v>210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158</v>
      </c>
      <c r="C73" s="188" t="s">
        <v>211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268</v>
      </c>
      <c r="C74" s="188" t="s">
        <v>212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1052</v>
      </c>
      <c r="C75" s="188" t="s">
        <v>213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183</v>
      </c>
      <c r="C76" s="188" t="s">
        <v>214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1157</v>
      </c>
      <c r="C77" s="188" t="s">
        <v>188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1051</v>
      </c>
      <c r="C78" s="188" t="s">
        <v>215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831</v>
      </c>
      <c r="C79" s="188" t="s">
        <v>216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183</v>
      </c>
      <c r="C80" s="188" t="s">
        <v>217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203</v>
      </c>
      <c r="C81" s="188" t="s">
        <v>218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176</v>
      </c>
      <c r="C82" s="188" t="s">
        <v>177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1157</v>
      </c>
      <c r="C83" s="188" t="s">
        <v>219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1051</v>
      </c>
      <c r="C84" s="188" t="s">
        <v>220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154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183</v>
      </c>
      <c r="C86" s="188" t="s">
        <v>221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151</v>
      </c>
      <c r="C87" s="188" t="s">
        <v>222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176</v>
      </c>
      <c r="C88" s="188" t="s">
        <v>223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1052</v>
      </c>
      <c r="C89" s="188" t="s">
        <v>224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1053</v>
      </c>
      <c r="C90" s="188" t="s">
        <v>187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147</v>
      </c>
      <c r="C91" s="188" t="s">
        <v>225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147</v>
      </c>
      <c r="C92" s="188" t="s">
        <v>182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154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622</v>
      </c>
      <c r="C94" s="188" t="s">
        <v>226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622</v>
      </c>
      <c r="C95" s="188" t="s">
        <v>328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622</v>
      </c>
      <c r="C96" s="188" t="s">
        <v>227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268</v>
      </c>
      <c r="C97" s="188" t="s">
        <v>228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622</v>
      </c>
      <c r="C98" s="188" t="s">
        <v>229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183</v>
      </c>
      <c r="C99" s="188" t="s">
        <v>230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183</v>
      </c>
      <c r="C100" s="188" t="s">
        <v>231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160</v>
      </c>
      <c r="C101" s="188" t="s">
        <v>232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831</v>
      </c>
      <c r="C102" s="188" t="s">
        <v>233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151</v>
      </c>
      <c r="C103" s="188" t="s">
        <v>234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831</v>
      </c>
      <c r="C104" s="188" t="s">
        <v>201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145</v>
      </c>
      <c r="C105" s="188" t="s">
        <v>150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1052</v>
      </c>
      <c r="C106" s="188" t="s">
        <v>157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154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147</v>
      </c>
      <c r="C108" s="188" t="s">
        <v>235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147</v>
      </c>
      <c r="C109" s="188" t="s">
        <v>205</v>
      </c>
      <c r="D109" s="191"/>
      <c r="E109" s="191">
        <v>200000000</v>
      </c>
      <c r="F109" s="192">
        <f t="shared" si="2"/>
        <v>610941000</v>
      </c>
      <c r="G109" s="187" t="s">
        <v>473</v>
      </c>
      <c r="H109" s="179">
        <f t="shared" si="3"/>
        <v>1</v>
      </c>
    </row>
    <row r="110" spans="1:8" ht="18" customHeight="1">
      <c r="A110" s="190">
        <v>42023</v>
      </c>
      <c r="B110" s="190" t="s">
        <v>147</v>
      </c>
      <c r="C110" s="188" t="s">
        <v>236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147</v>
      </c>
      <c r="C111" s="188" t="s">
        <v>237</v>
      </c>
      <c r="D111" s="191"/>
      <c r="E111" s="191">
        <v>100000000</v>
      </c>
      <c r="F111" s="192">
        <f t="shared" si="2"/>
        <v>360941000</v>
      </c>
      <c r="G111" s="187" t="s">
        <v>473</v>
      </c>
      <c r="H111" s="179">
        <f t="shared" si="3"/>
        <v>1</v>
      </c>
    </row>
    <row r="112" spans="1:8" ht="18" customHeight="1">
      <c r="A112" s="190">
        <v>42023</v>
      </c>
      <c r="B112" s="190" t="s">
        <v>203</v>
      </c>
      <c r="C112" s="188" t="s">
        <v>396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203</v>
      </c>
      <c r="C113" s="188" t="s">
        <v>238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307</v>
      </c>
      <c r="C114" s="188" t="s">
        <v>239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831</v>
      </c>
      <c r="C115" s="188" t="s">
        <v>240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178</v>
      </c>
      <c r="C116" s="188" t="s">
        <v>241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151</v>
      </c>
      <c r="C117" s="188" t="s">
        <v>242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154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168</v>
      </c>
      <c r="C119" s="188" t="s">
        <v>170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197</v>
      </c>
      <c r="C120" s="188" t="s">
        <v>156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147</v>
      </c>
      <c r="C121" s="188" t="s">
        <v>243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147</v>
      </c>
      <c r="C122" s="188" t="s">
        <v>148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147</v>
      </c>
      <c r="C123" s="188" t="s">
        <v>244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178</v>
      </c>
      <c r="C124" s="188" t="s">
        <v>245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145</v>
      </c>
      <c r="C125" s="188" t="s">
        <v>150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145</v>
      </c>
      <c r="C126" s="188" t="s">
        <v>246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147</v>
      </c>
      <c r="C127" s="188" t="s">
        <v>148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1157</v>
      </c>
      <c r="C128" s="188" t="s">
        <v>188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831</v>
      </c>
      <c r="C129" s="188" t="s">
        <v>247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1157</v>
      </c>
      <c r="C130" s="188" t="s">
        <v>248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154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1157</v>
      </c>
      <c r="C132" s="188" t="s">
        <v>249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147</v>
      </c>
      <c r="C133" s="188" t="s">
        <v>206</v>
      </c>
      <c r="D133" s="191"/>
      <c r="E133" s="191">
        <v>562344000</v>
      </c>
      <c r="F133" s="192">
        <f t="shared" si="2"/>
        <v>66077000</v>
      </c>
      <c r="G133" s="187" t="s">
        <v>473</v>
      </c>
      <c r="H133" s="179">
        <f t="shared" si="3"/>
        <v>1</v>
      </c>
    </row>
    <row r="134" spans="1:8" ht="18" customHeight="1">
      <c r="A134" s="190">
        <v>42027</v>
      </c>
      <c r="B134" s="190" t="s">
        <v>160</v>
      </c>
      <c r="C134" s="188" t="s">
        <v>250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174</v>
      </c>
      <c r="C135" s="188" t="s">
        <v>251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183</v>
      </c>
      <c r="C136" s="188" t="s">
        <v>252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1052</v>
      </c>
      <c r="C137" s="188" t="s">
        <v>253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183</v>
      </c>
      <c r="C138" s="188" t="s">
        <v>254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1052</v>
      </c>
      <c r="C139" s="188" t="s">
        <v>255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183</v>
      </c>
      <c r="C140" s="188" t="s">
        <v>256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178</v>
      </c>
      <c r="C141" s="188" t="s">
        <v>257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151</v>
      </c>
      <c r="C142" s="188" t="s">
        <v>258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160</v>
      </c>
      <c r="C143" s="188" t="s">
        <v>259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145</v>
      </c>
      <c r="C144" s="188" t="s">
        <v>196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160</v>
      </c>
      <c r="C145" s="188" t="s">
        <v>260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160</v>
      </c>
      <c r="C146" s="188" t="s">
        <v>261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831</v>
      </c>
      <c r="C147" s="188" t="s">
        <v>262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1051</v>
      </c>
      <c r="C148" s="188" t="s">
        <v>263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831</v>
      </c>
      <c r="C149" s="188" t="s">
        <v>264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151</v>
      </c>
      <c r="C150" s="188" t="s">
        <v>265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266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197</v>
      </c>
      <c r="C152" s="188" t="s">
        <v>267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268</v>
      </c>
      <c r="C153" s="188" t="s">
        <v>523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1051</v>
      </c>
      <c r="C154" s="188" t="s">
        <v>269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268</v>
      </c>
      <c r="C155" s="188" t="s">
        <v>270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831</v>
      </c>
      <c r="C156" s="188" t="s">
        <v>271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176</v>
      </c>
      <c r="C157" s="188" t="s">
        <v>177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147</v>
      </c>
      <c r="C158" s="188" t="s">
        <v>206</v>
      </c>
      <c r="D158" s="191"/>
      <c r="E158" s="191">
        <v>256503000</v>
      </c>
      <c r="F158" s="192">
        <f t="shared" si="4"/>
        <v>867802000</v>
      </c>
      <c r="G158" s="187" t="s">
        <v>473</v>
      </c>
      <c r="H158" s="179">
        <f t="shared" si="5"/>
        <v>1</v>
      </c>
    </row>
    <row r="159" spans="1:8" ht="18" customHeight="1">
      <c r="A159" s="190">
        <v>42033</v>
      </c>
      <c r="B159" s="190" t="s">
        <v>151</v>
      </c>
      <c r="C159" s="188" t="s">
        <v>272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147</v>
      </c>
      <c r="C160" s="188" t="s">
        <v>273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147</v>
      </c>
      <c r="C161" s="188" t="s">
        <v>274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160</v>
      </c>
      <c r="C162" s="188" t="s">
        <v>275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147</v>
      </c>
      <c r="C163" s="188" t="s">
        <v>166</v>
      </c>
      <c r="D163" s="191"/>
      <c r="E163" s="191">
        <v>100000000</v>
      </c>
      <c r="F163" s="192">
        <f t="shared" si="4"/>
        <v>525535000</v>
      </c>
      <c r="G163" s="187" t="s">
        <v>473</v>
      </c>
      <c r="H163" s="179">
        <f t="shared" si="5"/>
        <v>1</v>
      </c>
    </row>
    <row r="164" spans="1:8" ht="18" customHeight="1">
      <c r="A164" s="190">
        <v>42033</v>
      </c>
      <c r="B164" s="190" t="s">
        <v>160</v>
      </c>
      <c r="C164" s="188" t="s">
        <v>260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147</v>
      </c>
      <c r="C165" s="188" t="s">
        <v>182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268</v>
      </c>
      <c r="C166" s="188" t="s">
        <v>276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1157</v>
      </c>
      <c r="C167" s="188" t="s">
        <v>188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1051</v>
      </c>
      <c r="C168" s="188" t="s">
        <v>277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1051</v>
      </c>
      <c r="C169" s="188" t="s">
        <v>278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268</v>
      </c>
      <c r="C170" s="188" t="s">
        <v>279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268</v>
      </c>
      <c r="C171" s="188" t="s">
        <v>280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160</v>
      </c>
      <c r="C172" s="188" t="s">
        <v>281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831</v>
      </c>
      <c r="C173" s="188" t="s">
        <v>282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1051</v>
      </c>
      <c r="C174" s="188" t="s">
        <v>283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147</v>
      </c>
      <c r="C175" s="188" t="s">
        <v>165</v>
      </c>
      <c r="D175" s="191"/>
      <c r="E175" s="191">
        <v>200000000</v>
      </c>
      <c r="F175" s="192">
        <f t="shared" si="4"/>
        <v>244448000</v>
      </c>
      <c r="G175" s="187" t="s">
        <v>473</v>
      </c>
      <c r="H175" s="179">
        <f t="shared" si="5"/>
        <v>1</v>
      </c>
    </row>
    <row r="176" spans="1:8" ht="18" customHeight="1">
      <c r="A176" s="190">
        <v>42034</v>
      </c>
      <c r="B176" s="190" t="s">
        <v>183</v>
      </c>
      <c r="C176" s="188" t="s">
        <v>284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183</v>
      </c>
      <c r="C177" s="188" t="s">
        <v>285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158</v>
      </c>
      <c r="C178" s="188" t="s">
        <v>286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1157</v>
      </c>
      <c r="C179" s="188" t="s">
        <v>287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1051</v>
      </c>
      <c r="C180" s="188" t="s">
        <v>288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151</v>
      </c>
      <c r="C181" s="188" t="s">
        <v>289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1051</v>
      </c>
      <c r="C182" s="188" t="s">
        <v>290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145</v>
      </c>
      <c r="C183" s="188" t="s">
        <v>150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160</v>
      </c>
      <c r="C184" s="188" t="s">
        <v>291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151</v>
      </c>
      <c r="C185" s="188" t="s">
        <v>292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1053</v>
      </c>
      <c r="C186" s="188" t="s">
        <v>293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831</v>
      </c>
      <c r="C187" s="188" t="s">
        <v>294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1157</v>
      </c>
      <c r="C188" s="188" t="s">
        <v>149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1051</v>
      </c>
      <c r="C189" s="188" t="s">
        <v>295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145</v>
      </c>
      <c r="C190" s="188" t="s">
        <v>296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266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266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147</v>
      </c>
      <c r="C193" s="188" t="s">
        <v>206</v>
      </c>
      <c r="D193" s="191"/>
      <c r="E193" s="191">
        <v>173400000</v>
      </c>
      <c r="F193" s="192">
        <f t="shared" si="4"/>
        <v>1428621000</v>
      </c>
      <c r="G193" s="187" t="s">
        <v>473</v>
      </c>
      <c r="H193" s="179">
        <f t="shared" si="5"/>
        <v>2</v>
      </c>
    </row>
    <row r="194" spans="1:8" ht="18" customHeight="1">
      <c r="A194" s="190">
        <v>42039</v>
      </c>
      <c r="B194" s="190" t="s">
        <v>831</v>
      </c>
      <c r="C194" s="188" t="s">
        <v>297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174</v>
      </c>
      <c r="C195" s="188" t="s">
        <v>298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174</v>
      </c>
      <c r="C196" s="188" t="s">
        <v>299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147</v>
      </c>
      <c r="C197" s="188" t="s">
        <v>205</v>
      </c>
      <c r="D197" s="191"/>
      <c r="E197" s="191">
        <v>500000000</v>
      </c>
      <c r="F197" s="192">
        <f t="shared" si="4"/>
        <v>823221000</v>
      </c>
      <c r="G197" s="187" t="s">
        <v>473</v>
      </c>
      <c r="H197" s="179">
        <f t="shared" si="5"/>
        <v>2</v>
      </c>
    </row>
    <row r="198" spans="1:8" ht="18" customHeight="1">
      <c r="A198" s="190">
        <v>42039</v>
      </c>
      <c r="B198" s="190" t="s">
        <v>147</v>
      </c>
      <c r="C198" s="188" t="s">
        <v>207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147</v>
      </c>
      <c r="C199" s="188" t="s">
        <v>300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147</v>
      </c>
      <c r="C200" s="188" t="s">
        <v>225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831</v>
      </c>
      <c r="C201" s="188" t="s">
        <v>301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831</v>
      </c>
      <c r="C202" s="188" t="s">
        <v>302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151</v>
      </c>
      <c r="C203" s="188" t="s">
        <v>303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1052</v>
      </c>
      <c r="C204" s="188" t="s">
        <v>304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1052</v>
      </c>
      <c r="C205" s="188" t="s">
        <v>305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145</v>
      </c>
      <c r="C206" s="188" t="s">
        <v>150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160</v>
      </c>
      <c r="C207" s="188" t="s">
        <v>306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266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307</v>
      </c>
      <c r="C209" s="188" t="s">
        <v>308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309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158</v>
      </c>
      <c r="C211" s="188" t="s">
        <v>310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158</v>
      </c>
      <c r="C212" s="188" t="s">
        <v>311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160</v>
      </c>
      <c r="C213" s="188" t="s">
        <v>312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145</v>
      </c>
      <c r="C214" s="188" t="s">
        <v>313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145</v>
      </c>
      <c r="C215" s="188" t="s">
        <v>314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158</v>
      </c>
      <c r="C216" s="188" t="s">
        <v>315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831</v>
      </c>
      <c r="C217" s="188" t="s">
        <v>316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203</v>
      </c>
      <c r="C218" s="188" t="s">
        <v>204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203</v>
      </c>
      <c r="C219" s="188" t="s">
        <v>317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168</v>
      </c>
      <c r="C220" s="188" t="s">
        <v>318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176</v>
      </c>
      <c r="C221" s="188" t="s">
        <v>177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176</v>
      </c>
      <c r="C222" s="188" t="s">
        <v>223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319</v>
      </c>
      <c r="C223" s="188" t="s">
        <v>320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183</v>
      </c>
      <c r="C224" s="188" t="s">
        <v>321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151</v>
      </c>
      <c r="C225" s="188" t="s">
        <v>322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183</v>
      </c>
      <c r="C226" s="188" t="s">
        <v>323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151</v>
      </c>
      <c r="C227" s="188" t="s">
        <v>324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145</v>
      </c>
      <c r="C228" s="188" t="s">
        <v>325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160</v>
      </c>
      <c r="C229" s="188" t="s">
        <v>326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155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1051</v>
      </c>
      <c r="C231" s="188" t="s">
        <v>327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831</v>
      </c>
      <c r="C232" s="188" t="s">
        <v>201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622</v>
      </c>
      <c r="C233" s="188" t="s">
        <v>328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147</v>
      </c>
      <c r="C234" s="188" t="s">
        <v>329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145</v>
      </c>
      <c r="C235" s="188" t="s">
        <v>330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831</v>
      </c>
      <c r="C236" s="188" t="s">
        <v>233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183</v>
      </c>
      <c r="C237" s="188" t="s">
        <v>331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183</v>
      </c>
      <c r="C238" s="188" t="s">
        <v>332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151</v>
      </c>
      <c r="C239" s="188" t="s">
        <v>333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145</v>
      </c>
      <c r="C240" s="188" t="s">
        <v>150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151</v>
      </c>
      <c r="C241" s="188" t="s">
        <v>334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147</v>
      </c>
      <c r="C242" s="188" t="s">
        <v>335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1053</v>
      </c>
      <c r="C243" s="188" t="s">
        <v>187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183</v>
      </c>
      <c r="C244" s="188" t="s">
        <v>336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1052</v>
      </c>
      <c r="C245" s="188" t="s">
        <v>337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151</v>
      </c>
      <c r="C246" s="188" t="s">
        <v>338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1051</v>
      </c>
      <c r="C247" s="188" t="s">
        <v>339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1053</v>
      </c>
      <c r="C248" s="188" t="s">
        <v>340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1051</v>
      </c>
      <c r="C249" s="188" t="s">
        <v>341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147</v>
      </c>
      <c r="C250" s="188" t="s">
        <v>207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147</v>
      </c>
      <c r="C251" s="188" t="s">
        <v>342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147</v>
      </c>
      <c r="C252" s="188" t="s">
        <v>343</v>
      </c>
      <c r="D252" s="191"/>
      <c r="E252" s="191">
        <v>100000000</v>
      </c>
      <c r="F252" s="192">
        <f t="shared" si="6"/>
        <v>469962000</v>
      </c>
      <c r="G252" s="187" t="s">
        <v>473</v>
      </c>
      <c r="H252" s="179">
        <f t="shared" si="7"/>
        <v>2</v>
      </c>
    </row>
    <row r="253" spans="1:8" ht="18" customHeight="1">
      <c r="A253" s="190">
        <v>42046</v>
      </c>
      <c r="B253" s="190" t="s">
        <v>147</v>
      </c>
      <c r="C253" s="188" t="s">
        <v>344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147</v>
      </c>
      <c r="C254" s="188" t="s">
        <v>182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319</v>
      </c>
      <c r="C255" s="188" t="s">
        <v>345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319</v>
      </c>
      <c r="C256" s="188" t="s">
        <v>346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183</v>
      </c>
      <c r="C257" s="188" t="s">
        <v>347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151</v>
      </c>
      <c r="C258" s="188" t="s">
        <v>348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178</v>
      </c>
      <c r="C259" s="188" t="s">
        <v>241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145</v>
      </c>
      <c r="C260" s="188" t="s">
        <v>349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145</v>
      </c>
      <c r="C261" s="188" t="s">
        <v>350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145</v>
      </c>
      <c r="C262" s="188" t="s">
        <v>187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1052</v>
      </c>
      <c r="C263" s="188" t="s">
        <v>351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1051</v>
      </c>
      <c r="C264" s="188" t="s">
        <v>352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151</v>
      </c>
      <c r="C265" s="188" t="s">
        <v>353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168</v>
      </c>
      <c r="C266" s="188" t="s">
        <v>354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160</v>
      </c>
      <c r="C267" s="188" t="s">
        <v>355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622</v>
      </c>
      <c r="C268" s="188" t="s">
        <v>328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831</v>
      </c>
      <c r="C269" s="188" t="s">
        <v>216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831</v>
      </c>
      <c r="C270" s="188" t="s">
        <v>201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176</v>
      </c>
      <c r="C271" s="188" t="s">
        <v>177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158</v>
      </c>
      <c r="C272" s="188" t="s">
        <v>356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145</v>
      </c>
      <c r="C273" s="188" t="s">
        <v>357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158</v>
      </c>
      <c r="C274" s="188" t="s">
        <v>358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145</v>
      </c>
      <c r="C275" s="188" t="s">
        <v>359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147</v>
      </c>
      <c r="C276" s="188" t="s">
        <v>360</v>
      </c>
      <c r="D276" s="191"/>
      <c r="E276" s="191">
        <v>15017000</v>
      </c>
      <c r="F276" s="192">
        <f t="shared" si="8"/>
        <v>388518000</v>
      </c>
      <c r="G276" s="187" t="s">
        <v>473</v>
      </c>
      <c r="H276" s="179">
        <f t="shared" si="9"/>
        <v>2</v>
      </c>
    </row>
    <row r="277" spans="1:8" ht="18" customHeight="1">
      <c r="A277" s="190">
        <v>42048</v>
      </c>
      <c r="B277" s="190" t="s">
        <v>145</v>
      </c>
      <c r="C277" s="188" t="s">
        <v>361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145</v>
      </c>
      <c r="C278" s="188" t="s">
        <v>362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831</v>
      </c>
      <c r="C279" s="188" t="s">
        <v>363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147</v>
      </c>
      <c r="C280" s="188" t="s">
        <v>364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147</v>
      </c>
      <c r="C281" s="188" t="s">
        <v>365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319</v>
      </c>
      <c r="C282" s="188" t="s">
        <v>366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319</v>
      </c>
      <c r="C283" s="188" t="s">
        <v>367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145</v>
      </c>
      <c r="C284" s="188" t="s">
        <v>368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145</v>
      </c>
      <c r="C285" s="188" t="s">
        <v>369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831</v>
      </c>
      <c r="C286" s="188" t="s">
        <v>370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160</v>
      </c>
      <c r="C287" s="188" t="s">
        <v>371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203</v>
      </c>
      <c r="C288" s="188" t="s">
        <v>218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145</v>
      </c>
      <c r="C289" s="188" t="s">
        <v>372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176</v>
      </c>
      <c r="C290" s="188" t="s">
        <v>223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154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147</v>
      </c>
      <c r="C292" s="188" t="s">
        <v>205</v>
      </c>
      <c r="D292" s="191"/>
      <c r="E292" s="191">
        <v>1000000000</v>
      </c>
      <c r="F292" s="192">
        <f t="shared" si="8"/>
        <v>1079269000</v>
      </c>
      <c r="G292" s="187" t="s">
        <v>473</v>
      </c>
      <c r="H292" s="179">
        <f t="shared" si="9"/>
        <v>2</v>
      </c>
    </row>
    <row r="293" spans="1:8" ht="18" customHeight="1">
      <c r="A293" s="190">
        <v>42049</v>
      </c>
      <c r="B293" s="190" t="s">
        <v>147</v>
      </c>
      <c r="C293" s="188" t="s">
        <v>165</v>
      </c>
      <c r="D293" s="191"/>
      <c r="E293" s="191">
        <v>200000000</v>
      </c>
      <c r="F293" s="192">
        <f t="shared" si="8"/>
        <v>879269000</v>
      </c>
      <c r="G293" s="187" t="s">
        <v>473</v>
      </c>
      <c r="H293" s="179">
        <f t="shared" si="9"/>
        <v>2</v>
      </c>
    </row>
    <row r="294" spans="1:8" ht="18" customHeight="1">
      <c r="A294" s="190">
        <v>42049</v>
      </c>
      <c r="B294" s="190" t="s">
        <v>147</v>
      </c>
      <c r="C294" s="188" t="s">
        <v>274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147</v>
      </c>
      <c r="C295" s="188" t="s">
        <v>166</v>
      </c>
      <c r="D295" s="191"/>
      <c r="E295" s="191">
        <v>100000000</v>
      </c>
      <c r="F295" s="192">
        <f t="shared" si="8"/>
        <v>731313000</v>
      </c>
      <c r="G295" s="187" t="s">
        <v>473</v>
      </c>
      <c r="H295" s="179">
        <f t="shared" si="9"/>
        <v>2</v>
      </c>
    </row>
    <row r="296" spans="1:8" ht="18" customHeight="1">
      <c r="A296" s="190">
        <v>42049</v>
      </c>
      <c r="B296" s="190" t="s">
        <v>147</v>
      </c>
      <c r="C296" s="188" t="s">
        <v>182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147</v>
      </c>
      <c r="C297" s="188" t="s">
        <v>207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203</v>
      </c>
      <c r="C298" s="188" t="s">
        <v>373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197</v>
      </c>
      <c r="C299" s="188" t="s">
        <v>374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151</v>
      </c>
      <c r="C300" s="188" t="s">
        <v>247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145</v>
      </c>
      <c r="C301" s="188" t="s">
        <v>375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145</v>
      </c>
      <c r="C302" s="188" t="s">
        <v>376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831</v>
      </c>
      <c r="C303" s="188" t="s">
        <v>201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268</v>
      </c>
      <c r="C304" s="188" t="s">
        <v>672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160</v>
      </c>
      <c r="C305" s="188" t="s">
        <v>312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268</v>
      </c>
      <c r="C306" s="188" t="s">
        <v>377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831</v>
      </c>
      <c r="C307" s="188" t="s">
        <v>378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831</v>
      </c>
      <c r="C308" s="188" t="s">
        <v>216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145</v>
      </c>
      <c r="C309" s="188" t="s">
        <v>150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379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145</v>
      </c>
      <c r="C311" s="188" t="s">
        <v>380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168</v>
      </c>
      <c r="C312" s="188" t="s">
        <v>354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151</v>
      </c>
      <c r="C313" s="188" t="s">
        <v>381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147</v>
      </c>
      <c r="C314" s="188" t="s">
        <v>364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147</v>
      </c>
      <c r="C315" s="188" t="s">
        <v>206</v>
      </c>
      <c r="D315" s="191"/>
      <c r="E315" s="191">
        <v>300000000</v>
      </c>
      <c r="F315" s="192">
        <f t="shared" si="8"/>
        <v>661329000</v>
      </c>
      <c r="G315" s="187" t="s">
        <v>473</v>
      </c>
      <c r="H315" s="179">
        <f t="shared" si="9"/>
        <v>2</v>
      </c>
    </row>
    <row r="316" spans="1:8" ht="18" customHeight="1">
      <c r="A316" s="190">
        <v>42060</v>
      </c>
      <c r="B316" s="190" t="s">
        <v>147</v>
      </c>
      <c r="C316" s="188" t="s">
        <v>205</v>
      </c>
      <c r="D316" s="191"/>
      <c r="E316" s="191">
        <v>400000000</v>
      </c>
      <c r="F316" s="192">
        <f t="shared" si="8"/>
        <v>261329000</v>
      </c>
      <c r="G316" s="187" t="s">
        <v>473</v>
      </c>
      <c r="H316" s="179">
        <f t="shared" si="9"/>
        <v>2</v>
      </c>
    </row>
    <row r="317" spans="1:8" ht="18" customHeight="1">
      <c r="A317" s="190">
        <v>42060</v>
      </c>
      <c r="B317" s="190" t="s">
        <v>147</v>
      </c>
      <c r="C317" s="188" t="s">
        <v>165</v>
      </c>
      <c r="D317" s="191"/>
      <c r="E317" s="191">
        <v>111290000</v>
      </c>
      <c r="F317" s="192">
        <f t="shared" si="8"/>
        <v>150039000</v>
      </c>
      <c r="G317" s="187" t="s">
        <v>473</v>
      </c>
      <c r="H317" s="179">
        <f t="shared" si="9"/>
        <v>2</v>
      </c>
    </row>
    <row r="318" spans="1:8" ht="18" customHeight="1">
      <c r="A318" s="190">
        <v>42061</v>
      </c>
      <c r="B318" s="190" t="s">
        <v>197</v>
      </c>
      <c r="C318" s="188" t="s">
        <v>267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183</v>
      </c>
      <c r="C319" s="188" t="s">
        <v>382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158</v>
      </c>
      <c r="C320" s="188" t="s">
        <v>383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158</v>
      </c>
      <c r="C321" s="188" t="s">
        <v>384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145</v>
      </c>
      <c r="C322" s="188" t="s">
        <v>385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203</v>
      </c>
      <c r="C323" s="188" t="s">
        <v>386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319</v>
      </c>
      <c r="C324" s="188" t="s">
        <v>387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831</v>
      </c>
      <c r="C325" s="188" t="s">
        <v>388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145</v>
      </c>
      <c r="C326" s="188" t="s">
        <v>150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183</v>
      </c>
      <c r="C327" s="188" t="s">
        <v>389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1157</v>
      </c>
      <c r="C328" s="188" t="s">
        <v>390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154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622</v>
      </c>
      <c r="C330" s="188" t="s">
        <v>328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831</v>
      </c>
      <c r="C331" s="188" t="s">
        <v>391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176</v>
      </c>
      <c r="C332" s="188" t="s">
        <v>177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203</v>
      </c>
      <c r="C333" s="188" t="s">
        <v>317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158</v>
      </c>
      <c r="C334" s="188" t="s">
        <v>392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1052</v>
      </c>
      <c r="C335" s="188" t="s">
        <v>393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268</v>
      </c>
      <c r="C336" s="188" t="s">
        <v>394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147</v>
      </c>
      <c r="C337" s="188" t="s">
        <v>166</v>
      </c>
      <c r="D337" s="191"/>
      <c r="E337" s="191">
        <v>118350000</v>
      </c>
      <c r="F337" s="192">
        <f t="shared" si="10"/>
        <v>1397952000</v>
      </c>
      <c r="G337" s="187" t="s">
        <v>473</v>
      </c>
      <c r="H337" s="179">
        <f t="shared" si="11"/>
        <v>3</v>
      </c>
    </row>
    <row r="338" spans="1:8" ht="18" customHeight="1">
      <c r="A338" s="190">
        <v>42066</v>
      </c>
      <c r="B338" s="190" t="s">
        <v>147</v>
      </c>
      <c r="C338" s="188" t="s">
        <v>182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147</v>
      </c>
      <c r="C339" s="188" t="s">
        <v>225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147</v>
      </c>
      <c r="C340" s="188" t="s">
        <v>236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147</v>
      </c>
      <c r="C341" s="188" t="s">
        <v>207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147</v>
      </c>
      <c r="C342" s="188" t="s">
        <v>164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145</v>
      </c>
      <c r="C343" s="188" t="s">
        <v>150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1052</v>
      </c>
      <c r="C344" s="188" t="s">
        <v>395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145</v>
      </c>
      <c r="C345" s="188" t="s">
        <v>150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203</v>
      </c>
      <c r="C346" s="188" t="s">
        <v>396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145</v>
      </c>
      <c r="C347" s="188" t="s">
        <v>397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145</v>
      </c>
      <c r="C348" s="188" t="s">
        <v>398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183</v>
      </c>
      <c r="C349" s="188" t="s">
        <v>399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183</v>
      </c>
      <c r="C350" s="188" t="s">
        <v>400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831</v>
      </c>
      <c r="C351" s="188" t="s">
        <v>201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176</v>
      </c>
      <c r="C352" s="188" t="s">
        <v>223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183</v>
      </c>
      <c r="C353" s="188" t="s">
        <v>401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1052</v>
      </c>
      <c r="C354" s="188" t="s">
        <v>402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160</v>
      </c>
      <c r="C355" s="188" t="s">
        <v>403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183</v>
      </c>
      <c r="C356" s="188" t="s">
        <v>404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1157</v>
      </c>
      <c r="C357" s="188" t="s">
        <v>405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168</v>
      </c>
      <c r="C358" s="188" t="s">
        <v>354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831</v>
      </c>
      <c r="C359" s="188" t="s">
        <v>406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145</v>
      </c>
      <c r="C360" s="188" t="s">
        <v>407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160</v>
      </c>
      <c r="C361" s="188" t="s">
        <v>408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147</v>
      </c>
      <c r="C362" s="188" t="s">
        <v>206</v>
      </c>
      <c r="D362" s="191"/>
      <c r="E362" s="191">
        <v>200000000</v>
      </c>
      <c r="F362" s="192">
        <f t="shared" si="10"/>
        <v>108356000</v>
      </c>
      <c r="G362" s="187" t="s">
        <v>473</v>
      </c>
      <c r="H362" s="179">
        <f t="shared" si="11"/>
        <v>3</v>
      </c>
    </row>
    <row r="363" spans="1:8" ht="18" customHeight="1">
      <c r="A363" s="190">
        <v>42069</v>
      </c>
      <c r="B363" s="190" t="s">
        <v>183</v>
      </c>
      <c r="C363" s="188" t="s">
        <v>409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1052</v>
      </c>
      <c r="C364" s="188" t="s">
        <v>410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168</v>
      </c>
      <c r="C365" s="188" t="s">
        <v>202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203</v>
      </c>
      <c r="C366" s="188" t="s">
        <v>204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145</v>
      </c>
      <c r="C367" s="188" t="s">
        <v>411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145</v>
      </c>
      <c r="C368" s="188" t="s">
        <v>412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158</v>
      </c>
      <c r="C369" s="188" t="s">
        <v>413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1051</v>
      </c>
      <c r="C370" s="188" t="s">
        <v>263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145</v>
      </c>
      <c r="C371" s="188" t="s">
        <v>414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831</v>
      </c>
      <c r="C372" s="188" t="s">
        <v>415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203</v>
      </c>
      <c r="C373" s="188" t="s">
        <v>238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145</v>
      </c>
      <c r="C374" s="188" t="s">
        <v>397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178</v>
      </c>
      <c r="C375" s="188" t="s">
        <v>416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145</v>
      </c>
      <c r="C376" s="188" t="s">
        <v>417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831</v>
      </c>
      <c r="C377" s="188" t="s">
        <v>418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160</v>
      </c>
      <c r="C378" s="188" t="s">
        <v>419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145</v>
      </c>
      <c r="C379" s="188" t="s">
        <v>196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154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197</v>
      </c>
      <c r="C381" s="188" t="s">
        <v>420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158</v>
      </c>
      <c r="C382" s="188" t="s">
        <v>421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160</v>
      </c>
      <c r="C383" s="188" t="s">
        <v>260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160</v>
      </c>
      <c r="C384" s="188" t="s">
        <v>422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1051</v>
      </c>
      <c r="C385" s="188" t="s">
        <v>423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183</v>
      </c>
      <c r="C386" s="188" t="s">
        <v>424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151</v>
      </c>
      <c r="C387" s="188" t="s">
        <v>425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183</v>
      </c>
      <c r="C388" s="188" t="s">
        <v>426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147</v>
      </c>
      <c r="C389" s="188" t="s">
        <v>205</v>
      </c>
      <c r="D389" s="191"/>
      <c r="E389" s="191">
        <v>400000000</v>
      </c>
      <c r="F389" s="192">
        <f t="shared" si="10"/>
        <v>598538000</v>
      </c>
      <c r="G389" s="187" t="s">
        <v>473</v>
      </c>
      <c r="H389" s="179">
        <f t="shared" si="11"/>
        <v>3</v>
      </c>
    </row>
    <row r="390" spans="1:8" ht="18" customHeight="1">
      <c r="A390" s="190">
        <v>42074</v>
      </c>
      <c r="B390" s="190" t="s">
        <v>147</v>
      </c>
      <c r="C390" s="188" t="s">
        <v>206</v>
      </c>
      <c r="D390" s="191"/>
      <c r="E390" s="191">
        <v>300000000</v>
      </c>
      <c r="F390" s="192">
        <f t="shared" si="10"/>
        <v>298538000</v>
      </c>
      <c r="G390" s="187" t="s">
        <v>473</v>
      </c>
      <c r="H390" s="179">
        <f t="shared" si="11"/>
        <v>3</v>
      </c>
    </row>
    <row r="391" spans="1:8" ht="18" customHeight="1">
      <c r="A391" s="190">
        <v>42074</v>
      </c>
      <c r="B391" s="190" t="s">
        <v>147</v>
      </c>
      <c r="C391" s="188" t="s">
        <v>165</v>
      </c>
      <c r="D391" s="191"/>
      <c r="E391" s="191">
        <v>100000000</v>
      </c>
      <c r="F391" s="192">
        <f t="shared" si="10"/>
        <v>198538000</v>
      </c>
      <c r="G391" s="187" t="s">
        <v>473</v>
      </c>
      <c r="H391" s="179">
        <f t="shared" si="11"/>
        <v>3</v>
      </c>
    </row>
    <row r="392" spans="1:8" ht="18" customHeight="1">
      <c r="A392" s="190">
        <v>42074</v>
      </c>
      <c r="B392" s="190" t="s">
        <v>147</v>
      </c>
      <c r="C392" s="188" t="s">
        <v>237</v>
      </c>
      <c r="D392" s="191"/>
      <c r="E392" s="191">
        <v>100000000</v>
      </c>
      <c r="F392" s="192">
        <f t="shared" si="10"/>
        <v>98538000</v>
      </c>
      <c r="G392" s="187" t="s">
        <v>473</v>
      </c>
      <c r="H392" s="179">
        <f t="shared" si="11"/>
        <v>3</v>
      </c>
    </row>
    <row r="393" spans="1:8" ht="18" customHeight="1">
      <c r="A393" s="190">
        <v>42075</v>
      </c>
      <c r="B393" s="190" t="s">
        <v>307</v>
      </c>
      <c r="C393" s="188" t="s">
        <v>427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1051</v>
      </c>
      <c r="C394" s="188" t="s">
        <v>428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160</v>
      </c>
      <c r="C395" s="188" t="s">
        <v>429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176</v>
      </c>
      <c r="C396" s="188" t="s">
        <v>430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145</v>
      </c>
      <c r="C397" s="188" t="s">
        <v>431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154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174</v>
      </c>
      <c r="C399" s="188" t="s">
        <v>432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168</v>
      </c>
      <c r="C400" s="188" t="s">
        <v>354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168</v>
      </c>
      <c r="C401" s="188" t="s">
        <v>170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158</v>
      </c>
      <c r="C402" s="188" t="s">
        <v>433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178</v>
      </c>
      <c r="C403" s="188" t="s">
        <v>247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145</v>
      </c>
      <c r="C404" s="188" t="s">
        <v>434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319</v>
      </c>
      <c r="C405" s="188" t="s">
        <v>435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158</v>
      </c>
      <c r="C406" s="188" t="s">
        <v>436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178</v>
      </c>
      <c r="C407" s="188" t="s">
        <v>437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158</v>
      </c>
      <c r="C408" s="188" t="s">
        <v>438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319</v>
      </c>
      <c r="C409" s="188" t="s">
        <v>435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145</v>
      </c>
      <c r="C410" s="188" t="s">
        <v>439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145</v>
      </c>
      <c r="C411" s="188" t="s">
        <v>440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622</v>
      </c>
      <c r="C412" s="188" t="s">
        <v>227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145</v>
      </c>
      <c r="C413" s="188" t="s">
        <v>210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158</v>
      </c>
      <c r="C414" s="188" t="s">
        <v>441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197</v>
      </c>
      <c r="C415" s="188" t="s">
        <v>442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831</v>
      </c>
      <c r="C416" s="188" t="s">
        <v>443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145</v>
      </c>
      <c r="C417" s="188" t="s">
        <v>444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151</v>
      </c>
      <c r="C418" s="188" t="s">
        <v>445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145</v>
      </c>
      <c r="C419" s="188" t="s">
        <v>446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145</v>
      </c>
      <c r="C420" s="188" t="s">
        <v>447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145</v>
      </c>
      <c r="C421" s="188" t="s">
        <v>448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145</v>
      </c>
      <c r="C422" s="188" t="s">
        <v>150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831</v>
      </c>
      <c r="C423" s="188" t="s">
        <v>449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145</v>
      </c>
      <c r="C424" s="188" t="s">
        <v>446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197</v>
      </c>
      <c r="C425" s="188" t="s">
        <v>442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307</v>
      </c>
      <c r="C426" s="188" t="s">
        <v>450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154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147</v>
      </c>
      <c r="C428" s="188" t="s">
        <v>165</v>
      </c>
      <c r="D428" s="191"/>
      <c r="E428" s="191">
        <v>200000000</v>
      </c>
      <c r="F428" s="192">
        <f t="shared" si="12"/>
        <v>199945000</v>
      </c>
      <c r="G428" s="187" t="s">
        <v>473</v>
      </c>
      <c r="H428" s="179">
        <f t="shared" si="13"/>
        <v>3</v>
      </c>
    </row>
    <row r="429" spans="1:8" ht="18" customHeight="1">
      <c r="A429" s="190">
        <v>42084</v>
      </c>
      <c r="B429" s="190" t="s">
        <v>168</v>
      </c>
      <c r="C429" s="188" t="s">
        <v>170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168</v>
      </c>
      <c r="C430" s="188" t="s">
        <v>354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183</v>
      </c>
      <c r="C431" s="188" t="s">
        <v>451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168</v>
      </c>
      <c r="C432" s="188" t="s">
        <v>169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145</v>
      </c>
      <c r="C433" s="188" t="s">
        <v>150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831</v>
      </c>
      <c r="C434" s="188" t="s">
        <v>452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831</v>
      </c>
      <c r="C435" s="188" t="s">
        <v>453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1157</v>
      </c>
      <c r="C436" s="188" t="s">
        <v>454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1157</v>
      </c>
      <c r="C437" s="188" t="s">
        <v>455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183</v>
      </c>
      <c r="C438" s="188" t="s">
        <v>456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1052</v>
      </c>
      <c r="C439" s="188" t="s">
        <v>457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145</v>
      </c>
      <c r="C440" s="188" t="s">
        <v>458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1051</v>
      </c>
      <c r="C441" s="188" t="s">
        <v>459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154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1157</v>
      </c>
      <c r="C443" s="188" t="s">
        <v>460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1051</v>
      </c>
      <c r="C444" s="188" t="s">
        <v>461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147</v>
      </c>
      <c r="C445" s="188" t="s">
        <v>206</v>
      </c>
      <c r="D445" s="191"/>
      <c r="E445" s="191">
        <v>200000000</v>
      </c>
      <c r="F445" s="192">
        <f t="shared" si="12"/>
        <v>563133000</v>
      </c>
      <c r="G445" s="187" t="s">
        <v>473</v>
      </c>
      <c r="H445" s="179">
        <f t="shared" si="13"/>
        <v>3</v>
      </c>
    </row>
    <row r="446" spans="1:8" ht="18" customHeight="1">
      <c r="A446" s="190">
        <v>42087</v>
      </c>
      <c r="B446" s="190" t="s">
        <v>147</v>
      </c>
      <c r="C446" s="188" t="s">
        <v>165</v>
      </c>
      <c r="D446" s="191"/>
      <c r="E446" s="191">
        <v>150000000</v>
      </c>
      <c r="F446" s="192">
        <f t="shared" si="12"/>
        <v>413133000</v>
      </c>
      <c r="G446" s="187" t="s">
        <v>473</v>
      </c>
      <c r="H446" s="179">
        <f t="shared" si="13"/>
        <v>3</v>
      </c>
    </row>
    <row r="447" spans="1:8" ht="18" customHeight="1">
      <c r="A447" s="190">
        <v>42087</v>
      </c>
      <c r="B447" s="190" t="s">
        <v>147</v>
      </c>
      <c r="C447" s="188" t="s">
        <v>164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158</v>
      </c>
      <c r="C448" s="188" t="s">
        <v>462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268</v>
      </c>
      <c r="C449" s="188" t="s">
        <v>463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145</v>
      </c>
      <c r="C450" s="188" t="s">
        <v>464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145</v>
      </c>
      <c r="C451" s="188" t="s">
        <v>465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176</v>
      </c>
      <c r="C452" s="188" t="s">
        <v>223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831</v>
      </c>
      <c r="C453" s="188" t="s">
        <v>466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176</v>
      </c>
      <c r="C454" s="188" t="s">
        <v>177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183</v>
      </c>
      <c r="C455" s="188" t="s">
        <v>467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1157</v>
      </c>
      <c r="C456" s="188" t="s">
        <v>468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158</v>
      </c>
      <c r="C457" s="188" t="s">
        <v>469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151</v>
      </c>
      <c r="C458" s="188" t="s">
        <v>470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183</v>
      </c>
      <c r="C459" s="188" t="s">
        <v>520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160</v>
      </c>
      <c r="C460" s="188" t="s">
        <v>521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183</v>
      </c>
      <c r="C461" s="188" t="s">
        <v>400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831</v>
      </c>
      <c r="C462" s="188" t="s">
        <v>522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268</v>
      </c>
      <c r="C463" s="188" t="s">
        <v>523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197</v>
      </c>
      <c r="C464" s="188" t="s">
        <v>442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183</v>
      </c>
      <c r="C465" s="188" t="s">
        <v>524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183</v>
      </c>
      <c r="C466" s="188" t="s">
        <v>525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1052</v>
      </c>
      <c r="C467" s="188" t="s">
        <v>526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154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147</v>
      </c>
      <c r="C469" s="188" t="s">
        <v>205</v>
      </c>
      <c r="D469" s="191"/>
      <c r="E469" s="191">
        <v>300000000</v>
      </c>
      <c r="F469" s="192">
        <f t="shared" si="14"/>
        <v>266809000</v>
      </c>
      <c r="G469" s="187" t="s">
        <v>473</v>
      </c>
      <c r="H469" s="179">
        <f t="shared" si="15"/>
        <v>3</v>
      </c>
    </row>
    <row r="470" spans="1:8" ht="18" customHeight="1">
      <c r="A470" s="190">
        <v>42091</v>
      </c>
      <c r="B470" s="190" t="s">
        <v>147</v>
      </c>
      <c r="C470" s="188" t="s">
        <v>360</v>
      </c>
      <c r="D470" s="191"/>
      <c r="E470" s="191">
        <v>150000000</v>
      </c>
      <c r="F470" s="192">
        <f t="shared" si="14"/>
        <v>116809000</v>
      </c>
      <c r="G470" s="187" t="s">
        <v>473</v>
      </c>
      <c r="H470" s="179">
        <f t="shared" si="15"/>
        <v>3</v>
      </c>
    </row>
    <row r="471" spans="1:8" ht="18" customHeight="1">
      <c r="A471" s="190">
        <v>42091</v>
      </c>
      <c r="B471" s="190" t="s">
        <v>197</v>
      </c>
      <c r="C471" s="188" t="s">
        <v>545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168</v>
      </c>
      <c r="C472" s="188" t="s">
        <v>354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831</v>
      </c>
      <c r="C473" s="188" t="s">
        <v>201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174</v>
      </c>
      <c r="C474" s="188" t="s">
        <v>527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197</v>
      </c>
      <c r="C475" s="188" t="s">
        <v>374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145</v>
      </c>
      <c r="C476" s="188" t="s">
        <v>528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145</v>
      </c>
      <c r="C477" s="188" t="s">
        <v>529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145</v>
      </c>
      <c r="C478" s="188" t="s">
        <v>530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183</v>
      </c>
      <c r="C479" s="188" t="s">
        <v>531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1051</v>
      </c>
      <c r="C480" s="188" t="s">
        <v>532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1157</v>
      </c>
      <c r="C481" s="188" t="s">
        <v>390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145</v>
      </c>
      <c r="C482" s="188" t="s">
        <v>533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145</v>
      </c>
      <c r="C483" s="188" t="s">
        <v>150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145</v>
      </c>
      <c r="C484" s="188" t="s">
        <v>534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145</v>
      </c>
      <c r="C485" s="188" t="s">
        <v>535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154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831</v>
      </c>
      <c r="C487" s="188" t="s">
        <v>391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183</v>
      </c>
      <c r="C488" s="188" t="s">
        <v>536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147</v>
      </c>
      <c r="C489" s="188" t="s">
        <v>360</v>
      </c>
      <c r="D489" s="191"/>
      <c r="E489" s="191">
        <v>100000000</v>
      </c>
      <c r="F489" s="192">
        <f t="shared" si="14"/>
        <v>1566827000</v>
      </c>
      <c r="G489" s="187" t="s">
        <v>473</v>
      </c>
      <c r="H489" s="179">
        <f t="shared" si="15"/>
        <v>4</v>
      </c>
    </row>
    <row r="490" spans="1:8" ht="18" customHeight="1">
      <c r="A490" s="190">
        <v>42098</v>
      </c>
      <c r="B490" s="190" t="s">
        <v>147</v>
      </c>
      <c r="C490" s="188" t="s">
        <v>537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147</v>
      </c>
      <c r="C491" s="188" t="s">
        <v>207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147</v>
      </c>
      <c r="C492" s="188" t="s">
        <v>364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147</v>
      </c>
      <c r="C493" s="188" t="s">
        <v>205</v>
      </c>
      <c r="D493" s="191"/>
      <c r="E493" s="191">
        <v>300000000</v>
      </c>
      <c r="F493" s="192">
        <f t="shared" si="14"/>
        <v>703862000</v>
      </c>
      <c r="G493" s="187" t="s">
        <v>473</v>
      </c>
      <c r="H493" s="179">
        <f t="shared" si="15"/>
        <v>4</v>
      </c>
    </row>
    <row r="494" spans="1:8" ht="18" customHeight="1">
      <c r="A494" s="190">
        <v>42098</v>
      </c>
      <c r="B494" s="190" t="s">
        <v>203</v>
      </c>
      <c r="C494" s="188" t="s">
        <v>317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151</v>
      </c>
      <c r="C495" s="188" t="s">
        <v>538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160</v>
      </c>
      <c r="C496" s="188" t="s">
        <v>260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145</v>
      </c>
      <c r="C497" s="188" t="s">
        <v>541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160</v>
      </c>
      <c r="C498" s="188" t="s">
        <v>542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145</v>
      </c>
      <c r="C499" s="188" t="s">
        <v>150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158</v>
      </c>
      <c r="C500" s="188" t="s">
        <v>543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168</v>
      </c>
      <c r="C501" s="188" t="s">
        <v>202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168</v>
      </c>
      <c r="C502" s="188" t="s">
        <v>354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176</v>
      </c>
      <c r="C503" s="188" t="s">
        <v>177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147</v>
      </c>
      <c r="C504" s="188" t="s">
        <v>206</v>
      </c>
      <c r="D504" s="191"/>
      <c r="E504" s="191">
        <v>200000000</v>
      </c>
      <c r="F504" s="192">
        <f t="shared" si="14"/>
        <v>282472000</v>
      </c>
      <c r="G504" s="187" t="s">
        <v>473</v>
      </c>
      <c r="H504" s="179">
        <f t="shared" si="15"/>
        <v>4</v>
      </c>
    </row>
    <row r="505" spans="1:8" ht="18" customHeight="1">
      <c r="A505" s="190">
        <v>42098</v>
      </c>
      <c r="B505" s="190" t="s">
        <v>168</v>
      </c>
      <c r="C505" s="188" t="s">
        <v>170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203</v>
      </c>
      <c r="C506" s="188" t="s">
        <v>204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831</v>
      </c>
      <c r="C507" s="188" t="s">
        <v>544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197</v>
      </c>
      <c r="C508" s="188" t="s">
        <v>545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197</v>
      </c>
      <c r="C509" s="188" t="s">
        <v>546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183</v>
      </c>
      <c r="C510" s="188" t="s">
        <v>547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151</v>
      </c>
      <c r="C511" s="188" t="s">
        <v>536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268</v>
      </c>
      <c r="C512" s="188" t="s">
        <v>394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151</v>
      </c>
      <c r="C513" s="188" t="s">
        <v>548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1051</v>
      </c>
      <c r="C514" s="188" t="s">
        <v>549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145</v>
      </c>
      <c r="C515" s="188" t="s">
        <v>550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1051</v>
      </c>
      <c r="C516" s="188" t="s">
        <v>551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145</v>
      </c>
      <c r="C517" s="188" t="s">
        <v>246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145</v>
      </c>
      <c r="C518" s="188" t="s">
        <v>552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197</v>
      </c>
      <c r="C519" s="188" t="s">
        <v>553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145</v>
      </c>
      <c r="C520" s="188" t="s">
        <v>554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145</v>
      </c>
      <c r="C521" s="188" t="s">
        <v>555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183</v>
      </c>
      <c r="C522" s="188" t="s">
        <v>556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1051</v>
      </c>
      <c r="C523" s="188" t="s">
        <v>557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178</v>
      </c>
      <c r="C524" s="188" t="s">
        <v>558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197</v>
      </c>
      <c r="C525" s="188" t="s">
        <v>545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831</v>
      </c>
      <c r="C526" s="188" t="s">
        <v>233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559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183</v>
      </c>
      <c r="C528" s="188" t="s">
        <v>560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145</v>
      </c>
      <c r="C529" s="188" t="s">
        <v>361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158</v>
      </c>
      <c r="C530" s="188" t="s">
        <v>561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158</v>
      </c>
      <c r="C531" s="188" t="s">
        <v>562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197</v>
      </c>
      <c r="C532" s="188" t="s">
        <v>563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145</v>
      </c>
      <c r="C533" s="188" t="s">
        <v>564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151</v>
      </c>
      <c r="C534" s="188" t="s">
        <v>247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147</v>
      </c>
      <c r="C535" s="188" t="s">
        <v>360</v>
      </c>
      <c r="D535" s="191"/>
      <c r="E535" s="191">
        <v>50000000</v>
      </c>
      <c r="F535" s="192">
        <f t="shared" si="16"/>
        <v>369579000</v>
      </c>
      <c r="G535" s="187" t="s">
        <v>473</v>
      </c>
      <c r="H535" s="179">
        <f t="shared" si="17"/>
        <v>4</v>
      </c>
    </row>
    <row r="536" spans="1:8" ht="18" customHeight="1">
      <c r="A536" s="190">
        <v>42107</v>
      </c>
      <c r="B536" s="190" t="s">
        <v>183</v>
      </c>
      <c r="C536" s="188" t="s">
        <v>565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183</v>
      </c>
      <c r="C537" s="188" t="s">
        <v>566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145</v>
      </c>
      <c r="C538" s="188" t="s">
        <v>567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183</v>
      </c>
      <c r="C539" s="188" t="s">
        <v>568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1052</v>
      </c>
      <c r="C540" s="188" t="s">
        <v>389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145</v>
      </c>
      <c r="C541" s="188" t="s">
        <v>196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176</v>
      </c>
      <c r="C542" s="188" t="s">
        <v>223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268</v>
      </c>
      <c r="C543" s="188" t="s">
        <v>523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174</v>
      </c>
      <c r="C544" s="188" t="s">
        <v>569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176</v>
      </c>
      <c r="C545" s="188" t="s">
        <v>177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831</v>
      </c>
      <c r="C546" s="188" t="s">
        <v>570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197</v>
      </c>
      <c r="C547" s="188" t="s">
        <v>546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145</v>
      </c>
      <c r="C548" s="188" t="s">
        <v>571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183</v>
      </c>
      <c r="C549" s="188" t="s">
        <v>572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1051</v>
      </c>
      <c r="C550" s="188" t="s">
        <v>573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203</v>
      </c>
      <c r="C551" s="188" t="s">
        <v>218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183</v>
      </c>
      <c r="C552" s="188" t="s">
        <v>574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183</v>
      </c>
      <c r="C553" s="188" t="s">
        <v>536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307</v>
      </c>
      <c r="C554" s="188" t="s">
        <v>575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183</v>
      </c>
      <c r="C555" s="188" t="s">
        <v>576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1052</v>
      </c>
      <c r="C556" s="188" t="s">
        <v>574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151</v>
      </c>
      <c r="C557" s="188" t="s">
        <v>577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183</v>
      </c>
      <c r="C558" s="188" t="s">
        <v>578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1051</v>
      </c>
      <c r="C559" s="188" t="s">
        <v>579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145</v>
      </c>
      <c r="C560" s="188" t="s">
        <v>580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197</v>
      </c>
      <c r="C561" s="188" t="s">
        <v>581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831</v>
      </c>
      <c r="C562" s="188" t="s">
        <v>201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197</v>
      </c>
      <c r="C563" s="188" t="s">
        <v>545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183</v>
      </c>
      <c r="C564" s="188" t="s">
        <v>582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151</v>
      </c>
      <c r="C565" s="188" t="s">
        <v>536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183</v>
      </c>
      <c r="C566" s="188" t="s">
        <v>583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151</v>
      </c>
      <c r="C567" s="188" t="s">
        <v>584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145</v>
      </c>
      <c r="C568" s="188" t="s">
        <v>361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151</v>
      </c>
      <c r="C569" s="188" t="s">
        <v>585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145</v>
      </c>
      <c r="C570" s="188" t="s">
        <v>150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197</v>
      </c>
      <c r="C571" s="188" t="s">
        <v>546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183</v>
      </c>
      <c r="C572" s="188" t="s">
        <v>586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587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158</v>
      </c>
      <c r="C574" s="188" t="s">
        <v>588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831</v>
      </c>
      <c r="C575" s="188" t="s">
        <v>247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145</v>
      </c>
      <c r="C576" s="188" t="s">
        <v>589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145</v>
      </c>
      <c r="C577" s="188" t="s">
        <v>150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831</v>
      </c>
      <c r="C578" s="188" t="s">
        <v>449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160</v>
      </c>
      <c r="C579" s="188" t="s">
        <v>590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268</v>
      </c>
      <c r="C580" s="188" t="s">
        <v>523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183</v>
      </c>
      <c r="C581" s="188" t="s">
        <v>591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1157</v>
      </c>
      <c r="C582" s="188" t="s">
        <v>572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178</v>
      </c>
      <c r="C583" s="188" t="s">
        <v>452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622</v>
      </c>
      <c r="C584" s="188" t="s">
        <v>592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147</v>
      </c>
      <c r="C585" s="188" t="s">
        <v>593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168</v>
      </c>
      <c r="C586" s="188" t="s">
        <v>354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147</v>
      </c>
      <c r="C587" s="188" t="s">
        <v>205</v>
      </c>
      <c r="D587" s="191"/>
      <c r="E587" s="191">
        <v>200000000</v>
      </c>
      <c r="F587" s="192">
        <f t="shared" si="16"/>
        <v>247773000</v>
      </c>
      <c r="G587" s="187" t="s">
        <v>473</v>
      </c>
      <c r="H587" s="179">
        <f t="shared" si="17"/>
        <v>4</v>
      </c>
    </row>
    <row r="588" spans="1:8" ht="18" customHeight="1">
      <c r="A588" s="190">
        <v>42118</v>
      </c>
      <c r="B588" s="190" t="s">
        <v>147</v>
      </c>
      <c r="C588" s="188" t="s">
        <v>360</v>
      </c>
      <c r="D588" s="191"/>
      <c r="E588" s="191">
        <v>45000000</v>
      </c>
      <c r="F588" s="192">
        <f t="shared" si="16"/>
        <v>202773000</v>
      </c>
      <c r="G588" s="187" t="s">
        <v>473</v>
      </c>
      <c r="H588" s="179">
        <f t="shared" si="17"/>
        <v>4</v>
      </c>
    </row>
    <row r="589" spans="1:8" ht="18" customHeight="1">
      <c r="A589" s="190">
        <v>42118</v>
      </c>
      <c r="B589" s="190" t="s">
        <v>147</v>
      </c>
      <c r="C589" s="188" t="s">
        <v>537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147</v>
      </c>
      <c r="C590" s="188" t="s">
        <v>594</v>
      </c>
      <c r="D590" s="191"/>
      <c r="E590" s="191">
        <v>50000000</v>
      </c>
      <c r="F590" s="192">
        <f t="shared" si="18"/>
        <v>92773000</v>
      </c>
      <c r="G590" s="187" t="s">
        <v>473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1052</v>
      </c>
      <c r="C591" s="188" t="s">
        <v>157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151</v>
      </c>
      <c r="C592" s="188" t="s">
        <v>381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831</v>
      </c>
      <c r="C593" s="188" t="s">
        <v>262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183</v>
      </c>
      <c r="C594" s="188" t="s">
        <v>595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151</v>
      </c>
      <c r="C595" s="188" t="s">
        <v>596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151</v>
      </c>
      <c r="C596" s="188" t="s">
        <v>597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151</v>
      </c>
      <c r="C597" s="188" t="s">
        <v>598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1051</v>
      </c>
      <c r="C598" s="188" t="s">
        <v>579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559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197</v>
      </c>
      <c r="C600" s="188" t="s">
        <v>374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197</v>
      </c>
      <c r="C601" s="188" t="s">
        <v>879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145</v>
      </c>
      <c r="C602" s="188" t="s">
        <v>599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158</v>
      </c>
      <c r="C603" s="188" t="s">
        <v>600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145</v>
      </c>
      <c r="C604" s="188" t="s">
        <v>601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268</v>
      </c>
      <c r="C605" s="188" t="s">
        <v>523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559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622</v>
      </c>
      <c r="C607" s="188" t="s">
        <v>328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831</v>
      </c>
      <c r="C608" s="188" t="s">
        <v>602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147</v>
      </c>
      <c r="C609" s="188" t="s">
        <v>593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147</v>
      </c>
      <c r="C610" s="188" t="s">
        <v>537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147</v>
      </c>
      <c r="C611" s="188" t="s">
        <v>360</v>
      </c>
      <c r="D611" s="191"/>
      <c r="E611" s="191">
        <v>50000000</v>
      </c>
      <c r="F611" s="192">
        <f t="shared" si="18"/>
        <v>537555000</v>
      </c>
      <c r="G611" s="187" t="s">
        <v>473</v>
      </c>
      <c r="H611" s="179">
        <f t="shared" si="19"/>
        <v>5</v>
      </c>
    </row>
    <row r="612" spans="1:8" ht="18" customHeight="1">
      <c r="A612" s="190">
        <v>42128</v>
      </c>
      <c r="B612" s="190" t="s">
        <v>147</v>
      </c>
      <c r="C612" s="188" t="s">
        <v>603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203</v>
      </c>
      <c r="C613" s="188" t="s">
        <v>875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203</v>
      </c>
      <c r="C614" s="188" t="s">
        <v>317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183</v>
      </c>
      <c r="C615" s="188" t="s">
        <v>604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145</v>
      </c>
      <c r="C616" s="188" t="s">
        <v>150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151</v>
      </c>
      <c r="C617" s="188" t="s">
        <v>605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1157</v>
      </c>
      <c r="C618" s="188" t="s">
        <v>606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147</v>
      </c>
      <c r="C619" s="188" t="s">
        <v>148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168</v>
      </c>
      <c r="C620" s="188" t="s">
        <v>170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831</v>
      </c>
      <c r="C621" s="188" t="s">
        <v>607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176</v>
      </c>
      <c r="C622" s="188" t="s">
        <v>177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151</v>
      </c>
      <c r="C623" s="188" t="s">
        <v>417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160</v>
      </c>
      <c r="C624" s="188" t="s">
        <v>371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1157</v>
      </c>
      <c r="C625" s="188" t="s">
        <v>608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831</v>
      </c>
      <c r="C626" s="188" t="s">
        <v>544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197</v>
      </c>
      <c r="C627" s="188" t="s">
        <v>609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1051</v>
      </c>
      <c r="C628" s="188" t="s">
        <v>610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587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168</v>
      </c>
      <c r="C630" s="188" t="s">
        <v>354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178</v>
      </c>
      <c r="C631" s="188" t="s">
        <v>611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1051</v>
      </c>
      <c r="C632" s="188" t="s">
        <v>557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1052</v>
      </c>
      <c r="C633" s="188" t="s">
        <v>612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1052</v>
      </c>
      <c r="C634" s="188" t="s">
        <v>613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178</v>
      </c>
      <c r="C635" s="188" t="s">
        <v>614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831</v>
      </c>
      <c r="C636" s="188" t="s">
        <v>391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145</v>
      </c>
      <c r="C637" s="188" t="s">
        <v>615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831</v>
      </c>
      <c r="C638" s="188" t="s">
        <v>233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168</v>
      </c>
      <c r="C639" s="188" t="s">
        <v>170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618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197</v>
      </c>
      <c r="C641" s="188" t="s">
        <v>619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147</v>
      </c>
      <c r="C642" s="188" t="s">
        <v>593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147</v>
      </c>
      <c r="C643" s="188" t="s">
        <v>360</v>
      </c>
      <c r="D643" s="191"/>
      <c r="E643" s="191">
        <v>50000000</v>
      </c>
      <c r="F643" s="192">
        <f t="shared" si="18"/>
        <v>257510000</v>
      </c>
      <c r="G643" s="187" t="s">
        <v>473</v>
      </c>
      <c r="H643" s="179">
        <f t="shared" si="19"/>
        <v>5</v>
      </c>
    </row>
    <row r="644" spans="1:8" ht="18" customHeight="1">
      <c r="A644" s="190">
        <v>42136</v>
      </c>
      <c r="B644" s="190" t="s">
        <v>145</v>
      </c>
      <c r="C644" s="188" t="s">
        <v>187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145</v>
      </c>
      <c r="C645" s="188" t="s">
        <v>417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151</v>
      </c>
      <c r="C646" s="188" t="s">
        <v>247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168</v>
      </c>
      <c r="C647" s="188" t="s">
        <v>202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183</v>
      </c>
      <c r="C648" s="188" t="s">
        <v>620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1052</v>
      </c>
      <c r="C649" s="188" t="s">
        <v>621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622</v>
      </c>
      <c r="C650" s="188" t="s">
        <v>592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183</v>
      </c>
      <c r="C651" s="188" t="s">
        <v>623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158</v>
      </c>
      <c r="C652" s="188" t="s">
        <v>624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158</v>
      </c>
      <c r="C653" s="188" t="s">
        <v>625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203</v>
      </c>
      <c r="C654" s="188" t="s">
        <v>204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626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831</v>
      </c>
      <c r="C656" s="188" t="s">
        <v>627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183</v>
      </c>
      <c r="C657" s="188" t="s">
        <v>628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1157</v>
      </c>
      <c r="C658" s="188" t="s">
        <v>623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147</v>
      </c>
      <c r="C659" s="188" t="s">
        <v>206</v>
      </c>
      <c r="D659" s="191"/>
      <c r="E659" s="191">
        <v>150000000</v>
      </c>
      <c r="F659" s="192">
        <f t="shared" si="21"/>
        <v>328985000</v>
      </c>
      <c r="G659" s="187" t="s">
        <v>473</v>
      </c>
      <c r="H659" s="179">
        <f t="shared" si="22"/>
        <v>5</v>
      </c>
    </row>
    <row r="660" spans="1:8" ht="18" customHeight="1">
      <c r="A660" s="190">
        <v>42139</v>
      </c>
      <c r="B660" s="190" t="s">
        <v>147</v>
      </c>
      <c r="C660" s="188" t="s">
        <v>205</v>
      </c>
      <c r="D660" s="191"/>
      <c r="E660" s="191">
        <v>200000000</v>
      </c>
      <c r="F660" s="192">
        <f t="shared" si="21"/>
        <v>128985000</v>
      </c>
      <c r="G660" s="187" t="s">
        <v>473</v>
      </c>
      <c r="H660" s="179">
        <f t="shared" si="22"/>
        <v>5</v>
      </c>
    </row>
    <row r="661" spans="1:8" ht="18" customHeight="1">
      <c r="A661" s="190">
        <v>42139</v>
      </c>
      <c r="B661" s="190" t="s">
        <v>183</v>
      </c>
      <c r="C661" s="188" t="s">
        <v>629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151</v>
      </c>
      <c r="C662" s="188" t="s">
        <v>630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145</v>
      </c>
      <c r="C663" s="188" t="s">
        <v>631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151</v>
      </c>
      <c r="C664" s="188" t="s">
        <v>632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151</v>
      </c>
      <c r="C665" s="188" t="s">
        <v>633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1051</v>
      </c>
      <c r="C666" s="188" t="s">
        <v>634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145</v>
      </c>
      <c r="C667" s="188" t="s">
        <v>150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635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145</v>
      </c>
      <c r="C669" s="188" t="s">
        <v>150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145</v>
      </c>
      <c r="C670" s="188" t="s">
        <v>636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145</v>
      </c>
      <c r="C671" s="188" t="s">
        <v>637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638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1052</v>
      </c>
      <c r="C673" s="188" t="s">
        <v>639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145</v>
      </c>
      <c r="C674" s="188" t="s">
        <v>640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155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197</v>
      </c>
      <c r="C676" s="188" t="s">
        <v>581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642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145</v>
      </c>
      <c r="C678" s="188" t="s">
        <v>641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618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831</v>
      </c>
      <c r="C680" s="188" t="s">
        <v>643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176</v>
      </c>
      <c r="C681" s="188" t="s">
        <v>177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147</v>
      </c>
      <c r="C682" s="188" t="s">
        <v>205</v>
      </c>
      <c r="D682" s="191"/>
      <c r="E682" s="191">
        <v>250000000</v>
      </c>
      <c r="F682" s="192">
        <f t="shared" si="21"/>
        <v>751916000</v>
      </c>
      <c r="G682" s="187" t="s">
        <v>473</v>
      </c>
      <c r="H682" s="179">
        <f t="shared" si="22"/>
        <v>5</v>
      </c>
    </row>
    <row r="683" spans="1:8" ht="18" customHeight="1">
      <c r="A683" s="190">
        <v>42146</v>
      </c>
      <c r="B683" s="190" t="s">
        <v>147</v>
      </c>
      <c r="C683" s="188" t="s">
        <v>343</v>
      </c>
      <c r="D683" s="191"/>
      <c r="E683" s="191">
        <v>100000000</v>
      </c>
      <c r="F683" s="192">
        <f t="shared" si="21"/>
        <v>651916000</v>
      </c>
      <c r="G683" s="187" t="s">
        <v>473</v>
      </c>
      <c r="H683" s="179">
        <f t="shared" si="22"/>
        <v>5</v>
      </c>
    </row>
    <row r="684" spans="1:8" ht="18" customHeight="1">
      <c r="A684" s="190">
        <v>42146</v>
      </c>
      <c r="B684" s="190" t="s">
        <v>147</v>
      </c>
      <c r="C684" s="188" t="s">
        <v>206</v>
      </c>
      <c r="D684" s="191"/>
      <c r="E684" s="191">
        <v>150000000</v>
      </c>
      <c r="F684" s="192">
        <f t="shared" si="21"/>
        <v>501916000</v>
      </c>
      <c r="G684" s="187" t="s">
        <v>473</v>
      </c>
      <c r="H684" s="179">
        <f t="shared" si="22"/>
        <v>5</v>
      </c>
    </row>
    <row r="685" spans="1:8" ht="18" customHeight="1">
      <c r="A685" s="190">
        <v>42146</v>
      </c>
      <c r="B685" s="190" t="s">
        <v>147</v>
      </c>
      <c r="C685" s="188" t="s">
        <v>360</v>
      </c>
      <c r="D685" s="191"/>
      <c r="E685" s="191">
        <v>90000000</v>
      </c>
      <c r="F685" s="192">
        <f t="shared" si="21"/>
        <v>411916000</v>
      </c>
      <c r="G685" s="187" t="s">
        <v>473</v>
      </c>
      <c r="H685" s="179">
        <f t="shared" si="22"/>
        <v>5</v>
      </c>
    </row>
    <row r="686" spans="1:8" ht="18" customHeight="1">
      <c r="A686" s="190">
        <v>42146</v>
      </c>
      <c r="B686" s="190" t="s">
        <v>151</v>
      </c>
      <c r="C686" s="188" t="s">
        <v>644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147</v>
      </c>
      <c r="C687" s="188" t="s">
        <v>237</v>
      </c>
      <c r="D687" s="191"/>
      <c r="E687" s="191">
        <v>100000000</v>
      </c>
      <c r="F687" s="192">
        <f t="shared" si="21"/>
        <v>256756000</v>
      </c>
      <c r="G687" s="187" t="s">
        <v>473</v>
      </c>
      <c r="H687" s="179">
        <f t="shared" si="22"/>
        <v>5</v>
      </c>
    </row>
    <row r="688" spans="1:8" ht="18" customHeight="1">
      <c r="A688" s="190">
        <v>42146</v>
      </c>
      <c r="B688" s="190" t="s">
        <v>147</v>
      </c>
      <c r="C688" s="188" t="s">
        <v>593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145</v>
      </c>
      <c r="C689" s="188" t="s">
        <v>645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147</v>
      </c>
      <c r="C690" s="188" t="s">
        <v>594</v>
      </c>
      <c r="D690" s="191"/>
      <c r="E690" s="191">
        <v>46340000</v>
      </c>
      <c r="F690" s="192">
        <f t="shared" si="21"/>
        <v>416000</v>
      </c>
      <c r="G690" s="187" t="s">
        <v>473</v>
      </c>
      <c r="H690" s="179">
        <f t="shared" si="22"/>
        <v>5</v>
      </c>
    </row>
    <row r="691" spans="1:8" ht="18" customHeight="1">
      <c r="A691" s="190">
        <v>42146</v>
      </c>
      <c r="B691" s="190" t="s">
        <v>145</v>
      </c>
      <c r="C691" s="188" t="s">
        <v>646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145</v>
      </c>
      <c r="C692" s="188" t="s">
        <v>647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197</v>
      </c>
      <c r="C693" s="188" t="s">
        <v>648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151</v>
      </c>
      <c r="C694" s="188" t="s">
        <v>334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151</v>
      </c>
      <c r="C695" s="188" t="s">
        <v>649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145</v>
      </c>
      <c r="C696" s="188" t="s">
        <v>187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1052</v>
      </c>
      <c r="C697" s="188" t="s">
        <v>157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622</v>
      </c>
      <c r="C698" s="188" t="s">
        <v>328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622</v>
      </c>
      <c r="C699" s="188" t="s">
        <v>650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155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154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622</v>
      </c>
      <c r="C702" s="188" t="s">
        <v>328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622</v>
      </c>
      <c r="C703" s="188" t="s">
        <v>592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168</v>
      </c>
      <c r="C704" s="188" t="s">
        <v>651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168</v>
      </c>
      <c r="C705" s="188" t="s">
        <v>354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197</v>
      </c>
      <c r="C706" s="188" t="s">
        <v>581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147</v>
      </c>
      <c r="C707" s="188" t="s">
        <v>205</v>
      </c>
      <c r="D707" s="191"/>
      <c r="E707" s="191">
        <v>300000000</v>
      </c>
      <c r="F707" s="192">
        <f t="shared" si="21"/>
        <v>506325000</v>
      </c>
      <c r="G707" s="187" t="s">
        <v>473</v>
      </c>
      <c r="H707" s="179">
        <f t="shared" si="22"/>
        <v>5</v>
      </c>
    </row>
    <row r="708" spans="1:8" ht="18" customHeight="1">
      <c r="A708" s="190">
        <v>42152</v>
      </c>
      <c r="B708" s="190" t="s">
        <v>147</v>
      </c>
      <c r="C708" s="188" t="s">
        <v>206</v>
      </c>
      <c r="D708" s="191"/>
      <c r="E708" s="191">
        <v>200000000</v>
      </c>
      <c r="F708" s="192">
        <f t="shared" si="21"/>
        <v>306325000</v>
      </c>
      <c r="G708" s="187" t="s">
        <v>473</v>
      </c>
      <c r="H708" s="179">
        <f t="shared" si="22"/>
        <v>5</v>
      </c>
    </row>
    <row r="709" spans="1:8" ht="18" customHeight="1">
      <c r="A709" s="190">
        <v>42152</v>
      </c>
      <c r="B709" s="190" t="s">
        <v>147</v>
      </c>
      <c r="C709" s="188" t="s">
        <v>166</v>
      </c>
      <c r="D709" s="191"/>
      <c r="E709" s="191">
        <v>200000000</v>
      </c>
      <c r="F709" s="192">
        <f t="shared" si="21"/>
        <v>106325000</v>
      </c>
      <c r="G709" s="187" t="s">
        <v>473</v>
      </c>
      <c r="H709" s="179">
        <f t="shared" si="22"/>
        <v>5</v>
      </c>
    </row>
    <row r="710" spans="1:8" ht="18" customHeight="1">
      <c r="A710" s="190">
        <v>42152</v>
      </c>
      <c r="B710" s="190" t="s">
        <v>147</v>
      </c>
      <c r="C710" s="188" t="s">
        <v>652</v>
      </c>
      <c r="D710" s="191"/>
      <c r="E710" s="191">
        <v>32517000</v>
      </c>
      <c r="F710" s="192">
        <f t="shared" si="21"/>
        <v>73808000</v>
      </c>
      <c r="G710" s="187" t="s">
        <v>473</v>
      </c>
      <c r="H710" s="179">
        <f t="shared" si="22"/>
        <v>5</v>
      </c>
    </row>
    <row r="711" spans="1:8" ht="18" customHeight="1">
      <c r="A711" s="190">
        <v>42152</v>
      </c>
      <c r="B711" s="190" t="s">
        <v>176</v>
      </c>
      <c r="C711" s="188" t="s">
        <v>223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831</v>
      </c>
      <c r="C712" s="188" t="s">
        <v>653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197</v>
      </c>
      <c r="C713" s="188" t="s">
        <v>374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183</v>
      </c>
      <c r="C714" s="188" t="s">
        <v>654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197</v>
      </c>
      <c r="C715" s="188" t="s">
        <v>655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1051</v>
      </c>
      <c r="C716" s="188" t="s">
        <v>656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145</v>
      </c>
      <c r="C717" s="188" t="s">
        <v>657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145</v>
      </c>
      <c r="C718" s="188" t="s">
        <v>658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622</v>
      </c>
      <c r="C719" s="188" t="s">
        <v>592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147</v>
      </c>
      <c r="C720" s="188" t="s">
        <v>593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151</v>
      </c>
      <c r="C721" s="188" t="s">
        <v>659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145</v>
      </c>
      <c r="C722" s="188" t="s">
        <v>660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831</v>
      </c>
      <c r="C723" s="188" t="s">
        <v>452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307</v>
      </c>
      <c r="C724" s="188" t="s">
        <v>661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154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147</v>
      </c>
      <c r="C726" s="188" t="s">
        <v>360</v>
      </c>
      <c r="D726" s="191"/>
      <c r="E726" s="191">
        <v>90000000</v>
      </c>
      <c r="F726" s="192">
        <f t="shared" si="23"/>
        <v>151044000</v>
      </c>
      <c r="G726" s="187" t="s">
        <v>473</v>
      </c>
      <c r="H726" s="179">
        <f t="shared" si="24"/>
        <v>5</v>
      </c>
    </row>
    <row r="727" spans="1:8" ht="18" customHeight="1">
      <c r="A727" s="190">
        <v>42154</v>
      </c>
      <c r="B727" s="190" t="s">
        <v>147</v>
      </c>
      <c r="C727" s="188" t="s">
        <v>662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158</v>
      </c>
      <c r="C728" s="188" t="s">
        <v>663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831</v>
      </c>
      <c r="C729" s="188" t="s">
        <v>664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831</v>
      </c>
      <c r="C730" s="188" t="s">
        <v>449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145</v>
      </c>
      <c r="C731" s="188" t="s">
        <v>150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145</v>
      </c>
      <c r="C732" s="188" t="s">
        <v>665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183</v>
      </c>
      <c r="C733" s="188" t="s">
        <v>666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154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156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197</v>
      </c>
      <c r="C736" s="188" t="s">
        <v>545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145</v>
      </c>
      <c r="C737" s="188" t="s">
        <v>150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622</v>
      </c>
      <c r="C738" s="188" t="s">
        <v>650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156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147</v>
      </c>
      <c r="C740" s="188" t="s">
        <v>706</v>
      </c>
      <c r="D740" s="191"/>
      <c r="E740" s="191">
        <v>140000000</v>
      </c>
      <c r="F740" s="192">
        <f t="shared" si="23"/>
        <v>561000</v>
      </c>
      <c r="G740" s="187" t="s">
        <v>473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154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155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831</v>
      </c>
      <c r="C743" s="188" t="s">
        <v>667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147</v>
      </c>
      <c r="C744" s="188" t="s">
        <v>165</v>
      </c>
      <c r="D744" s="191"/>
      <c r="E744" s="191">
        <v>200000000</v>
      </c>
      <c r="F744" s="192">
        <f t="shared" si="23"/>
        <v>1575561000</v>
      </c>
      <c r="G744" s="187" t="s">
        <v>473</v>
      </c>
      <c r="H744" s="179">
        <f t="shared" si="24"/>
        <v>6</v>
      </c>
    </row>
    <row r="745" spans="1:8" ht="18" customHeight="1">
      <c r="A745" s="190">
        <v>42159</v>
      </c>
      <c r="B745" s="190" t="s">
        <v>147</v>
      </c>
      <c r="C745" s="188" t="s">
        <v>207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203</v>
      </c>
      <c r="C746" s="188" t="s">
        <v>317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197</v>
      </c>
      <c r="C747" s="188" t="s">
        <v>581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174</v>
      </c>
      <c r="C748" s="188" t="s">
        <v>668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168</v>
      </c>
      <c r="C749" s="188" t="s">
        <v>170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151</v>
      </c>
      <c r="C750" s="188" t="s">
        <v>669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1157</v>
      </c>
      <c r="C751" s="188" t="s">
        <v>390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268</v>
      </c>
      <c r="C752" s="188" t="s">
        <v>394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151</v>
      </c>
      <c r="C753" s="188" t="s">
        <v>670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145</v>
      </c>
      <c r="C754" s="188" t="s">
        <v>671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268</v>
      </c>
      <c r="C755" s="188" t="s">
        <v>672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176</v>
      </c>
      <c r="C756" s="188" t="s">
        <v>177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831</v>
      </c>
      <c r="C757" s="188" t="s">
        <v>233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168</v>
      </c>
      <c r="C758" s="188" t="s">
        <v>318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197</v>
      </c>
      <c r="C759" s="188" t="s">
        <v>673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1157</v>
      </c>
      <c r="C760" s="188" t="s">
        <v>188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158</v>
      </c>
      <c r="C761" s="188" t="s">
        <v>413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145</v>
      </c>
      <c r="C762" s="188" t="s">
        <v>674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183</v>
      </c>
      <c r="C763" s="188" t="s">
        <v>621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145</v>
      </c>
      <c r="C764" s="188" t="s">
        <v>675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203</v>
      </c>
      <c r="C765" s="188" t="s">
        <v>204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831</v>
      </c>
      <c r="C766" s="188" t="s">
        <v>544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1051</v>
      </c>
      <c r="C767" s="188" t="s">
        <v>676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1051</v>
      </c>
      <c r="C768" s="188" t="s">
        <v>677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147</v>
      </c>
      <c r="C769" s="188" t="s">
        <v>652</v>
      </c>
      <c r="D769" s="191"/>
      <c r="E769" s="191">
        <v>34172000</v>
      </c>
      <c r="F769" s="192">
        <f t="shared" si="23"/>
        <v>1056565000</v>
      </c>
      <c r="G769" s="187" t="s">
        <v>473</v>
      </c>
      <c r="H769" s="179">
        <f t="shared" si="24"/>
        <v>6</v>
      </c>
    </row>
    <row r="770" spans="1:8" ht="18" customHeight="1">
      <c r="A770" s="190">
        <v>42163</v>
      </c>
      <c r="B770" s="190" t="s">
        <v>147</v>
      </c>
      <c r="C770" s="188" t="s">
        <v>845</v>
      </c>
      <c r="D770" s="191"/>
      <c r="E770" s="191">
        <v>16000000</v>
      </c>
      <c r="F770" s="192">
        <f t="shared" si="23"/>
        <v>1040565000</v>
      </c>
      <c r="G770" s="187" t="s">
        <v>473</v>
      </c>
      <c r="H770" s="179">
        <f t="shared" si="24"/>
        <v>6</v>
      </c>
    </row>
    <row r="771" spans="1:8" ht="18" customHeight="1">
      <c r="A771" s="190">
        <v>42163</v>
      </c>
      <c r="B771" s="190" t="s">
        <v>145</v>
      </c>
      <c r="C771" s="188" t="s">
        <v>678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176</v>
      </c>
      <c r="C772" s="188" t="s">
        <v>223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197</v>
      </c>
      <c r="C773" s="188" t="s">
        <v>679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183</v>
      </c>
      <c r="C774" s="188" t="s">
        <v>680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151</v>
      </c>
      <c r="C775" s="188" t="s">
        <v>666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183</v>
      </c>
      <c r="C776" s="188" t="s">
        <v>681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1051</v>
      </c>
      <c r="C777" s="188" t="s">
        <v>682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178</v>
      </c>
      <c r="C778" s="188" t="s">
        <v>683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151</v>
      </c>
      <c r="C779" s="188" t="s">
        <v>684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183</v>
      </c>
      <c r="C780" s="188" t="s">
        <v>685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622</v>
      </c>
      <c r="C781" s="188" t="s">
        <v>1201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145</v>
      </c>
      <c r="C782" s="188" t="s">
        <v>686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147</v>
      </c>
      <c r="C783" s="188" t="s">
        <v>205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473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147</v>
      </c>
      <c r="C784" s="188" t="s">
        <v>206</v>
      </c>
      <c r="D784" s="191"/>
      <c r="E784" s="191">
        <v>200000000</v>
      </c>
      <c r="F784" s="192">
        <f t="shared" si="25"/>
        <v>872690000</v>
      </c>
      <c r="G784" s="187" t="s">
        <v>473</v>
      </c>
      <c r="H784" s="179">
        <f t="shared" si="26"/>
        <v>6</v>
      </c>
    </row>
    <row r="785" spans="1:8" ht="18" customHeight="1">
      <c r="A785" s="190">
        <v>42165</v>
      </c>
      <c r="B785" s="190" t="s">
        <v>147</v>
      </c>
      <c r="C785" s="188" t="s">
        <v>594</v>
      </c>
      <c r="D785" s="191"/>
      <c r="E785" s="191">
        <v>50000000</v>
      </c>
      <c r="F785" s="192">
        <f t="shared" si="25"/>
        <v>822690000</v>
      </c>
      <c r="G785" s="187" t="s">
        <v>473</v>
      </c>
      <c r="H785" s="179">
        <f t="shared" si="26"/>
        <v>6</v>
      </c>
    </row>
    <row r="786" spans="1:8" ht="18" customHeight="1">
      <c r="A786" s="190">
        <v>42165</v>
      </c>
      <c r="B786" s="190" t="s">
        <v>145</v>
      </c>
      <c r="C786" s="188" t="s">
        <v>687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147</v>
      </c>
      <c r="C787" s="188" t="s">
        <v>360</v>
      </c>
      <c r="D787" s="191"/>
      <c r="E787" s="191">
        <v>60000000</v>
      </c>
      <c r="F787" s="192">
        <f t="shared" si="25"/>
        <v>762330000</v>
      </c>
      <c r="G787" s="187" t="s">
        <v>473</v>
      </c>
      <c r="H787" s="179">
        <f t="shared" si="26"/>
        <v>6</v>
      </c>
    </row>
    <row r="788" spans="1:8" ht="18" customHeight="1">
      <c r="A788" s="190">
        <v>42165</v>
      </c>
      <c r="B788" s="190" t="s">
        <v>151</v>
      </c>
      <c r="C788" s="188" t="s">
        <v>688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1051</v>
      </c>
      <c r="C789" s="188" t="s">
        <v>689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183</v>
      </c>
      <c r="C790" s="188" t="s">
        <v>690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1051</v>
      </c>
      <c r="C791" s="188" t="s">
        <v>685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151</v>
      </c>
      <c r="C792" s="188" t="s">
        <v>691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147</v>
      </c>
      <c r="C793" s="188" t="s">
        <v>360</v>
      </c>
      <c r="D793" s="191"/>
      <c r="E793" s="191">
        <v>20000000</v>
      </c>
      <c r="F793" s="192">
        <f t="shared" si="25"/>
        <v>724864000</v>
      </c>
      <c r="G793" s="187" t="s">
        <v>473</v>
      </c>
      <c r="H793" s="179">
        <f t="shared" si="26"/>
        <v>6</v>
      </c>
    </row>
    <row r="794" spans="1:8" ht="18" customHeight="1">
      <c r="A794" s="190">
        <v>42168</v>
      </c>
      <c r="B794" s="190" t="s">
        <v>183</v>
      </c>
      <c r="C794" s="188" t="s">
        <v>692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197</v>
      </c>
      <c r="C795" s="188" t="s">
        <v>581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831</v>
      </c>
      <c r="C796" s="188" t="s">
        <v>697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158</v>
      </c>
      <c r="C797" s="188" t="s">
        <v>698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268</v>
      </c>
      <c r="C798" s="188" t="s">
        <v>523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203</v>
      </c>
      <c r="C799" s="188" t="s">
        <v>875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622</v>
      </c>
      <c r="C800" s="188" t="s">
        <v>592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203</v>
      </c>
      <c r="C801" s="188" t="s">
        <v>218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145</v>
      </c>
      <c r="C802" s="188" t="s">
        <v>150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154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203</v>
      </c>
      <c r="C804" s="188" t="s">
        <v>373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183</v>
      </c>
      <c r="C805" s="188" t="s">
        <v>560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183</v>
      </c>
      <c r="C806" s="188" t="s">
        <v>699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183</v>
      </c>
      <c r="C807" s="188" t="s">
        <v>700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151</v>
      </c>
      <c r="C808" s="188" t="s">
        <v>681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160</v>
      </c>
      <c r="C809" s="188" t="s">
        <v>701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183</v>
      </c>
      <c r="C810" s="188" t="s">
        <v>702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1052</v>
      </c>
      <c r="C811" s="188" t="s">
        <v>703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145</v>
      </c>
      <c r="C812" s="188" t="s">
        <v>150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268</v>
      </c>
      <c r="C813" s="188" t="s">
        <v>523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168</v>
      </c>
      <c r="C814" s="188" t="s">
        <v>170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168</v>
      </c>
      <c r="C815" s="188" t="s">
        <v>354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147</v>
      </c>
      <c r="C816" s="188" t="s">
        <v>704</v>
      </c>
      <c r="D816" s="191"/>
      <c r="E816" s="191">
        <v>100000000</v>
      </c>
      <c r="F816" s="192">
        <f t="shared" si="25"/>
        <v>438699000</v>
      </c>
      <c r="G816" s="187" t="s">
        <v>473</v>
      </c>
      <c r="H816" s="179">
        <f t="shared" si="26"/>
        <v>6</v>
      </c>
    </row>
    <row r="817" spans="1:8" ht="18" customHeight="1">
      <c r="A817" s="190">
        <v>42173</v>
      </c>
      <c r="B817" s="190" t="s">
        <v>147</v>
      </c>
      <c r="C817" s="188" t="s">
        <v>705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176</v>
      </c>
      <c r="C818" s="188" t="s">
        <v>177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145</v>
      </c>
      <c r="C819" s="188" t="s">
        <v>196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151</v>
      </c>
      <c r="C820" s="188" t="s">
        <v>381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147</v>
      </c>
      <c r="C821" s="188" t="s">
        <v>706</v>
      </c>
      <c r="D821" s="191"/>
      <c r="E821" s="191">
        <v>160048000</v>
      </c>
      <c r="F821" s="192">
        <f t="shared" si="25"/>
        <v>200682000</v>
      </c>
      <c r="G821" s="187" t="s">
        <v>473</v>
      </c>
      <c r="H821" s="179">
        <f t="shared" si="26"/>
        <v>6</v>
      </c>
    </row>
    <row r="822" spans="1:8" ht="18" customHeight="1">
      <c r="A822" s="190">
        <v>42173</v>
      </c>
      <c r="B822" s="190" t="s">
        <v>1052</v>
      </c>
      <c r="C822" s="188" t="s">
        <v>224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147</v>
      </c>
      <c r="C823" s="188" t="s">
        <v>206</v>
      </c>
      <c r="D823" s="191"/>
      <c r="E823" s="191">
        <v>100000000</v>
      </c>
      <c r="F823" s="192">
        <f t="shared" si="25"/>
        <v>100582000</v>
      </c>
      <c r="G823" s="187" t="s">
        <v>473</v>
      </c>
      <c r="H823" s="179">
        <f t="shared" si="26"/>
        <v>6</v>
      </c>
    </row>
    <row r="824" spans="1:8" ht="18" customHeight="1">
      <c r="A824" s="190">
        <v>42174</v>
      </c>
      <c r="B824" s="190" t="s">
        <v>147</v>
      </c>
      <c r="C824" s="188" t="s">
        <v>360</v>
      </c>
      <c r="D824" s="191"/>
      <c r="E824" s="191">
        <v>30017000</v>
      </c>
      <c r="F824" s="192">
        <f t="shared" si="25"/>
        <v>70565000</v>
      </c>
      <c r="G824" s="187" t="s">
        <v>473</v>
      </c>
      <c r="H824" s="179">
        <f t="shared" si="26"/>
        <v>6</v>
      </c>
    </row>
    <row r="825" spans="1:8" ht="18" customHeight="1">
      <c r="A825" s="190">
        <v>42174</v>
      </c>
      <c r="B825" s="190" t="s">
        <v>183</v>
      </c>
      <c r="C825" s="188" t="s">
        <v>707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151</v>
      </c>
      <c r="C826" s="188" t="s">
        <v>708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151</v>
      </c>
      <c r="C827" s="188" t="s">
        <v>596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145</v>
      </c>
      <c r="C828" s="188" t="s">
        <v>150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183</v>
      </c>
      <c r="C829" s="188" t="s">
        <v>699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1051</v>
      </c>
      <c r="C830" s="188" t="s">
        <v>709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1052</v>
      </c>
      <c r="C831" s="188" t="s">
        <v>710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183</v>
      </c>
      <c r="C832" s="188" t="s">
        <v>711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183</v>
      </c>
      <c r="C833" s="188" t="s">
        <v>713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160</v>
      </c>
      <c r="C834" s="188" t="s">
        <v>711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831</v>
      </c>
      <c r="C835" s="188" t="s">
        <v>247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183</v>
      </c>
      <c r="C836" s="188" t="s">
        <v>714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183</v>
      </c>
      <c r="C837" s="188" t="s">
        <v>712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183</v>
      </c>
      <c r="C838" s="188" t="s">
        <v>715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145</v>
      </c>
      <c r="C839" s="188" t="s">
        <v>716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151</v>
      </c>
      <c r="C840" s="188" t="s">
        <v>717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183</v>
      </c>
      <c r="C841" s="188" t="s">
        <v>718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160</v>
      </c>
      <c r="C842" s="188" t="s">
        <v>719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145</v>
      </c>
      <c r="C843" s="188" t="s">
        <v>720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176</v>
      </c>
      <c r="C844" s="188" t="s">
        <v>223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183</v>
      </c>
      <c r="C845" s="188" t="s">
        <v>721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1052</v>
      </c>
      <c r="C846" s="188" t="s">
        <v>722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178</v>
      </c>
      <c r="C847" s="188" t="s">
        <v>723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183</v>
      </c>
      <c r="C848" s="188" t="s">
        <v>724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151</v>
      </c>
      <c r="C849" s="188" t="s">
        <v>725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154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831</v>
      </c>
      <c r="C851" s="188" t="s">
        <v>726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831</v>
      </c>
      <c r="C852" s="188" t="s">
        <v>727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197</v>
      </c>
      <c r="C853" s="188" t="s">
        <v>728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622</v>
      </c>
      <c r="C854" s="188" t="s">
        <v>729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147</v>
      </c>
      <c r="C855" s="188" t="s">
        <v>205</v>
      </c>
      <c r="D855" s="191"/>
      <c r="E855" s="191">
        <v>300000000</v>
      </c>
      <c r="F855" s="192">
        <f t="shared" si="27"/>
        <v>607928000</v>
      </c>
      <c r="G855" s="187" t="s">
        <v>473</v>
      </c>
      <c r="H855" s="179">
        <f t="shared" si="28"/>
        <v>6</v>
      </c>
    </row>
    <row r="856" spans="1:8" ht="18" customHeight="1">
      <c r="A856" s="190">
        <v>42180</v>
      </c>
      <c r="B856" s="190" t="s">
        <v>147</v>
      </c>
      <c r="C856" s="188" t="s">
        <v>706</v>
      </c>
      <c r="D856" s="191"/>
      <c r="E856" s="191">
        <v>295000000</v>
      </c>
      <c r="F856" s="192">
        <f t="shared" si="27"/>
        <v>312928000</v>
      </c>
      <c r="G856" s="187" t="s">
        <v>473</v>
      </c>
      <c r="H856" s="179">
        <f t="shared" si="28"/>
        <v>6</v>
      </c>
    </row>
    <row r="857" spans="1:8" ht="18" customHeight="1">
      <c r="A857" s="190">
        <v>42180</v>
      </c>
      <c r="B857" s="190" t="s">
        <v>147</v>
      </c>
      <c r="C857" s="188" t="s">
        <v>730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197</v>
      </c>
      <c r="C858" s="188" t="s">
        <v>731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831</v>
      </c>
      <c r="C859" s="188" t="s">
        <v>732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147</v>
      </c>
      <c r="C860" s="188" t="s">
        <v>594</v>
      </c>
      <c r="D860" s="191"/>
      <c r="E860" s="191">
        <v>100000000</v>
      </c>
      <c r="F860" s="192">
        <f t="shared" si="27"/>
        <v>165807000</v>
      </c>
      <c r="G860" s="187" t="s">
        <v>473</v>
      </c>
      <c r="H860" s="179">
        <f t="shared" si="28"/>
        <v>6</v>
      </c>
    </row>
    <row r="861" spans="1:8" ht="18" customHeight="1">
      <c r="A861" s="190">
        <v>42180</v>
      </c>
      <c r="B861" s="190" t="s">
        <v>174</v>
      </c>
      <c r="C861" s="188" t="s">
        <v>733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147</v>
      </c>
      <c r="C862" s="188" t="s">
        <v>652</v>
      </c>
      <c r="D862" s="191"/>
      <c r="E862" s="191">
        <v>40832000</v>
      </c>
      <c r="F862" s="192">
        <f t="shared" si="27"/>
        <v>31624000</v>
      </c>
      <c r="G862" s="187" t="s">
        <v>473</v>
      </c>
      <c r="H862" s="179">
        <f t="shared" si="28"/>
        <v>6</v>
      </c>
    </row>
    <row r="863" spans="1:8" ht="18" customHeight="1">
      <c r="A863" s="190">
        <v>42181</v>
      </c>
      <c r="B863" s="190" t="s">
        <v>183</v>
      </c>
      <c r="C863" s="188" t="s">
        <v>284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183</v>
      </c>
      <c r="C864" s="188" t="s">
        <v>734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154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831</v>
      </c>
      <c r="C866" s="188" t="s">
        <v>247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831</v>
      </c>
      <c r="C867" s="188" t="s">
        <v>735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160</v>
      </c>
      <c r="C868" s="188" t="s">
        <v>736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155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831</v>
      </c>
      <c r="C870" s="188" t="s">
        <v>449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1051</v>
      </c>
      <c r="C871" s="188" t="s">
        <v>709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147</v>
      </c>
      <c r="C872" s="188" t="s">
        <v>360</v>
      </c>
      <c r="D872" s="191"/>
      <c r="E872" s="191">
        <v>60018000</v>
      </c>
      <c r="F872" s="192">
        <f t="shared" si="27"/>
        <v>480209000</v>
      </c>
      <c r="G872" s="187" t="s">
        <v>473</v>
      </c>
      <c r="H872" s="179">
        <f t="shared" si="28"/>
        <v>6</v>
      </c>
    </row>
    <row r="873" spans="1:8" ht="18" customHeight="1">
      <c r="A873" s="190">
        <v>42182</v>
      </c>
      <c r="B873" s="190" t="s">
        <v>183</v>
      </c>
      <c r="C873" s="188" t="s">
        <v>737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145</v>
      </c>
      <c r="C874" s="188" t="s">
        <v>734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160</v>
      </c>
      <c r="C875" s="188" t="s">
        <v>403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831</v>
      </c>
      <c r="C876" s="188" t="s">
        <v>262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151</v>
      </c>
      <c r="C877" s="188" t="s">
        <v>738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145</v>
      </c>
      <c r="C878" s="188" t="s">
        <v>150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145</v>
      </c>
      <c r="C879" s="188" t="s">
        <v>417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145</v>
      </c>
      <c r="C880" s="188" t="s">
        <v>739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160</v>
      </c>
      <c r="C881" s="188" t="s">
        <v>275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145</v>
      </c>
      <c r="C882" s="188" t="s">
        <v>740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831</v>
      </c>
      <c r="C883" s="188" t="s">
        <v>741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268</v>
      </c>
      <c r="C884" s="188" t="s">
        <v>742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145</v>
      </c>
      <c r="C885" s="188" t="s">
        <v>743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319</v>
      </c>
      <c r="C886" s="188" t="s">
        <v>744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147</v>
      </c>
      <c r="C887" s="188" t="s">
        <v>704</v>
      </c>
      <c r="D887" s="191"/>
      <c r="E887" s="191">
        <v>200830000</v>
      </c>
      <c r="F887" s="192">
        <f t="shared" si="27"/>
        <v>428134000</v>
      </c>
      <c r="G887" s="187" t="s">
        <v>473</v>
      </c>
      <c r="H887" s="179">
        <f t="shared" si="28"/>
        <v>6</v>
      </c>
    </row>
    <row r="888" spans="1:8" ht="18" customHeight="1">
      <c r="A888" s="190">
        <v>42185</v>
      </c>
      <c r="B888" s="190" t="s">
        <v>1052</v>
      </c>
      <c r="C888" s="188" t="s">
        <v>745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168</v>
      </c>
      <c r="C889" s="188" t="s">
        <v>354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268</v>
      </c>
      <c r="C890" s="188" t="s">
        <v>746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158</v>
      </c>
      <c r="C891" s="188" t="s">
        <v>356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154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183</v>
      </c>
      <c r="C893" s="188" t="s">
        <v>747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168</v>
      </c>
      <c r="C894" s="188" t="s">
        <v>318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151</v>
      </c>
      <c r="C895" s="188" t="s">
        <v>748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145</v>
      </c>
      <c r="C896" s="188" t="s">
        <v>749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160</v>
      </c>
      <c r="C897" s="188" t="s">
        <v>750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145</v>
      </c>
      <c r="C898" s="188" t="s">
        <v>751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145</v>
      </c>
      <c r="C899" s="188" t="s">
        <v>150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147</v>
      </c>
      <c r="C900" s="188" t="s">
        <v>206</v>
      </c>
      <c r="D900" s="191"/>
      <c r="E900" s="191">
        <v>100000000</v>
      </c>
      <c r="F900" s="192">
        <f t="shared" si="27"/>
        <v>238823000</v>
      </c>
      <c r="G900" s="187" t="s">
        <v>473</v>
      </c>
      <c r="H900" s="179">
        <f t="shared" si="28"/>
        <v>7</v>
      </c>
    </row>
    <row r="901" spans="1:8" ht="18" customHeight="1">
      <c r="A901" s="190">
        <v>42186</v>
      </c>
      <c r="B901" s="190" t="s">
        <v>147</v>
      </c>
      <c r="C901" s="188" t="s">
        <v>166</v>
      </c>
      <c r="D901" s="191"/>
      <c r="E901" s="191">
        <v>100000000</v>
      </c>
      <c r="F901" s="192">
        <f t="shared" si="27"/>
        <v>138823000</v>
      </c>
      <c r="G901" s="187" t="s">
        <v>473</v>
      </c>
      <c r="H901" s="179">
        <f t="shared" si="28"/>
        <v>7</v>
      </c>
    </row>
    <row r="902" spans="1:8" ht="18" customHeight="1">
      <c r="A902" s="190">
        <v>42187</v>
      </c>
      <c r="B902" s="190" t="s">
        <v>183</v>
      </c>
      <c r="C902" s="188" t="s">
        <v>752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1157</v>
      </c>
      <c r="C903" s="188" t="s">
        <v>188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197</v>
      </c>
      <c r="C904" s="188" t="s">
        <v>753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145</v>
      </c>
      <c r="C905" s="188" t="s">
        <v>754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1157</v>
      </c>
      <c r="C906" s="188" t="s">
        <v>390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160</v>
      </c>
      <c r="C907" s="188" t="s">
        <v>755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203</v>
      </c>
      <c r="C908" s="188" t="s">
        <v>317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268</v>
      </c>
      <c r="C909" s="188" t="s">
        <v>756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145</v>
      </c>
      <c r="C910" s="188" t="s">
        <v>640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176</v>
      </c>
      <c r="C911" s="188" t="s">
        <v>177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831</v>
      </c>
      <c r="C912" s="188" t="s">
        <v>757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145</v>
      </c>
      <c r="C913" s="188" t="s">
        <v>535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183</v>
      </c>
      <c r="C914" s="188" t="s">
        <v>758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151</v>
      </c>
      <c r="C915" s="188" t="s">
        <v>284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147</v>
      </c>
      <c r="C916" s="188" t="s">
        <v>360</v>
      </c>
      <c r="D916" s="191"/>
      <c r="E916" s="191">
        <v>50000000</v>
      </c>
      <c r="F916" s="192">
        <f t="shared" si="29"/>
        <v>34790000</v>
      </c>
      <c r="G916" s="187" t="s">
        <v>473</v>
      </c>
      <c r="H916" s="179">
        <f t="shared" si="30"/>
        <v>7</v>
      </c>
    </row>
    <row r="917" spans="1:8" ht="18" customHeight="1">
      <c r="A917" s="190">
        <v>42191</v>
      </c>
      <c r="B917" s="190" t="s">
        <v>197</v>
      </c>
      <c r="C917" s="188" t="s">
        <v>374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183</v>
      </c>
      <c r="C918" s="188" t="s">
        <v>692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155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831</v>
      </c>
      <c r="C920" s="188" t="s">
        <v>233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1051</v>
      </c>
      <c r="C921" s="188" t="s">
        <v>759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178</v>
      </c>
      <c r="C922" s="188" t="s">
        <v>760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154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147</v>
      </c>
      <c r="C924" s="188" t="s">
        <v>274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178</v>
      </c>
      <c r="C925" s="188" t="s">
        <v>761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268</v>
      </c>
      <c r="C926" s="188" t="s">
        <v>523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151</v>
      </c>
      <c r="C927" s="188" t="s">
        <v>762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151</v>
      </c>
      <c r="C928" s="188" t="s">
        <v>763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145</v>
      </c>
      <c r="C929" s="188" t="s">
        <v>764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183</v>
      </c>
      <c r="C930" s="188" t="s">
        <v>765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1052</v>
      </c>
      <c r="C931" s="188" t="s">
        <v>621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145</v>
      </c>
      <c r="C932" s="188" t="s">
        <v>766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183</v>
      </c>
      <c r="C933" s="188" t="s">
        <v>699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203</v>
      </c>
      <c r="C934" s="188" t="s">
        <v>875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151</v>
      </c>
      <c r="C935" s="188" t="s">
        <v>767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158</v>
      </c>
      <c r="C936" s="188" t="s">
        <v>768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145</v>
      </c>
      <c r="C937" s="188" t="s">
        <v>769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158</v>
      </c>
      <c r="C938" s="188" t="s">
        <v>770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183</v>
      </c>
      <c r="C939" s="188" t="s">
        <v>621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151</v>
      </c>
      <c r="C940" s="188" t="s">
        <v>771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145</v>
      </c>
      <c r="C941" s="188" t="s">
        <v>772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197</v>
      </c>
      <c r="C942" s="188" t="s">
        <v>773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168</v>
      </c>
      <c r="C943" s="188" t="s">
        <v>170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168</v>
      </c>
      <c r="C944" s="188" t="s">
        <v>354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151</v>
      </c>
      <c r="C945" s="188" t="s">
        <v>284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145</v>
      </c>
      <c r="C946" s="188" t="s">
        <v>774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145</v>
      </c>
      <c r="C947" s="188" t="s">
        <v>411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622</v>
      </c>
      <c r="C948" s="188" t="s">
        <v>592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197</v>
      </c>
      <c r="C949" s="188" t="s">
        <v>775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155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155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1051</v>
      </c>
      <c r="C952" s="188" t="s">
        <v>573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1052</v>
      </c>
      <c r="C953" s="188" t="s">
        <v>776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145</v>
      </c>
      <c r="C954" s="188" t="s">
        <v>150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831</v>
      </c>
      <c r="C955" s="188" t="s">
        <v>302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183</v>
      </c>
      <c r="C956" s="188" t="s">
        <v>777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151</v>
      </c>
      <c r="C957" s="188" t="s">
        <v>778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151</v>
      </c>
      <c r="C958" s="188" t="s">
        <v>779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145</v>
      </c>
      <c r="C959" s="188" t="s">
        <v>780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176</v>
      </c>
      <c r="C960" s="188" t="s">
        <v>177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145</v>
      </c>
      <c r="C961" s="188" t="s">
        <v>781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831</v>
      </c>
      <c r="C962" s="188" t="s">
        <v>782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622</v>
      </c>
      <c r="C963" s="188" t="s">
        <v>592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197</v>
      </c>
      <c r="C964" s="188" t="s">
        <v>638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197</v>
      </c>
      <c r="C965" s="188" t="s">
        <v>783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154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197</v>
      </c>
      <c r="C967" s="188" t="s">
        <v>728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622</v>
      </c>
      <c r="C968" s="188" t="s">
        <v>592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831</v>
      </c>
      <c r="C969" s="188" t="s">
        <v>784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622</v>
      </c>
      <c r="C970" s="188" t="s">
        <v>592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147</v>
      </c>
      <c r="C971" s="188" t="s">
        <v>360</v>
      </c>
      <c r="D971" s="191"/>
      <c r="E971" s="191">
        <v>70000000</v>
      </c>
      <c r="F971" s="192">
        <f t="shared" si="29"/>
        <v>1331745000</v>
      </c>
      <c r="G971" s="187" t="s">
        <v>473</v>
      </c>
      <c r="H971" s="179">
        <f t="shared" si="30"/>
        <v>7</v>
      </c>
    </row>
    <row r="972" spans="1:8" ht="18" customHeight="1">
      <c r="A972" s="190">
        <v>42206</v>
      </c>
      <c r="B972" s="190" t="s">
        <v>197</v>
      </c>
      <c r="C972" s="188" t="s">
        <v>773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151</v>
      </c>
      <c r="C973" s="188" t="s">
        <v>210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831</v>
      </c>
      <c r="C974" s="188" t="s">
        <v>449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145</v>
      </c>
      <c r="C975" s="188" t="s">
        <v>780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831</v>
      </c>
      <c r="C976" s="188" t="s">
        <v>785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197</v>
      </c>
      <c r="C977" s="188" t="s">
        <v>786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178</v>
      </c>
      <c r="C978" s="188" t="s">
        <v>787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197</v>
      </c>
      <c r="C979" s="188" t="s">
        <v>581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151</v>
      </c>
      <c r="C980" s="188" t="s">
        <v>381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147</v>
      </c>
      <c r="C981" s="188" t="s">
        <v>788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145</v>
      </c>
      <c r="C982" s="188" t="s">
        <v>196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145</v>
      </c>
      <c r="C983" s="188" t="s">
        <v>187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155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176</v>
      </c>
      <c r="C985" s="188" t="s">
        <v>223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622</v>
      </c>
      <c r="C986" s="188" t="s">
        <v>328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147</v>
      </c>
      <c r="C987" s="188" t="s">
        <v>205</v>
      </c>
      <c r="D987" s="191"/>
      <c r="E987" s="191">
        <v>200000000</v>
      </c>
      <c r="F987" s="192">
        <f t="shared" si="31"/>
        <v>317122000</v>
      </c>
      <c r="G987" s="187" t="s">
        <v>473</v>
      </c>
      <c r="H987" s="179">
        <f t="shared" si="32"/>
        <v>7</v>
      </c>
    </row>
    <row r="988" spans="1:8" ht="18" customHeight="1">
      <c r="A988" s="190">
        <v>42209</v>
      </c>
      <c r="B988" s="190" t="s">
        <v>147</v>
      </c>
      <c r="C988" s="188" t="s">
        <v>206</v>
      </c>
      <c r="D988" s="191"/>
      <c r="E988" s="191">
        <v>100000000</v>
      </c>
      <c r="F988" s="192">
        <f t="shared" si="31"/>
        <v>217122000</v>
      </c>
      <c r="G988" s="187" t="s">
        <v>473</v>
      </c>
      <c r="H988" s="179">
        <f t="shared" si="32"/>
        <v>7</v>
      </c>
    </row>
    <row r="989" spans="1:8" ht="18" customHeight="1">
      <c r="A989" s="190">
        <v>42209</v>
      </c>
      <c r="B989" s="190" t="s">
        <v>147</v>
      </c>
      <c r="C989" s="188" t="s">
        <v>652</v>
      </c>
      <c r="D989" s="191"/>
      <c r="E989" s="191">
        <v>50017000</v>
      </c>
      <c r="F989" s="192">
        <f t="shared" si="31"/>
        <v>167105000</v>
      </c>
      <c r="G989" s="187" t="s">
        <v>473</v>
      </c>
      <c r="H989" s="179">
        <f t="shared" si="32"/>
        <v>7</v>
      </c>
    </row>
    <row r="990" spans="1:8" ht="18" customHeight="1">
      <c r="A990" s="190">
        <v>42209</v>
      </c>
      <c r="B990" s="190" t="s">
        <v>147</v>
      </c>
      <c r="C990" s="188" t="s">
        <v>594</v>
      </c>
      <c r="D990" s="191"/>
      <c r="E990" s="191">
        <v>35840000</v>
      </c>
      <c r="F990" s="192">
        <f t="shared" si="31"/>
        <v>131265000</v>
      </c>
      <c r="G990" s="187" t="s">
        <v>473</v>
      </c>
      <c r="H990" s="179">
        <f t="shared" si="32"/>
        <v>7</v>
      </c>
    </row>
    <row r="991" spans="1:8" ht="18" customHeight="1">
      <c r="A991" s="190">
        <v>42209</v>
      </c>
      <c r="B991" s="190" t="s">
        <v>145</v>
      </c>
      <c r="C991" s="188" t="s">
        <v>697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183</v>
      </c>
      <c r="C992" s="188" t="s">
        <v>186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158</v>
      </c>
      <c r="C993" s="188" t="s">
        <v>791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145</v>
      </c>
      <c r="C994" s="188" t="s">
        <v>640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145</v>
      </c>
      <c r="C995" s="188" t="s">
        <v>640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831</v>
      </c>
      <c r="C996" s="188" t="s">
        <v>792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268</v>
      </c>
      <c r="C997" s="188" t="s">
        <v>793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154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147</v>
      </c>
      <c r="C999" s="188" t="s">
        <v>706</v>
      </c>
      <c r="D999" s="191"/>
      <c r="E999" s="191">
        <v>200060000</v>
      </c>
      <c r="F999" s="192">
        <f t="shared" si="31"/>
        <v>900865000</v>
      </c>
      <c r="G999" s="187" t="s">
        <v>473</v>
      </c>
      <c r="H999" s="179">
        <f t="shared" si="32"/>
        <v>7</v>
      </c>
    </row>
    <row r="1000" spans="1:8" ht="18" customHeight="1">
      <c r="A1000" s="190">
        <v>42213</v>
      </c>
      <c r="B1000" s="190" t="s">
        <v>147</v>
      </c>
      <c r="C1000" s="188" t="s">
        <v>165</v>
      </c>
      <c r="D1000" s="191"/>
      <c r="E1000" s="191">
        <v>235000000</v>
      </c>
      <c r="F1000" s="192">
        <f t="shared" si="31"/>
        <v>665865000</v>
      </c>
      <c r="G1000" s="187" t="s">
        <v>473</v>
      </c>
      <c r="H1000" s="179">
        <f t="shared" si="32"/>
        <v>7</v>
      </c>
    </row>
    <row r="1001" spans="1:8" ht="18" customHeight="1">
      <c r="A1001" s="190">
        <v>42213</v>
      </c>
      <c r="B1001" s="190" t="s">
        <v>147</v>
      </c>
      <c r="C1001" s="188" t="s">
        <v>360</v>
      </c>
      <c r="D1001" s="191"/>
      <c r="E1001" s="191">
        <v>100000000</v>
      </c>
      <c r="F1001" s="192">
        <f t="shared" si="31"/>
        <v>565865000</v>
      </c>
      <c r="G1001" s="187" t="s">
        <v>473</v>
      </c>
      <c r="H1001" s="179">
        <f t="shared" si="32"/>
        <v>7</v>
      </c>
    </row>
    <row r="1002" spans="1:8" ht="18" customHeight="1">
      <c r="A1002" s="190">
        <v>42213</v>
      </c>
      <c r="B1002" s="190" t="s">
        <v>147</v>
      </c>
      <c r="C1002" s="188" t="s">
        <v>237</v>
      </c>
      <c r="D1002" s="191"/>
      <c r="E1002" s="191">
        <v>100000000</v>
      </c>
      <c r="F1002" s="192">
        <f t="shared" si="31"/>
        <v>465865000</v>
      </c>
      <c r="G1002" s="187" t="s">
        <v>473</v>
      </c>
      <c r="H1002" s="179">
        <f t="shared" si="32"/>
        <v>7</v>
      </c>
    </row>
    <row r="1003" spans="1:8" ht="18" customHeight="1">
      <c r="A1003" s="190">
        <v>42213</v>
      </c>
      <c r="B1003" s="190" t="s">
        <v>197</v>
      </c>
      <c r="C1003" s="188" t="s">
        <v>524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168</v>
      </c>
      <c r="C1004" s="188" t="s">
        <v>170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168</v>
      </c>
      <c r="C1005" s="188" t="s">
        <v>354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151</v>
      </c>
      <c r="C1006" s="188" t="s">
        <v>794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145</v>
      </c>
      <c r="C1007" s="188" t="s">
        <v>795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158</v>
      </c>
      <c r="C1008" s="188" t="s">
        <v>791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183</v>
      </c>
      <c r="C1009" s="188" t="s">
        <v>796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151</v>
      </c>
      <c r="C1010" s="188" t="s">
        <v>186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145</v>
      </c>
      <c r="C1011" s="188" t="s">
        <v>640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268</v>
      </c>
      <c r="C1012" s="188" t="s">
        <v>797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145</v>
      </c>
      <c r="C1013" s="188" t="s">
        <v>150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183</v>
      </c>
      <c r="C1014" s="188" t="s">
        <v>798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145</v>
      </c>
      <c r="C1015" s="188" t="s">
        <v>799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183</v>
      </c>
      <c r="C1016" s="188" t="s">
        <v>800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1157</v>
      </c>
      <c r="C1017" s="188" t="s">
        <v>798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145</v>
      </c>
      <c r="C1018" s="188" t="s">
        <v>766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147</v>
      </c>
      <c r="C1019" s="188" t="s">
        <v>652</v>
      </c>
      <c r="D1019" s="191"/>
      <c r="E1019" s="191">
        <v>55538000</v>
      </c>
      <c r="F1019" s="192">
        <f t="shared" si="31"/>
        <v>145665000</v>
      </c>
      <c r="G1019" s="187" t="s">
        <v>473</v>
      </c>
      <c r="H1019" s="179">
        <f t="shared" si="32"/>
        <v>7</v>
      </c>
    </row>
    <row r="1020" spans="1:8" ht="18" customHeight="1">
      <c r="A1020" s="190">
        <v>42215</v>
      </c>
      <c r="B1020" s="190" t="s">
        <v>176</v>
      </c>
      <c r="C1020" s="188" t="s">
        <v>223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145</v>
      </c>
      <c r="C1021" s="188" t="s">
        <v>640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183</v>
      </c>
      <c r="C1022" s="188" t="s">
        <v>801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145</v>
      </c>
      <c r="C1023" s="188" t="s">
        <v>150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268</v>
      </c>
      <c r="C1024" s="188" t="s">
        <v>802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158</v>
      </c>
      <c r="C1025" s="188" t="s">
        <v>803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1051</v>
      </c>
      <c r="C1026" s="188" t="s">
        <v>804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145</v>
      </c>
      <c r="C1027" s="188" t="s">
        <v>805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622</v>
      </c>
      <c r="C1028" s="188" t="s">
        <v>806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622</v>
      </c>
      <c r="C1029" s="188" t="s">
        <v>807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158</v>
      </c>
      <c r="C1030" s="188" t="s">
        <v>356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145</v>
      </c>
      <c r="C1031" s="188" t="s">
        <v>808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183</v>
      </c>
      <c r="C1032" s="188" t="s">
        <v>809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197</v>
      </c>
      <c r="C1033" s="188" t="s">
        <v>810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1157</v>
      </c>
      <c r="C1034" s="188" t="s">
        <v>606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319</v>
      </c>
      <c r="C1035" s="188" t="s">
        <v>816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145</v>
      </c>
      <c r="C1036" s="188" t="s">
        <v>150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145</v>
      </c>
      <c r="C1037" s="188" t="s">
        <v>740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147</v>
      </c>
      <c r="C1038" s="188" t="s">
        <v>811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147</v>
      </c>
      <c r="C1039" s="188" t="s">
        <v>166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473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176</v>
      </c>
      <c r="C1040" s="188" t="s">
        <v>177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1051</v>
      </c>
      <c r="C1041" s="188" t="s">
        <v>812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197</v>
      </c>
      <c r="C1042" s="188" t="s">
        <v>813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197</v>
      </c>
      <c r="C1043" s="188" t="s">
        <v>814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831</v>
      </c>
      <c r="C1044" s="188" t="s">
        <v>544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168</v>
      </c>
      <c r="C1045" s="188" t="s">
        <v>318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1051</v>
      </c>
      <c r="C1046" s="188" t="s">
        <v>815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197</v>
      </c>
      <c r="C1047" s="188" t="s">
        <v>374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147</v>
      </c>
      <c r="C1048" s="188" t="s">
        <v>704</v>
      </c>
      <c r="D1048" s="191"/>
      <c r="E1048" s="191">
        <v>100000000</v>
      </c>
      <c r="F1048" s="192">
        <f t="shared" si="33"/>
        <v>358764000</v>
      </c>
      <c r="G1048" s="187" t="s">
        <v>473</v>
      </c>
      <c r="H1048" s="179">
        <f t="shared" si="34"/>
        <v>8</v>
      </c>
    </row>
    <row r="1049" spans="1:8" ht="18" customHeight="1">
      <c r="A1049" s="190">
        <v>42221</v>
      </c>
      <c r="B1049" s="190" t="s">
        <v>183</v>
      </c>
      <c r="C1049" s="188" t="s">
        <v>817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160</v>
      </c>
      <c r="C1050" s="188" t="s">
        <v>818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622</v>
      </c>
      <c r="C1051" s="188" t="s">
        <v>819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203</v>
      </c>
      <c r="C1052" s="188" t="s">
        <v>317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160</v>
      </c>
      <c r="C1053" s="188" t="s">
        <v>818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147</v>
      </c>
      <c r="C1054" s="188" t="s">
        <v>360</v>
      </c>
      <c r="D1054" s="191"/>
      <c r="E1054" s="191">
        <v>50000000</v>
      </c>
      <c r="F1054" s="192">
        <f t="shared" si="33"/>
        <v>283507000</v>
      </c>
      <c r="G1054" s="187" t="s">
        <v>473</v>
      </c>
      <c r="H1054" s="179">
        <f t="shared" si="34"/>
        <v>8</v>
      </c>
    </row>
    <row r="1055" spans="1:8" ht="18" customHeight="1">
      <c r="A1055" s="190">
        <v>42222</v>
      </c>
      <c r="B1055" s="190" t="s">
        <v>147</v>
      </c>
      <c r="C1055" s="188" t="s">
        <v>652</v>
      </c>
      <c r="D1055" s="191"/>
      <c r="E1055" s="191">
        <v>60000000</v>
      </c>
      <c r="F1055" s="192">
        <f t="shared" si="33"/>
        <v>223507000</v>
      </c>
      <c r="G1055" s="187" t="s">
        <v>473</v>
      </c>
      <c r="H1055" s="179">
        <f t="shared" si="34"/>
        <v>8</v>
      </c>
    </row>
    <row r="1056" spans="1:8" ht="18" customHeight="1">
      <c r="A1056" s="190">
        <v>42222</v>
      </c>
      <c r="B1056" s="190" t="s">
        <v>145</v>
      </c>
      <c r="C1056" s="188" t="s">
        <v>820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145</v>
      </c>
      <c r="C1057" s="188" t="s">
        <v>640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197</v>
      </c>
      <c r="C1058" s="188" t="s">
        <v>821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197</v>
      </c>
      <c r="C1059" s="188" t="s">
        <v>822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831</v>
      </c>
      <c r="C1060" s="188" t="s">
        <v>823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197</v>
      </c>
      <c r="C1061" s="188" t="s">
        <v>824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197</v>
      </c>
      <c r="C1062" s="188" t="s">
        <v>825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151</v>
      </c>
      <c r="C1063" s="188" t="s">
        <v>779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183</v>
      </c>
      <c r="C1064" s="188" t="s">
        <v>826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197</v>
      </c>
      <c r="C1065" s="188" t="s">
        <v>827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151</v>
      </c>
      <c r="C1066" s="188" t="s">
        <v>828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197</v>
      </c>
      <c r="C1067" s="188" t="s">
        <v>829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178</v>
      </c>
      <c r="C1068" s="188" t="s">
        <v>830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154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831</v>
      </c>
      <c r="C1070" s="188" t="s">
        <v>832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145</v>
      </c>
      <c r="C1071" s="188" t="s">
        <v>150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197</v>
      </c>
      <c r="C1072" s="188" t="s">
        <v>833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176</v>
      </c>
      <c r="C1073" s="188" t="s">
        <v>223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147</v>
      </c>
      <c r="C1074" s="188" t="s">
        <v>811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622</v>
      </c>
      <c r="C1075" s="188" t="s">
        <v>834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147</v>
      </c>
      <c r="C1076" s="188" t="s">
        <v>205</v>
      </c>
      <c r="D1076" s="191"/>
      <c r="E1076" s="191">
        <v>200000000</v>
      </c>
      <c r="F1076" s="192">
        <f t="shared" si="33"/>
        <v>404749000</v>
      </c>
      <c r="G1076" s="187" t="s">
        <v>473</v>
      </c>
      <c r="H1076" s="179">
        <f t="shared" si="34"/>
        <v>8</v>
      </c>
    </row>
    <row r="1077" spans="1:8" ht="18" customHeight="1">
      <c r="A1077" s="190">
        <v>42229</v>
      </c>
      <c r="B1077" s="190" t="s">
        <v>147</v>
      </c>
      <c r="C1077" s="188" t="s">
        <v>206</v>
      </c>
      <c r="D1077" s="191"/>
      <c r="E1077" s="191">
        <v>100000000</v>
      </c>
      <c r="F1077" s="192">
        <f t="shared" si="33"/>
        <v>304749000</v>
      </c>
      <c r="G1077" s="187" t="s">
        <v>473</v>
      </c>
      <c r="H1077" s="179">
        <f t="shared" si="34"/>
        <v>8</v>
      </c>
    </row>
    <row r="1078" spans="1:8" ht="18" customHeight="1">
      <c r="A1078" s="190">
        <v>42229</v>
      </c>
      <c r="B1078" s="190" t="s">
        <v>147</v>
      </c>
      <c r="C1078" s="188" t="s">
        <v>835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147</v>
      </c>
      <c r="C1079" s="188" t="s">
        <v>652</v>
      </c>
      <c r="D1079" s="191"/>
      <c r="E1079" s="191">
        <v>71430000</v>
      </c>
      <c r="F1079" s="192">
        <f t="shared" si="33"/>
        <v>169599000</v>
      </c>
      <c r="G1079" s="187" t="s">
        <v>473</v>
      </c>
      <c r="H1079" s="179">
        <f t="shared" si="34"/>
        <v>8</v>
      </c>
    </row>
    <row r="1080" spans="1:8" ht="18" customHeight="1">
      <c r="A1080" s="190">
        <v>42229</v>
      </c>
      <c r="B1080" s="190" t="s">
        <v>183</v>
      </c>
      <c r="C1080" s="188" t="s">
        <v>836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197</v>
      </c>
      <c r="C1081" s="188" t="s">
        <v>826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158</v>
      </c>
      <c r="C1082" s="188" t="s">
        <v>837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197</v>
      </c>
      <c r="C1083" s="188" t="s">
        <v>838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197</v>
      </c>
      <c r="C1084" s="188" t="s">
        <v>839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145</v>
      </c>
      <c r="C1085" s="188" t="s">
        <v>640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147</v>
      </c>
      <c r="C1086" s="188" t="s">
        <v>274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831</v>
      </c>
      <c r="C1087" s="188" t="s">
        <v>840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151</v>
      </c>
      <c r="C1088" s="188" t="s">
        <v>841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151</v>
      </c>
      <c r="C1089" s="188" t="s">
        <v>842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147</v>
      </c>
      <c r="C1090" s="188" t="s">
        <v>360</v>
      </c>
      <c r="D1090" s="191"/>
      <c r="E1090" s="191">
        <v>15017000</v>
      </c>
      <c r="F1090" s="192">
        <f t="shared" si="33"/>
        <v>56310000</v>
      </c>
      <c r="G1090" s="187" t="s">
        <v>473</v>
      </c>
      <c r="H1090" s="179">
        <f t="shared" si="34"/>
        <v>8</v>
      </c>
    </row>
    <row r="1091" spans="1:8" ht="18" customHeight="1">
      <c r="A1091" s="190">
        <v>42231</v>
      </c>
      <c r="B1091" s="190" t="s">
        <v>197</v>
      </c>
      <c r="C1091" s="188" t="s">
        <v>843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151</v>
      </c>
      <c r="C1092" s="188" t="s">
        <v>150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145</v>
      </c>
      <c r="C1093" s="188" t="s">
        <v>640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145</v>
      </c>
      <c r="C1094" s="188" t="s">
        <v>743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197</v>
      </c>
      <c r="C1095" s="188" t="s">
        <v>826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151</v>
      </c>
      <c r="C1096" s="188" t="s">
        <v>844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147</v>
      </c>
      <c r="C1097" s="188" t="s">
        <v>845</v>
      </c>
      <c r="D1097" s="191"/>
      <c r="E1097" s="191">
        <v>30022000</v>
      </c>
      <c r="F1097" s="192">
        <f t="shared" si="33"/>
        <v>21167000</v>
      </c>
      <c r="G1097" s="187" t="s">
        <v>473</v>
      </c>
      <c r="H1097" s="179">
        <f t="shared" si="34"/>
        <v>8</v>
      </c>
    </row>
    <row r="1098" spans="1:8" ht="18" customHeight="1">
      <c r="A1098" s="190">
        <v>42233</v>
      </c>
      <c r="B1098" s="190" t="s">
        <v>197</v>
      </c>
      <c r="C1098" s="188" t="s">
        <v>846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168</v>
      </c>
      <c r="C1099" s="188" t="s">
        <v>170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197</v>
      </c>
      <c r="C1100" s="188" t="s">
        <v>847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154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197</v>
      </c>
      <c r="C1102" s="188" t="s">
        <v>156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156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197</v>
      </c>
      <c r="C1104" s="188" t="s">
        <v>848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831</v>
      </c>
      <c r="C1105" s="188" t="s">
        <v>449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147</v>
      </c>
      <c r="C1106" s="188" t="s">
        <v>706</v>
      </c>
      <c r="D1106" s="191"/>
      <c r="E1106" s="191">
        <v>285115000</v>
      </c>
      <c r="F1106" s="192">
        <f t="shared" si="35"/>
        <v>412782000</v>
      </c>
      <c r="G1106" s="187" t="s">
        <v>473</v>
      </c>
      <c r="H1106" s="179">
        <f t="shared" si="36"/>
        <v>8</v>
      </c>
    </row>
    <row r="1107" spans="1:8" ht="18" customHeight="1">
      <c r="A1107" s="190">
        <v>42234</v>
      </c>
      <c r="B1107" s="190" t="s">
        <v>147</v>
      </c>
      <c r="C1107" s="188" t="s">
        <v>360</v>
      </c>
      <c r="D1107" s="191"/>
      <c r="E1107" s="191">
        <v>60000000</v>
      </c>
      <c r="F1107" s="192">
        <f t="shared" si="35"/>
        <v>352782000</v>
      </c>
      <c r="G1107" s="187" t="s">
        <v>473</v>
      </c>
      <c r="H1107" s="179">
        <f t="shared" si="36"/>
        <v>8</v>
      </c>
    </row>
    <row r="1108" spans="1:8" ht="18" customHeight="1">
      <c r="A1108" s="190">
        <v>42234</v>
      </c>
      <c r="B1108" s="190" t="s">
        <v>158</v>
      </c>
      <c r="C1108" s="188" t="s">
        <v>849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154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268</v>
      </c>
      <c r="C1110" s="188" t="s">
        <v>523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147</v>
      </c>
      <c r="C1111" s="188" t="s">
        <v>165</v>
      </c>
      <c r="D1111" s="191"/>
      <c r="E1111" s="191">
        <v>400000000</v>
      </c>
      <c r="F1111" s="192">
        <f t="shared" si="35"/>
        <v>818723000</v>
      </c>
      <c r="G1111" s="187" t="s">
        <v>473</v>
      </c>
      <c r="H1111" s="179">
        <f t="shared" si="36"/>
        <v>8</v>
      </c>
    </row>
    <row r="1112" spans="1:8" ht="18" customHeight="1">
      <c r="A1112" s="190">
        <v>42235</v>
      </c>
      <c r="B1112" s="190" t="s">
        <v>147</v>
      </c>
      <c r="C1112" s="188" t="s">
        <v>704</v>
      </c>
      <c r="D1112" s="191"/>
      <c r="E1112" s="191">
        <v>200000000</v>
      </c>
      <c r="F1112" s="192">
        <f t="shared" si="35"/>
        <v>618723000</v>
      </c>
      <c r="G1112" s="187" t="s">
        <v>473</v>
      </c>
      <c r="H1112" s="179">
        <f t="shared" si="36"/>
        <v>8</v>
      </c>
    </row>
    <row r="1113" spans="1:8" ht="18" customHeight="1">
      <c r="A1113" s="190">
        <v>42235</v>
      </c>
      <c r="B1113" s="190" t="s">
        <v>147</v>
      </c>
      <c r="C1113" s="188" t="s">
        <v>166</v>
      </c>
      <c r="D1113" s="191"/>
      <c r="E1113" s="191">
        <v>200000000</v>
      </c>
      <c r="F1113" s="192">
        <f t="shared" si="35"/>
        <v>418723000</v>
      </c>
      <c r="G1113" s="187" t="s">
        <v>473</v>
      </c>
      <c r="H1113" s="179">
        <f t="shared" si="36"/>
        <v>8</v>
      </c>
    </row>
    <row r="1114" spans="1:8" ht="18" customHeight="1">
      <c r="A1114" s="190">
        <v>42235</v>
      </c>
      <c r="B1114" s="190" t="s">
        <v>151</v>
      </c>
      <c r="C1114" s="188" t="s">
        <v>334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155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183</v>
      </c>
      <c r="C1116" s="188" t="s">
        <v>850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176</v>
      </c>
      <c r="C1117" s="188" t="s">
        <v>177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1051</v>
      </c>
      <c r="C1118" s="188" t="s">
        <v>851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831</v>
      </c>
      <c r="C1119" s="188" t="s">
        <v>852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145</v>
      </c>
      <c r="C1120" s="188" t="s">
        <v>853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176</v>
      </c>
      <c r="C1121" s="188" t="s">
        <v>223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145</v>
      </c>
      <c r="C1122" s="188" t="s">
        <v>640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183</v>
      </c>
      <c r="C1123" s="188" t="s">
        <v>854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197</v>
      </c>
      <c r="C1124" s="188" t="s">
        <v>855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174</v>
      </c>
      <c r="C1125" s="188" t="s">
        <v>733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197</v>
      </c>
      <c r="C1126" s="188" t="s">
        <v>856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197</v>
      </c>
      <c r="C1127" s="188" t="s">
        <v>839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168</v>
      </c>
      <c r="C1128" s="188" t="s">
        <v>651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203</v>
      </c>
      <c r="C1129" s="188" t="s">
        <v>218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197</v>
      </c>
      <c r="C1130" s="188" t="s">
        <v>857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197</v>
      </c>
      <c r="C1131" s="188" t="s">
        <v>858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197</v>
      </c>
      <c r="C1132" s="188" t="s">
        <v>859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307</v>
      </c>
      <c r="C1133" s="188" t="s">
        <v>860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145</v>
      </c>
      <c r="C1134" s="188" t="s">
        <v>861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203</v>
      </c>
      <c r="C1135" s="188" t="s">
        <v>204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203</v>
      </c>
      <c r="C1136" s="188" t="s">
        <v>862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183</v>
      </c>
      <c r="C1137" s="188" t="s">
        <v>863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151</v>
      </c>
      <c r="C1138" s="188" t="s">
        <v>336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155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151</v>
      </c>
      <c r="C1140" s="188" t="s">
        <v>336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145</v>
      </c>
      <c r="C1141" s="188" t="s">
        <v>864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1051</v>
      </c>
      <c r="C1142" s="188" t="s">
        <v>865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197</v>
      </c>
      <c r="C1143" s="188" t="s">
        <v>866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147</v>
      </c>
      <c r="C1144" s="188" t="s">
        <v>652</v>
      </c>
      <c r="D1144" s="191"/>
      <c r="E1144" s="191">
        <v>50017000</v>
      </c>
      <c r="F1144" s="192">
        <f t="shared" si="35"/>
        <v>56914000</v>
      </c>
      <c r="G1144" s="187" t="s">
        <v>473</v>
      </c>
      <c r="H1144" s="179">
        <f t="shared" si="36"/>
        <v>8</v>
      </c>
    </row>
    <row r="1145" spans="1:8" ht="18" customHeight="1">
      <c r="A1145" s="190">
        <v>42241</v>
      </c>
      <c r="B1145" s="190" t="s">
        <v>147</v>
      </c>
      <c r="C1145" s="188" t="s">
        <v>867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160</v>
      </c>
      <c r="C1146" s="188" t="s">
        <v>868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178</v>
      </c>
      <c r="C1147" s="188" t="s">
        <v>723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197</v>
      </c>
      <c r="C1148" s="188" t="s">
        <v>869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197</v>
      </c>
      <c r="C1149" s="188" t="s">
        <v>870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183</v>
      </c>
      <c r="C1150" s="188" t="s">
        <v>871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160</v>
      </c>
      <c r="C1151" s="188" t="s">
        <v>872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168</v>
      </c>
      <c r="C1152" s="188" t="s">
        <v>354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168</v>
      </c>
      <c r="C1153" s="188" t="s">
        <v>170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831</v>
      </c>
      <c r="C1154" s="188" t="s">
        <v>873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145</v>
      </c>
      <c r="C1155" s="188" t="s">
        <v>874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145</v>
      </c>
      <c r="C1156" s="188" t="s">
        <v>411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203</v>
      </c>
      <c r="C1157" s="188" t="s">
        <v>875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197</v>
      </c>
      <c r="C1158" s="188" t="s">
        <v>876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155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622</v>
      </c>
      <c r="C1160" s="188" t="s">
        <v>877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622</v>
      </c>
      <c r="C1161" s="188" t="s">
        <v>878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155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880</v>
      </c>
      <c r="C1163" s="188" t="s">
        <v>150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145</v>
      </c>
      <c r="C1164" s="188" t="s">
        <v>196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154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156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622</v>
      </c>
      <c r="C1167" s="188" t="s">
        <v>877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622</v>
      </c>
      <c r="C1168" s="188" t="s">
        <v>878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145</v>
      </c>
      <c r="C1169" s="188" t="s">
        <v>795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145</v>
      </c>
      <c r="C1170" s="188" t="s">
        <v>881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197</v>
      </c>
      <c r="C1171" s="188" t="s">
        <v>581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197</v>
      </c>
      <c r="C1172" s="188" t="s">
        <v>882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1051</v>
      </c>
      <c r="C1173" s="188" t="s">
        <v>883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1157</v>
      </c>
      <c r="C1174" s="188" t="s">
        <v>390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158</v>
      </c>
      <c r="C1175" s="188" t="s">
        <v>884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154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156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622</v>
      </c>
      <c r="C1178" s="188" t="s">
        <v>592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176</v>
      </c>
      <c r="C1179" s="188" t="s">
        <v>177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831</v>
      </c>
      <c r="C1180" s="188" t="s">
        <v>885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154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197</v>
      </c>
      <c r="C1182" s="188" t="s">
        <v>156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155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831</v>
      </c>
      <c r="C1184" s="188" t="s">
        <v>886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831</v>
      </c>
      <c r="C1185" s="188" t="s">
        <v>887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168</v>
      </c>
      <c r="C1186" s="188" t="s">
        <v>318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203</v>
      </c>
      <c r="C1187" s="188" t="s">
        <v>317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147</v>
      </c>
      <c r="C1188" s="188" t="s">
        <v>652</v>
      </c>
      <c r="D1188" s="191"/>
      <c r="E1188" s="191">
        <v>66154000</v>
      </c>
      <c r="F1188" s="192">
        <f t="shared" si="37"/>
        <v>622850000</v>
      </c>
      <c r="G1188" s="187" t="s">
        <v>473</v>
      </c>
      <c r="H1188" s="179">
        <f t="shared" si="38"/>
        <v>9</v>
      </c>
    </row>
    <row r="1189" spans="1:8" ht="18" customHeight="1">
      <c r="A1189" s="190">
        <v>42251</v>
      </c>
      <c r="B1189" s="190" t="s">
        <v>158</v>
      </c>
      <c r="C1189" s="188" t="s">
        <v>356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622</v>
      </c>
      <c r="C1190" s="188" t="s">
        <v>592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145</v>
      </c>
      <c r="C1191" s="188" t="s">
        <v>150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831</v>
      </c>
      <c r="C1192" s="188" t="s">
        <v>890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183</v>
      </c>
      <c r="C1193" s="188" t="s">
        <v>888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1157</v>
      </c>
      <c r="C1194" s="188" t="s">
        <v>889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145</v>
      </c>
      <c r="C1195" s="188" t="s">
        <v>891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178</v>
      </c>
      <c r="C1196" s="188" t="s">
        <v>892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622</v>
      </c>
      <c r="C1197" s="188" t="s">
        <v>893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147</v>
      </c>
      <c r="C1198" s="188" t="s">
        <v>894</v>
      </c>
      <c r="D1198" s="191"/>
      <c r="E1198" s="191">
        <v>70021000</v>
      </c>
      <c r="F1198" s="192">
        <f t="shared" si="37"/>
        <v>177670000</v>
      </c>
      <c r="G1198" s="187" t="s">
        <v>473</v>
      </c>
      <c r="H1198" s="179">
        <f t="shared" si="38"/>
        <v>9</v>
      </c>
    </row>
    <row r="1199" spans="1:8" ht="18" customHeight="1">
      <c r="A1199" s="190">
        <v>42254</v>
      </c>
      <c r="B1199" s="190" t="s">
        <v>183</v>
      </c>
      <c r="C1199" s="188" t="s">
        <v>762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145</v>
      </c>
      <c r="C1200" s="188" t="s">
        <v>895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831</v>
      </c>
      <c r="C1201" s="188" t="s">
        <v>233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155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197</v>
      </c>
      <c r="C1203" s="188" t="s">
        <v>896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147</v>
      </c>
      <c r="C1204" s="188" t="s">
        <v>897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145</v>
      </c>
      <c r="C1205" s="188" t="s">
        <v>898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197</v>
      </c>
      <c r="C1206" s="188" t="s">
        <v>899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622</v>
      </c>
      <c r="C1207" s="188" t="s">
        <v>807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168</v>
      </c>
      <c r="C1208" s="188" t="s">
        <v>900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183</v>
      </c>
      <c r="C1209" s="188" t="s">
        <v>901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1051</v>
      </c>
      <c r="C1210" s="188" t="s">
        <v>549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197</v>
      </c>
      <c r="C1211" s="188" t="s">
        <v>902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151</v>
      </c>
      <c r="C1212" s="188" t="s">
        <v>903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145</v>
      </c>
      <c r="C1213" s="188" t="s">
        <v>904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158</v>
      </c>
      <c r="C1214" s="188" t="s">
        <v>905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622</v>
      </c>
      <c r="C1215" s="188" t="s">
        <v>958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151</v>
      </c>
      <c r="C1216" s="188" t="s">
        <v>906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147</v>
      </c>
      <c r="C1217" s="188" t="s">
        <v>360</v>
      </c>
      <c r="D1217" s="191"/>
      <c r="E1217" s="191">
        <v>20017000</v>
      </c>
      <c r="F1217" s="192">
        <f t="shared" si="37"/>
        <v>484136000</v>
      </c>
      <c r="G1217" s="187" t="s">
        <v>473</v>
      </c>
      <c r="H1217" s="179">
        <f t="shared" si="38"/>
        <v>9</v>
      </c>
    </row>
    <row r="1218" spans="1:8" ht="18" customHeight="1">
      <c r="A1218" s="190">
        <v>42258</v>
      </c>
      <c r="B1218" s="190" t="s">
        <v>183</v>
      </c>
      <c r="C1218" s="188" t="s">
        <v>907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151</v>
      </c>
      <c r="C1219" s="188" t="s">
        <v>596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158</v>
      </c>
      <c r="C1220" s="188" t="s">
        <v>908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145</v>
      </c>
      <c r="C1221" s="188" t="s">
        <v>909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831</v>
      </c>
      <c r="C1222" s="188" t="s">
        <v>910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203</v>
      </c>
      <c r="C1223" s="188" t="s">
        <v>204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197</v>
      </c>
      <c r="C1224" s="188" t="s">
        <v>794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197</v>
      </c>
      <c r="C1225" s="188" t="s">
        <v>374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145</v>
      </c>
      <c r="C1226" s="188" t="s">
        <v>150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1157</v>
      </c>
      <c r="C1227" s="188" t="s">
        <v>911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147</v>
      </c>
      <c r="C1228" s="188" t="s">
        <v>894</v>
      </c>
      <c r="D1228" s="191"/>
      <c r="E1228" s="191">
        <v>45217000</v>
      </c>
      <c r="F1228" s="192">
        <f t="shared" si="37"/>
        <v>392280000</v>
      </c>
      <c r="G1228" s="187" t="s">
        <v>473</v>
      </c>
      <c r="H1228" s="179">
        <f t="shared" si="38"/>
        <v>9</v>
      </c>
    </row>
    <row r="1229" spans="1:8" ht="18" customHeight="1">
      <c r="A1229" s="190">
        <v>42261</v>
      </c>
      <c r="B1229" s="190" t="s">
        <v>147</v>
      </c>
      <c r="C1229" s="188" t="s">
        <v>652</v>
      </c>
      <c r="D1229" s="191"/>
      <c r="E1229" s="191">
        <v>70021000</v>
      </c>
      <c r="F1229" s="192">
        <f t="shared" si="37"/>
        <v>322259000</v>
      </c>
      <c r="G1229" s="187" t="s">
        <v>473</v>
      </c>
      <c r="H1229" s="179">
        <f t="shared" si="38"/>
        <v>9</v>
      </c>
    </row>
    <row r="1230" spans="1:8" ht="18" customHeight="1">
      <c r="A1230" s="190">
        <v>42261</v>
      </c>
      <c r="B1230" s="190" t="s">
        <v>147</v>
      </c>
      <c r="C1230" s="188" t="s">
        <v>704</v>
      </c>
      <c r="D1230" s="191"/>
      <c r="E1230" s="191">
        <v>100000000</v>
      </c>
      <c r="F1230" s="192">
        <f t="shared" si="37"/>
        <v>222259000</v>
      </c>
      <c r="G1230" s="187" t="s">
        <v>473</v>
      </c>
      <c r="H1230" s="179">
        <f t="shared" si="38"/>
        <v>9</v>
      </c>
    </row>
    <row r="1231" spans="1:8" ht="18" customHeight="1">
      <c r="A1231" s="190">
        <v>42261</v>
      </c>
      <c r="B1231" s="190" t="s">
        <v>145</v>
      </c>
      <c r="C1231" s="188" t="s">
        <v>196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145</v>
      </c>
      <c r="C1232" s="188" t="s">
        <v>336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145</v>
      </c>
      <c r="C1233" s="188" t="s">
        <v>912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831</v>
      </c>
      <c r="C1234" s="188" t="s">
        <v>913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1052</v>
      </c>
      <c r="C1235" s="188" t="s">
        <v>914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160</v>
      </c>
      <c r="C1236" s="188" t="s">
        <v>915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197</v>
      </c>
      <c r="C1237" s="188" t="s">
        <v>916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145</v>
      </c>
      <c r="C1238" s="188" t="s">
        <v>210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176</v>
      </c>
      <c r="C1239" s="188" t="s">
        <v>223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203</v>
      </c>
      <c r="C1240" s="188" t="s">
        <v>862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160</v>
      </c>
      <c r="C1241" s="188" t="s">
        <v>915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1051</v>
      </c>
      <c r="C1242" s="188" t="s">
        <v>917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154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197</v>
      </c>
      <c r="C1244" s="188" t="s">
        <v>156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156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307</v>
      </c>
      <c r="C1246" s="188" t="s">
        <v>918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147</v>
      </c>
      <c r="C1247" s="188" t="s">
        <v>360</v>
      </c>
      <c r="D1247" s="191"/>
      <c r="E1247" s="191">
        <v>50017000</v>
      </c>
      <c r="F1247" s="192">
        <f t="shared" si="39"/>
        <v>1126321000</v>
      </c>
      <c r="G1247" s="187" t="s">
        <v>473</v>
      </c>
      <c r="H1247" s="179">
        <f t="shared" si="40"/>
        <v>9</v>
      </c>
    </row>
    <row r="1248" spans="1:8" ht="18" customHeight="1">
      <c r="A1248" s="190">
        <v>42266</v>
      </c>
      <c r="B1248" s="190" t="s">
        <v>147</v>
      </c>
      <c r="C1248" s="188" t="s">
        <v>845</v>
      </c>
      <c r="D1248" s="191"/>
      <c r="E1248" s="191">
        <v>11597000</v>
      </c>
      <c r="F1248" s="192">
        <f t="shared" si="39"/>
        <v>1114724000</v>
      </c>
      <c r="G1248" s="187" t="s">
        <v>473</v>
      </c>
      <c r="H1248" s="179">
        <f t="shared" si="40"/>
        <v>9</v>
      </c>
    </row>
    <row r="1249" spans="1:8" ht="18" customHeight="1">
      <c r="A1249" s="190">
        <v>42266</v>
      </c>
      <c r="B1249" s="190" t="s">
        <v>158</v>
      </c>
      <c r="C1249" s="188" t="s">
        <v>919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145</v>
      </c>
      <c r="C1250" s="188" t="s">
        <v>920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168</v>
      </c>
      <c r="C1251" s="188" t="s">
        <v>170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168</v>
      </c>
      <c r="C1252" s="188" t="s">
        <v>900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145</v>
      </c>
      <c r="C1253" s="188" t="s">
        <v>921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145</v>
      </c>
      <c r="C1254" s="188" t="s">
        <v>740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268</v>
      </c>
      <c r="C1255" s="188" t="s">
        <v>523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176</v>
      </c>
      <c r="C1256" s="188" t="s">
        <v>177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831</v>
      </c>
      <c r="C1257" s="188" t="s">
        <v>449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145</v>
      </c>
      <c r="C1258" s="188" t="s">
        <v>942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147</v>
      </c>
      <c r="C1259" s="188" t="s">
        <v>704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147</v>
      </c>
      <c r="C1260" s="188" t="s">
        <v>894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147</v>
      </c>
      <c r="C1261" s="188" t="s">
        <v>652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1051</v>
      </c>
      <c r="C1262" s="188" t="s">
        <v>943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178</v>
      </c>
      <c r="C1263" s="188" t="s">
        <v>723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831</v>
      </c>
      <c r="C1264" s="188" t="s">
        <v>944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151</v>
      </c>
      <c r="C1265" s="188" t="s">
        <v>762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1051</v>
      </c>
      <c r="C1266" s="188" t="s">
        <v>945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1052</v>
      </c>
      <c r="C1267" s="188" t="s">
        <v>946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178</v>
      </c>
      <c r="C1268" s="188" t="s">
        <v>947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948</v>
      </c>
      <c r="C1269" s="188" t="s">
        <v>949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160</v>
      </c>
      <c r="C1270" s="188" t="s">
        <v>950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145</v>
      </c>
      <c r="C1271" s="188" t="s">
        <v>951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1051</v>
      </c>
      <c r="C1272" s="188" t="s">
        <v>952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831</v>
      </c>
      <c r="C1273" s="188" t="s">
        <v>953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831</v>
      </c>
      <c r="C1274" s="188" t="s">
        <v>653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183</v>
      </c>
      <c r="C1275" s="188" t="s">
        <v>954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145</v>
      </c>
      <c r="C1276" s="188" t="s">
        <v>955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151</v>
      </c>
      <c r="C1277" s="188" t="s">
        <v>956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145</v>
      </c>
      <c r="C1278" s="188" t="s">
        <v>957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622</v>
      </c>
      <c r="C1279" s="188" t="s">
        <v>958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147</v>
      </c>
      <c r="C1280" s="188" t="s">
        <v>959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145</v>
      </c>
      <c r="C1281" s="188" t="s">
        <v>960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197</v>
      </c>
      <c r="C1282" s="188" t="s">
        <v>156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1051</v>
      </c>
      <c r="C1283" s="188" t="s">
        <v>961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145</v>
      </c>
      <c r="C1284" s="188" t="s">
        <v>962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145</v>
      </c>
      <c r="C1285" s="188" t="s">
        <v>963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197</v>
      </c>
      <c r="C1286" s="188" t="s">
        <v>964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145</v>
      </c>
      <c r="C1287" s="188" t="s">
        <v>411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183</v>
      </c>
      <c r="C1288" s="188" t="s">
        <v>965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1052</v>
      </c>
      <c r="C1289" s="188" t="s">
        <v>966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154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156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183</v>
      </c>
      <c r="C1292" s="188" t="s">
        <v>967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1052</v>
      </c>
      <c r="C1293" s="188" t="s">
        <v>968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154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183</v>
      </c>
      <c r="C1295" s="188" t="s">
        <v>621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147</v>
      </c>
      <c r="C1296" s="188" t="s">
        <v>360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1157</v>
      </c>
      <c r="C1297" s="188" t="s">
        <v>390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197</v>
      </c>
      <c r="C1298" s="188" t="s">
        <v>262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145</v>
      </c>
      <c r="C1299" s="188" t="s">
        <v>969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183</v>
      </c>
      <c r="C1300" s="188" t="s">
        <v>970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151</v>
      </c>
      <c r="C1301" s="188" t="s">
        <v>971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154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197</v>
      </c>
      <c r="C1303" s="188" t="s">
        <v>847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831</v>
      </c>
      <c r="C1304" s="188" t="s">
        <v>972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831</v>
      </c>
      <c r="C1305" s="188" t="s">
        <v>973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197</v>
      </c>
      <c r="C1306" s="188" t="s">
        <v>156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155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831</v>
      </c>
      <c r="C1308" s="188" t="s">
        <v>544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197</v>
      </c>
      <c r="C1309" s="188" t="s">
        <v>974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176</v>
      </c>
      <c r="C1310" s="188" t="s">
        <v>177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158</v>
      </c>
      <c r="C1311" s="188" t="s">
        <v>975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197</v>
      </c>
      <c r="C1312" s="188" t="s">
        <v>699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183</v>
      </c>
      <c r="C1313" s="188" t="s">
        <v>976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160</v>
      </c>
      <c r="C1314" s="188" t="s">
        <v>977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176</v>
      </c>
      <c r="C1315" s="188" t="s">
        <v>223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183</v>
      </c>
      <c r="C1316" s="188" t="s">
        <v>978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197</v>
      </c>
      <c r="C1317" s="188" t="s">
        <v>699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1157</v>
      </c>
      <c r="C1318" s="188" t="s">
        <v>979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183</v>
      </c>
      <c r="C1319" s="188" t="s">
        <v>980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151</v>
      </c>
      <c r="C1320" s="188" t="s">
        <v>981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147</v>
      </c>
      <c r="C1321" s="188" t="s">
        <v>706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147</v>
      </c>
      <c r="C1322" s="188" t="s">
        <v>982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174</v>
      </c>
      <c r="C1323" s="188" t="s">
        <v>983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168</v>
      </c>
      <c r="C1324" s="188" t="s">
        <v>170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168</v>
      </c>
      <c r="C1325" s="188" t="s">
        <v>900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268</v>
      </c>
      <c r="C1326" s="188" t="s">
        <v>523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168</v>
      </c>
      <c r="C1327" s="188" t="s">
        <v>318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197</v>
      </c>
      <c r="C1328" s="188" t="s">
        <v>984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183</v>
      </c>
      <c r="C1329" s="188" t="s">
        <v>986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197</v>
      </c>
      <c r="C1330" s="188" t="s">
        <v>980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203</v>
      </c>
      <c r="C1331" s="188" t="s">
        <v>317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147</v>
      </c>
      <c r="C1332" s="188" t="s">
        <v>652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147</v>
      </c>
      <c r="C1333" s="188" t="s">
        <v>867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197</v>
      </c>
      <c r="C1334" s="188" t="s">
        <v>985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145</v>
      </c>
      <c r="C1335" s="188" t="s">
        <v>196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197</v>
      </c>
      <c r="C1336" s="188" t="s">
        <v>876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197</v>
      </c>
      <c r="C1337" s="188" t="s">
        <v>987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831</v>
      </c>
      <c r="C1338" s="188" t="s">
        <v>233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151</v>
      </c>
      <c r="C1339" s="188" t="s">
        <v>596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197</v>
      </c>
      <c r="C1340" s="188" t="s">
        <v>846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158</v>
      </c>
      <c r="C1341" s="188" t="s">
        <v>356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151</v>
      </c>
      <c r="C1342" s="188" t="s">
        <v>988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197</v>
      </c>
      <c r="C1343" s="188" t="s">
        <v>989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151</v>
      </c>
      <c r="C1344" s="188" t="s">
        <v>990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197</v>
      </c>
      <c r="C1345" s="188" t="s">
        <v>991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197</v>
      </c>
      <c r="C1346" s="188" t="s">
        <v>992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147</v>
      </c>
      <c r="C1347" s="188" t="s">
        <v>360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183</v>
      </c>
      <c r="C1348" s="188" t="s">
        <v>993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151</v>
      </c>
      <c r="C1349" s="188" t="s">
        <v>994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145</v>
      </c>
      <c r="C1350" s="188" t="s">
        <v>150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183</v>
      </c>
      <c r="C1351" s="188" t="s">
        <v>995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147</v>
      </c>
      <c r="C1352" s="188" t="s">
        <v>594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203</v>
      </c>
      <c r="C1353" s="188" t="s">
        <v>996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183</v>
      </c>
      <c r="C1354" s="188" t="s">
        <v>633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155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197</v>
      </c>
      <c r="C1356" s="188" t="s">
        <v>997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183</v>
      </c>
      <c r="C1357" s="188" t="s">
        <v>998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151</v>
      </c>
      <c r="C1358" s="188" t="s">
        <v>866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197</v>
      </c>
      <c r="C1359" s="188" t="s">
        <v>999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154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197</v>
      </c>
      <c r="C1361" s="188" t="s">
        <v>156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160</v>
      </c>
      <c r="C1362" s="188" t="s">
        <v>312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197</v>
      </c>
      <c r="C1363" s="188" t="s">
        <v>1000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197</v>
      </c>
      <c r="C1364" s="188" t="s">
        <v>1001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197</v>
      </c>
      <c r="C1365" s="188" t="s">
        <v>1002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197</v>
      </c>
      <c r="C1366" s="188" t="s">
        <v>1003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145</v>
      </c>
      <c r="C1367" s="188" t="s">
        <v>411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307</v>
      </c>
      <c r="C1368" s="188" t="s">
        <v>1004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203</v>
      </c>
      <c r="C1369" s="188" t="s">
        <v>204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160</v>
      </c>
      <c r="C1370" s="188" t="s">
        <v>977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197</v>
      </c>
      <c r="C1371" s="188" t="s">
        <v>1005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158</v>
      </c>
      <c r="C1372" s="188" t="s">
        <v>1006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197</v>
      </c>
      <c r="C1373" s="188" t="s">
        <v>158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151</v>
      </c>
      <c r="C1374" s="188" t="s">
        <v>1007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622</v>
      </c>
      <c r="C1375" s="188" t="s">
        <v>806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197</v>
      </c>
      <c r="C1376" s="188" t="s">
        <v>1008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145</v>
      </c>
      <c r="C1377" s="188" t="s">
        <v>1009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154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197</v>
      </c>
      <c r="C1379" s="188" t="s">
        <v>1010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158</v>
      </c>
      <c r="C1380" s="188" t="s">
        <v>1011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178</v>
      </c>
      <c r="C1381" s="188" t="s">
        <v>1012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1052</v>
      </c>
      <c r="C1382" s="188" t="s">
        <v>1013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147</v>
      </c>
      <c r="C1383" s="188" t="s">
        <v>360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197</v>
      </c>
      <c r="C1384" s="188" t="s">
        <v>1014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831</v>
      </c>
      <c r="C1385" s="188" t="s">
        <v>1015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831</v>
      </c>
      <c r="C1386" s="188" t="s">
        <v>449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319</v>
      </c>
      <c r="C1387" s="188" t="s">
        <v>626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176</v>
      </c>
      <c r="C1388" s="188" t="s">
        <v>177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145</v>
      </c>
      <c r="C1389" s="188" t="s">
        <v>1016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197</v>
      </c>
      <c r="C1390" s="188" t="s">
        <v>1017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197</v>
      </c>
      <c r="C1391" s="188" t="s">
        <v>1018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158</v>
      </c>
      <c r="C1392" s="188" t="s">
        <v>413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147</v>
      </c>
      <c r="C1393" s="188" t="s">
        <v>867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147</v>
      </c>
      <c r="C1394" s="188" t="s">
        <v>1019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147</v>
      </c>
      <c r="C1395" s="188" t="s">
        <v>652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203</v>
      </c>
      <c r="C1396" s="188" t="s">
        <v>875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197</v>
      </c>
      <c r="C1397" s="188" t="s">
        <v>1020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197</v>
      </c>
      <c r="C1398" s="188" t="s">
        <v>1021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145</v>
      </c>
      <c r="C1399" s="188" t="s">
        <v>1022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197</v>
      </c>
      <c r="C1400" s="188" t="s">
        <v>1023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156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197</v>
      </c>
      <c r="C1402" s="188" t="s">
        <v>1024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831</v>
      </c>
      <c r="C1403" s="188" t="s">
        <v>664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151</v>
      </c>
      <c r="C1404" s="188" t="s">
        <v>334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1052</v>
      </c>
      <c r="C1405" s="188" t="s">
        <v>710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197</v>
      </c>
      <c r="C1406" s="188" t="s">
        <v>1025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145</v>
      </c>
      <c r="C1407" s="188" t="s">
        <v>795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1051</v>
      </c>
      <c r="C1408" s="188" t="s">
        <v>1026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168</v>
      </c>
      <c r="C1409" s="188" t="s">
        <v>900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197</v>
      </c>
      <c r="C1410" s="188" t="s">
        <v>156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147</v>
      </c>
      <c r="C1411" s="188" t="s">
        <v>1027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147</v>
      </c>
      <c r="C1412" s="188" t="s">
        <v>148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178</v>
      </c>
      <c r="C1413" s="188" t="s">
        <v>723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197</v>
      </c>
      <c r="C1414" s="188" t="s">
        <v>1028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197</v>
      </c>
      <c r="C1415" s="188" t="s">
        <v>848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145</v>
      </c>
      <c r="C1416" s="188" t="s">
        <v>150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197</v>
      </c>
      <c r="C1417" s="188" t="s">
        <v>699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197</v>
      </c>
      <c r="C1418" s="188" t="s">
        <v>1029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1157</v>
      </c>
      <c r="C1419" s="188" t="s">
        <v>1030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154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197</v>
      </c>
      <c r="C1421" s="188" t="s">
        <v>156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174</v>
      </c>
      <c r="C1422" s="188" t="s">
        <v>1031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147</v>
      </c>
      <c r="C1423" s="188" t="s">
        <v>1032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174</v>
      </c>
      <c r="C1424" s="188" t="s">
        <v>1033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147</v>
      </c>
      <c r="C1425" s="188" t="s">
        <v>166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197</v>
      </c>
      <c r="C1426" s="188" t="s">
        <v>1034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183</v>
      </c>
      <c r="C1427" s="188" t="s">
        <v>1035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197</v>
      </c>
      <c r="C1428" s="188" t="s">
        <v>1036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147</v>
      </c>
      <c r="C1429" s="188" t="s">
        <v>360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183</v>
      </c>
      <c r="C1430" s="188" t="s">
        <v>1037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197</v>
      </c>
      <c r="C1431" s="188" t="s">
        <v>1038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176</v>
      </c>
      <c r="C1432" s="188" t="s">
        <v>223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197</v>
      </c>
      <c r="C1433" s="188" t="s">
        <v>881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1157</v>
      </c>
      <c r="C1434" s="188" t="s">
        <v>606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622</v>
      </c>
      <c r="C1435" s="188" t="s">
        <v>1039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154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831</v>
      </c>
      <c r="C1437" s="188" t="s">
        <v>653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197</v>
      </c>
      <c r="C1438" s="188" t="s">
        <v>980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197</v>
      </c>
      <c r="C1439" s="188" t="s">
        <v>156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197</v>
      </c>
      <c r="C1440" s="188" t="s">
        <v>1040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151</v>
      </c>
      <c r="C1441" s="188" t="s">
        <v>1041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831</v>
      </c>
      <c r="C1442" s="188" t="s">
        <v>1042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145</v>
      </c>
      <c r="C1443" s="188" t="s">
        <v>150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1051</v>
      </c>
      <c r="C1444" s="188" t="s">
        <v>598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183</v>
      </c>
      <c r="C1445" s="188" t="s">
        <v>1043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151</v>
      </c>
      <c r="C1446" s="188" t="s">
        <v>1044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183</v>
      </c>
      <c r="C1447" s="188" t="s">
        <v>1045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197</v>
      </c>
      <c r="C1448" s="188" t="s">
        <v>1046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1051</v>
      </c>
      <c r="C1449" s="188" t="s">
        <v>1050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160</v>
      </c>
      <c r="C1450" s="188" t="s">
        <v>980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183</v>
      </c>
      <c r="C1451" s="188" t="s">
        <v>1054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151</v>
      </c>
      <c r="C1452" s="188" t="s">
        <v>1055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168</v>
      </c>
      <c r="C1453" s="188" t="s">
        <v>318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151</v>
      </c>
      <c r="C1454" s="188" t="s">
        <v>1056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145</v>
      </c>
      <c r="C1455" s="188" t="s">
        <v>196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1157</v>
      </c>
      <c r="C1456" s="188" t="s">
        <v>606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831</v>
      </c>
      <c r="C1457" s="188" t="s">
        <v>201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1051</v>
      </c>
      <c r="C1458" s="188" t="s">
        <v>1057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158</v>
      </c>
      <c r="C1459" s="188" t="s">
        <v>1058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145</v>
      </c>
      <c r="C1460" s="188" t="s">
        <v>769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1059</v>
      </c>
      <c r="C1461" s="188" t="s">
        <v>1060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197</v>
      </c>
      <c r="C1462" s="188" t="s">
        <v>1061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197</v>
      </c>
      <c r="C1463" s="188" t="s">
        <v>1020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147</v>
      </c>
      <c r="C1464" s="188" t="s">
        <v>982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1051</v>
      </c>
      <c r="C1465" s="188" t="s">
        <v>1062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147</v>
      </c>
      <c r="C1466" s="188" t="s">
        <v>1063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147</v>
      </c>
      <c r="C1467" s="188" t="s">
        <v>360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147</v>
      </c>
      <c r="C1468" s="188" t="s">
        <v>1063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145</v>
      </c>
      <c r="C1469" s="188" t="s">
        <v>1064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197</v>
      </c>
      <c r="C1470" s="188" t="s">
        <v>1065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1051</v>
      </c>
      <c r="C1471" s="188" t="s">
        <v>1066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183</v>
      </c>
      <c r="C1472" s="188" t="s">
        <v>1067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145</v>
      </c>
      <c r="C1473" s="188" t="s">
        <v>1068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176</v>
      </c>
      <c r="C1474" s="188" t="s">
        <v>177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831</v>
      </c>
      <c r="C1475" s="188" t="s">
        <v>1069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151</v>
      </c>
      <c r="C1476" s="188" t="s">
        <v>1070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178</v>
      </c>
      <c r="C1477" s="188" t="s">
        <v>1071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183</v>
      </c>
      <c r="C1478" s="188" t="s">
        <v>1072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151</v>
      </c>
      <c r="C1479" s="188" t="s">
        <v>1067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183</v>
      </c>
      <c r="C1480" s="188" t="s">
        <v>1073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1051</v>
      </c>
      <c r="C1481" s="188" t="s">
        <v>1074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1051</v>
      </c>
      <c r="C1482" s="188" t="s">
        <v>1075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268</v>
      </c>
      <c r="C1483" s="188" t="s">
        <v>1076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831</v>
      </c>
      <c r="C1484" s="188" t="s">
        <v>1077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622</v>
      </c>
      <c r="C1485" s="188" t="s">
        <v>592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145</v>
      </c>
      <c r="C1486" s="188" t="s">
        <v>1078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197</v>
      </c>
      <c r="C1487" s="188" t="s">
        <v>1079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197</v>
      </c>
      <c r="C1488" s="188" t="s">
        <v>1080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197</v>
      </c>
      <c r="C1489" s="188" t="s">
        <v>1081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168</v>
      </c>
      <c r="C1490" s="188" t="s">
        <v>170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147</v>
      </c>
      <c r="C1491" s="188" t="s">
        <v>236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147</v>
      </c>
      <c r="C1492" s="188" t="s">
        <v>1082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147</v>
      </c>
      <c r="C1493" s="188" t="s">
        <v>1063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151</v>
      </c>
      <c r="C1494" s="188" t="s">
        <v>1083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197</v>
      </c>
      <c r="C1495" s="188" t="s">
        <v>419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183</v>
      </c>
      <c r="C1496" s="188" t="s">
        <v>1084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151</v>
      </c>
      <c r="C1497" s="188" t="s">
        <v>1085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197</v>
      </c>
      <c r="C1498" s="188" t="s">
        <v>882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197</v>
      </c>
      <c r="C1499" s="188" t="s">
        <v>156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155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145</v>
      </c>
      <c r="C1501" s="188" t="s">
        <v>962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178</v>
      </c>
      <c r="C1502" s="188" t="s">
        <v>1086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151</v>
      </c>
      <c r="C1503" s="188" t="s">
        <v>1087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1052</v>
      </c>
      <c r="C1504" s="188" t="s">
        <v>1088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183</v>
      </c>
      <c r="C1505" s="188" t="s">
        <v>1089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183</v>
      </c>
      <c r="C1506" s="188" t="s">
        <v>1091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1051</v>
      </c>
      <c r="C1507" s="188" t="s">
        <v>1092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1051</v>
      </c>
      <c r="C1508" s="188" t="s">
        <v>1093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183</v>
      </c>
      <c r="C1509" s="188" t="s">
        <v>1094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151</v>
      </c>
      <c r="C1510" s="188" t="s">
        <v>1084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151</v>
      </c>
      <c r="C1511" s="188" t="s">
        <v>1095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197</v>
      </c>
      <c r="C1512" s="188" t="s">
        <v>1096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147</v>
      </c>
      <c r="C1513" s="188" t="s">
        <v>1097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183</v>
      </c>
      <c r="C1514" s="188" t="s">
        <v>1098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145</v>
      </c>
      <c r="C1515" s="188" t="s">
        <v>1099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154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197</v>
      </c>
      <c r="C1517" s="188" t="s">
        <v>156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831</v>
      </c>
      <c r="C1518" s="188" t="s">
        <v>886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622</v>
      </c>
      <c r="C1519" s="188" t="s">
        <v>1100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197</v>
      </c>
      <c r="C1520" s="188" t="s">
        <v>1101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147</v>
      </c>
      <c r="C1521" s="188" t="s">
        <v>959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147</v>
      </c>
      <c r="C1522" s="188" t="s">
        <v>360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147</v>
      </c>
      <c r="C1523" s="188" t="s">
        <v>897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147</v>
      </c>
      <c r="C1524" s="188" t="s">
        <v>652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145</v>
      </c>
      <c r="C1525" s="188" t="s">
        <v>962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151</v>
      </c>
      <c r="C1526" s="188" t="s">
        <v>1102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160</v>
      </c>
      <c r="C1527" s="188" t="s">
        <v>1103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158</v>
      </c>
      <c r="C1528" s="188" t="s">
        <v>1104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203</v>
      </c>
      <c r="C1529" s="188" t="s">
        <v>996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151</v>
      </c>
      <c r="C1530" s="188" t="s">
        <v>417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203</v>
      </c>
      <c r="C1531" s="188" t="s">
        <v>218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145</v>
      </c>
      <c r="C1532" s="188" t="s">
        <v>1105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158</v>
      </c>
      <c r="C1533" s="188" t="s">
        <v>1106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174</v>
      </c>
      <c r="C1534" s="188" t="s">
        <v>983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203</v>
      </c>
      <c r="C1535" s="188" t="s">
        <v>317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1051</v>
      </c>
      <c r="C1536" s="188" t="s">
        <v>1107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197</v>
      </c>
      <c r="C1537" s="188" t="s">
        <v>1034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197</v>
      </c>
      <c r="C1538" s="188" t="s">
        <v>1108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622</v>
      </c>
      <c r="C1539" s="188" t="s">
        <v>1109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183</v>
      </c>
      <c r="C1540" s="188" t="s">
        <v>1110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176</v>
      </c>
      <c r="C1541" s="188" t="s">
        <v>223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176</v>
      </c>
      <c r="C1542" s="188" t="s">
        <v>177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1051</v>
      </c>
      <c r="C1543" s="188" t="s">
        <v>1111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197</v>
      </c>
      <c r="C1544" s="188" t="s">
        <v>1112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145</v>
      </c>
      <c r="C1545" s="188" t="s">
        <v>412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151</v>
      </c>
      <c r="C1546" s="188" t="s">
        <v>1113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156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197</v>
      </c>
      <c r="C1548" s="188" t="s">
        <v>1114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151</v>
      </c>
      <c r="C1549" s="188" t="s">
        <v>1115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831</v>
      </c>
      <c r="C1550" s="188" t="s">
        <v>201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147</v>
      </c>
      <c r="C1551" s="188" t="s">
        <v>236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147</v>
      </c>
      <c r="C1552" s="188" t="s">
        <v>335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160</v>
      </c>
      <c r="C1553" s="188" t="s">
        <v>1103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197</v>
      </c>
      <c r="C1554" s="188" t="s">
        <v>985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831</v>
      </c>
      <c r="C1555" s="188" t="s">
        <v>1116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155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147</v>
      </c>
      <c r="C1557" s="188" t="s">
        <v>182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145</v>
      </c>
      <c r="C1558" s="188" t="s">
        <v>1117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268</v>
      </c>
      <c r="C1559" s="188" t="s">
        <v>523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154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197</v>
      </c>
      <c r="C1561" s="188" t="s">
        <v>156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147</v>
      </c>
      <c r="C1562" s="188" t="s">
        <v>706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147</v>
      </c>
      <c r="C1563" s="188" t="s">
        <v>867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151</v>
      </c>
      <c r="C1564" s="188" t="s">
        <v>1118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197</v>
      </c>
      <c r="C1565" s="188" t="s">
        <v>1119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1051</v>
      </c>
      <c r="C1566" s="188" t="s">
        <v>1120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168</v>
      </c>
      <c r="C1567" s="188" t="s">
        <v>900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151</v>
      </c>
      <c r="C1568" s="188" t="s">
        <v>1121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197</v>
      </c>
      <c r="C1569" s="188" t="s">
        <v>1122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160</v>
      </c>
      <c r="C1570" s="188" t="s">
        <v>1110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183</v>
      </c>
      <c r="C1571" s="188" t="s">
        <v>1123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147</v>
      </c>
      <c r="C1572" s="188" t="s">
        <v>982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1051</v>
      </c>
      <c r="C1573" s="188" t="s">
        <v>1135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197</v>
      </c>
      <c r="C1574" s="188" t="s">
        <v>1136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183</v>
      </c>
      <c r="C1575" s="188" t="s">
        <v>1137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183</v>
      </c>
      <c r="C1576" s="188" t="s">
        <v>1138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151</v>
      </c>
      <c r="C1577" s="188" t="s">
        <v>1139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183</v>
      </c>
      <c r="C1578" s="188" t="s">
        <v>336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203</v>
      </c>
      <c r="C1579" s="188" t="s">
        <v>204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145</v>
      </c>
      <c r="C1580" s="188" t="s">
        <v>1140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160</v>
      </c>
      <c r="C1581" s="188" t="s">
        <v>1141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1051</v>
      </c>
      <c r="C1582" s="188" t="s">
        <v>1142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145</v>
      </c>
      <c r="C1583" s="188" t="s">
        <v>1143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145</v>
      </c>
      <c r="C1584" s="188" t="s">
        <v>962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831</v>
      </c>
      <c r="C1585" s="188" t="s">
        <v>1144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151</v>
      </c>
      <c r="C1586" s="188" t="s">
        <v>1145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145</v>
      </c>
      <c r="C1587" s="188" t="s">
        <v>1146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1051</v>
      </c>
      <c r="C1588" s="188" t="s">
        <v>866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145</v>
      </c>
      <c r="C1589" s="188" t="s">
        <v>1147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147</v>
      </c>
      <c r="C1590" s="188" t="s">
        <v>982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145</v>
      </c>
      <c r="C1591" s="188" t="s">
        <v>1148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831</v>
      </c>
      <c r="C1592" s="188" t="s">
        <v>1149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145</v>
      </c>
      <c r="C1593" s="188" t="s">
        <v>1150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1051</v>
      </c>
      <c r="C1594" s="188" t="s">
        <v>1151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197</v>
      </c>
      <c r="C1595" s="188" t="s">
        <v>1152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145</v>
      </c>
      <c r="C1596" s="188" t="s">
        <v>962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151</v>
      </c>
      <c r="C1597" s="188" t="s">
        <v>1156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154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1051</v>
      </c>
      <c r="C1599" s="188" t="s">
        <v>1153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147</v>
      </c>
      <c r="C1600" s="188" t="s">
        <v>165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147</v>
      </c>
      <c r="C1601" s="188" t="s">
        <v>897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147</v>
      </c>
      <c r="C1602" s="188" t="s">
        <v>360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197</v>
      </c>
      <c r="C1603" s="188" t="s">
        <v>1154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197</v>
      </c>
      <c r="C1604" s="188" t="s">
        <v>156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197</v>
      </c>
      <c r="C1605" s="188" t="s">
        <v>1155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831</v>
      </c>
      <c r="C1606" s="188" t="s">
        <v>653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831</v>
      </c>
      <c r="C1607" s="188" t="s">
        <v>664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151</v>
      </c>
      <c r="C1608" s="188" t="s">
        <v>664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1157</v>
      </c>
      <c r="C1609" s="188" t="s">
        <v>1158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1159</v>
      </c>
      <c r="C1610" s="188" t="s">
        <v>868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145</v>
      </c>
      <c r="C1611" s="188" t="s">
        <v>196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145</v>
      </c>
      <c r="C1612" s="188" t="s">
        <v>1160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145</v>
      </c>
      <c r="C1613" s="188" t="s">
        <v>1161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1162</v>
      </c>
      <c r="C1614" s="188" t="s">
        <v>1163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156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155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168</v>
      </c>
      <c r="C1617" s="188" t="s">
        <v>318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203</v>
      </c>
      <c r="C1618" s="188" t="s">
        <v>996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831</v>
      </c>
      <c r="C1619" s="188" t="s">
        <v>201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178</v>
      </c>
      <c r="C1620" s="188" t="s">
        <v>1164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154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156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145</v>
      </c>
      <c r="C1623" s="188" t="s">
        <v>1165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379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155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197</v>
      </c>
      <c r="C1626" s="188" t="s">
        <v>156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147</v>
      </c>
      <c r="C1627" s="188" t="s">
        <v>205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147</v>
      </c>
      <c r="C1628" s="188" t="s">
        <v>166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147</v>
      </c>
      <c r="C1629" s="188" t="s">
        <v>236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147</v>
      </c>
      <c r="C1630" s="188" t="s">
        <v>867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147</v>
      </c>
      <c r="C1631" s="188" t="s">
        <v>182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197</v>
      </c>
      <c r="C1632" s="188" t="s">
        <v>356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831</v>
      </c>
      <c r="C1633" s="188" t="s">
        <v>1166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622</v>
      </c>
      <c r="C1634" s="188" t="s">
        <v>1167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154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147</v>
      </c>
      <c r="C1636" s="188" t="s">
        <v>959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145</v>
      </c>
      <c r="C1637" s="188" t="s">
        <v>1168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145</v>
      </c>
      <c r="C1638" s="188" t="s">
        <v>1169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145</v>
      </c>
      <c r="C1639" s="188" t="s">
        <v>1170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145</v>
      </c>
      <c r="C1640" s="188" t="s">
        <v>710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183</v>
      </c>
      <c r="C1641" s="188" t="s">
        <v>1171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151</v>
      </c>
      <c r="C1642" s="188" t="s">
        <v>336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160</v>
      </c>
      <c r="C1643" s="188" t="s">
        <v>950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831</v>
      </c>
      <c r="C1644" s="188" t="s">
        <v>1172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1051</v>
      </c>
      <c r="C1645" s="188" t="s">
        <v>1173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1174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147</v>
      </c>
      <c r="C1647" s="188" t="s">
        <v>360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145</v>
      </c>
      <c r="C1648" s="188" t="s">
        <v>1175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183</v>
      </c>
      <c r="C1649" s="188" t="s">
        <v>1176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145</v>
      </c>
      <c r="C1650" s="188" t="s">
        <v>621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183</v>
      </c>
      <c r="C1651" s="188" t="s">
        <v>1177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145</v>
      </c>
      <c r="C1652" s="188" t="s">
        <v>1178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831</v>
      </c>
      <c r="C1653" s="188" t="s">
        <v>1179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154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831</v>
      </c>
      <c r="C1655" s="188" t="s">
        <v>1180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147</v>
      </c>
      <c r="C1656" s="188" t="s">
        <v>335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831</v>
      </c>
      <c r="C1657" s="188" t="s">
        <v>1181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831</v>
      </c>
      <c r="C1658" s="188" t="s">
        <v>1182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183</v>
      </c>
      <c r="C1659" s="188" t="s">
        <v>1183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145</v>
      </c>
      <c r="C1660" s="188" t="s">
        <v>1184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197</v>
      </c>
      <c r="C1661" s="188" t="s">
        <v>1185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183</v>
      </c>
      <c r="C1662" s="188" t="s">
        <v>1186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151</v>
      </c>
      <c r="C1663" s="188" t="s">
        <v>1187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154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156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197</v>
      </c>
      <c r="C1666" s="188" t="s">
        <v>1188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197</v>
      </c>
      <c r="C1667" s="188" t="s">
        <v>1189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147</v>
      </c>
      <c r="C1668" s="188" t="s">
        <v>730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147</v>
      </c>
      <c r="C1669" s="188" t="s">
        <v>652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147</v>
      </c>
      <c r="C1670" s="188" t="s">
        <v>206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147</v>
      </c>
      <c r="C1671" s="188" t="s">
        <v>273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147</v>
      </c>
      <c r="C1672" s="188" t="s">
        <v>237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203</v>
      </c>
      <c r="C1673" s="188" t="s">
        <v>317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203</v>
      </c>
      <c r="C1674" s="188" t="s">
        <v>996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176</v>
      </c>
      <c r="C1675" s="188" t="s">
        <v>177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145</v>
      </c>
      <c r="C1676" s="188" t="s">
        <v>1175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160</v>
      </c>
      <c r="C1677" s="188" t="s">
        <v>1190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145</v>
      </c>
      <c r="C1678" s="188" t="s">
        <v>1191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145</v>
      </c>
      <c r="C1679" s="188" t="s">
        <v>1192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176</v>
      </c>
      <c r="C1680" s="188" t="s">
        <v>223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1157</v>
      </c>
      <c r="C1681" s="188" t="s">
        <v>1193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145</v>
      </c>
      <c r="C1682" s="188" t="s">
        <v>1194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145</v>
      </c>
      <c r="C1683" s="188" t="s">
        <v>411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147</v>
      </c>
      <c r="C1684" s="188" t="s">
        <v>360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151</v>
      </c>
      <c r="C1685" s="188" t="s">
        <v>1195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154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197</v>
      </c>
      <c r="C1687" s="188" t="s">
        <v>156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155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831</v>
      </c>
      <c r="C1689" s="188" t="s">
        <v>1114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203</v>
      </c>
      <c r="C1690" s="188" t="s">
        <v>373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183</v>
      </c>
      <c r="C1691" s="188" t="s">
        <v>1196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145</v>
      </c>
      <c r="C1692" s="188" t="s">
        <v>1192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145</v>
      </c>
      <c r="C1693" s="188" t="s">
        <v>1197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1051</v>
      </c>
      <c r="C1694" s="188" t="s">
        <v>1198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145</v>
      </c>
      <c r="C1695" s="188" t="s">
        <v>1199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831</v>
      </c>
      <c r="C1696" s="188" t="s">
        <v>1174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174</v>
      </c>
      <c r="C1697" s="188" t="s">
        <v>432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174</v>
      </c>
      <c r="C1698" s="188" t="s">
        <v>1200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831</v>
      </c>
      <c r="C1699" s="188" t="s">
        <v>1181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831</v>
      </c>
      <c r="C1700" s="188" t="s">
        <v>1174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622</v>
      </c>
      <c r="C1701" s="188" t="s">
        <v>1201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147</v>
      </c>
      <c r="C1702" s="188" t="s">
        <v>706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147</v>
      </c>
      <c r="C1703" s="188" t="s">
        <v>274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831</v>
      </c>
      <c r="C1704" s="188" t="s">
        <v>264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197</v>
      </c>
      <c r="C1705" s="188" t="s">
        <v>1122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1051</v>
      </c>
      <c r="C1706" s="188" t="s">
        <v>1202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145</v>
      </c>
      <c r="C1707" s="188" t="s">
        <v>1037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145</v>
      </c>
      <c r="C1708" s="188" t="s">
        <v>1203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145</v>
      </c>
      <c r="C1709" s="188" t="s">
        <v>1204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151</v>
      </c>
      <c r="C1710" s="188" t="s">
        <v>247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151</v>
      </c>
      <c r="C1711" s="188" t="s">
        <v>1205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158</v>
      </c>
      <c r="C1712" s="188" t="s">
        <v>1206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197</v>
      </c>
      <c r="C1713" s="188" t="s">
        <v>1207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145</v>
      </c>
      <c r="C1714" s="188" t="s">
        <v>1208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197</v>
      </c>
      <c r="C1715" s="188" t="s">
        <v>1114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145</v>
      </c>
      <c r="C1716" s="188" t="s">
        <v>1209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145</v>
      </c>
      <c r="C1717" s="188" t="s">
        <v>1210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197</v>
      </c>
      <c r="C1718" s="188" t="s">
        <v>1211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154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197</v>
      </c>
      <c r="C1720" s="188" t="s">
        <v>1212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158</v>
      </c>
      <c r="C1721" s="188" t="s">
        <v>1213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1214</v>
      </c>
      <c r="C1722" s="188" t="s">
        <v>1215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145</v>
      </c>
      <c r="C1723" s="188" t="s">
        <v>1216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154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154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622</v>
      </c>
      <c r="C1726" s="188" t="s">
        <v>958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147</v>
      </c>
      <c r="C1727" s="188" t="s">
        <v>206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147</v>
      </c>
      <c r="C1728" s="188" t="s">
        <v>867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147</v>
      </c>
      <c r="C1729" s="188" t="s">
        <v>959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145</v>
      </c>
      <c r="C1730" s="188" t="s">
        <v>1217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176</v>
      </c>
      <c r="C1731" s="188" t="s">
        <v>177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1051</v>
      </c>
      <c r="C1732" s="188" t="s">
        <v>1218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831</v>
      </c>
      <c r="C1733" s="188" t="s">
        <v>247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622</v>
      </c>
      <c r="C1734" s="188" t="s">
        <v>1219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197</v>
      </c>
      <c r="C1735" s="188" t="s">
        <v>1220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831</v>
      </c>
      <c r="C1736" s="188" t="s">
        <v>1221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622</v>
      </c>
      <c r="C1737" s="188" t="s">
        <v>1219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197</v>
      </c>
      <c r="C1738" s="188" t="s">
        <v>156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622</v>
      </c>
      <c r="C1739" s="188" t="s">
        <v>1222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147</v>
      </c>
      <c r="C1740" s="188" t="s">
        <v>982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147</v>
      </c>
      <c r="C1741" s="188" t="s">
        <v>335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831</v>
      </c>
      <c r="C1742" s="188" t="s">
        <v>1223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831</v>
      </c>
      <c r="C1743" s="188" t="s">
        <v>1224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831</v>
      </c>
      <c r="C1744" s="188" t="s">
        <v>1225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168</v>
      </c>
      <c r="C1745" s="188" t="s">
        <v>170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168</v>
      </c>
      <c r="C1746" s="188" t="s">
        <v>900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203</v>
      </c>
      <c r="C1747" s="188" t="s">
        <v>218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145</v>
      </c>
      <c r="C1748" s="188" t="s">
        <v>881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831</v>
      </c>
      <c r="C1749" s="188" t="s">
        <v>1226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197</v>
      </c>
      <c r="C1750" s="188" t="s">
        <v>1227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183</v>
      </c>
      <c r="C1751" s="188" t="s">
        <v>1228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155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151</v>
      </c>
      <c r="C1753" s="188" t="s">
        <v>1229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831</v>
      </c>
      <c r="C1754" s="188" t="s">
        <v>1181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158</v>
      </c>
      <c r="C1755" s="188" t="s">
        <v>1230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158</v>
      </c>
      <c r="C1756" s="188" t="s">
        <v>1231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145</v>
      </c>
      <c r="C1757" s="188" t="s">
        <v>1232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1051</v>
      </c>
      <c r="C1758" s="188" t="s">
        <v>1233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145</v>
      </c>
      <c r="C1759" s="188" t="s">
        <v>1194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145</v>
      </c>
      <c r="C1760" s="188" t="s">
        <v>962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831</v>
      </c>
      <c r="C1761" s="188" t="s">
        <v>1234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197</v>
      </c>
      <c r="C1762" s="188" t="s">
        <v>379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197</v>
      </c>
      <c r="C1763" s="188" t="s">
        <v>156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147</v>
      </c>
      <c r="C1764" s="188" t="s">
        <v>165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147</v>
      </c>
      <c r="C1765" s="188" t="s">
        <v>236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147</v>
      </c>
      <c r="C1766" s="188" t="s">
        <v>166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147</v>
      </c>
      <c r="C1767" s="188" t="s">
        <v>343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147</v>
      </c>
      <c r="C1768" s="188" t="s">
        <v>274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147</v>
      </c>
      <c r="C1769" s="188" t="s">
        <v>360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160</v>
      </c>
      <c r="C1770" s="188" t="s">
        <v>1235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831</v>
      </c>
      <c r="C1771" s="188" t="s">
        <v>1236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203</v>
      </c>
      <c r="C1772" s="188" t="s">
        <v>204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154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197</v>
      </c>
      <c r="C1774" s="188" t="s">
        <v>156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155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183</v>
      </c>
      <c r="C1776" s="188" t="s">
        <v>1237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145</v>
      </c>
      <c r="C1777" s="188" t="s">
        <v>1238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183</v>
      </c>
      <c r="C1778" s="188" t="s">
        <v>1239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151</v>
      </c>
      <c r="C1779" s="188" t="s">
        <v>1228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145</v>
      </c>
      <c r="C1780" s="188" t="s">
        <v>1240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174</v>
      </c>
      <c r="C1781" s="188" t="s">
        <v>1241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831</v>
      </c>
      <c r="C1782" s="188" t="s">
        <v>653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183</v>
      </c>
      <c r="C1783" s="188" t="s">
        <v>1242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831</v>
      </c>
      <c r="C1784" s="188" t="s">
        <v>1181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147</v>
      </c>
      <c r="C1785" s="188" t="s">
        <v>364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183</v>
      </c>
      <c r="C1786" s="188" t="s">
        <v>1228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145</v>
      </c>
      <c r="C1787" s="188" t="s">
        <v>1243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197</v>
      </c>
      <c r="C1788" s="188" t="s">
        <v>356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158</v>
      </c>
      <c r="C1789" s="188" t="s">
        <v>356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168</v>
      </c>
      <c r="C1790" s="188" t="s">
        <v>318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197</v>
      </c>
      <c r="C1791" s="188" t="s">
        <v>1244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145</v>
      </c>
      <c r="C1792" s="188" t="s">
        <v>769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145</v>
      </c>
      <c r="C1793" s="188" t="s">
        <v>1087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197</v>
      </c>
      <c r="C1794" s="188" t="s">
        <v>1245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197</v>
      </c>
      <c r="C1795" s="188" t="s">
        <v>1246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197</v>
      </c>
      <c r="C1796" s="188" t="s">
        <v>156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831</v>
      </c>
      <c r="C1797" s="188" t="s">
        <v>1247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147</v>
      </c>
      <c r="C1798" s="188" t="s">
        <v>205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147</v>
      </c>
      <c r="C1799" s="188" t="s">
        <v>652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379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831</v>
      </c>
      <c r="C1801" s="188" t="s">
        <v>1248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831</v>
      </c>
      <c r="C1802" s="188" t="s">
        <v>1234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183</v>
      </c>
      <c r="C1803" s="188" t="s">
        <v>1249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145</v>
      </c>
      <c r="C1804" s="188" t="s">
        <v>621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1157</v>
      </c>
      <c r="C1805" s="188" t="s">
        <v>390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183</v>
      </c>
      <c r="C1806" s="188" t="s">
        <v>1250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1157</v>
      </c>
      <c r="C1807" s="188" t="s">
        <v>1242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197</v>
      </c>
      <c r="C1808" s="188" t="s">
        <v>1251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183</v>
      </c>
      <c r="C1809" s="188" t="s">
        <v>1252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831</v>
      </c>
      <c r="C1810" s="188" t="s">
        <v>1253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1255</v>
      </c>
      <c r="C1811" s="188" t="s">
        <v>1254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831</v>
      </c>
      <c r="C1812" s="188" t="s">
        <v>1256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471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472</v>
      </c>
      <c r="D1814" s="187">
        <f>SUM(D13:D1813)</f>
        <v>83144489000</v>
      </c>
      <c r="E1814" s="189">
        <f>SUM(E13:E1813)</f>
        <v>83128653000</v>
      </c>
      <c r="F1814" s="192" t="s">
        <v>473</v>
      </c>
      <c r="G1814" s="192" t="s">
        <v>473</v>
      </c>
    </row>
    <row r="1815" spans="1:7" ht="18" customHeight="1">
      <c r="A1815" s="194"/>
      <c r="B1815" s="194"/>
      <c r="C1815" s="194" t="s">
        <v>474</v>
      </c>
      <c r="D1815" s="195" t="s">
        <v>473</v>
      </c>
      <c r="E1815" s="196" t="s">
        <v>473</v>
      </c>
      <c r="F1815" s="197">
        <f>F12+D1814-E1814</f>
        <v>26955000</v>
      </c>
      <c r="G1815" s="195" t="s">
        <v>473</v>
      </c>
    </row>
    <row r="1817" spans="1:7">
      <c r="A1817" s="198" t="s">
        <v>475</v>
      </c>
    </row>
    <row r="1818" spans="1:7">
      <c r="A1818" s="198" t="s">
        <v>476</v>
      </c>
    </row>
    <row r="1819" spans="1:7">
      <c r="F1819" s="199" t="s">
        <v>477</v>
      </c>
    </row>
    <row r="1820" spans="1:7" s="200" customFormat="1" ht="14.25">
      <c r="B1820" s="200" t="s">
        <v>478</v>
      </c>
      <c r="C1820" s="200" t="s">
        <v>479</v>
      </c>
      <c r="E1820" s="201"/>
      <c r="F1820" s="200" t="s">
        <v>480</v>
      </c>
    </row>
    <row r="1821" spans="1:7" s="202" customFormat="1">
      <c r="B1821" s="202" t="s">
        <v>481</v>
      </c>
      <c r="C1821" s="202" t="s">
        <v>481</v>
      </c>
      <c r="E1821" s="203"/>
      <c r="F1821" s="202" t="s">
        <v>482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1830"/>
  <sheetViews>
    <sheetView topLeftCell="A8" zoomScale="90" workbookViewId="0">
      <pane ySplit="4" topLeftCell="A844" activePane="bottomLeft" state="frozen"/>
      <selection activeCell="A8" sqref="A8"/>
      <selection pane="bottomLeft" activeCell="C866" sqref="C866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68" t="s">
        <v>127</v>
      </c>
      <c r="F1" s="568"/>
      <c r="G1" s="568"/>
    </row>
    <row r="2" spans="1:8" s="174" customFormat="1" ht="16.5" customHeight="1">
      <c r="A2" s="172" t="str">
        <f>[1]T11!A3</f>
        <v>Địa chỉ: 530 Kinh Dương Vương,</v>
      </c>
      <c r="B2" s="290"/>
      <c r="C2" s="290"/>
      <c r="E2" s="569" t="s">
        <v>128</v>
      </c>
      <c r="F2" s="569"/>
      <c r="G2" s="569"/>
    </row>
    <row r="3" spans="1:8" s="174" customFormat="1" ht="16.5" customHeight="1">
      <c r="A3" s="176" t="s">
        <v>129</v>
      </c>
      <c r="B3" s="290"/>
      <c r="C3" s="290"/>
      <c r="E3" s="569"/>
      <c r="F3" s="569"/>
      <c r="G3" s="569"/>
    </row>
    <row r="4" spans="1:8" s="174" customFormat="1" ht="6.75" customHeight="1">
      <c r="A4" s="290"/>
      <c r="B4" s="290"/>
      <c r="C4" s="290"/>
      <c r="D4" s="291"/>
      <c r="E4" s="178"/>
      <c r="F4" s="291"/>
      <c r="G4" s="291"/>
    </row>
    <row r="5" spans="1:8" ht="24.75" customHeight="1">
      <c r="A5" s="570" t="s">
        <v>130</v>
      </c>
      <c r="B5" s="570"/>
      <c r="C5" s="570"/>
      <c r="D5" s="570"/>
      <c r="E5" s="570"/>
      <c r="F5" s="570"/>
      <c r="G5" s="570"/>
    </row>
    <row r="6" spans="1:8">
      <c r="A6" s="571" t="s">
        <v>131</v>
      </c>
      <c r="B6" s="571"/>
      <c r="C6" s="571"/>
      <c r="D6" s="571"/>
      <c r="E6" s="571"/>
      <c r="F6" s="571"/>
      <c r="G6" s="571"/>
    </row>
    <row r="7" spans="1:8">
      <c r="A7" s="571" t="s">
        <v>132</v>
      </c>
      <c r="B7" s="571"/>
      <c r="C7" s="571"/>
      <c r="D7" s="571"/>
      <c r="E7" s="571"/>
      <c r="F7" s="571"/>
      <c r="G7" s="571"/>
    </row>
    <row r="8" spans="1:8">
      <c r="A8" s="180"/>
      <c r="F8" s="180" t="s">
        <v>133</v>
      </c>
    </row>
    <row r="9" spans="1:8" ht="24" customHeight="1">
      <c r="A9" s="572" t="s">
        <v>134</v>
      </c>
      <c r="B9" s="572" t="s">
        <v>135</v>
      </c>
      <c r="C9" s="567" t="s">
        <v>14</v>
      </c>
      <c r="D9" s="567" t="s">
        <v>136</v>
      </c>
      <c r="E9" s="567"/>
      <c r="F9" s="567" t="s">
        <v>137</v>
      </c>
      <c r="G9" s="567" t="s">
        <v>19</v>
      </c>
    </row>
    <row r="10" spans="1:8" ht="20.25" customHeight="1">
      <c r="A10" s="573"/>
      <c r="B10" s="573"/>
      <c r="C10" s="567"/>
      <c r="D10" s="289" t="s">
        <v>138</v>
      </c>
      <c r="E10" s="183" t="s">
        <v>139</v>
      </c>
      <c r="F10" s="567"/>
      <c r="G10" s="567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154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622</v>
      </c>
      <c r="C14" s="188" t="s">
        <v>877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622</v>
      </c>
      <c r="C15" s="188" t="s">
        <v>328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1257</v>
      </c>
      <c r="C16" s="188" t="s">
        <v>1258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168</v>
      </c>
      <c r="C17" s="188" t="s">
        <v>1259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168</v>
      </c>
      <c r="C18" s="188" t="s">
        <v>170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151</v>
      </c>
      <c r="C19" s="188" t="s">
        <v>1260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203</v>
      </c>
      <c r="C20" s="188" t="s">
        <v>1261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197</v>
      </c>
      <c r="C21" s="188" t="s">
        <v>1262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145</v>
      </c>
      <c r="C22" s="188" t="s">
        <v>640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147</v>
      </c>
      <c r="C23" s="188" t="s">
        <v>982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147</v>
      </c>
      <c r="C24" s="188" t="s">
        <v>867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147</v>
      </c>
      <c r="C25" s="188" t="s">
        <v>1263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831</v>
      </c>
      <c r="C26" s="188" t="s">
        <v>1264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831</v>
      </c>
      <c r="C27" s="188" t="s">
        <v>1265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151</v>
      </c>
      <c r="C28" s="188" t="s">
        <v>942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151</v>
      </c>
      <c r="C29" s="188" t="s">
        <v>740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145</v>
      </c>
      <c r="C30" s="188" t="s">
        <v>1266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145</v>
      </c>
      <c r="C31" s="188" t="s">
        <v>1267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151</v>
      </c>
      <c r="C32" s="188" t="s">
        <v>1268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145</v>
      </c>
      <c r="C33" s="188" t="s">
        <v>1269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831</v>
      </c>
      <c r="C34" s="188" t="s">
        <v>1270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831</v>
      </c>
      <c r="C35" s="188" t="s">
        <v>1271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151</v>
      </c>
      <c r="C36" s="188" t="s">
        <v>1272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145</v>
      </c>
      <c r="C37" s="188" t="s">
        <v>1273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145</v>
      </c>
      <c r="C38" s="188" t="s">
        <v>412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1431</v>
      </c>
      <c r="C39" s="188" t="s">
        <v>177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178</v>
      </c>
      <c r="C40" s="188" t="s">
        <v>1274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147</v>
      </c>
      <c r="C41" s="188" t="s">
        <v>1275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147</v>
      </c>
      <c r="C42" s="188" t="s">
        <v>1276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155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831</v>
      </c>
      <c r="C44" s="188" t="s">
        <v>1277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1792</v>
      </c>
      <c r="C45" s="188" t="s">
        <v>1278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1431</v>
      </c>
      <c r="C46" s="188" t="s">
        <v>1279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1051</v>
      </c>
      <c r="C47" s="188" t="s">
        <v>866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145</v>
      </c>
      <c r="C48" s="188" t="s">
        <v>1280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183</v>
      </c>
      <c r="C49" s="188" t="s">
        <v>1281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1431</v>
      </c>
      <c r="C50" s="188" t="s">
        <v>223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831</v>
      </c>
      <c r="C51" s="188" t="s">
        <v>885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197</v>
      </c>
      <c r="C52" s="188" t="s">
        <v>1282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145</v>
      </c>
      <c r="C53" s="188" t="s">
        <v>232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831</v>
      </c>
      <c r="C54" s="188" t="s">
        <v>1283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151</v>
      </c>
      <c r="C55" s="188" t="s">
        <v>1284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145</v>
      </c>
      <c r="C56" s="188" t="s">
        <v>1285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145</v>
      </c>
      <c r="C57" s="188" t="s">
        <v>1286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158</v>
      </c>
      <c r="C58" s="188" t="s">
        <v>1287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203</v>
      </c>
      <c r="C59" s="188" t="s">
        <v>1288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183</v>
      </c>
      <c r="C60" s="188" t="s">
        <v>1289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145</v>
      </c>
      <c r="C61" s="188" t="s">
        <v>150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160</v>
      </c>
      <c r="C62" s="188" t="s">
        <v>1293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831</v>
      </c>
      <c r="C63" s="188" t="s">
        <v>1271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145</v>
      </c>
      <c r="C64" s="188" t="s">
        <v>1414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1415</v>
      </c>
      <c r="C65" s="188" t="s">
        <v>1416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145</v>
      </c>
      <c r="C66" s="188" t="s">
        <v>1417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145</v>
      </c>
      <c r="C67" s="188" t="s">
        <v>1418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831</v>
      </c>
      <c r="C68" s="188" t="s">
        <v>1419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831</v>
      </c>
      <c r="C69" s="188" t="s">
        <v>1420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151</v>
      </c>
      <c r="C70" s="188" t="s">
        <v>1422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197</v>
      </c>
      <c r="C71" s="188" t="s">
        <v>664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1421</v>
      </c>
      <c r="C72" s="188" t="s">
        <v>1423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1608</v>
      </c>
      <c r="C73" s="188" t="s">
        <v>1424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1415</v>
      </c>
      <c r="C74" s="188" t="s">
        <v>1425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1426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1427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1428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1429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1430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1431</v>
      </c>
      <c r="C80" s="188" t="s">
        <v>1434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151</v>
      </c>
      <c r="C81" s="188" t="s">
        <v>1118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1432</v>
      </c>
      <c r="C82" s="188" t="s">
        <v>1435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151</v>
      </c>
      <c r="C83" s="188" t="s">
        <v>1436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1421</v>
      </c>
      <c r="C84" s="188" t="s">
        <v>1437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197</v>
      </c>
      <c r="C85" s="188" t="s">
        <v>1438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1433</v>
      </c>
      <c r="C86" s="188" t="s">
        <v>1439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1433</v>
      </c>
      <c r="C87" s="188" t="s">
        <v>652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145</v>
      </c>
      <c r="C88" s="188" t="s">
        <v>1440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1441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158</v>
      </c>
      <c r="C90" s="188" t="s">
        <v>1447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183</v>
      </c>
      <c r="C91" s="188" t="s">
        <v>1442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1444</v>
      </c>
      <c r="C92" s="188" t="s">
        <v>1443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197</v>
      </c>
      <c r="C93" s="188" t="s">
        <v>1445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158</v>
      </c>
      <c r="C94" s="188" t="s">
        <v>1446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831</v>
      </c>
      <c r="C95" s="188" t="s">
        <v>1448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1415</v>
      </c>
      <c r="C96" s="188" t="s">
        <v>1449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160</v>
      </c>
      <c r="C97" s="188" t="s">
        <v>1450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158</v>
      </c>
      <c r="C98" s="188" t="s">
        <v>1451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145</v>
      </c>
      <c r="C99" s="188" t="s">
        <v>1452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1453</v>
      </c>
      <c r="C100" s="188" t="s">
        <v>1454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1432</v>
      </c>
      <c r="C101" s="188" t="s">
        <v>1455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151</v>
      </c>
      <c r="C102" s="188" t="s">
        <v>1436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880</v>
      </c>
      <c r="C103" s="188" t="s">
        <v>1456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151</v>
      </c>
      <c r="C104" s="188" t="s">
        <v>1457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622</v>
      </c>
      <c r="C105" s="188" t="s">
        <v>1458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1433</v>
      </c>
      <c r="C106" s="188" t="s">
        <v>1459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622</v>
      </c>
      <c r="C107" s="188" t="s">
        <v>1460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197</v>
      </c>
      <c r="C108" s="188" t="s">
        <v>1461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1608</v>
      </c>
      <c r="C109" s="188" t="s">
        <v>1462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183</v>
      </c>
      <c r="C110" s="188" t="s">
        <v>1463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880</v>
      </c>
      <c r="C111" s="188" t="s">
        <v>1436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1421</v>
      </c>
      <c r="C112" s="188" t="s">
        <v>1464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1432</v>
      </c>
      <c r="C113" s="188" t="s">
        <v>1465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174</v>
      </c>
      <c r="C114" s="188" t="s">
        <v>1466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1433</v>
      </c>
      <c r="C115" s="188" t="s">
        <v>1275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178</v>
      </c>
      <c r="C116" s="188" t="s">
        <v>1467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178</v>
      </c>
      <c r="C117" s="188" t="s">
        <v>1468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622</v>
      </c>
      <c r="C118" s="188" t="s">
        <v>1469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1470</v>
      </c>
      <c r="C119" s="188" t="s">
        <v>1188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1473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1472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1640</v>
      </c>
      <c r="C122" s="188" t="s">
        <v>1474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1471</v>
      </c>
      <c r="C123" s="188" t="s">
        <v>1475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197</v>
      </c>
      <c r="C124" s="188" t="s">
        <v>1476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880</v>
      </c>
      <c r="C125" s="188" t="s">
        <v>1477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1486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1415</v>
      </c>
      <c r="C127" s="188" t="s">
        <v>1478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1433</v>
      </c>
      <c r="C128" s="188" t="s">
        <v>1275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1433</v>
      </c>
      <c r="C129" s="188" t="s">
        <v>1276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1433</v>
      </c>
      <c r="C130" s="188" t="s">
        <v>1479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1433</v>
      </c>
      <c r="C131" s="188" t="s">
        <v>1480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1433</v>
      </c>
      <c r="C132" s="188" t="s">
        <v>1481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1433</v>
      </c>
      <c r="C133" s="188" t="s">
        <v>1650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174</v>
      </c>
      <c r="C134" s="188" t="s">
        <v>1482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197</v>
      </c>
      <c r="C135" s="188" t="s">
        <v>1483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1431</v>
      </c>
      <c r="C136" s="188" t="s">
        <v>1485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151</v>
      </c>
      <c r="C137" s="188" t="s">
        <v>1484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151</v>
      </c>
      <c r="C138" s="188" t="s">
        <v>1493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1453</v>
      </c>
      <c r="C139" s="188" t="s">
        <v>1175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1487</v>
      </c>
      <c r="C140" s="188" t="s">
        <v>1488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622</v>
      </c>
      <c r="C141" s="188" t="s">
        <v>1489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1490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831</v>
      </c>
      <c r="C143" s="188" t="s">
        <v>1491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145</v>
      </c>
      <c r="C144" s="188" t="s">
        <v>1492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1495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1486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1473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1472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831</v>
      </c>
      <c r="C149" s="188" t="s">
        <v>1496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831</v>
      </c>
      <c r="C150" s="188" t="s">
        <v>1448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1432</v>
      </c>
      <c r="C151" s="188" t="s">
        <v>1455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1494</v>
      </c>
      <c r="C152" s="188" t="s">
        <v>1497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622</v>
      </c>
      <c r="C153" s="188" t="s">
        <v>1498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1433</v>
      </c>
      <c r="C154" s="188" t="s">
        <v>236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1433</v>
      </c>
      <c r="C155" s="188" t="s">
        <v>1499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1433</v>
      </c>
      <c r="C156" s="188" t="s">
        <v>1459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1433</v>
      </c>
      <c r="C157" s="188" t="s">
        <v>652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622</v>
      </c>
      <c r="C158" s="188" t="s">
        <v>1500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203</v>
      </c>
      <c r="C159" s="188" t="s">
        <v>1501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183</v>
      </c>
      <c r="C160" s="188" t="s">
        <v>1502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1487</v>
      </c>
      <c r="C161" s="188" t="s">
        <v>1503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1487</v>
      </c>
      <c r="C162" s="188" t="s">
        <v>1504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880</v>
      </c>
      <c r="C163" s="188" t="s">
        <v>1505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197</v>
      </c>
      <c r="C164" s="188" t="s">
        <v>1506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1433</v>
      </c>
      <c r="C165" s="188" t="s">
        <v>1275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203</v>
      </c>
      <c r="C166" s="188" t="s">
        <v>1261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203</v>
      </c>
      <c r="C167" s="188" t="s">
        <v>1507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151</v>
      </c>
      <c r="C168" s="188" t="s">
        <v>1508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1431</v>
      </c>
      <c r="C169" s="188" t="s">
        <v>1509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880</v>
      </c>
      <c r="C170" s="188" t="s">
        <v>1414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1431</v>
      </c>
      <c r="C171" s="188" t="s">
        <v>1510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151</v>
      </c>
      <c r="C172" s="188" t="s">
        <v>1511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1415</v>
      </c>
      <c r="C173" s="188" t="s">
        <v>1512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197</v>
      </c>
      <c r="C174" s="188" t="s">
        <v>1513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1517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1470</v>
      </c>
      <c r="C176" s="188" t="s">
        <v>1515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1516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145</v>
      </c>
      <c r="C178" s="188" t="s">
        <v>1518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831</v>
      </c>
      <c r="C179" s="188" t="s">
        <v>1519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1433</v>
      </c>
      <c r="C180" s="188" t="s">
        <v>205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1433</v>
      </c>
      <c r="C181" s="188" t="s">
        <v>1520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1433</v>
      </c>
      <c r="C182" s="188" t="s">
        <v>1275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197</v>
      </c>
      <c r="C183" s="188" t="s">
        <v>1521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197</v>
      </c>
      <c r="C184" s="188" t="s">
        <v>1522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1494</v>
      </c>
      <c r="C185" s="188" t="s">
        <v>1523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1487</v>
      </c>
      <c r="C186" s="188" t="s">
        <v>1524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622</v>
      </c>
      <c r="C187" s="188" t="s">
        <v>1525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1526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831</v>
      </c>
      <c r="C189" s="188" t="s">
        <v>1527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151</v>
      </c>
      <c r="C190" s="188" t="s">
        <v>1528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622</v>
      </c>
      <c r="C191" s="188" t="s">
        <v>1529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622</v>
      </c>
      <c r="C192" s="188" t="s">
        <v>1530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158</v>
      </c>
      <c r="C193" s="188" t="s">
        <v>1531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151</v>
      </c>
      <c r="C194" s="188" t="s">
        <v>1532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880</v>
      </c>
      <c r="C195" s="188" t="s">
        <v>1533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197</v>
      </c>
      <c r="C196" s="188" t="s">
        <v>1534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880</v>
      </c>
      <c r="C197" s="188" t="s">
        <v>1535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1494</v>
      </c>
      <c r="C198" s="188" t="s">
        <v>1536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151</v>
      </c>
      <c r="C199" s="188" t="s">
        <v>1537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1433</v>
      </c>
      <c r="C200" s="188" t="s">
        <v>1660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1431</v>
      </c>
      <c r="C201" s="188" t="s">
        <v>1538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197</v>
      </c>
      <c r="C202" s="188" t="s">
        <v>1539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197</v>
      </c>
      <c r="C203" s="188" t="s">
        <v>1540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158</v>
      </c>
      <c r="C204" s="188" t="s">
        <v>1541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1542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1792</v>
      </c>
      <c r="C206" s="188" t="s">
        <v>1543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151</v>
      </c>
      <c r="C207" s="188" t="s">
        <v>1544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1421</v>
      </c>
      <c r="C208" s="188" t="s">
        <v>1545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1470</v>
      </c>
      <c r="C209" s="188" t="s">
        <v>1546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1547</v>
      </c>
      <c r="C210" s="188" t="s">
        <v>1548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880</v>
      </c>
      <c r="C211" s="188" t="s">
        <v>1554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183</v>
      </c>
      <c r="C212" s="188" t="s">
        <v>1549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831</v>
      </c>
      <c r="C213" s="188" t="s">
        <v>1550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880</v>
      </c>
      <c r="C214" s="188" t="s">
        <v>1551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151</v>
      </c>
      <c r="C215" s="188" t="s">
        <v>1552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880</v>
      </c>
      <c r="C216" s="188" t="s">
        <v>1553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1494</v>
      </c>
      <c r="C217" s="188" t="s">
        <v>1555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880</v>
      </c>
      <c r="C218" s="188" t="s">
        <v>1556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831</v>
      </c>
      <c r="C219" s="188" t="s">
        <v>1557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183</v>
      </c>
      <c r="C220" s="188" t="s">
        <v>1558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151</v>
      </c>
      <c r="C221" s="188" t="s">
        <v>1549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183</v>
      </c>
      <c r="C222" s="188" t="s">
        <v>1559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151</v>
      </c>
      <c r="C223" s="188" t="s">
        <v>1560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145</v>
      </c>
      <c r="C224" s="188" t="s">
        <v>1561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145</v>
      </c>
      <c r="C225" s="188" t="s">
        <v>1562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151</v>
      </c>
      <c r="C226" s="188" t="s">
        <v>1563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1470</v>
      </c>
      <c r="C227" s="188" t="s">
        <v>1564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145</v>
      </c>
      <c r="C228" s="188" t="s">
        <v>1565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1431</v>
      </c>
      <c r="C229" s="188" t="s">
        <v>1566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1470</v>
      </c>
      <c r="C230" s="188" t="s">
        <v>1567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1568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1514</v>
      </c>
      <c r="C232" s="188" t="s">
        <v>1569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622</v>
      </c>
      <c r="C233" s="188" t="s">
        <v>1570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183</v>
      </c>
      <c r="C234" s="188" t="s">
        <v>1571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880</v>
      </c>
      <c r="C235" s="188" t="s">
        <v>1572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183</v>
      </c>
      <c r="C236" s="188" t="s">
        <v>1573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178</v>
      </c>
      <c r="C237" s="188" t="s">
        <v>1574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183</v>
      </c>
      <c r="C238" s="188" t="s">
        <v>1575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1453</v>
      </c>
      <c r="C239" s="188" t="s">
        <v>1576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1577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1578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880</v>
      </c>
      <c r="C242" s="188" t="s">
        <v>1579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183</v>
      </c>
      <c r="C243" s="188" t="s">
        <v>1580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831</v>
      </c>
      <c r="C244" s="188" t="s">
        <v>1581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880</v>
      </c>
      <c r="C245" s="188" t="s">
        <v>1582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197</v>
      </c>
      <c r="C246" s="188" t="s">
        <v>1583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183</v>
      </c>
      <c r="C247" s="188" t="s">
        <v>1584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151</v>
      </c>
      <c r="C248" s="188" t="s">
        <v>1585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178</v>
      </c>
      <c r="C249" s="188" t="s">
        <v>1586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1415</v>
      </c>
      <c r="C250" s="188" t="s">
        <v>1587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151</v>
      </c>
      <c r="C251" s="188" t="s">
        <v>1588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1640</v>
      </c>
      <c r="C252" s="188" t="s">
        <v>1589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1494</v>
      </c>
      <c r="C253" s="188" t="s">
        <v>1590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151</v>
      </c>
      <c r="C254" s="188" t="s">
        <v>1591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831</v>
      </c>
      <c r="C255" s="188" t="s">
        <v>1592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1431</v>
      </c>
      <c r="C256" s="188" t="s">
        <v>1593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622</v>
      </c>
      <c r="C257" s="188" t="s">
        <v>1594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880</v>
      </c>
      <c r="C258" s="188" t="s">
        <v>1595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1487</v>
      </c>
      <c r="C259" s="188" t="s">
        <v>1596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1433</v>
      </c>
      <c r="C260" s="188" t="s">
        <v>867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158</v>
      </c>
      <c r="C261" s="188" t="s">
        <v>1597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1433</v>
      </c>
      <c r="C262" s="188" t="s">
        <v>1499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1433</v>
      </c>
      <c r="C263" s="188" t="s">
        <v>1598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1433</v>
      </c>
      <c r="C264" s="188" t="s">
        <v>652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880</v>
      </c>
      <c r="C265" s="188" t="s">
        <v>1599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880</v>
      </c>
      <c r="C266" s="188" t="s">
        <v>1600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183</v>
      </c>
      <c r="C267" s="188" t="s">
        <v>1601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183</v>
      </c>
      <c r="C268" s="188" t="s">
        <v>1602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880</v>
      </c>
      <c r="C269" s="188" t="s">
        <v>1603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880</v>
      </c>
      <c r="C270" s="188" t="s">
        <v>1604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1605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1606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197</v>
      </c>
      <c r="C273" s="188" t="s">
        <v>1607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1433</v>
      </c>
      <c r="C274" s="188" t="s">
        <v>1660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151</v>
      </c>
      <c r="C275" s="188" t="s">
        <v>1609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151</v>
      </c>
      <c r="C276" s="188" t="s">
        <v>1610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145</v>
      </c>
      <c r="C277" s="188" t="s">
        <v>1611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145</v>
      </c>
      <c r="C278" s="188" t="s">
        <v>1414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1608</v>
      </c>
      <c r="C279" s="188" t="s">
        <v>1612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203</v>
      </c>
      <c r="C280" s="188" t="s">
        <v>1613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151</v>
      </c>
      <c r="C281" s="188" t="s">
        <v>1614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1431</v>
      </c>
      <c r="C282" s="188" t="s">
        <v>1615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831</v>
      </c>
      <c r="C283" s="188" t="s">
        <v>1616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622</v>
      </c>
      <c r="C284" s="188" t="s">
        <v>1617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151</v>
      </c>
      <c r="C285" s="188" t="s">
        <v>1618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174</v>
      </c>
      <c r="C286" s="188" t="s">
        <v>1619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1431</v>
      </c>
      <c r="C287" s="188" t="s">
        <v>1620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1453</v>
      </c>
      <c r="C288" s="188" t="s">
        <v>1621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622</v>
      </c>
      <c r="C289" s="188" t="s">
        <v>1622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622</v>
      </c>
      <c r="C290" s="188" t="s">
        <v>1623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197</v>
      </c>
      <c r="C291" s="188" t="s">
        <v>1624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1625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203</v>
      </c>
      <c r="C293" s="188" t="s">
        <v>1261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203</v>
      </c>
      <c r="C294" s="188" t="s">
        <v>1626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880</v>
      </c>
      <c r="C295" s="188" t="s">
        <v>1627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1487</v>
      </c>
      <c r="C296" s="188" t="s">
        <v>1628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151</v>
      </c>
      <c r="C297" s="188" t="s">
        <v>1629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831</v>
      </c>
      <c r="C298" s="188" t="s">
        <v>1630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151</v>
      </c>
      <c r="C299" s="188" t="s">
        <v>1631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158</v>
      </c>
      <c r="C300" s="188" t="s">
        <v>1632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151</v>
      </c>
      <c r="C301" s="188" t="s">
        <v>1633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622</v>
      </c>
      <c r="C302" s="188" t="s">
        <v>1489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880</v>
      </c>
      <c r="C303" s="188" t="s">
        <v>1635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151</v>
      </c>
      <c r="C304" s="188" t="s">
        <v>1636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1634</v>
      </c>
      <c r="C305" s="188" t="s">
        <v>1637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880</v>
      </c>
      <c r="C306" s="188" t="s">
        <v>1638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831</v>
      </c>
      <c r="C307" s="188" t="s">
        <v>1639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1640</v>
      </c>
      <c r="C308" s="188" t="s">
        <v>1641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151</v>
      </c>
      <c r="C309" s="188" t="s">
        <v>1642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151</v>
      </c>
      <c r="C310" s="188" t="s">
        <v>1643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183</v>
      </c>
      <c r="C311" s="188" t="s">
        <v>1644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880</v>
      </c>
      <c r="C312" s="188" t="s">
        <v>1645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183</v>
      </c>
      <c r="C313" s="188" t="s">
        <v>1646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1431</v>
      </c>
      <c r="C314" s="188" t="s">
        <v>1647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151</v>
      </c>
      <c r="C315" s="188" t="s">
        <v>1648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1421</v>
      </c>
      <c r="C316" s="188" t="s">
        <v>1649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622</v>
      </c>
      <c r="C317" s="188" t="s">
        <v>1529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1433</v>
      </c>
      <c r="C318" s="188" t="s">
        <v>982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1433</v>
      </c>
      <c r="C319" s="188" t="s">
        <v>1650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880</v>
      </c>
      <c r="C320" s="188" t="s">
        <v>1652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1431</v>
      </c>
      <c r="C321" s="188" t="s">
        <v>1653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622</v>
      </c>
      <c r="C322" s="188" t="s">
        <v>1529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197</v>
      </c>
      <c r="C323" s="188" t="s">
        <v>1539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197</v>
      </c>
      <c r="C324" s="188" t="s">
        <v>1654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1514</v>
      </c>
      <c r="C325" s="188" t="s">
        <v>1655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1433</v>
      </c>
      <c r="C326" s="188" t="s">
        <v>1499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151</v>
      </c>
      <c r="C327" s="188" t="s">
        <v>956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1651</v>
      </c>
      <c r="C328" s="188" t="s">
        <v>1656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1415</v>
      </c>
      <c r="C329" s="188" t="s">
        <v>1657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1658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1473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197</v>
      </c>
      <c r="C332" s="188" t="s">
        <v>1659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622</v>
      </c>
      <c r="C333" s="188" t="s">
        <v>1498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1433</v>
      </c>
      <c r="C334" s="188" t="s">
        <v>1479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1433</v>
      </c>
      <c r="C335" s="188" t="s">
        <v>1459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1433</v>
      </c>
      <c r="C336" s="188" t="s">
        <v>652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1433</v>
      </c>
      <c r="C337" s="188" t="s">
        <v>1660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174</v>
      </c>
      <c r="C338" s="188" t="s">
        <v>1661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158</v>
      </c>
      <c r="C339" s="188" t="s">
        <v>1662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831</v>
      </c>
      <c r="C340" s="188" t="s">
        <v>1663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158</v>
      </c>
      <c r="C341" s="188" t="s">
        <v>1664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880</v>
      </c>
      <c r="C342" s="188" t="s">
        <v>1665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1433</v>
      </c>
      <c r="C343" s="188" t="s">
        <v>1275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1431</v>
      </c>
      <c r="C344" s="188" t="s">
        <v>1666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151</v>
      </c>
      <c r="C345" s="188" t="s">
        <v>1667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1433</v>
      </c>
      <c r="C346" s="188" t="s">
        <v>236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203</v>
      </c>
      <c r="C347" s="188" t="s">
        <v>1668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1487</v>
      </c>
      <c r="C348" s="188" t="s">
        <v>1669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1431</v>
      </c>
      <c r="C349" s="188" t="s">
        <v>1670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622</v>
      </c>
      <c r="C350" s="188" t="s">
        <v>1525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1433</v>
      </c>
      <c r="C351" s="188" t="s">
        <v>1671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1547</v>
      </c>
      <c r="C352" s="188" t="s">
        <v>1672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151</v>
      </c>
      <c r="C353" s="188" t="s">
        <v>1673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1470</v>
      </c>
      <c r="C354" s="188" t="s">
        <v>1674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1487</v>
      </c>
      <c r="C355" s="188" t="s">
        <v>1293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622</v>
      </c>
      <c r="C356" s="188" t="s">
        <v>1622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1640</v>
      </c>
      <c r="C357" s="188" t="s">
        <v>1589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1421</v>
      </c>
      <c r="C358" s="188" t="s">
        <v>1649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1608</v>
      </c>
      <c r="C359" s="188" t="s">
        <v>1675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1487</v>
      </c>
      <c r="C360" s="188" t="s">
        <v>1676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1433</v>
      </c>
      <c r="C361" s="188" t="s">
        <v>1677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880</v>
      </c>
      <c r="C362" s="188" t="s">
        <v>1561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1431</v>
      </c>
      <c r="C363" s="188" t="s">
        <v>1678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1679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1494</v>
      </c>
      <c r="C365" s="188" t="s">
        <v>1680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1547</v>
      </c>
      <c r="C366" s="188" t="s">
        <v>1681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1487</v>
      </c>
      <c r="C367" s="188" t="s">
        <v>1682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151</v>
      </c>
      <c r="C368" s="188" t="s">
        <v>1683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1494</v>
      </c>
      <c r="C369" s="188" t="s">
        <v>1684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880</v>
      </c>
      <c r="C370" s="188" t="s">
        <v>1685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831</v>
      </c>
      <c r="C371" s="188" t="s">
        <v>1687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174</v>
      </c>
      <c r="C372" s="188" t="s">
        <v>1686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880</v>
      </c>
      <c r="C373" s="188" t="s">
        <v>1688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178</v>
      </c>
      <c r="C374" s="188" t="s">
        <v>1689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1487</v>
      </c>
      <c r="C375" s="188" t="s">
        <v>1690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197</v>
      </c>
      <c r="C376" s="188" t="s">
        <v>1691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880</v>
      </c>
      <c r="C377" s="188" t="s">
        <v>1692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880</v>
      </c>
      <c r="C378" s="188" t="s">
        <v>1693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1470</v>
      </c>
      <c r="C379" s="188" t="s">
        <v>1694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831</v>
      </c>
      <c r="C380" s="188" t="s">
        <v>1695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880</v>
      </c>
      <c r="C381" s="188" t="s">
        <v>1696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831</v>
      </c>
      <c r="C382" s="188" t="s">
        <v>1697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203</v>
      </c>
      <c r="C383" s="188" t="s">
        <v>1507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178</v>
      </c>
      <c r="C384" s="188" t="s">
        <v>1698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880</v>
      </c>
      <c r="C385" s="188" t="s">
        <v>1699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1700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203</v>
      </c>
      <c r="C387" s="188" t="s">
        <v>1701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1792</v>
      </c>
      <c r="C388" s="188" t="s">
        <v>1702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151</v>
      </c>
      <c r="C389" s="188" t="s">
        <v>1703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880</v>
      </c>
      <c r="C390" s="188" t="s">
        <v>1704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1605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1706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1705</v>
      </c>
      <c r="C393" s="188" t="s">
        <v>1707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151</v>
      </c>
      <c r="C394" s="188" t="s">
        <v>1281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1431</v>
      </c>
      <c r="C395" s="188" t="s">
        <v>1708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203</v>
      </c>
      <c r="C396" s="188" t="s">
        <v>1261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1415</v>
      </c>
      <c r="C397" s="188" t="s">
        <v>1449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151</v>
      </c>
      <c r="C398" s="188" t="s">
        <v>1709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151</v>
      </c>
      <c r="C399" s="188" t="s">
        <v>1710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622</v>
      </c>
      <c r="C400" s="188" t="s">
        <v>1622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1640</v>
      </c>
      <c r="C401" s="188" t="s">
        <v>1711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1547</v>
      </c>
      <c r="C402" s="188" t="s">
        <v>1712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197</v>
      </c>
      <c r="C403" s="188" t="s">
        <v>1713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1431</v>
      </c>
      <c r="C404" s="188" t="s">
        <v>1714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831</v>
      </c>
      <c r="C405" s="188" t="s">
        <v>1715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183</v>
      </c>
      <c r="C406" s="188" t="s">
        <v>1716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158</v>
      </c>
      <c r="C407" s="188" t="s">
        <v>1717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197</v>
      </c>
      <c r="C408" s="188" t="s">
        <v>1718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197</v>
      </c>
      <c r="C409" s="188" t="s">
        <v>1719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1433</v>
      </c>
      <c r="C410" s="188" t="s">
        <v>1481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1433</v>
      </c>
      <c r="C411" s="188" t="s">
        <v>1720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151</v>
      </c>
      <c r="C412" s="188" t="s">
        <v>1721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197</v>
      </c>
      <c r="C413" s="188" t="s">
        <v>1722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151</v>
      </c>
      <c r="C414" s="188" t="s">
        <v>1723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1421</v>
      </c>
      <c r="C415" s="188" t="s">
        <v>1724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197</v>
      </c>
      <c r="C416" s="188" t="s">
        <v>1725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151</v>
      </c>
      <c r="C417" s="188" t="s">
        <v>1726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1487</v>
      </c>
      <c r="C418" s="188" t="s">
        <v>1293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203</v>
      </c>
      <c r="C419" s="188" t="s">
        <v>1727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151</v>
      </c>
      <c r="C420" s="188" t="s">
        <v>1728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831</v>
      </c>
      <c r="C421" s="188" t="s">
        <v>1729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1608</v>
      </c>
      <c r="C422" s="188" t="s">
        <v>1730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1415</v>
      </c>
      <c r="C423" s="188" t="s">
        <v>1731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197</v>
      </c>
      <c r="C424" s="188" t="s">
        <v>1732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1733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197</v>
      </c>
      <c r="C426" s="188" t="s">
        <v>1734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880</v>
      </c>
      <c r="C427" s="188" t="s">
        <v>1735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1494</v>
      </c>
      <c r="C428" s="188" t="s">
        <v>1590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880</v>
      </c>
      <c r="C429" s="188" t="s">
        <v>1736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183</v>
      </c>
      <c r="C430" s="188" t="s">
        <v>1737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151</v>
      </c>
      <c r="C431" s="188" t="s">
        <v>1738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197</v>
      </c>
      <c r="C432" s="188" t="s">
        <v>1739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151</v>
      </c>
      <c r="C433" s="188" t="s">
        <v>1740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1453</v>
      </c>
      <c r="C434" s="188" t="s">
        <v>1741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1743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197</v>
      </c>
      <c r="C436" s="188" t="s">
        <v>1744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1415</v>
      </c>
      <c r="C437" s="188" t="s">
        <v>1745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158</v>
      </c>
      <c r="C438" s="188" t="s">
        <v>1746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151</v>
      </c>
      <c r="C439" s="188" t="s">
        <v>1747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1742</v>
      </c>
      <c r="C440" s="188" t="s">
        <v>1748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197</v>
      </c>
      <c r="C441" s="188" t="s">
        <v>1749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831</v>
      </c>
      <c r="C442" s="188" t="s">
        <v>1750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151</v>
      </c>
      <c r="C443" s="188" t="s">
        <v>1751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151</v>
      </c>
      <c r="C444" s="188" t="s">
        <v>1721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197</v>
      </c>
      <c r="C445" s="188" t="s">
        <v>1752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1431</v>
      </c>
      <c r="C446" s="188" t="s">
        <v>1753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1415</v>
      </c>
      <c r="C447" s="188" t="s">
        <v>1754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151</v>
      </c>
      <c r="C448" s="188" t="s">
        <v>1755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197</v>
      </c>
      <c r="C449" s="188" t="s">
        <v>1756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1757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1758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197</v>
      </c>
      <c r="C452" s="188" t="s">
        <v>1759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158</v>
      </c>
      <c r="C453" s="188" t="s">
        <v>1760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1547</v>
      </c>
      <c r="C454" s="188" t="s">
        <v>1765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831</v>
      </c>
      <c r="C455" s="188" t="s">
        <v>1761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197</v>
      </c>
      <c r="C456" s="188" t="s">
        <v>1521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1421</v>
      </c>
      <c r="C457" s="188" t="s">
        <v>1762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622</v>
      </c>
      <c r="C458" s="188" t="s">
        <v>1763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203</v>
      </c>
      <c r="C459" s="188" t="s">
        <v>1764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622</v>
      </c>
      <c r="C460" s="188" t="s">
        <v>1529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1470</v>
      </c>
      <c r="C461" s="188" t="s">
        <v>1766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1433</v>
      </c>
      <c r="C462" s="188" t="s">
        <v>1650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1433</v>
      </c>
      <c r="C463" s="188" t="s">
        <v>1767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1433</v>
      </c>
      <c r="C464" s="188" t="s">
        <v>1660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1433</v>
      </c>
      <c r="C465" s="188" t="s">
        <v>1275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1433</v>
      </c>
      <c r="C466" s="188" t="s">
        <v>1767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197</v>
      </c>
      <c r="C467" s="188" t="s">
        <v>1768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1487</v>
      </c>
      <c r="C468" s="188" t="s">
        <v>1769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1433</v>
      </c>
      <c r="C469" s="188" t="s">
        <v>1459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1433</v>
      </c>
      <c r="C470" s="188" t="s">
        <v>652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1433</v>
      </c>
      <c r="C471" s="188" t="s">
        <v>1275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1433</v>
      </c>
      <c r="C472" s="188" t="s">
        <v>1775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1433</v>
      </c>
      <c r="C473" s="188" t="s">
        <v>237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1433</v>
      </c>
      <c r="C474" s="188" t="s">
        <v>1720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1453</v>
      </c>
      <c r="C475" s="188" t="s">
        <v>1776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831</v>
      </c>
      <c r="C476" s="188" t="s">
        <v>1729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880</v>
      </c>
      <c r="C477" s="188" t="s">
        <v>1777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880</v>
      </c>
      <c r="C478" s="188" t="s">
        <v>1778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1651</v>
      </c>
      <c r="C479" s="188" t="s">
        <v>1779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151</v>
      </c>
      <c r="C480" s="188" t="s">
        <v>1780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622</v>
      </c>
      <c r="C481" s="188" t="s">
        <v>1781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1700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622</v>
      </c>
      <c r="C483" s="188" t="s">
        <v>1782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1783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1431</v>
      </c>
      <c r="C485" s="188" t="s">
        <v>1784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1487</v>
      </c>
      <c r="C486" s="188" t="s">
        <v>1293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183</v>
      </c>
      <c r="C487" s="188" t="s">
        <v>1785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151</v>
      </c>
      <c r="C488" s="188" t="s">
        <v>1786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880</v>
      </c>
      <c r="C489" s="188" t="s">
        <v>1787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1608</v>
      </c>
      <c r="C490" s="188" t="s">
        <v>1788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1487</v>
      </c>
      <c r="C491" s="188" t="s">
        <v>1789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183</v>
      </c>
      <c r="C492" s="188" t="s">
        <v>1790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151</v>
      </c>
      <c r="C493" s="188" t="s">
        <v>1791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622</v>
      </c>
      <c r="C494" s="188" t="s">
        <v>1781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197</v>
      </c>
      <c r="C495" s="188" t="s">
        <v>1793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1547</v>
      </c>
      <c r="C496" s="188" t="s">
        <v>1794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1795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1792</v>
      </c>
      <c r="C498" s="188" t="s">
        <v>1796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831</v>
      </c>
      <c r="C499" s="188" t="s">
        <v>1797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1494</v>
      </c>
      <c r="C500" s="188" t="s">
        <v>1798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1494</v>
      </c>
      <c r="C501" s="188" t="s">
        <v>1804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151</v>
      </c>
      <c r="C502" s="188" t="s">
        <v>1799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178</v>
      </c>
      <c r="C503" s="188" t="s">
        <v>1800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831</v>
      </c>
      <c r="C504" s="188" t="s">
        <v>1663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1801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831</v>
      </c>
      <c r="C506" s="188" t="s">
        <v>1802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1433</v>
      </c>
      <c r="C507" s="188" t="s">
        <v>236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151</v>
      </c>
      <c r="C508" s="188" t="s">
        <v>1803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1805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151</v>
      </c>
      <c r="C510" s="188" t="s">
        <v>1806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1433</v>
      </c>
      <c r="C511" s="188" t="s">
        <v>1807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1431</v>
      </c>
      <c r="C512" s="188" t="s">
        <v>1808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1433</v>
      </c>
      <c r="C513" s="188" t="s">
        <v>1809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203</v>
      </c>
      <c r="C514" s="188" t="s">
        <v>1810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151</v>
      </c>
      <c r="C515" s="188" t="s">
        <v>1811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151</v>
      </c>
      <c r="C516" s="188" t="s">
        <v>1812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1487</v>
      </c>
      <c r="C517" s="188" t="s">
        <v>1813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1431</v>
      </c>
      <c r="C518" s="188" t="s">
        <v>1814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880</v>
      </c>
      <c r="C519" s="188" t="s">
        <v>1815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831</v>
      </c>
      <c r="C520" s="188" t="s">
        <v>1816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151</v>
      </c>
      <c r="C521" s="188" t="s">
        <v>1817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197</v>
      </c>
      <c r="C522" s="188" t="s">
        <v>1752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183</v>
      </c>
      <c r="C523" s="188" t="s">
        <v>1818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203</v>
      </c>
      <c r="C524" s="188" t="s">
        <v>1820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203</v>
      </c>
      <c r="C525" s="188" t="s">
        <v>1819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1605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831</v>
      </c>
      <c r="C527" s="188" t="s">
        <v>1821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622</v>
      </c>
      <c r="C528" s="188" t="s">
        <v>1822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197</v>
      </c>
      <c r="C529" s="188" t="s">
        <v>1823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203</v>
      </c>
      <c r="C530" s="188" t="s">
        <v>1824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203</v>
      </c>
      <c r="C531" s="188" t="s">
        <v>1825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1433</v>
      </c>
      <c r="C532" s="188" t="s">
        <v>1767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174</v>
      </c>
      <c r="C533" s="188" t="s">
        <v>1826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1431</v>
      </c>
      <c r="C534" s="188" t="s">
        <v>1827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831</v>
      </c>
      <c r="C535" s="188" t="s">
        <v>1828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880</v>
      </c>
      <c r="C536" s="188" t="s">
        <v>1829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197</v>
      </c>
      <c r="C537" s="188" t="s">
        <v>1830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183</v>
      </c>
      <c r="C538" s="188" t="s">
        <v>1831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203</v>
      </c>
      <c r="C539" s="188" t="s">
        <v>1824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183</v>
      </c>
      <c r="C540" s="188" t="s">
        <v>1832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151</v>
      </c>
      <c r="C541" s="188" t="s">
        <v>1833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1415</v>
      </c>
      <c r="C542" s="188" t="s">
        <v>1834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151</v>
      </c>
      <c r="C543" s="188" t="s">
        <v>1835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178</v>
      </c>
      <c r="C544" s="188" t="s">
        <v>1836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1470</v>
      </c>
      <c r="C545" s="188" t="s">
        <v>1837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183</v>
      </c>
      <c r="C546" s="188" t="s">
        <v>1838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203</v>
      </c>
      <c r="C547" s="188" t="s">
        <v>1839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831</v>
      </c>
      <c r="C548" s="188" t="s">
        <v>1840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151</v>
      </c>
      <c r="C549" s="188" t="s">
        <v>1841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197</v>
      </c>
      <c r="C550" s="188" t="s">
        <v>1739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151</v>
      </c>
      <c r="C551" s="188" t="s">
        <v>1786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880</v>
      </c>
      <c r="C552" s="188" t="s">
        <v>1842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1421</v>
      </c>
      <c r="C553" s="188" t="s">
        <v>1843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831</v>
      </c>
      <c r="C554" s="188" t="s">
        <v>1663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183</v>
      </c>
      <c r="C555" s="188" t="s">
        <v>1844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151</v>
      </c>
      <c r="C556" s="188" t="s">
        <v>1845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151</v>
      </c>
      <c r="C557" s="188" t="s">
        <v>1846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831</v>
      </c>
      <c r="C558" s="188" t="s">
        <v>1847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1658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1433</v>
      </c>
      <c r="C560" s="188" t="s">
        <v>1848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1433</v>
      </c>
      <c r="C561" s="188" t="s">
        <v>652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1433</v>
      </c>
      <c r="C562" s="188" t="s">
        <v>1807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1415</v>
      </c>
      <c r="C563" s="188" t="s">
        <v>1849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1658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1433</v>
      </c>
      <c r="C565" s="188" t="s">
        <v>982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1433</v>
      </c>
      <c r="C566" s="188" t="s">
        <v>1850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1433</v>
      </c>
      <c r="C567" s="188" t="s">
        <v>1851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197</v>
      </c>
      <c r="C568" s="188" t="s">
        <v>1521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1433</v>
      </c>
      <c r="C569" s="188" t="s">
        <v>1677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1453</v>
      </c>
      <c r="C570" s="188" t="s">
        <v>1852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880</v>
      </c>
      <c r="C571" s="188" t="s">
        <v>1853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1415</v>
      </c>
      <c r="C572" s="188" t="s">
        <v>1854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1547</v>
      </c>
      <c r="C573" s="188" t="s">
        <v>1855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1705</v>
      </c>
      <c r="C574" s="188" t="s">
        <v>1856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151</v>
      </c>
      <c r="C575" s="188" t="s">
        <v>1786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1547</v>
      </c>
      <c r="C576" s="188" t="s">
        <v>1857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1858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158</v>
      </c>
      <c r="C578" s="188" t="s">
        <v>1859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158</v>
      </c>
      <c r="C579" s="188" t="s">
        <v>1860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1547</v>
      </c>
      <c r="C580" s="188" t="s">
        <v>1672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1658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1433</v>
      </c>
      <c r="C582" s="188" t="s">
        <v>1481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197</v>
      </c>
      <c r="C583" s="188" t="s">
        <v>1861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158</v>
      </c>
      <c r="C584" s="188" t="s">
        <v>1862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151</v>
      </c>
      <c r="C585" s="188" t="s">
        <v>1863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1487</v>
      </c>
      <c r="C586" s="188" t="s">
        <v>1864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203</v>
      </c>
      <c r="C587" s="188" t="s">
        <v>1865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1792</v>
      </c>
      <c r="C588" s="188" t="s">
        <v>1866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880</v>
      </c>
      <c r="C589" s="188" t="s">
        <v>1867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151</v>
      </c>
      <c r="C590" s="188" t="s">
        <v>1868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1431</v>
      </c>
      <c r="C591" s="188" t="s">
        <v>1653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880</v>
      </c>
      <c r="C592" s="188" t="s">
        <v>1869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151</v>
      </c>
      <c r="C593" s="188" t="s">
        <v>1870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1421</v>
      </c>
      <c r="C594" s="188" t="s">
        <v>1843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151</v>
      </c>
      <c r="C595" s="188" t="s">
        <v>1871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880</v>
      </c>
      <c r="C596" s="188" t="s">
        <v>1872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174</v>
      </c>
      <c r="C597" s="188" t="s">
        <v>1884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168</v>
      </c>
      <c r="C598" s="188" t="s">
        <v>1885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160</v>
      </c>
      <c r="C599" s="188" t="s">
        <v>1886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151</v>
      </c>
      <c r="C600" s="188" t="s">
        <v>956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197</v>
      </c>
      <c r="C601" s="188" t="s">
        <v>1887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831</v>
      </c>
      <c r="C602" s="188" t="s">
        <v>1888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176</v>
      </c>
      <c r="C603" s="188" t="s">
        <v>176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151</v>
      </c>
      <c r="C604" s="188" t="s">
        <v>1889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1890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147</v>
      </c>
      <c r="C606" s="188" t="s">
        <v>1809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147</v>
      </c>
      <c r="C607" s="188" t="s">
        <v>1775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203</v>
      </c>
      <c r="C608" s="188" t="s">
        <v>1891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151</v>
      </c>
      <c r="C609" s="188" t="s">
        <v>1817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1892</v>
      </c>
      <c r="C610" s="188" t="s">
        <v>1893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151</v>
      </c>
      <c r="C611" s="188" t="s">
        <v>150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831</v>
      </c>
      <c r="C612" s="188" t="s">
        <v>1894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831</v>
      </c>
      <c r="C613" s="188" t="s">
        <v>1895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197</v>
      </c>
      <c r="C614" s="188" t="s">
        <v>1752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145</v>
      </c>
      <c r="C615" s="188" t="s">
        <v>1117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197</v>
      </c>
      <c r="C616" s="188" t="s">
        <v>1896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145</v>
      </c>
      <c r="C617" s="188" t="s">
        <v>1897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145</v>
      </c>
      <c r="C618" s="188" t="s">
        <v>1898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197</v>
      </c>
      <c r="C619" s="188" t="s">
        <v>1899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831</v>
      </c>
      <c r="C620" s="188" t="s">
        <v>1181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203</v>
      </c>
      <c r="C621" s="188" t="s">
        <v>1900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183</v>
      </c>
      <c r="C622" s="188" t="s">
        <v>1901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145</v>
      </c>
      <c r="C623" s="188" t="s">
        <v>1902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145</v>
      </c>
      <c r="C624" s="188" t="s">
        <v>1903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1892</v>
      </c>
      <c r="C625" s="188" t="s">
        <v>1904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622</v>
      </c>
      <c r="C626" s="188" t="s">
        <v>1905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197</v>
      </c>
      <c r="C627" s="188" t="s">
        <v>1906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1907</v>
      </c>
      <c r="C628" s="188" t="s">
        <v>1890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831</v>
      </c>
      <c r="C629" s="188" t="s">
        <v>1908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203</v>
      </c>
      <c r="C630" s="188" t="s">
        <v>1909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145</v>
      </c>
      <c r="C631" s="188" t="s">
        <v>1910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831</v>
      </c>
      <c r="C632" s="188" t="s">
        <v>1265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151</v>
      </c>
      <c r="C633" s="188" t="s">
        <v>1916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1608</v>
      </c>
      <c r="C634" s="188" t="s">
        <v>1917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147</v>
      </c>
      <c r="C635" s="188" t="s">
        <v>1918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151</v>
      </c>
      <c r="C636" s="188" t="s">
        <v>1919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622</v>
      </c>
      <c r="C637" s="188" t="s">
        <v>1911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197</v>
      </c>
      <c r="C638" s="188" t="s">
        <v>1906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1892</v>
      </c>
      <c r="C639" s="188" t="s">
        <v>1912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622</v>
      </c>
      <c r="C640" s="188" t="s">
        <v>1913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197</v>
      </c>
      <c r="C641" s="188" t="s">
        <v>1906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622</v>
      </c>
      <c r="C642" s="188" t="s">
        <v>1914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203</v>
      </c>
      <c r="C643" s="188" t="s">
        <v>1915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145</v>
      </c>
      <c r="C644" s="188" t="s">
        <v>1870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151</v>
      </c>
      <c r="C645" s="188" t="s">
        <v>1920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622</v>
      </c>
      <c r="C646" s="188" t="s">
        <v>1921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197</v>
      </c>
      <c r="C647" s="188" t="s">
        <v>1922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1907</v>
      </c>
      <c r="C648" s="188" t="s">
        <v>155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622</v>
      </c>
      <c r="C649" s="188" t="s">
        <v>1913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151</v>
      </c>
      <c r="C650" s="188" t="s">
        <v>1923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183</v>
      </c>
      <c r="C651" s="188" t="s">
        <v>1924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1608</v>
      </c>
      <c r="C652" s="188" t="s">
        <v>1709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831</v>
      </c>
      <c r="C653" s="188" t="s">
        <v>885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151</v>
      </c>
      <c r="C654" s="188" t="s">
        <v>1925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1926</v>
      </c>
      <c r="C655" s="188" t="s">
        <v>1929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183</v>
      </c>
      <c r="C656" s="188" t="s">
        <v>1927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831</v>
      </c>
      <c r="C657" s="188" t="s">
        <v>1181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1926</v>
      </c>
      <c r="C658" s="188" t="s">
        <v>1928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1608</v>
      </c>
      <c r="C659" s="188" t="s">
        <v>1930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151</v>
      </c>
      <c r="C660" s="188" t="s">
        <v>1931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197</v>
      </c>
      <c r="C661" s="188" t="s">
        <v>1932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145</v>
      </c>
      <c r="C662" s="188" t="s">
        <v>1933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1608</v>
      </c>
      <c r="C663" s="188" t="s">
        <v>1934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145</v>
      </c>
      <c r="C664" s="188" t="s">
        <v>1935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831</v>
      </c>
      <c r="C665" s="188" t="s">
        <v>1936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145</v>
      </c>
      <c r="C666" s="188" t="s">
        <v>1937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151</v>
      </c>
      <c r="C667" s="188" t="s">
        <v>1938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145</v>
      </c>
      <c r="C668" s="188" t="s">
        <v>1939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145</v>
      </c>
      <c r="C669" s="188" t="s">
        <v>1940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145</v>
      </c>
      <c r="C670" s="188" t="s">
        <v>1941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831</v>
      </c>
      <c r="C671" s="188" t="s">
        <v>1181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1942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1942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155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197</v>
      </c>
      <c r="C675" s="188" t="s">
        <v>664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831</v>
      </c>
      <c r="C676" s="188" t="s">
        <v>1858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155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176</v>
      </c>
      <c r="C678" s="188" t="s">
        <v>1943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622</v>
      </c>
      <c r="C679" s="188" t="s">
        <v>1945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622</v>
      </c>
      <c r="C680" s="188" t="s">
        <v>1944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622</v>
      </c>
      <c r="C681" s="188" t="s">
        <v>1905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203</v>
      </c>
      <c r="C682" s="188" t="s">
        <v>1261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147</v>
      </c>
      <c r="C683" s="188" t="s">
        <v>1809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147</v>
      </c>
      <c r="C684" s="188" t="s">
        <v>652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147</v>
      </c>
      <c r="C685" s="188" t="s">
        <v>1946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168</v>
      </c>
      <c r="C686" s="188" t="s">
        <v>170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203</v>
      </c>
      <c r="C687" s="188" t="s">
        <v>1947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1608</v>
      </c>
      <c r="C688" s="188" t="s">
        <v>1948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145</v>
      </c>
      <c r="C689" s="188" t="s">
        <v>1949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622</v>
      </c>
      <c r="C690" s="188" t="s">
        <v>1950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155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622</v>
      </c>
      <c r="C692" s="188" t="s">
        <v>1950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831</v>
      </c>
      <c r="C693" s="188" t="s">
        <v>1951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831</v>
      </c>
      <c r="C694" s="188" t="s">
        <v>1952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831</v>
      </c>
      <c r="C695" s="188" t="s">
        <v>1265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145</v>
      </c>
      <c r="C696" s="188" t="s">
        <v>1953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147</v>
      </c>
      <c r="C697" s="188" t="s">
        <v>1807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1890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147</v>
      </c>
      <c r="C699" s="188" t="s">
        <v>1479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158</v>
      </c>
      <c r="C700" s="188" t="s">
        <v>1954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151</v>
      </c>
      <c r="C701" s="188" t="s">
        <v>150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1059</v>
      </c>
      <c r="C702" s="188" t="s">
        <v>1955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145</v>
      </c>
      <c r="C703" s="188" t="s">
        <v>1956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158</v>
      </c>
      <c r="C704" s="188" t="s">
        <v>1957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147</v>
      </c>
      <c r="C705" s="188" t="s">
        <v>1767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147</v>
      </c>
      <c r="C706" s="188" t="s">
        <v>225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145</v>
      </c>
      <c r="C707" s="188" t="s">
        <v>740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155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174</v>
      </c>
      <c r="C709" s="188" t="s">
        <v>1958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197</v>
      </c>
      <c r="C710" s="188" t="s">
        <v>1959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1547</v>
      </c>
      <c r="C711" s="188" t="s">
        <v>1960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145</v>
      </c>
      <c r="C712" s="188" t="s">
        <v>1961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145</v>
      </c>
      <c r="C713" s="188" t="s">
        <v>1939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1962</v>
      </c>
      <c r="C714" s="188" t="s">
        <v>1963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151</v>
      </c>
      <c r="C715" s="188" t="s">
        <v>1964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145</v>
      </c>
      <c r="C716" s="188" t="s">
        <v>1965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831</v>
      </c>
      <c r="C717" s="188" t="s">
        <v>1265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147</v>
      </c>
      <c r="C718" s="188" t="s">
        <v>1966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176</v>
      </c>
      <c r="C719" s="188" t="s">
        <v>1967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145</v>
      </c>
      <c r="C720" s="188" t="s">
        <v>1968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151</v>
      </c>
      <c r="C721" s="188" t="s">
        <v>1969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1970</v>
      </c>
      <c r="C722" s="188" t="s">
        <v>1971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1890</v>
      </c>
      <c r="D723" s="191">
        <v>460000000</v>
      </c>
      <c r="E723" s="191"/>
      <c r="F723" s="192">
        <f t="shared" ref="F723:F787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197</v>
      </c>
      <c r="C724" s="188" t="s">
        <v>1972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145</v>
      </c>
      <c r="C725" s="188" t="s">
        <v>544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9" si="25">IF(A725&lt;&gt;"",MONTH(A725),"")</f>
        <v>6</v>
      </c>
    </row>
    <row r="726" spans="1:8" ht="18" customHeight="1">
      <c r="A726" s="190">
        <v>42536</v>
      </c>
      <c r="B726" s="190" t="s">
        <v>145</v>
      </c>
      <c r="C726" s="188" t="s">
        <v>210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1890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1962</v>
      </c>
      <c r="C728" s="188" t="s">
        <v>1281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197</v>
      </c>
      <c r="C729" s="188" t="s">
        <v>1973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831</v>
      </c>
      <c r="C730" s="188" t="s">
        <v>1181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1890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197</v>
      </c>
      <c r="C732" s="188" t="s">
        <v>1973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147</v>
      </c>
      <c r="C733" s="188" t="s">
        <v>1974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203</v>
      </c>
      <c r="C734" s="188" t="s">
        <v>1975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145</v>
      </c>
      <c r="C735" s="188" t="s">
        <v>1976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183</v>
      </c>
      <c r="C736" s="188" t="s">
        <v>1977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145</v>
      </c>
      <c r="C737" s="188" t="s">
        <v>1175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145</v>
      </c>
      <c r="C738" s="188" t="s">
        <v>150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145</v>
      </c>
      <c r="C739" s="188" t="s">
        <v>1978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145</v>
      </c>
      <c r="C740" s="188" t="s">
        <v>1979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183</v>
      </c>
      <c r="C741" s="188" t="s">
        <v>1980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145</v>
      </c>
      <c r="C742" s="188" t="s">
        <v>1281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145</v>
      </c>
      <c r="C743" s="188" t="s">
        <v>1981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176</v>
      </c>
      <c r="C744" s="188" t="s">
        <v>1982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831</v>
      </c>
      <c r="C745" s="188" t="s">
        <v>1983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145</v>
      </c>
      <c r="C746" s="188" t="s">
        <v>1984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183</v>
      </c>
      <c r="C747" s="188" t="s">
        <v>1985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 t="s">
        <v>151</v>
      </c>
      <c r="C748" s="188" t="s">
        <v>2026</v>
      </c>
      <c r="D748" s="191"/>
      <c r="E748" s="191">
        <v>1915000</v>
      </c>
      <c r="F748" s="192">
        <f t="shared" si="24"/>
        <v>29997000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 t="s">
        <v>50</v>
      </c>
      <c r="C749" s="188" t="s">
        <v>1658</v>
      </c>
      <c r="D749" s="191">
        <v>1700000000</v>
      </c>
      <c r="E749" s="191"/>
      <c r="F749" s="192">
        <f t="shared" si="24"/>
        <v>1729997000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 t="s">
        <v>622</v>
      </c>
      <c r="C750" s="188" t="s">
        <v>1529</v>
      </c>
      <c r="D750" s="191">
        <v>2000000000</v>
      </c>
      <c r="E750" s="191"/>
      <c r="F750" s="192">
        <f t="shared" si="24"/>
        <v>3729997000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 t="s">
        <v>50</v>
      </c>
      <c r="C751" s="188" t="s">
        <v>1805</v>
      </c>
      <c r="D751" s="191"/>
      <c r="E751" s="191">
        <v>170000000</v>
      </c>
      <c r="F751" s="192">
        <f t="shared" si="24"/>
        <v>3559997000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 t="s">
        <v>1433</v>
      </c>
      <c r="C752" s="188" t="s">
        <v>2027</v>
      </c>
      <c r="D752" s="191"/>
      <c r="E752" s="191">
        <v>3400000000</v>
      </c>
      <c r="F752" s="192">
        <f t="shared" si="24"/>
        <v>159997000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 t="s">
        <v>1433</v>
      </c>
      <c r="C753" s="188" t="s">
        <v>2028</v>
      </c>
      <c r="D753" s="191"/>
      <c r="E753" s="191">
        <v>102036000</v>
      </c>
      <c r="F753" s="192">
        <f t="shared" si="24"/>
        <v>57961000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 t="s">
        <v>145</v>
      </c>
      <c r="C754" s="188" t="s">
        <v>2029</v>
      </c>
      <c r="D754" s="191"/>
      <c r="E754" s="191">
        <v>8507000</v>
      </c>
      <c r="F754" s="192">
        <f t="shared" si="24"/>
        <v>49454000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 t="s">
        <v>151</v>
      </c>
      <c r="C755" s="188" t="s">
        <v>2030</v>
      </c>
      <c r="D755" s="191"/>
      <c r="E755" s="191">
        <v>1881000</v>
      </c>
      <c r="F755" s="192">
        <f t="shared" si="24"/>
        <v>47573000</v>
      </c>
      <c r="G755" s="187"/>
      <c r="H755" s="179">
        <f t="shared" si="25"/>
        <v>6</v>
      </c>
    </row>
    <row r="756" spans="1:8" ht="18" customHeight="1">
      <c r="A756" s="190">
        <v>42544</v>
      </c>
      <c r="B756" s="190" t="s">
        <v>2031</v>
      </c>
      <c r="C756" s="188" t="s">
        <v>2032</v>
      </c>
      <c r="D756" s="191"/>
      <c r="E756" s="191">
        <v>500000</v>
      </c>
      <c r="F756" s="192">
        <f t="shared" si="24"/>
        <v>47073000</v>
      </c>
      <c r="G756" s="187"/>
      <c r="H756" s="179">
        <f t="shared" si="25"/>
        <v>6</v>
      </c>
    </row>
    <row r="757" spans="1:8" ht="18" customHeight="1">
      <c r="A757" s="190">
        <v>42544</v>
      </c>
      <c r="B757" s="190" t="s">
        <v>2031</v>
      </c>
      <c r="C757" s="188" t="s">
        <v>2033</v>
      </c>
      <c r="D757" s="191"/>
      <c r="E757" s="191">
        <v>934000</v>
      </c>
      <c r="F757" s="192">
        <f t="shared" si="24"/>
        <v>46139000</v>
      </c>
      <c r="G757" s="187"/>
      <c r="H757" s="179">
        <f t="shared" si="25"/>
        <v>6</v>
      </c>
    </row>
    <row r="758" spans="1:8" ht="18" customHeight="1">
      <c r="A758" s="190">
        <v>42544</v>
      </c>
      <c r="B758" s="190" t="s">
        <v>1421</v>
      </c>
      <c r="C758" s="188" t="s">
        <v>2034</v>
      </c>
      <c r="D758" s="191"/>
      <c r="E758" s="191">
        <v>5000000</v>
      </c>
      <c r="F758" s="192">
        <f t="shared" si="24"/>
        <v>41139000</v>
      </c>
      <c r="G758" s="187"/>
      <c r="H758" s="179">
        <f t="shared" si="25"/>
        <v>6</v>
      </c>
    </row>
    <row r="759" spans="1:8" ht="18" customHeight="1">
      <c r="A759" s="190">
        <v>42544</v>
      </c>
      <c r="B759" s="190" t="s">
        <v>203</v>
      </c>
      <c r="C759" s="188" t="s">
        <v>2035</v>
      </c>
      <c r="D759" s="191"/>
      <c r="E759" s="191">
        <v>25033000</v>
      </c>
      <c r="F759" s="192">
        <f t="shared" si="24"/>
        <v>16106000</v>
      </c>
      <c r="G759" s="187"/>
      <c r="H759" s="179">
        <f t="shared" si="25"/>
        <v>6</v>
      </c>
    </row>
    <row r="760" spans="1:8" ht="18" customHeight="1">
      <c r="A760" s="190">
        <v>42544</v>
      </c>
      <c r="B760" s="190" t="s">
        <v>50</v>
      </c>
      <c r="C760" s="188" t="s">
        <v>2037</v>
      </c>
      <c r="D760" s="191">
        <v>1960000000</v>
      </c>
      <c r="E760" s="191"/>
      <c r="F760" s="192">
        <f t="shared" si="24"/>
        <v>1976106000</v>
      </c>
      <c r="G760" s="187"/>
      <c r="H760" s="179">
        <f t="shared" si="25"/>
        <v>6</v>
      </c>
    </row>
    <row r="761" spans="1:8" ht="18" customHeight="1">
      <c r="A761" s="190">
        <v>42544</v>
      </c>
      <c r="B761" s="190" t="s">
        <v>145</v>
      </c>
      <c r="C761" s="188" t="s">
        <v>2036</v>
      </c>
      <c r="D761" s="191"/>
      <c r="E761" s="191">
        <v>20000000</v>
      </c>
      <c r="F761" s="192">
        <f t="shared" si="24"/>
        <v>1956106000</v>
      </c>
      <c r="G761" s="187"/>
      <c r="H761" s="179">
        <f t="shared" si="25"/>
        <v>6</v>
      </c>
    </row>
    <row r="762" spans="1:8" ht="18" customHeight="1">
      <c r="A762" s="190">
        <v>42544</v>
      </c>
      <c r="B762" s="190" t="s">
        <v>622</v>
      </c>
      <c r="C762" s="188" t="s">
        <v>2038</v>
      </c>
      <c r="D762" s="191"/>
      <c r="E762" s="191">
        <v>1800000000</v>
      </c>
      <c r="F762" s="192">
        <f t="shared" si="24"/>
        <v>156106000</v>
      </c>
      <c r="G762" s="187"/>
      <c r="H762" s="179">
        <f t="shared" si="25"/>
        <v>6</v>
      </c>
    </row>
    <row r="763" spans="1:8" ht="18" customHeight="1">
      <c r="A763" s="190">
        <v>42544</v>
      </c>
      <c r="B763" s="190" t="s">
        <v>203</v>
      </c>
      <c r="C763" s="188" t="s">
        <v>2039</v>
      </c>
      <c r="D763" s="191"/>
      <c r="E763" s="191">
        <v>10011000</v>
      </c>
      <c r="F763" s="192">
        <f t="shared" si="24"/>
        <v>146095000</v>
      </c>
      <c r="G763" s="187"/>
      <c r="H763" s="179">
        <f t="shared" si="25"/>
        <v>6</v>
      </c>
    </row>
    <row r="764" spans="1:8" ht="18" customHeight="1">
      <c r="A764" s="190">
        <v>42544</v>
      </c>
      <c r="B764" s="190" t="s">
        <v>1433</v>
      </c>
      <c r="C764" s="188" t="s">
        <v>2040</v>
      </c>
      <c r="D764" s="191"/>
      <c r="E764" s="191">
        <v>86319000</v>
      </c>
      <c r="F764" s="192">
        <f t="shared" si="24"/>
        <v>59776000</v>
      </c>
      <c r="G764" s="187"/>
      <c r="H764" s="179">
        <f t="shared" si="25"/>
        <v>6</v>
      </c>
    </row>
    <row r="765" spans="1:8" ht="18" customHeight="1">
      <c r="A765" s="190">
        <v>42544</v>
      </c>
      <c r="B765" s="190" t="s">
        <v>1433</v>
      </c>
      <c r="C765" s="188" t="s">
        <v>2041</v>
      </c>
      <c r="D765" s="191"/>
      <c r="E765" s="191">
        <v>10017000</v>
      </c>
      <c r="F765" s="192">
        <f t="shared" si="24"/>
        <v>49759000</v>
      </c>
      <c r="G765" s="187"/>
      <c r="H765" s="179">
        <f t="shared" si="25"/>
        <v>6</v>
      </c>
    </row>
    <row r="766" spans="1:8" ht="18" customHeight="1">
      <c r="A766" s="190">
        <v>42544</v>
      </c>
      <c r="B766" s="190" t="s">
        <v>168</v>
      </c>
      <c r="C766" s="188" t="s">
        <v>2042</v>
      </c>
      <c r="D766" s="191"/>
      <c r="E766" s="191">
        <v>20000000</v>
      </c>
      <c r="F766" s="192">
        <f t="shared" si="24"/>
        <v>29759000</v>
      </c>
      <c r="G766" s="187"/>
      <c r="H766" s="179">
        <f t="shared" si="25"/>
        <v>6</v>
      </c>
    </row>
    <row r="767" spans="1:8" ht="18" customHeight="1">
      <c r="A767" s="190">
        <v>42544</v>
      </c>
      <c r="B767" s="190" t="s">
        <v>151</v>
      </c>
      <c r="C767" s="188" t="s">
        <v>2043</v>
      </c>
      <c r="D767" s="191"/>
      <c r="E767" s="191">
        <v>6750000</v>
      </c>
      <c r="F767" s="192">
        <f t="shared" si="24"/>
        <v>23009000</v>
      </c>
      <c r="G767" s="187"/>
      <c r="H767" s="179">
        <f t="shared" si="25"/>
        <v>6</v>
      </c>
    </row>
    <row r="768" spans="1:8" ht="18" customHeight="1">
      <c r="A768" s="190">
        <v>42544</v>
      </c>
      <c r="B768" s="190" t="s">
        <v>178</v>
      </c>
      <c r="C768" s="188" t="s">
        <v>2044</v>
      </c>
      <c r="D768" s="191"/>
      <c r="E768" s="191">
        <v>4548000</v>
      </c>
      <c r="F768" s="192">
        <f t="shared" si="24"/>
        <v>18461000</v>
      </c>
      <c r="G768" s="187"/>
      <c r="H768" s="179">
        <f t="shared" si="25"/>
        <v>6</v>
      </c>
    </row>
    <row r="769" spans="1:8" ht="18" customHeight="1">
      <c r="A769" s="190">
        <v>42544</v>
      </c>
      <c r="B769" s="190" t="s">
        <v>145</v>
      </c>
      <c r="C769" s="188" t="s">
        <v>2045</v>
      </c>
      <c r="D769" s="191"/>
      <c r="E769" s="191">
        <v>1500000</v>
      </c>
      <c r="F769" s="192">
        <f t="shared" si="24"/>
        <v>16961000</v>
      </c>
      <c r="G769" s="187"/>
      <c r="H769" s="179">
        <f t="shared" si="25"/>
        <v>6</v>
      </c>
    </row>
    <row r="770" spans="1:8" ht="18" customHeight="1">
      <c r="A770" s="190">
        <v>42544</v>
      </c>
      <c r="B770" s="190" t="s">
        <v>160</v>
      </c>
      <c r="C770" s="188" t="s">
        <v>2046</v>
      </c>
      <c r="D770" s="191"/>
      <c r="E770" s="191">
        <v>2377000</v>
      </c>
      <c r="F770" s="192">
        <f t="shared" si="24"/>
        <v>14584000</v>
      </c>
      <c r="G770" s="187"/>
      <c r="H770" s="179">
        <f t="shared" si="25"/>
        <v>6</v>
      </c>
    </row>
    <row r="771" spans="1:8" ht="18" customHeight="1">
      <c r="A771" s="190">
        <v>42545</v>
      </c>
      <c r="B771" s="190" t="s">
        <v>50</v>
      </c>
      <c r="C771" s="188" t="s">
        <v>2048</v>
      </c>
      <c r="D771" s="191">
        <v>2000000</v>
      </c>
      <c r="E771" s="191"/>
      <c r="F771" s="192">
        <f t="shared" si="24"/>
        <v>16584000</v>
      </c>
      <c r="G771" s="187"/>
      <c r="H771" s="179">
        <f t="shared" si="25"/>
        <v>6</v>
      </c>
    </row>
    <row r="772" spans="1:8" ht="18" customHeight="1">
      <c r="A772" s="190">
        <v>42545</v>
      </c>
      <c r="B772" s="190" t="s">
        <v>50</v>
      </c>
      <c r="C772" s="188" t="s">
        <v>2047</v>
      </c>
      <c r="D772" s="191">
        <v>3348750000</v>
      </c>
      <c r="E772" s="191"/>
      <c r="F772" s="192">
        <f t="shared" si="24"/>
        <v>3365334000</v>
      </c>
      <c r="G772" s="187"/>
      <c r="H772" s="179">
        <f t="shared" si="25"/>
        <v>6</v>
      </c>
    </row>
    <row r="773" spans="1:8" ht="18" customHeight="1">
      <c r="A773" s="190">
        <v>42545</v>
      </c>
      <c r="B773" s="190" t="s">
        <v>622</v>
      </c>
      <c r="C773" s="188" t="s">
        <v>2038</v>
      </c>
      <c r="D773" s="191"/>
      <c r="E773" s="191">
        <v>200000000</v>
      </c>
      <c r="F773" s="192">
        <f t="shared" si="24"/>
        <v>3165334000</v>
      </c>
      <c r="G773" s="187"/>
      <c r="H773" s="179">
        <f t="shared" si="25"/>
        <v>6</v>
      </c>
    </row>
    <row r="774" spans="1:8" ht="18" customHeight="1">
      <c r="A774" s="190">
        <v>42545</v>
      </c>
      <c r="B774" s="190" t="s">
        <v>1433</v>
      </c>
      <c r="C774" s="188" t="s">
        <v>2049</v>
      </c>
      <c r="D774" s="191"/>
      <c r="E774" s="191">
        <v>60248000</v>
      </c>
      <c r="F774" s="192">
        <f t="shared" si="24"/>
        <v>3105086000</v>
      </c>
      <c r="G774" s="187"/>
      <c r="H774" s="179">
        <f t="shared" si="25"/>
        <v>6</v>
      </c>
    </row>
    <row r="775" spans="1:8" ht="18" customHeight="1">
      <c r="A775" s="190">
        <v>42545</v>
      </c>
      <c r="B775" s="190" t="s">
        <v>1433</v>
      </c>
      <c r="C775" s="188" t="s">
        <v>2050</v>
      </c>
      <c r="D775" s="191"/>
      <c r="E775" s="191">
        <v>150000000</v>
      </c>
      <c r="F775" s="192">
        <f t="shared" si="24"/>
        <v>2955086000</v>
      </c>
      <c r="G775" s="187"/>
      <c r="H775" s="179">
        <f t="shared" si="25"/>
        <v>6</v>
      </c>
    </row>
    <row r="776" spans="1:8" ht="18" customHeight="1">
      <c r="A776" s="190">
        <v>42545</v>
      </c>
      <c r="B776" s="190" t="s">
        <v>183</v>
      </c>
      <c r="C776" s="188" t="s">
        <v>2051</v>
      </c>
      <c r="D776" s="191"/>
      <c r="E776" s="191">
        <v>1000000</v>
      </c>
      <c r="F776" s="192">
        <f t="shared" si="24"/>
        <v>2954086000</v>
      </c>
      <c r="G776" s="187"/>
      <c r="H776" s="179">
        <f t="shared" si="25"/>
        <v>6</v>
      </c>
    </row>
    <row r="777" spans="1:8" ht="18" customHeight="1">
      <c r="A777" s="190">
        <v>42545</v>
      </c>
      <c r="B777" s="190" t="s">
        <v>178</v>
      </c>
      <c r="C777" s="188" t="s">
        <v>2052</v>
      </c>
      <c r="D777" s="191"/>
      <c r="E777" s="191">
        <v>242000</v>
      </c>
      <c r="F777" s="192">
        <f t="shared" si="24"/>
        <v>2953844000</v>
      </c>
      <c r="G777" s="187"/>
      <c r="H777" s="179">
        <f t="shared" si="25"/>
        <v>6</v>
      </c>
    </row>
    <row r="778" spans="1:8" ht="18" customHeight="1">
      <c r="A778" s="190">
        <v>42545</v>
      </c>
      <c r="B778" s="190" t="s">
        <v>168</v>
      </c>
      <c r="C778" s="188" t="s">
        <v>1536</v>
      </c>
      <c r="D778" s="191"/>
      <c r="E778" s="191">
        <v>170000000</v>
      </c>
      <c r="F778" s="192">
        <f t="shared" si="24"/>
        <v>2783844000</v>
      </c>
      <c r="G778" s="187"/>
      <c r="H778" s="179">
        <f t="shared" si="25"/>
        <v>6</v>
      </c>
    </row>
    <row r="779" spans="1:8" ht="18" customHeight="1">
      <c r="A779" s="190">
        <v>42547</v>
      </c>
      <c r="B779" s="190" t="s">
        <v>151</v>
      </c>
      <c r="C779" s="188" t="s">
        <v>2053</v>
      </c>
      <c r="D779" s="191"/>
      <c r="E779" s="191">
        <v>180000</v>
      </c>
      <c r="F779" s="192">
        <f t="shared" si="24"/>
        <v>2783664000</v>
      </c>
      <c r="G779" s="187"/>
      <c r="H779" s="179">
        <f t="shared" si="25"/>
        <v>6</v>
      </c>
    </row>
    <row r="780" spans="1:8" ht="18" customHeight="1">
      <c r="A780" s="190">
        <v>42547</v>
      </c>
      <c r="B780" s="190" t="s">
        <v>880</v>
      </c>
      <c r="C780" s="188" t="s">
        <v>2054</v>
      </c>
      <c r="D780" s="191"/>
      <c r="E780" s="191">
        <v>2000000</v>
      </c>
      <c r="F780" s="192">
        <f t="shared" si="24"/>
        <v>2781664000</v>
      </c>
      <c r="G780" s="187"/>
      <c r="H780" s="179">
        <f t="shared" si="25"/>
        <v>6</v>
      </c>
    </row>
    <row r="781" spans="1:8" ht="18" customHeight="1">
      <c r="A781" s="190">
        <v>42547</v>
      </c>
      <c r="B781" s="190" t="s">
        <v>183</v>
      </c>
      <c r="C781" s="188" t="s">
        <v>2055</v>
      </c>
      <c r="D781" s="191"/>
      <c r="E781" s="191">
        <v>10000000</v>
      </c>
      <c r="F781" s="192">
        <f t="shared" si="24"/>
        <v>2771664000</v>
      </c>
      <c r="G781" s="187"/>
      <c r="H781" s="179">
        <f t="shared" si="25"/>
        <v>6</v>
      </c>
    </row>
    <row r="782" spans="1:8" ht="18" customHeight="1">
      <c r="A782" s="190">
        <v>42547</v>
      </c>
      <c r="B782" s="190" t="s">
        <v>2031</v>
      </c>
      <c r="C782" s="188" t="s">
        <v>2056</v>
      </c>
      <c r="D782" s="191"/>
      <c r="E782" s="191">
        <v>500000</v>
      </c>
      <c r="F782" s="192">
        <f t="shared" si="24"/>
        <v>2771164000</v>
      </c>
      <c r="G782" s="187"/>
      <c r="H782" s="179">
        <f t="shared" si="25"/>
        <v>6</v>
      </c>
    </row>
    <row r="783" spans="1:8" ht="18" customHeight="1">
      <c r="A783" s="190">
        <v>42548</v>
      </c>
      <c r="B783" s="190" t="s">
        <v>183</v>
      </c>
      <c r="C783" s="188" t="s">
        <v>2058</v>
      </c>
      <c r="D783" s="191"/>
      <c r="E783" s="191">
        <v>10000000</v>
      </c>
      <c r="F783" s="192">
        <f t="shared" si="24"/>
        <v>2761164000</v>
      </c>
      <c r="G783" s="187"/>
      <c r="H783" s="179">
        <f t="shared" si="25"/>
        <v>6</v>
      </c>
    </row>
    <row r="784" spans="1:8" ht="18" customHeight="1">
      <c r="A784" s="190">
        <v>42548</v>
      </c>
      <c r="B784" s="190" t="s">
        <v>145</v>
      </c>
      <c r="C784" s="188" t="s">
        <v>2059</v>
      </c>
      <c r="D784" s="191"/>
      <c r="E784" s="191">
        <v>3000000</v>
      </c>
      <c r="F784" s="192">
        <f t="shared" si="24"/>
        <v>2758164000</v>
      </c>
      <c r="G784" s="187"/>
      <c r="H784" s="179">
        <f t="shared" si="25"/>
        <v>6</v>
      </c>
    </row>
    <row r="785" spans="1:8" ht="18" customHeight="1">
      <c r="A785" s="190">
        <v>42548</v>
      </c>
      <c r="B785" s="190" t="s">
        <v>50</v>
      </c>
      <c r="C785" s="188" t="s">
        <v>2060</v>
      </c>
      <c r="D785" s="191"/>
      <c r="E785" s="191">
        <v>1170000000</v>
      </c>
      <c r="F785" s="192">
        <f t="shared" si="24"/>
        <v>1588164000</v>
      </c>
      <c r="G785" s="187"/>
      <c r="H785" s="179">
        <f t="shared" si="25"/>
        <v>6</v>
      </c>
    </row>
    <row r="786" spans="1:8" ht="18" customHeight="1">
      <c r="A786" s="190">
        <v>42548</v>
      </c>
      <c r="B786" s="190" t="s">
        <v>1433</v>
      </c>
      <c r="C786" s="188" t="s">
        <v>2061</v>
      </c>
      <c r="D786" s="191"/>
      <c r="E786" s="191">
        <v>150000000</v>
      </c>
      <c r="F786" s="192">
        <f t="shared" si="24"/>
        <v>1438164000</v>
      </c>
      <c r="G786" s="187"/>
      <c r="H786" s="179">
        <f t="shared" si="25"/>
        <v>6</v>
      </c>
    </row>
    <row r="787" spans="1:8" ht="18" customHeight="1">
      <c r="A787" s="190">
        <v>42548</v>
      </c>
      <c r="B787" s="190" t="s">
        <v>1433</v>
      </c>
      <c r="C787" s="188" t="s">
        <v>2062</v>
      </c>
      <c r="D787" s="191"/>
      <c r="E787" s="191">
        <v>100000000</v>
      </c>
      <c r="F787" s="192">
        <f t="shared" si="24"/>
        <v>1338164000</v>
      </c>
      <c r="G787" s="187"/>
      <c r="H787" s="179">
        <f t="shared" si="25"/>
        <v>6</v>
      </c>
    </row>
    <row r="788" spans="1:8" ht="18" customHeight="1">
      <c r="A788" s="190">
        <v>42549</v>
      </c>
      <c r="B788" s="190" t="s">
        <v>183</v>
      </c>
      <c r="C788" s="188" t="s">
        <v>2063</v>
      </c>
      <c r="D788" s="191"/>
      <c r="E788" s="191">
        <v>20000000</v>
      </c>
      <c r="F788" s="192">
        <f t="shared" ref="F788:F851" si="26">IF(C788&lt;&gt;"",F787+D788-E788,0)</f>
        <v>1318164000</v>
      </c>
      <c r="G788" s="187"/>
      <c r="H788" s="179">
        <f t="shared" si="25"/>
        <v>6</v>
      </c>
    </row>
    <row r="789" spans="1:8" ht="18" customHeight="1">
      <c r="A789" s="190">
        <v>42549</v>
      </c>
      <c r="B789" s="190" t="s">
        <v>2031</v>
      </c>
      <c r="C789" s="188" t="s">
        <v>2064</v>
      </c>
      <c r="D789" s="191"/>
      <c r="E789" s="191">
        <v>4066000</v>
      </c>
      <c r="F789" s="192">
        <f t="shared" si="26"/>
        <v>1314098000</v>
      </c>
      <c r="G789" s="187"/>
      <c r="H789" s="179">
        <f t="shared" si="25"/>
        <v>6</v>
      </c>
    </row>
    <row r="790" spans="1:8" ht="18" customHeight="1">
      <c r="A790" s="190">
        <v>42549</v>
      </c>
      <c r="B790" s="190" t="s">
        <v>1608</v>
      </c>
      <c r="C790" s="188" t="s">
        <v>2065</v>
      </c>
      <c r="D790" s="191"/>
      <c r="E790" s="191">
        <v>500000</v>
      </c>
      <c r="F790" s="192">
        <f t="shared" si="26"/>
        <v>1313598000</v>
      </c>
      <c r="G790" s="187"/>
      <c r="H790" s="179">
        <f t="shared" ref="H790:H853" si="27">IF(A790&lt;&gt;"",MONTH(A790),"")</f>
        <v>6</v>
      </c>
    </row>
    <row r="791" spans="1:8" ht="18" customHeight="1">
      <c r="A791" s="190">
        <v>42549</v>
      </c>
      <c r="B791" s="190" t="s">
        <v>183</v>
      </c>
      <c r="C791" s="188" t="s">
        <v>2066</v>
      </c>
      <c r="D791" s="191">
        <v>1000000</v>
      </c>
      <c r="E791" s="191"/>
      <c r="F791" s="192">
        <f t="shared" si="26"/>
        <v>1314598000</v>
      </c>
      <c r="G791" s="187"/>
      <c r="H791" s="179">
        <f t="shared" si="27"/>
        <v>6</v>
      </c>
    </row>
    <row r="792" spans="1:8" ht="18" customHeight="1">
      <c r="A792" s="190">
        <v>42549</v>
      </c>
      <c r="B792" s="190" t="s">
        <v>151</v>
      </c>
      <c r="C792" s="188" t="s">
        <v>2067</v>
      </c>
      <c r="D792" s="191"/>
      <c r="E792" s="191">
        <v>1615000</v>
      </c>
      <c r="F792" s="192">
        <f t="shared" si="26"/>
        <v>1312983000</v>
      </c>
      <c r="G792" s="187"/>
      <c r="H792" s="179">
        <f t="shared" si="27"/>
        <v>6</v>
      </c>
    </row>
    <row r="793" spans="1:8" ht="18" customHeight="1">
      <c r="A793" s="190">
        <v>42549</v>
      </c>
      <c r="B793" s="190" t="s">
        <v>151</v>
      </c>
      <c r="C793" s="188" t="s">
        <v>2068</v>
      </c>
      <c r="D793" s="191"/>
      <c r="E793" s="191">
        <v>500000</v>
      </c>
      <c r="F793" s="192">
        <f t="shared" si="26"/>
        <v>1312483000</v>
      </c>
      <c r="G793" s="187"/>
      <c r="H793" s="179">
        <f t="shared" si="27"/>
        <v>6</v>
      </c>
    </row>
    <row r="794" spans="1:8" ht="18" customHeight="1">
      <c r="A794" s="190">
        <v>42549</v>
      </c>
      <c r="B794" s="190" t="s">
        <v>183</v>
      </c>
      <c r="C794" s="188" t="s">
        <v>2069</v>
      </c>
      <c r="D794" s="191">
        <v>20000000</v>
      </c>
      <c r="E794" s="191"/>
      <c r="F794" s="192">
        <f t="shared" si="26"/>
        <v>1332483000</v>
      </c>
      <c r="G794" s="187"/>
      <c r="H794" s="179">
        <f t="shared" si="27"/>
        <v>6</v>
      </c>
    </row>
    <row r="795" spans="1:8" ht="18" customHeight="1">
      <c r="A795" s="190">
        <v>42549</v>
      </c>
      <c r="B795" s="190" t="s">
        <v>151</v>
      </c>
      <c r="C795" s="188" t="s">
        <v>2070</v>
      </c>
      <c r="D795" s="191"/>
      <c r="E795" s="191">
        <v>26273000</v>
      </c>
      <c r="F795" s="192">
        <f t="shared" si="26"/>
        <v>1306210000</v>
      </c>
      <c r="G795" s="187"/>
      <c r="H795" s="179">
        <f t="shared" si="27"/>
        <v>6</v>
      </c>
    </row>
    <row r="796" spans="1:8" ht="18" customHeight="1">
      <c r="A796" s="190">
        <v>42549</v>
      </c>
      <c r="B796" s="190" t="s">
        <v>1962</v>
      </c>
      <c r="C796" s="188" t="s">
        <v>2071</v>
      </c>
      <c r="D796" s="191">
        <v>5000000</v>
      </c>
      <c r="E796" s="191"/>
      <c r="F796" s="192">
        <f t="shared" si="26"/>
        <v>1311210000</v>
      </c>
      <c r="G796" s="187"/>
      <c r="H796" s="179">
        <f t="shared" si="27"/>
        <v>6</v>
      </c>
    </row>
    <row r="797" spans="1:8" ht="18" customHeight="1">
      <c r="A797" s="190">
        <v>42549</v>
      </c>
      <c r="B797" s="190" t="s">
        <v>151</v>
      </c>
      <c r="C797" s="188" t="s">
        <v>1281</v>
      </c>
      <c r="D797" s="191"/>
      <c r="E797" s="191">
        <v>5814000</v>
      </c>
      <c r="F797" s="192">
        <f t="shared" si="26"/>
        <v>1305396000</v>
      </c>
      <c r="G797" s="187"/>
      <c r="H797" s="179">
        <f t="shared" si="27"/>
        <v>6</v>
      </c>
    </row>
    <row r="798" spans="1:8" ht="18" customHeight="1">
      <c r="A798" s="190">
        <v>42549</v>
      </c>
      <c r="B798" s="190" t="s">
        <v>183</v>
      </c>
      <c r="C798" s="188" t="s">
        <v>2072</v>
      </c>
      <c r="D798" s="191">
        <v>5000000</v>
      </c>
      <c r="E798" s="191"/>
      <c r="F798" s="192">
        <f t="shared" si="26"/>
        <v>1310396000</v>
      </c>
      <c r="G798" s="187"/>
      <c r="H798" s="179">
        <f t="shared" si="27"/>
        <v>6</v>
      </c>
    </row>
    <row r="799" spans="1:8" ht="18" customHeight="1">
      <c r="A799" s="190">
        <v>42549</v>
      </c>
      <c r="B799" s="190" t="s">
        <v>15</v>
      </c>
      <c r="C799" s="188" t="s">
        <v>2073</v>
      </c>
      <c r="D799" s="191"/>
      <c r="E799" s="191">
        <v>4921000</v>
      </c>
      <c r="F799" s="192">
        <f t="shared" si="26"/>
        <v>1305475000</v>
      </c>
      <c r="G799" s="187"/>
      <c r="H799" s="179">
        <f t="shared" si="27"/>
        <v>6</v>
      </c>
    </row>
    <row r="800" spans="1:8" ht="18" customHeight="1">
      <c r="A800" s="190">
        <v>42549</v>
      </c>
      <c r="B800" s="190" t="s">
        <v>50</v>
      </c>
      <c r="C800" s="188" t="s">
        <v>2074</v>
      </c>
      <c r="D800" s="191"/>
      <c r="E800" s="191">
        <v>100000000</v>
      </c>
      <c r="F800" s="192">
        <f t="shared" si="26"/>
        <v>1205475000</v>
      </c>
      <c r="G800" s="187"/>
      <c r="H800" s="179">
        <f t="shared" si="27"/>
        <v>6</v>
      </c>
    </row>
    <row r="801" spans="1:8" ht="18" customHeight="1">
      <c r="A801" s="190">
        <v>42549</v>
      </c>
      <c r="B801" s="190" t="s">
        <v>151</v>
      </c>
      <c r="C801" s="188" t="s">
        <v>1721</v>
      </c>
      <c r="D801" s="191"/>
      <c r="E801" s="191">
        <v>590000</v>
      </c>
      <c r="F801" s="192">
        <f t="shared" si="26"/>
        <v>1204885000</v>
      </c>
      <c r="G801" s="187"/>
      <c r="H801" s="179">
        <f t="shared" si="27"/>
        <v>6</v>
      </c>
    </row>
    <row r="802" spans="1:8" ht="18" customHeight="1">
      <c r="A802" s="190">
        <v>42550</v>
      </c>
      <c r="B802" s="190" t="s">
        <v>151</v>
      </c>
      <c r="C802" s="188" t="s">
        <v>1755</v>
      </c>
      <c r="D802" s="191"/>
      <c r="E802" s="191">
        <v>51000</v>
      </c>
      <c r="F802" s="192">
        <f t="shared" si="26"/>
        <v>1204834000</v>
      </c>
      <c r="G802" s="187"/>
      <c r="H802" s="179">
        <f t="shared" si="27"/>
        <v>6</v>
      </c>
    </row>
    <row r="803" spans="1:8" ht="18" customHeight="1">
      <c r="A803" s="190">
        <v>42550</v>
      </c>
      <c r="B803" s="190" t="s">
        <v>1433</v>
      </c>
      <c r="C803" s="188" t="s">
        <v>2075</v>
      </c>
      <c r="D803" s="191"/>
      <c r="E803" s="191">
        <v>70035000</v>
      </c>
      <c r="F803" s="192">
        <f t="shared" si="26"/>
        <v>1134799000</v>
      </c>
      <c r="G803" s="187"/>
      <c r="H803" s="179">
        <f t="shared" si="27"/>
        <v>6</v>
      </c>
    </row>
    <row r="804" spans="1:8" ht="18" customHeight="1">
      <c r="A804" s="190">
        <v>42550</v>
      </c>
      <c r="B804" s="190" t="s">
        <v>1433</v>
      </c>
      <c r="C804" s="188" t="s">
        <v>2076</v>
      </c>
      <c r="D804" s="191"/>
      <c r="E804" s="191">
        <v>7622000</v>
      </c>
      <c r="F804" s="192">
        <f t="shared" si="26"/>
        <v>1127177000</v>
      </c>
      <c r="G804" s="187"/>
      <c r="H804" s="179">
        <f t="shared" si="27"/>
        <v>6</v>
      </c>
    </row>
    <row r="805" spans="1:8" ht="18" customHeight="1">
      <c r="A805" s="190">
        <v>42550</v>
      </c>
      <c r="B805" s="190" t="s">
        <v>203</v>
      </c>
      <c r="C805" s="188" t="s">
        <v>2077</v>
      </c>
      <c r="D805" s="191"/>
      <c r="E805" s="191">
        <v>6011000</v>
      </c>
      <c r="F805" s="192">
        <f t="shared" si="26"/>
        <v>1121166000</v>
      </c>
      <c r="G805" s="187"/>
      <c r="H805" s="179">
        <f t="shared" si="27"/>
        <v>6</v>
      </c>
    </row>
    <row r="806" spans="1:8" ht="18" customHeight="1">
      <c r="A806" s="190">
        <v>42550</v>
      </c>
      <c r="B806" s="190" t="s">
        <v>151</v>
      </c>
      <c r="C806" s="188" t="s">
        <v>2078</v>
      </c>
      <c r="D806" s="191"/>
      <c r="E806" s="191">
        <v>20011000</v>
      </c>
      <c r="F806" s="192">
        <f t="shared" si="26"/>
        <v>1101155000</v>
      </c>
      <c r="G806" s="187"/>
      <c r="H806" s="179">
        <f t="shared" si="27"/>
        <v>6</v>
      </c>
    </row>
    <row r="807" spans="1:8" ht="18" customHeight="1">
      <c r="A807" s="190">
        <v>42550</v>
      </c>
      <c r="B807" s="190" t="s">
        <v>145</v>
      </c>
      <c r="C807" s="188" t="s">
        <v>2079</v>
      </c>
      <c r="D807" s="191"/>
      <c r="E807" s="191">
        <v>195000</v>
      </c>
      <c r="F807" s="192">
        <f t="shared" si="26"/>
        <v>1100960000</v>
      </c>
      <c r="G807" s="187"/>
      <c r="H807" s="179">
        <f t="shared" si="27"/>
        <v>6</v>
      </c>
    </row>
    <row r="808" spans="1:8" ht="18" customHeight="1">
      <c r="A808" s="190">
        <v>42551</v>
      </c>
      <c r="B808" s="190" t="s">
        <v>50</v>
      </c>
      <c r="C808" s="188" t="s">
        <v>2080</v>
      </c>
      <c r="D808" s="191"/>
      <c r="E808" s="191">
        <v>1000000000</v>
      </c>
      <c r="F808" s="192">
        <f t="shared" si="26"/>
        <v>100960000</v>
      </c>
      <c r="G808" s="187"/>
      <c r="H808" s="179">
        <f t="shared" si="27"/>
        <v>6</v>
      </c>
    </row>
    <row r="809" spans="1:8" ht="18" customHeight="1">
      <c r="A809" s="190">
        <v>42551</v>
      </c>
      <c r="B809" s="190" t="s">
        <v>50</v>
      </c>
      <c r="C809" s="188" t="s">
        <v>2081</v>
      </c>
      <c r="D809" s="191"/>
      <c r="E809" s="191">
        <v>55000000</v>
      </c>
      <c r="F809" s="192">
        <f t="shared" si="26"/>
        <v>45960000</v>
      </c>
      <c r="G809" s="187"/>
      <c r="H809" s="179">
        <f t="shared" si="27"/>
        <v>6</v>
      </c>
    </row>
    <row r="810" spans="1:8" ht="18" customHeight="1">
      <c r="A810" s="190">
        <v>42551</v>
      </c>
      <c r="B810" s="190" t="s">
        <v>151</v>
      </c>
      <c r="C810" s="188" t="s">
        <v>2082</v>
      </c>
      <c r="D810" s="191"/>
      <c r="E810" s="191">
        <v>10000000</v>
      </c>
      <c r="F810" s="192">
        <f t="shared" si="26"/>
        <v>35960000</v>
      </c>
      <c r="G810" s="187"/>
      <c r="H810" s="179">
        <f t="shared" si="27"/>
        <v>6</v>
      </c>
    </row>
    <row r="811" spans="1:8" ht="18" customHeight="1">
      <c r="A811" s="190">
        <v>42552</v>
      </c>
      <c r="B811" s="190" t="s">
        <v>1926</v>
      </c>
      <c r="C811" s="188" t="s">
        <v>1711</v>
      </c>
      <c r="D811" s="191">
        <v>2428000</v>
      </c>
      <c r="E811" s="191"/>
      <c r="F811" s="192">
        <f t="shared" si="26"/>
        <v>38388000</v>
      </c>
      <c r="G811" s="187"/>
      <c r="H811" s="179">
        <f t="shared" si="27"/>
        <v>7</v>
      </c>
    </row>
    <row r="812" spans="1:8" ht="18" customHeight="1">
      <c r="A812" s="190">
        <v>42552</v>
      </c>
      <c r="B812" s="190" t="s">
        <v>145</v>
      </c>
      <c r="C812" s="188" t="s">
        <v>2083</v>
      </c>
      <c r="D812" s="191"/>
      <c r="E812" s="191">
        <v>2500000</v>
      </c>
      <c r="F812" s="192">
        <f t="shared" si="26"/>
        <v>35888000</v>
      </c>
      <c r="G812" s="187"/>
      <c r="H812" s="179">
        <f t="shared" si="27"/>
        <v>7</v>
      </c>
    </row>
    <row r="813" spans="1:8" ht="18" customHeight="1">
      <c r="A813" s="190">
        <v>42552</v>
      </c>
      <c r="B813" s="190" t="s">
        <v>2031</v>
      </c>
      <c r="C813" s="188" t="s">
        <v>2084</v>
      </c>
      <c r="D813" s="191"/>
      <c r="E813" s="191">
        <v>500000</v>
      </c>
      <c r="F813" s="192">
        <f t="shared" si="26"/>
        <v>35388000</v>
      </c>
      <c r="G813" s="187"/>
      <c r="H813" s="179">
        <f t="shared" si="27"/>
        <v>7</v>
      </c>
    </row>
    <row r="814" spans="1:8" ht="18" customHeight="1">
      <c r="A814" s="190">
        <v>42552</v>
      </c>
      <c r="B814" s="190" t="s">
        <v>145</v>
      </c>
      <c r="C814" s="188" t="s">
        <v>2085</v>
      </c>
      <c r="D814" s="191"/>
      <c r="E814" s="191">
        <v>1000000</v>
      </c>
      <c r="F814" s="192">
        <f t="shared" si="26"/>
        <v>34388000</v>
      </c>
      <c r="G814" s="187"/>
      <c r="H814" s="179">
        <f t="shared" si="27"/>
        <v>7</v>
      </c>
    </row>
    <row r="815" spans="1:8" ht="18" customHeight="1">
      <c r="A815" s="190">
        <v>42552</v>
      </c>
      <c r="B815" s="190" t="s">
        <v>50</v>
      </c>
      <c r="C815" s="188" t="s">
        <v>1495</v>
      </c>
      <c r="D815" s="191">
        <v>960000000</v>
      </c>
      <c r="E815" s="191"/>
      <c r="F815" s="192">
        <f t="shared" si="26"/>
        <v>994388000</v>
      </c>
      <c r="G815" s="187"/>
      <c r="H815" s="179">
        <f t="shared" si="27"/>
        <v>7</v>
      </c>
    </row>
    <row r="816" spans="1:8" ht="18" customHeight="1">
      <c r="A816" s="190">
        <v>42552</v>
      </c>
      <c r="B816" s="190" t="s">
        <v>50</v>
      </c>
      <c r="C816" s="188" t="s">
        <v>2047</v>
      </c>
      <c r="D816" s="191">
        <v>2000000000</v>
      </c>
      <c r="E816" s="191"/>
      <c r="F816" s="192">
        <f t="shared" si="26"/>
        <v>2994388000</v>
      </c>
      <c r="G816" s="187"/>
      <c r="H816" s="179">
        <f t="shared" si="27"/>
        <v>7</v>
      </c>
    </row>
    <row r="817" spans="1:8" ht="18" customHeight="1">
      <c r="A817" s="190">
        <v>42552</v>
      </c>
      <c r="B817" s="190" t="s">
        <v>622</v>
      </c>
      <c r="C817" s="188" t="s">
        <v>1529</v>
      </c>
      <c r="D817" s="191">
        <v>800000000</v>
      </c>
      <c r="E817" s="191"/>
      <c r="F817" s="192">
        <f t="shared" si="26"/>
        <v>3794388000</v>
      </c>
      <c r="G817" s="187"/>
      <c r="H817" s="179">
        <f t="shared" si="27"/>
        <v>7</v>
      </c>
    </row>
    <row r="818" spans="1:8" ht="18" customHeight="1">
      <c r="A818" s="190">
        <v>42552</v>
      </c>
      <c r="B818" s="190" t="s">
        <v>50</v>
      </c>
      <c r="C818" s="188" t="s">
        <v>2087</v>
      </c>
      <c r="D818" s="191"/>
      <c r="E818" s="191">
        <v>800000000</v>
      </c>
      <c r="F818" s="192">
        <f t="shared" si="26"/>
        <v>2994388000</v>
      </c>
      <c r="G818" s="187"/>
      <c r="H818" s="179">
        <f t="shared" si="27"/>
        <v>7</v>
      </c>
    </row>
    <row r="819" spans="1:8" ht="18" customHeight="1">
      <c r="A819" s="190">
        <v>42553</v>
      </c>
      <c r="B819" s="190" t="s">
        <v>50</v>
      </c>
      <c r="C819" s="188" t="s">
        <v>2086</v>
      </c>
      <c r="D819" s="191"/>
      <c r="E819" s="191">
        <v>1990000000</v>
      </c>
      <c r="F819" s="192">
        <f t="shared" si="26"/>
        <v>1004388000</v>
      </c>
      <c r="G819" s="187"/>
      <c r="H819" s="179">
        <f t="shared" si="27"/>
        <v>7</v>
      </c>
    </row>
    <row r="820" spans="1:8" ht="18" customHeight="1">
      <c r="A820" s="190">
        <v>42553</v>
      </c>
      <c r="B820" s="190" t="s">
        <v>197</v>
      </c>
      <c r="C820" s="188" t="s">
        <v>2088</v>
      </c>
      <c r="D820" s="191"/>
      <c r="E820" s="191">
        <v>150045000</v>
      </c>
      <c r="F820" s="192">
        <f t="shared" si="26"/>
        <v>854343000</v>
      </c>
      <c r="G820" s="187"/>
      <c r="H820" s="179">
        <f t="shared" si="27"/>
        <v>7</v>
      </c>
    </row>
    <row r="821" spans="1:8" ht="18" customHeight="1">
      <c r="A821" s="190">
        <v>42553</v>
      </c>
      <c r="B821" s="190" t="s">
        <v>203</v>
      </c>
      <c r="C821" s="188" t="s">
        <v>2089</v>
      </c>
      <c r="D821" s="191"/>
      <c r="E821" s="191">
        <v>10517000</v>
      </c>
      <c r="F821" s="192">
        <f t="shared" si="26"/>
        <v>843826000</v>
      </c>
      <c r="G821" s="187"/>
      <c r="H821" s="179">
        <f t="shared" si="27"/>
        <v>7</v>
      </c>
    </row>
    <row r="822" spans="1:8" ht="18" customHeight="1">
      <c r="A822" s="190">
        <v>42553</v>
      </c>
      <c r="B822" s="190" t="s">
        <v>2090</v>
      </c>
      <c r="C822" s="188" t="s">
        <v>1293</v>
      </c>
      <c r="D822" s="191"/>
      <c r="E822" s="191">
        <v>7920000</v>
      </c>
      <c r="F822" s="192">
        <f t="shared" si="26"/>
        <v>835906000</v>
      </c>
      <c r="G822" s="187"/>
      <c r="H822" s="179">
        <f t="shared" si="27"/>
        <v>7</v>
      </c>
    </row>
    <row r="823" spans="1:8" ht="18" customHeight="1">
      <c r="A823" s="190">
        <v>42553</v>
      </c>
      <c r="B823" s="190" t="s">
        <v>2025</v>
      </c>
      <c r="C823" s="188" t="s">
        <v>2091</v>
      </c>
      <c r="D823" s="191"/>
      <c r="E823" s="191">
        <v>300000</v>
      </c>
      <c r="F823" s="192">
        <f t="shared" si="26"/>
        <v>835606000</v>
      </c>
      <c r="G823" s="187"/>
      <c r="H823" s="179">
        <f t="shared" si="27"/>
        <v>7</v>
      </c>
    </row>
    <row r="824" spans="1:8" ht="18" customHeight="1">
      <c r="A824" s="190">
        <v>42553</v>
      </c>
      <c r="B824" s="190" t="s">
        <v>158</v>
      </c>
      <c r="C824" s="188" t="s">
        <v>2092</v>
      </c>
      <c r="D824" s="191"/>
      <c r="E824" s="191">
        <v>55223000</v>
      </c>
      <c r="F824" s="192">
        <f t="shared" si="26"/>
        <v>780383000</v>
      </c>
      <c r="G824" s="187"/>
      <c r="H824" s="179">
        <f t="shared" si="27"/>
        <v>7</v>
      </c>
    </row>
    <row r="825" spans="1:8" ht="18" customHeight="1">
      <c r="A825" s="190">
        <v>42553</v>
      </c>
      <c r="B825" s="190" t="s">
        <v>1705</v>
      </c>
      <c r="C825" s="188" t="s">
        <v>2093</v>
      </c>
      <c r="D825" s="191"/>
      <c r="E825" s="191">
        <v>9685000</v>
      </c>
      <c r="F825" s="192">
        <f t="shared" si="26"/>
        <v>770698000</v>
      </c>
      <c r="G825" s="187"/>
      <c r="H825" s="179">
        <f t="shared" si="27"/>
        <v>7</v>
      </c>
    </row>
    <row r="826" spans="1:8" ht="18" customHeight="1">
      <c r="A826" s="190">
        <v>42555</v>
      </c>
      <c r="B826" s="190" t="s">
        <v>174</v>
      </c>
      <c r="C826" s="188" t="s">
        <v>1686</v>
      </c>
      <c r="D826" s="191"/>
      <c r="E826" s="191">
        <v>44927000</v>
      </c>
      <c r="F826" s="192">
        <f t="shared" si="26"/>
        <v>725771000</v>
      </c>
      <c r="G826" s="187"/>
      <c r="H826" s="179">
        <f t="shared" si="27"/>
        <v>7</v>
      </c>
    </row>
    <row r="827" spans="1:8" ht="18" customHeight="1">
      <c r="A827" s="190">
        <v>42555</v>
      </c>
      <c r="B827" s="190" t="s">
        <v>1433</v>
      </c>
      <c r="C827" s="188" t="s">
        <v>2094</v>
      </c>
      <c r="D827" s="191"/>
      <c r="E827" s="191">
        <v>100000000</v>
      </c>
      <c r="F827" s="192">
        <f t="shared" si="26"/>
        <v>625771000</v>
      </c>
      <c r="G827" s="187"/>
      <c r="H827" s="179">
        <f t="shared" si="27"/>
        <v>7</v>
      </c>
    </row>
    <row r="828" spans="1:8" ht="18" customHeight="1">
      <c r="A828" s="190">
        <v>42555</v>
      </c>
      <c r="B828" s="190" t="s">
        <v>1433</v>
      </c>
      <c r="C828" s="188" t="s">
        <v>2095</v>
      </c>
      <c r="D828" s="191"/>
      <c r="E828" s="191">
        <v>63779000</v>
      </c>
      <c r="F828" s="192">
        <f t="shared" si="26"/>
        <v>561992000</v>
      </c>
      <c r="G828" s="187"/>
      <c r="H828" s="179">
        <f t="shared" si="27"/>
        <v>7</v>
      </c>
    </row>
    <row r="829" spans="1:8" ht="18" customHeight="1">
      <c r="A829" s="190">
        <v>42555</v>
      </c>
      <c r="B829" s="190" t="s">
        <v>203</v>
      </c>
      <c r="C829" s="188" t="s">
        <v>2096</v>
      </c>
      <c r="D829" s="191"/>
      <c r="E829" s="191">
        <v>6017000</v>
      </c>
      <c r="F829" s="192">
        <f t="shared" si="26"/>
        <v>555975000</v>
      </c>
      <c r="G829" s="187"/>
      <c r="H829" s="179">
        <f t="shared" si="27"/>
        <v>7</v>
      </c>
    </row>
    <row r="830" spans="1:8" ht="18" customHeight="1">
      <c r="A830" s="190">
        <v>42555</v>
      </c>
      <c r="B830" s="190" t="s">
        <v>2031</v>
      </c>
      <c r="C830" s="188" t="s">
        <v>2097</v>
      </c>
      <c r="D830" s="191"/>
      <c r="E830" s="191">
        <v>970000</v>
      </c>
      <c r="F830" s="192">
        <f t="shared" si="26"/>
        <v>555005000</v>
      </c>
      <c r="G830" s="187"/>
      <c r="H830" s="179">
        <f t="shared" si="27"/>
        <v>7</v>
      </c>
    </row>
    <row r="831" spans="1:8" ht="18" customHeight="1">
      <c r="A831" s="190">
        <v>42555</v>
      </c>
      <c r="B831" s="190" t="s">
        <v>145</v>
      </c>
      <c r="C831" s="188" t="s">
        <v>2098</v>
      </c>
      <c r="D831" s="191"/>
      <c r="E831" s="191">
        <v>620000</v>
      </c>
      <c r="F831" s="192">
        <f t="shared" si="26"/>
        <v>554385000</v>
      </c>
      <c r="G831" s="187"/>
      <c r="H831" s="179">
        <f t="shared" si="27"/>
        <v>7</v>
      </c>
    </row>
    <row r="832" spans="1:8" ht="18" customHeight="1">
      <c r="A832" s="190">
        <v>42555</v>
      </c>
      <c r="B832" s="190" t="s">
        <v>2031</v>
      </c>
      <c r="C832" s="188" t="s">
        <v>2099</v>
      </c>
      <c r="D832" s="191"/>
      <c r="E832" s="191">
        <v>404000</v>
      </c>
      <c r="F832" s="192">
        <f t="shared" si="26"/>
        <v>553981000</v>
      </c>
      <c r="G832" s="187"/>
      <c r="H832" s="179">
        <f t="shared" si="27"/>
        <v>7</v>
      </c>
    </row>
    <row r="833" spans="1:8" ht="18" customHeight="1">
      <c r="A833" s="190">
        <v>42555</v>
      </c>
      <c r="B833" s="190" t="s">
        <v>1433</v>
      </c>
      <c r="C833" s="188" t="s">
        <v>2100</v>
      </c>
      <c r="D833" s="191"/>
      <c r="E833" s="191">
        <v>62569000</v>
      </c>
      <c r="F833" s="192">
        <f t="shared" si="26"/>
        <v>491412000</v>
      </c>
      <c r="G833" s="187"/>
      <c r="H833" s="179">
        <f t="shared" si="27"/>
        <v>7</v>
      </c>
    </row>
    <row r="834" spans="1:8" ht="18" customHeight="1">
      <c r="A834" s="190">
        <v>42555</v>
      </c>
      <c r="B834" s="190" t="s">
        <v>1433</v>
      </c>
      <c r="C834" s="188" t="s">
        <v>2101</v>
      </c>
      <c r="D834" s="191"/>
      <c r="E834" s="191">
        <v>121505000</v>
      </c>
      <c r="F834" s="192">
        <f t="shared" si="26"/>
        <v>369907000</v>
      </c>
      <c r="G834" s="187"/>
      <c r="H834" s="179">
        <f t="shared" si="27"/>
        <v>7</v>
      </c>
    </row>
    <row r="835" spans="1:8" ht="18" customHeight="1">
      <c r="A835" s="190">
        <v>42555</v>
      </c>
      <c r="B835" s="190" t="s">
        <v>151</v>
      </c>
      <c r="C835" s="188" t="s">
        <v>2102</v>
      </c>
      <c r="D835" s="191"/>
      <c r="E835" s="191">
        <v>20022000</v>
      </c>
      <c r="F835" s="192">
        <f t="shared" si="26"/>
        <v>349885000</v>
      </c>
      <c r="G835" s="187"/>
      <c r="H835" s="179">
        <f t="shared" si="27"/>
        <v>7</v>
      </c>
    </row>
    <row r="836" spans="1:8" ht="18" customHeight="1">
      <c r="A836" s="190">
        <v>42555</v>
      </c>
      <c r="B836" s="190" t="s">
        <v>151</v>
      </c>
      <c r="C836" s="188" t="s">
        <v>2103</v>
      </c>
      <c r="D836" s="191"/>
      <c r="E836" s="191">
        <v>15500000</v>
      </c>
      <c r="F836" s="192">
        <f t="shared" si="26"/>
        <v>334385000</v>
      </c>
      <c r="G836" s="187"/>
      <c r="H836" s="179">
        <f t="shared" si="27"/>
        <v>7</v>
      </c>
    </row>
    <row r="837" spans="1:8" ht="18" customHeight="1">
      <c r="A837" s="190">
        <v>42555</v>
      </c>
      <c r="B837" s="190" t="s">
        <v>1421</v>
      </c>
      <c r="C837" s="188" t="s">
        <v>1724</v>
      </c>
      <c r="D837" s="191"/>
      <c r="E837" s="191">
        <v>8000000</v>
      </c>
      <c r="F837" s="192">
        <f t="shared" si="26"/>
        <v>326385000</v>
      </c>
      <c r="G837" s="187"/>
      <c r="H837" s="179">
        <f t="shared" si="27"/>
        <v>7</v>
      </c>
    </row>
    <row r="838" spans="1:8" ht="18" customHeight="1">
      <c r="A838" s="190">
        <v>42555</v>
      </c>
      <c r="B838" s="190" t="s">
        <v>1433</v>
      </c>
      <c r="C838" s="188" t="s">
        <v>2104</v>
      </c>
      <c r="D838" s="191"/>
      <c r="E838" s="191">
        <v>75594000</v>
      </c>
      <c r="F838" s="192">
        <f t="shared" si="26"/>
        <v>250791000</v>
      </c>
      <c r="G838" s="187"/>
      <c r="H838" s="179">
        <f t="shared" si="27"/>
        <v>7</v>
      </c>
    </row>
    <row r="839" spans="1:8" ht="18" customHeight="1">
      <c r="A839" s="190">
        <v>42556</v>
      </c>
      <c r="B839" s="190" t="s">
        <v>2031</v>
      </c>
      <c r="C839" s="188" t="s">
        <v>2105</v>
      </c>
      <c r="D839" s="191"/>
      <c r="E839" s="191">
        <v>1000000</v>
      </c>
      <c r="F839" s="192">
        <f t="shared" si="26"/>
        <v>249791000</v>
      </c>
      <c r="G839" s="187"/>
      <c r="H839" s="179">
        <f t="shared" si="27"/>
        <v>7</v>
      </c>
    </row>
    <row r="840" spans="1:8" ht="18" customHeight="1">
      <c r="A840" s="190">
        <v>42556</v>
      </c>
      <c r="B840" s="190" t="s">
        <v>145</v>
      </c>
      <c r="C840" s="188" t="s">
        <v>2106</v>
      </c>
      <c r="D840" s="191"/>
      <c r="E840" s="191">
        <v>647000</v>
      </c>
      <c r="F840" s="192">
        <f t="shared" si="26"/>
        <v>249144000</v>
      </c>
      <c r="G840" s="187"/>
      <c r="H840" s="179">
        <f t="shared" si="27"/>
        <v>7</v>
      </c>
    </row>
    <row r="841" spans="1:8" ht="18" customHeight="1">
      <c r="A841" s="190">
        <v>42556</v>
      </c>
      <c r="B841" s="190" t="s">
        <v>151</v>
      </c>
      <c r="C841" s="188" t="s">
        <v>2107</v>
      </c>
      <c r="D841" s="191"/>
      <c r="E841" s="191">
        <v>31486000</v>
      </c>
      <c r="F841" s="192">
        <f t="shared" si="26"/>
        <v>217658000</v>
      </c>
      <c r="G841" s="187"/>
      <c r="H841" s="179">
        <f t="shared" si="27"/>
        <v>7</v>
      </c>
    </row>
    <row r="842" spans="1:8" ht="18" customHeight="1">
      <c r="A842" s="190">
        <v>42556</v>
      </c>
      <c r="B842" s="190" t="s">
        <v>151</v>
      </c>
      <c r="C842" s="188" t="s">
        <v>2108</v>
      </c>
      <c r="D842" s="191"/>
      <c r="E842" s="191">
        <v>142000</v>
      </c>
      <c r="F842" s="192">
        <f t="shared" si="26"/>
        <v>217516000</v>
      </c>
      <c r="G842" s="187"/>
      <c r="H842" s="179">
        <f t="shared" si="27"/>
        <v>7</v>
      </c>
    </row>
    <row r="843" spans="1:8" ht="18" customHeight="1">
      <c r="A843" s="190">
        <v>42556</v>
      </c>
      <c r="B843" s="190" t="s">
        <v>145</v>
      </c>
      <c r="C843" s="188" t="s">
        <v>2109</v>
      </c>
      <c r="D843" s="191"/>
      <c r="E843" s="191">
        <v>60000000</v>
      </c>
      <c r="F843" s="192">
        <f t="shared" si="26"/>
        <v>157516000</v>
      </c>
      <c r="G843" s="187"/>
      <c r="H843" s="179">
        <f t="shared" si="27"/>
        <v>7</v>
      </c>
    </row>
    <row r="844" spans="1:8" ht="18" customHeight="1">
      <c r="A844" s="190">
        <v>42556</v>
      </c>
      <c r="B844" s="190" t="s">
        <v>176</v>
      </c>
      <c r="C844" s="188" t="s">
        <v>2110</v>
      </c>
      <c r="D844" s="191"/>
      <c r="E844" s="191">
        <v>3909000</v>
      </c>
      <c r="F844" s="192">
        <f t="shared" si="26"/>
        <v>153607000</v>
      </c>
      <c r="G844" s="187"/>
      <c r="H844" s="179">
        <f t="shared" si="27"/>
        <v>7</v>
      </c>
    </row>
    <row r="845" spans="1:8" ht="18" customHeight="1">
      <c r="A845" s="190">
        <v>42556</v>
      </c>
      <c r="B845" s="190" t="s">
        <v>50</v>
      </c>
      <c r="C845" s="188" t="s">
        <v>2047</v>
      </c>
      <c r="D845" s="191">
        <v>2000000000</v>
      </c>
      <c r="E845" s="191"/>
      <c r="F845" s="192">
        <f t="shared" si="26"/>
        <v>2153607000</v>
      </c>
      <c r="G845" s="187"/>
      <c r="H845" s="179">
        <f t="shared" si="27"/>
        <v>7</v>
      </c>
    </row>
    <row r="846" spans="1:8" ht="18" customHeight="1">
      <c r="A846" s="190">
        <v>42556</v>
      </c>
      <c r="B846" s="190" t="s">
        <v>1433</v>
      </c>
      <c r="C846" s="188" t="s">
        <v>2111</v>
      </c>
      <c r="D846" s="191"/>
      <c r="E846" s="191">
        <v>474905000</v>
      </c>
      <c r="F846" s="192">
        <f t="shared" si="26"/>
        <v>1678702000</v>
      </c>
      <c r="G846" s="187"/>
      <c r="H846" s="179">
        <f t="shared" si="27"/>
        <v>7</v>
      </c>
    </row>
    <row r="847" spans="1:8" ht="18" customHeight="1">
      <c r="A847" s="190">
        <v>42556</v>
      </c>
      <c r="B847" s="190" t="s">
        <v>2057</v>
      </c>
      <c r="C847" s="188" t="s">
        <v>2112</v>
      </c>
      <c r="D847" s="191"/>
      <c r="E847" s="191">
        <v>16871000</v>
      </c>
      <c r="F847" s="192">
        <f t="shared" si="26"/>
        <v>1661831000</v>
      </c>
      <c r="G847" s="187"/>
      <c r="H847" s="179">
        <f t="shared" si="27"/>
        <v>7</v>
      </c>
    </row>
    <row r="848" spans="1:8" ht="18" customHeight="1">
      <c r="A848" s="190">
        <v>42557</v>
      </c>
      <c r="B848" s="190" t="s">
        <v>1453</v>
      </c>
      <c r="C848" s="188" t="s">
        <v>2113</v>
      </c>
      <c r="D848" s="191"/>
      <c r="E848" s="191">
        <v>4600000</v>
      </c>
      <c r="F848" s="192">
        <f t="shared" si="26"/>
        <v>1657231000</v>
      </c>
      <c r="G848" s="187"/>
      <c r="H848" s="179">
        <f t="shared" si="27"/>
        <v>7</v>
      </c>
    </row>
    <row r="849" spans="1:8" ht="18" customHeight="1">
      <c r="A849" s="190">
        <v>42557</v>
      </c>
      <c r="B849" s="190" t="s">
        <v>1433</v>
      </c>
      <c r="C849" s="188" t="s">
        <v>2114</v>
      </c>
      <c r="D849" s="191"/>
      <c r="E849" s="191">
        <v>200000000</v>
      </c>
      <c r="F849" s="192">
        <f t="shared" si="26"/>
        <v>1457231000</v>
      </c>
      <c r="G849" s="187"/>
      <c r="H849" s="179">
        <f t="shared" si="27"/>
        <v>7</v>
      </c>
    </row>
    <row r="850" spans="1:8" ht="18" customHeight="1">
      <c r="A850" s="190">
        <v>42557</v>
      </c>
      <c r="B850" s="190" t="s">
        <v>1433</v>
      </c>
      <c r="C850" s="188" t="s">
        <v>2115</v>
      </c>
      <c r="D850" s="191"/>
      <c r="E850" s="191">
        <v>200030000</v>
      </c>
      <c r="F850" s="192">
        <f t="shared" si="26"/>
        <v>1257201000</v>
      </c>
      <c r="G850" s="187"/>
      <c r="H850" s="179">
        <f t="shared" si="27"/>
        <v>7</v>
      </c>
    </row>
    <row r="851" spans="1:8" ht="18" customHeight="1">
      <c r="A851" s="190">
        <v>42557</v>
      </c>
      <c r="B851" s="190" t="s">
        <v>622</v>
      </c>
      <c r="C851" s="188" t="s">
        <v>2116</v>
      </c>
      <c r="D851" s="191"/>
      <c r="E851" s="191">
        <v>205162000</v>
      </c>
      <c r="F851" s="192">
        <f t="shared" si="26"/>
        <v>1052039000</v>
      </c>
      <c r="G851" s="187"/>
      <c r="H851" s="179">
        <f t="shared" si="27"/>
        <v>7</v>
      </c>
    </row>
    <row r="852" spans="1:8" ht="18" customHeight="1">
      <c r="A852" s="190">
        <v>42557</v>
      </c>
      <c r="B852" s="190" t="s">
        <v>622</v>
      </c>
      <c r="C852" s="188" t="s">
        <v>2117</v>
      </c>
      <c r="D852" s="191"/>
      <c r="E852" s="191">
        <v>153051000</v>
      </c>
      <c r="F852" s="192">
        <f t="shared" ref="F852:F916" si="28">IF(C852&lt;&gt;"",F851+D852-E852,0)</f>
        <v>898988000</v>
      </c>
      <c r="G852" s="187"/>
      <c r="H852" s="179">
        <f t="shared" si="27"/>
        <v>7</v>
      </c>
    </row>
    <row r="853" spans="1:8" ht="18" customHeight="1">
      <c r="A853" s="190">
        <v>42557</v>
      </c>
      <c r="B853" s="190" t="s">
        <v>2090</v>
      </c>
      <c r="C853" s="188" t="s">
        <v>2118</v>
      </c>
      <c r="D853" s="191"/>
      <c r="E853" s="191">
        <v>6634000</v>
      </c>
      <c r="F853" s="192">
        <f t="shared" si="28"/>
        <v>892354000</v>
      </c>
      <c r="G853" s="187"/>
      <c r="H853" s="179">
        <f t="shared" si="27"/>
        <v>7</v>
      </c>
    </row>
    <row r="854" spans="1:8" ht="18" customHeight="1">
      <c r="A854" s="190">
        <v>42557</v>
      </c>
      <c r="B854" s="190" t="s">
        <v>174</v>
      </c>
      <c r="C854" s="188" t="s">
        <v>2119</v>
      </c>
      <c r="D854" s="191"/>
      <c r="E854" s="191">
        <v>22322000</v>
      </c>
      <c r="F854" s="192">
        <f t="shared" si="28"/>
        <v>870032000</v>
      </c>
      <c r="G854" s="187"/>
      <c r="H854" s="179">
        <f t="shared" ref="H854:H918" si="29">IF(A854&lt;&gt;"",MONTH(A854),"")</f>
        <v>7</v>
      </c>
    </row>
    <row r="855" spans="1:8" ht="18" customHeight="1">
      <c r="A855" s="190">
        <v>42557</v>
      </c>
      <c r="B855" s="190" t="s">
        <v>1926</v>
      </c>
      <c r="C855" s="188" t="s">
        <v>2120</v>
      </c>
      <c r="D855" s="191">
        <v>6797000</v>
      </c>
      <c r="E855" s="191"/>
      <c r="F855" s="192">
        <f t="shared" si="28"/>
        <v>876829000</v>
      </c>
      <c r="G855" s="187"/>
      <c r="H855" s="179">
        <f t="shared" si="29"/>
        <v>7</v>
      </c>
    </row>
    <row r="856" spans="1:8" ht="18" customHeight="1">
      <c r="A856" s="190">
        <v>42557</v>
      </c>
      <c r="B856" s="190" t="s">
        <v>1453</v>
      </c>
      <c r="C856" s="188" t="s">
        <v>2123</v>
      </c>
      <c r="D856" s="191"/>
      <c r="E856" s="191">
        <v>400000</v>
      </c>
      <c r="F856" s="192">
        <f t="shared" si="28"/>
        <v>876429000</v>
      </c>
      <c r="G856" s="187"/>
      <c r="H856" s="179">
        <f t="shared" ref="H856" si="30">IF(A856&lt;&gt;"",MONTH(A856),"")</f>
        <v>7</v>
      </c>
    </row>
    <row r="857" spans="1:8" ht="18" customHeight="1">
      <c r="A857" s="190">
        <v>42557</v>
      </c>
      <c r="B857" s="190" t="s">
        <v>183</v>
      </c>
      <c r="C857" s="188" t="s">
        <v>2121</v>
      </c>
      <c r="D857" s="191"/>
      <c r="E857" s="191">
        <v>4000000</v>
      </c>
      <c r="F857" s="192">
        <f t="shared" si="28"/>
        <v>872429000</v>
      </c>
      <c r="G857" s="187"/>
      <c r="H857" s="179">
        <f t="shared" si="29"/>
        <v>7</v>
      </c>
    </row>
    <row r="858" spans="1:8" ht="18" customHeight="1">
      <c r="A858" s="190">
        <v>42557</v>
      </c>
      <c r="B858" s="190" t="s">
        <v>203</v>
      </c>
      <c r="C858" s="188" t="s">
        <v>2122</v>
      </c>
      <c r="D858" s="191"/>
      <c r="E858" s="191">
        <v>16511000</v>
      </c>
      <c r="F858" s="192">
        <f t="shared" si="28"/>
        <v>855918000</v>
      </c>
      <c r="G858" s="187"/>
      <c r="H858" s="179">
        <f t="shared" si="29"/>
        <v>7</v>
      </c>
    </row>
    <row r="859" spans="1:8" ht="18" customHeight="1">
      <c r="A859" s="190">
        <v>42558</v>
      </c>
      <c r="B859" s="190" t="s">
        <v>145</v>
      </c>
      <c r="C859" s="188" t="s">
        <v>2124</v>
      </c>
      <c r="D859" s="191"/>
      <c r="E859" s="191">
        <v>550000</v>
      </c>
      <c r="F859" s="192">
        <f t="shared" si="28"/>
        <v>855368000</v>
      </c>
      <c r="G859" s="187"/>
      <c r="H859" s="179">
        <f t="shared" si="29"/>
        <v>7</v>
      </c>
    </row>
    <row r="860" spans="1:8" ht="18" customHeight="1">
      <c r="A860" s="190">
        <v>42558</v>
      </c>
      <c r="B860" s="190" t="s">
        <v>178</v>
      </c>
      <c r="C860" s="188" t="s">
        <v>2125</v>
      </c>
      <c r="D860" s="191"/>
      <c r="E860" s="191">
        <v>1300000</v>
      </c>
      <c r="F860" s="192">
        <f t="shared" si="28"/>
        <v>854068000</v>
      </c>
      <c r="G860" s="187"/>
      <c r="H860" s="179">
        <f t="shared" si="29"/>
        <v>7</v>
      </c>
    </row>
    <row r="861" spans="1:8" ht="18" customHeight="1">
      <c r="A861" s="190">
        <v>42558</v>
      </c>
      <c r="B861" s="190" t="s">
        <v>2031</v>
      </c>
      <c r="C861" s="188" t="s">
        <v>1797</v>
      </c>
      <c r="D861" s="191"/>
      <c r="E861" s="191">
        <v>10000000</v>
      </c>
      <c r="F861" s="192">
        <f t="shared" si="28"/>
        <v>844068000</v>
      </c>
      <c r="G861" s="187"/>
      <c r="H861" s="179">
        <f t="shared" si="29"/>
        <v>7</v>
      </c>
    </row>
    <row r="862" spans="1:8" ht="18" customHeight="1">
      <c r="A862" s="190">
        <v>42558</v>
      </c>
      <c r="B862" s="190" t="s">
        <v>1453</v>
      </c>
      <c r="C862" s="188" t="s">
        <v>2126</v>
      </c>
      <c r="D862" s="191"/>
      <c r="E862" s="191">
        <v>3200000</v>
      </c>
      <c r="F862" s="192">
        <f t="shared" si="28"/>
        <v>840868000</v>
      </c>
      <c r="G862" s="187"/>
      <c r="H862" s="179">
        <f t="shared" si="29"/>
        <v>7</v>
      </c>
    </row>
    <row r="863" spans="1:8" ht="18" customHeight="1">
      <c r="A863" s="190">
        <v>42560</v>
      </c>
      <c r="B863" s="190" t="s">
        <v>1433</v>
      </c>
      <c r="C863" s="188" t="s">
        <v>2127</v>
      </c>
      <c r="D863" s="191"/>
      <c r="E863" s="191"/>
      <c r="F863" s="192">
        <f t="shared" si="28"/>
        <v>840868000</v>
      </c>
      <c r="G863" s="187"/>
      <c r="H863" s="179">
        <f t="shared" si="29"/>
        <v>7</v>
      </c>
    </row>
    <row r="864" spans="1:8" ht="18" customHeight="1">
      <c r="A864" s="190">
        <v>42560</v>
      </c>
      <c r="B864" s="190" t="s">
        <v>1433</v>
      </c>
      <c r="C864" s="188" t="s">
        <v>2128</v>
      </c>
      <c r="D864" s="191"/>
      <c r="E864" s="191"/>
      <c r="F864" s="192">
        <f t="shared" si="28"/>
        <v>840868000</v>
      </c>
      <c r="G864" s="187"/>
      <c r="H864" s="179">
        <f t="shared" si="29"/>
        <v>7</v>
      </c>
    </row>
    <row r="865" spans="1:8" ht="18" customHeight="1">
      <c r="A865" s="190">
        <v>42560</v>
      </c>
      <c r="B865" s="190" t="s">
        <v>203</v>
      </c>
      <c r="C865" s="188" t="s">
        <v>2129</v>
      </c>
      <c r="D865" s="191"/>
      <c r="E865" s="191"/>
      <c r="F865" s="192">
        <f t="shared" si="28"/>
        <v>840868000</v>
      </c>
      <c r="G865" s="187"/>
      <c r="H865" s="179">
        <f t="shared" si="29"/>
        <v>7</v>
      </c>
    </row>
    <row r="866" spans="1:8" ht="18" customHeight="1">
      <c r="A866" s="190">
        <v>42560</v>
      </c>
      <c r="B866" s="190" t="s">
        <v>145</v>
      </c>
      <c r="C866" s="188"/>
      <c r="D866" s="191"/>
      <c r="E866" s="191"/>
      <c r="F866" s="192">
        <f t="shared" si="28"/>
        <v>0</v>
      </c>
      <c r="G866" s="187"/>
      <c r="H866" s="179">
        <f t="shared" si="29"/>
        <v>7</v>
      </c>
    </row>
    <row r="867" spans="1:8" ht="18" customHeight="1">
      <c r="A867" s="190">
        <v>42560</v>
      </c>
      <c r="B867" s="190" t="s">
        <v>2025</v>
      </c>
      <c r="C867" s="188"/>
      <c r="D867" s="191"/>
      <c r="E867" s="191"/>
      <c r="F867" s="192">
        <f t="shared" si="28"/>
        <v>0</v>
      </c>
      <c r="G867" s="187"/>
      <c r="H867" s="179">
        <f t="shared" si="29"/>
        <v>7</v>
      </c>
    </row>
    <row r="868" spans="1:8" ht="18" customHeight="1">
      <c r="A868" s="190">
        <v>42560</v>
      </c>
      <c r="B868" s="190" t="s">
        <v>2025</v>
      </c>
      <c r="C868" s="188"/>
      <c r="D868" s="191"/>
      <c r="E868" s="191"/>
      <c r="F868" s="192">
        <f t="shared" si="28"/>
        <v>0</v>
      </c>
      <c r="G868" s="187"/>
      <c r="H868" s="179">
        <f t="shared" si="29"/>
        <v>7</v>
      </c>
    </row>
    <row r="869" spans="1:8" ht="18" customHeight="1">
      <c r="A869" s="190">
        <v>42560</v>
      </c>
      <c r="B869" s="190" t="s">
        <v>174</v>
      </c>
      <c r="C869" s="188"/>
      <c r="D869" s="191"/>
      <c r="E869" s="191"/>
      <c r="F869" s="192">
        <f t="shared" si="28"/>
        <v>0</v>
      </c>
      <c r="G869" s="187"/>
      <c r="H869" s="179">
        <f t="shared" si="29"/>
        <v>7</v>
      </c>
    </row>
    <row r="870" spans="1:8" ht="18" customHeight="1">
      <c r="A870" s="190">
        <v>42560</v>
      </c>
      <c r="B870" s="190"/>
      <c r="C870" s="188"/>
      <c r="D870" s="191"/>
      <c r="E870" s="191"/>
      <c r="F870" s="192">
        <f t="shared" si="28"/>
        <v>0</v>
      </c>
      <c r="G870" s="187"/>
      <c r="H870" s="179">
        <f t="shared" si="29"/>
        <v>7</v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8"/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8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ref="F917:F980" si="31">IF(C917&lt;&gt;"",F916+D917-E917,0)</f>
        <v>0</v>
      </c>
      <c r="G917" s="187"/>
      <c r="H917" s="179" t="str">
        <f t="shared" si="29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1"/>
        <v>0</v>
      </c>
      <c r="G918" s="187"/>
      <c r="H918" s="179" t="str">
        <f t="shared" si="29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1"/>
        <v>0</v>
      </c>
      <c r="G919" s="187"/>
      <c r="H919" s="179" t="str">
        <f t="shared" ref="H919:H982" si="32">IF(A919&lt;&gt;"",MONTH(A919),"")</f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1"/>
        <v>0</v>
      </c>
      <c r="G920" s="187"/>
      <c r="H920" s="179" t="str">
        <f t="shared" si="32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1"/>
        <v>0</v>
      </c>
      <c r="G921" s="187"/>
      <c r="H921" s="179" t="str">
        <f t="shared" si="32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1"/>
        <v>0</v>
      </c>
      <c r="G922" s="187"/>
      <c r="H922" s="179" t="str">
        <f t="shared" si="32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1"/>
        <v>0</v>
      </c>
      <c r="G923" s="187"/>
      <c r="H923" s="179" t="str">
        <f t="shared" si="32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1"/>
        <v>0</v>
      </c>
      <c r="G924" s="187"/>
      <c r="H924" s="179" t="str">
        <f t="shared" si="32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1"/>
        <v>0</v>
      </c>
      <c r="G925" s="187"/>
      <c r="H925" s="179" t="str">
        <f t="shared" si="32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1"/>
        <v>0</v>
      </c>
      <c r="G926" s="187"/>
      <c r="H926" s="179" t="str">
        <f t="shared" si="32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1"/>
        <v>0</v>
      </c>
      <c r="G927" s="187"/>
      <c r="H927" s="179" t="str">
        <f t="shared" si="32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1"/>
        <v>0</v>
      </c>
      <c r="G928" s="187"/>
      <c r="H928" s="179" t="str">
        <f t="shared" si="32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1"/>
        <v>0</v>
      </c>
      <c r="G929" s="187"/>
      <c r="H929" s="179" t="str">
        <f t="shared" si="32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1"/>
        <v>0</v>
      </c>
      <c r="G930" s="187"/>
      <c r="H930" s="179" t="str">
        <f t="shared" si="32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1"/>
        <v>0</v>
      </c>
      <c r="G931" s="187"/>
      <c r="H931" s="179" t="str">
        <f t="shared" si="32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1"/>
        <v>0</v>
      </c>
      <c r="G932" s="187"/>
      <c r="H932" s="179" t="str">
        <f t="shared" si="32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1"/>
        <v>0</v>
      </c>
      <c r="G933" s="187"/>
      <c r="H933" s="179" t="str">
        <f t="shared" si="32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1"/>
        <v>0</v>
      </c>
      <c r="G934" s="187"/>
      <c r="H934" s="179" t="str">
        <f t="shared" si="32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1"/>
        <v>0</v>
      </c>
      <c r="G935" s="187"/>
      <c r="H935" s="179" t="str">
        <f t="shared" si="32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1"/>
        <v>0</v>
      </c>
      <c r="G936" s="187"/>
      <c r="H936" s="179" t="str">
        <f t="shared" si="32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1"/>
        <v>0</v>
      </c>
      <c r="G937" s="187"/>
      <c r="H937" s="179" t="str">
        <f t="shared" si="32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1"/>
        <v>0</v>
      </c>
      <c r="G938" s="187"/>
      <c r="H938" s="179" t="str">
        <f t="shared" si="32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1"/>
        <v>0</v>
      </c>
      <c r="G939" s="187"/>
      <c r="H939" s="179" t="str">
        <f t="shared" si="32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1"/>
        <v>0</v>
      </c>
      <c r="G940" s="187"/>
      <c r="H940" s="179" t="str">
        <f t="shared" si="32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1"/>
        <v>0</v>
      </c>
      <c r="G941" s="187"/>
      <c r="H941" s="179" t="str">
        <f t="shared" si="32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1"/>
        <v>0</v>
      </c>
      <c r="G942" s="187"/>
      <c r="H942" s="179" t="str">
        <f t="shared" si="32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1"/>
        <v>0</v>
      </c>
      <c r="G943" s="187"/>
      <c r="H943" s="179" t="str">
        <f t="shared" si="32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1"/>
        <v>0</v>
      </c>
      <c r="G944" s="187"/>
      <c r="H944" s="179" t="str">
        <f t="shared" si="32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1"/>
        <v>0</v>
      </c>
      <c r="G945" s="187"/>
      <c r="H945" s="179" t="str">
        <f t="shared" si="32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1"/>
        <v>0</v>
      </c>
      <c r="G946" s="187"/>
      <c r="H946" s="179" t="str">
        <f t="shared" si="32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1"/>
        <v>0</v>
      </c>
      <c r="G947" s="187"/>
      <c r="H947" s="179" t="str">
        <f t="shared" si="32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31"/>
        <v>0</v>
      </c>
      <c r="G948" s="187"/>
      <c r="H948" s="179" t="str">
        <f t="shared" si="32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1"/>
        <v>0</v>
      </c>
      <c r="G949" s="187"/>
      <c r="H949" s="179" t="str">
        <f t="shared" si="32"/>
        <v/>
      </c>
    </row>
    <row r="950" spans="1:8" ht="18" customHeight="1">
      <c r="A950" s="190"/>
      <c r="B950" s="190"/>
      <c r="C950" s="188"/>
      <c r="D950" s="191"/>
      <c r="E950" s="267"/>
      <c r="F950" s="192">
        <f t="shared" si="31"/>
        <v>0</v>
      </c>
      <c r="G950" s="187"/>
      <c r="H950" s="179" t="str">
        <f t="shared" si="32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1"/>
        <v>0</v>
      </c>
      <c r="G951" s="187"/>
      <c r="H951" s="179" t="str">
        <f t="shared" si="32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1"/>
        <v>0</v>
      </c>
      <c r="G952" s="187"/>
      <c r="H952" s="179" t="str">
        <f t="shared" si="32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1"/>
        <v>0</v>
      </c>
      <c r="G953" s="187"/>
      <c r="H953" s="179" t="str">
        <f t="shared" si="32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1"/>
        <v>0</v>
      </c>
      <c r="G954" s="187"/>
      <c r="H954" s="179" t="str">
        <f t="shared" si="32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1"/>
        <v>0</v>
      </c>
      <c r="G955" s="187"/>
      <c r="H955" s="179" t="str">
        <f t="shared" si="32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1"/>
        <v>0</v>
      </c>
      <c r="G956" s="187"/>
      <c r="H956" s="179" t="str">
        <f t="shared" si="32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1"/>
        <v>0</v>
      </c>
      <c r="G957" s="187"/>
      <c r="H957" s="179" t="str">
        <f t="shared" si="32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1"/>
        <v>0</v>
      </c>
      <c r="G958" s="187"/>
      <c r="H958" s="179" t="str">
        <f t="shared" si="32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1"/>
        <v>0</v>
      </c>
      <c r="G959" s="187"/>
      <c r="H959" s="179" t="str">
        <f t="shared" si="32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1"/>
        <v>0</v>
      </c>
      <c r="G960" s="187"/>
      <c r="H960" s="179" t="str">
        <f t="shared" si="32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1"/>
        <v>0</v>
      </c>
      <c r="G961" s="187"/>
      <c r="H961" s="179" t="str">
        <f t="shared" si="32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1"/>
        <v>0</v>
      </c>
      <c r="G962" s="187"/>
      <c r="H962" s="179" t="str">
        <f t="shared" si="32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1"/>
        <v>0</v>
      </c>
      <c r="G963" s="187"/>
      <c r="H963" s="179" t="str">
        <f t="shared" si="32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1"/>
        <v>0</v>
      </c>
      <c r="G964" s="187"/>
      <c r="H964" s="179" t="str">
        <f t="shared" si="32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1"/>
        <v>0</v>
      </c>
      <c r="G965" s="187"/>
      <c r="H965" s="179" t="str">
        <f t="shared" si="32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1"/>
        <v>0</v>
      </c>
      <c r="G966" s="187"/>
      <c r="H966" s="179" t="str">
        <f t="shared" si="32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1"/>
        <v>0</v>
      </c>
      <c r="G967" s="187"/>
      <c r="H967" s="179" t="str">
        <f t="shared" si="32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1"/>
        <v>0</v>
      </c>
      <c r="G968" s="187"/>
      <c r="H968" s="179" t="str">
        <f t="shared" si="32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1"/>
        <v>0</v>
      </c>
      <c r="G969" s="187"/>
      <c r="H969" s="179" t="str">
        <f t="shared" si="32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1"/>
        <v>0</v>
      </c>
      <c r="G970" s="187"/>
      <c r="H970" s="179" t="str">
        <f t="shared" si="32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1"/>
        <v>0</v>
      </c>
      <c r="G971" s="187"/>
      <c r="H971" s="179" t="str">
        <f t="shared" si="32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1"/>
        <v>0</v>
      </c>
      <c r="G972" s="187"/>
      <c r="H972" s="179" t="str">
        <f t="shared" si="32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1"/>
        <v>0</v>
      </c>
      <c r="G973" s="187"/>
      <c r="H973" s="179" t="str">
        <f t="shared" si="32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1"/>
        <v>0</v>
      </c>
      <c r="G974" s="187"/>
      <c r="H974" s="179" t="str">
        <f t="shared" si="32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2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si="32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ref="F981:F1044" si="33">IF(C981&lt;&gt;"",F980+D981-E981,0)</f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3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3"/>
        <v>0</v>
      </c>
      <c r="G983" s="187"/>
      <c r="H983" s="179" t="str">
        <f t="shared" ref="H983:H1046" si="34">IF(A983&lt;&gt;"",MONTH(A983),"")</f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3"/>
        <v>0</v>
      </c>
      <c r="G984" s="187"/>
      <c r="H984" s="179" t="str">
        <f t="shared" si="34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3"/>
        <v>0</v>
      </c>
      <c r="G985" s="187"/>
      <c r="H985" s="179" t="str">
        <f t="shared" si="34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3"/>
        <v>0</v>
      </c>
      <c r="G986" s="187"/>
      <c r="H986" s="179" t="str">
        <f t="shared" si="34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3"/>
        <v>0</v>
      </c>
      <c r="G987" s="187"/>
      <c r="H987" s="179" t="str">
        <f t="shared" si="34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3"/>
        <v>0</v>
      </c>
      <c r="G988" s="187"/>
      <c r="H988" s="179" t="str">
        <f t="shared" si="34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3"/>
        <v>0</v>
      </c>
      <c r="G989" s="187"/>
      <c r="H989" s="179" t="str">
        <f t="shared" si="34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3"/>
        <v>0</v>
      </c>
      <c r="G990" s="187"/>
      <c r="H990" s="179" t="str">
        <f t="shared" si="34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3"/>
        <v>0</v>
      </c>
      <c r="G991" s="187"/>
      <c r="H991" s="179" t="str">
        <f t="shared" si="34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3"/>
        <v>0</v>
      </c>
      <c r="G992" s="187"/>
      <c r="H992" s="179" t="str">
        <f t="shared" si="34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3"/>
        <v>0</v>
      </c>
      <c r="G993" s="187"/>
      <c r="H993" s="179" t="str">
        <f t="shared" si="34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3"/>
        <v>0</v>
      </c>
      <c r="G994" s="187"/>
      <c r="H994" s="179" t="str">
        <f t="shared" si="34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3"/>
        <v>0</v>
      </c>
      <c r="G995" s="187"/>
      <c r="H995" s="179" t="str">
        <f t="shared" si="34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3"/>
        <v>0</v>
      </c>
      <c r="G996" s="187"/>
      <c r="H996" s="179" t="str">
        <f t="shared" si="34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3"/>
        <v>0</v>
      </c>
      <c r="G997" s="187"/>
      <c r="H997" s="179" t="str">
        <f t="shared" si="34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3"/>
        <v>0</v>
      </c>
      <c r="G998" s="187"/>
      <c r="H998" s="179" t="str">
        <f t="shared" si="34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3"/>
        <v>0</v>
      </c>
      <c r="G999" s="187"/>
      <c r="H999" s="179" t="str">
        <f t="shared" si="34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3"/>
        <v>0</v>
      </c>
      <c r="G1000" s="187"/>
      <c r="H1000" s="179" t="str">
        <f t="shared" si="34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3"/>
        <v>0</v>
      </c>
      <c r="G1001" s="187"/>
      <c r="H1001" s="179" t="str">
        <f t="shared" si="34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3"/>
        <v>0</v>
      </c>
      <c r="G1002" s="187"/>
      <c r="H1002" s="179" t="str">
        <f t="shared" si="34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3"/>
        <v>0</v>
      </c>
      <c r="G1003" s="187"/>
      <c r="H1003" s="179" t="str">
        <f t="shared" si="34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3"/>
        <v>0</v>
      </c>
      <c r="G1004" s="187"/>
      <c r="H1004" s="179" t="str">
        <f t="shared" si="34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3"/>
        <v>0</v>
      </c>
      <c r="G1005" s="187"/>
      <c r="H1005" s="179" t="str">
        <f t="shared" si="34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3"/>
        <v>0</v>
      </c>
      <c r="G1006" s="187"/>
      <c r="H1006" s="179" t="str">
        <f t="shared" si="34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3"/>
        <v>0</v>
      </c>
      <c r="G1007" s="187"/>
      <c r="H1007" s="179" t="str">
        <f t="shared" si="34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3"/>
        <v>0</v>
      </c>
      <c r="G1008" s="187"/>
      <c r="H1008" s="179" t="str">
        <f t="shared" si="34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3"/>
        <v>0</v>
      </c>
      <c r="G1009" s="187"/>
      <c r="H1009" s="179" t="str">
        <f t="shared" si="34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3"/>
        <v>0</v>
      </c>
      <c r="G1010" s="187"/>
      <c r="H1010" s="179" t="str">
        <f t="shared" si="34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3"/>
        <v>0</v>
      </c>
      <c r="G1011" s="187"/>
      <c r="H1011" s="179" t="str">
        <f t="shared" si="34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3"/>
        <v>0</v>
      </c>
      <c r="G1012" s="187"/>
      <c r="H1012" s="179" t="str">
        <f t="shared" si="34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3"/>
        <v>0</v>
      </c>
      <c r="G1013" s="187"/>
      <c r="H1013" s="179" t="str">
        <f t="shared" si="34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3"/>
        <v>0</v>
      </c>
      <c r="G1014" s="187"/>
      <c r="H1014" s="179" t="str">
        <f t="shared" si="34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3"/>
        <v>0</v>
      </c>
      <c r="G1015" s="187"/>
      <c r="H1015" s="179" t="str">
        <f t="shared" si="34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3"/>
        <v>0</v>
      </c>
      <c r="G1016" s="187"/>
      <c r="H1016" s="179" t="str">
        <f t="shared" si="34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3"/>
        <v>0</v>
      </c>
      <c r="G1017" s="187"/>
      <c r="H1017" s="179" t="str">
        <f t="shared" si="34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3"/>
        <v>0</v>
      </c>
      <c r="G1018" s="187"/>
      <c r="H1018" s="179" t="str">
        <f t="shared" si="34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3"/>
        <v>0</v>
      </c>
      <c r="G1019" s="187"/>
      <c r="H1019" s="179" t="str">
        <f t="shared" si="34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3"/>
        <v>0</v>
      </c>
      <c r="G1020" s="187"/>
      <c r="H1020" s="179" t="str">
        <f t="shared" si="34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3"/>
        <v>0</v>
      </c>
      <c r="G1021" s="187"/>
      <c r="H1021" s="179" t="str">
        <f t="shared" si="34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3"/>
        <v>0</v>
      </c>
      <c r="G1022" s="187"/>
      <c r="H1022" s="179" t="str">
        <f t="shared" si="34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3"/>
        <v>0</v>
      </c>
      <c r="G1023" s="187"/>
      <c r="H1023" s="179" t="str">
        <f t="shared" si="34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3"/>
        <v>0</v>
      </c>
      <c r="G1024" s="187"/>
      <c r="H1024" s="179" t="str">
        <f t="shared" si="34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3"/>
        <v>0</v>
      </c>
      <c r="G1025" s="187"/>
      <c r="H1025" s="179" t="str">
        <f t="shared" si="34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3"/>
        <v>0</v>
      </c>
      <c r="G1026" s="187"/>
      <c r="H1026" s="179" t="str">
        <f t="shared" si="34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3"/>
        <v>0</v>
      </c>
      <c r="G1027" s="187"/>
      <c r="H1027" s="179" t="str">
        <f t="shared" si="34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3"/>
        <v>0</v>
      </c>
      <c r="G1028" s="187"/>
      <c r="H1028" s="179" t="str">
        <f t="shared" si="34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3"/>
        <v>0</v>
      </c>
      <c r="G1029" s="187"/>
      <c r="H1029" s="179" t="str">
        <f t="shared" si="34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3"/>
        <v>0</v>
      </c>
      <c r="G1030" s="187"/>
      <c r="H1030" s="179" t="str">
        <f t="shared" si="34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3"/>
        <v>0</v>
      </c>
      <c r="G1031" s="187"/>
      <c r="H1031" s="179" t="str">
        <f t="shared" si="34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3"/>
        <v>0</v>
      </c>
      <c r="G1032" s="187"/>
      <c r="H1032" s="179" t="str">
        <f t="shared" si="34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3"/>
        <v>0</v>
      </c>
      <c r="G1033" s="187"/>
      <c r="H1033" s="179" t="str">
        <f t="shared" si="34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3"/>
        <v>0</v>
      </c>
      <c r="G1034" s="187"/>
      <c r="H1034" s="179" t="str">
        <f t="shared" si="34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3"/>
        <v>0</v>
      </c>
      <c r="G1035" s="187"/>
      <c r="H1035" s="179" t="str">
        <f t="shared" si="34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3"/>
        <v>0</v>
      </c>
      <c r="G1036" s="187"/>
      <c r="H1036" s="179" t="str">
        <f t="shared" si="34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3"/>
        <v>0</v>
      </c>
      <c r="G1037" s="187"/>
      <c r="H1037" s="179" t="str">
        <f t="shared" si="34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3"/>
        <v>0</v>
      </c>
      <c r="G1038" s="187"/>
      <c r="H1038" s="179" t="str">
        <f t="shared" si="34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4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si="34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ref="F1045:F1108" si="35">IF(C1045&lt;&gt;"",F1044+D1045-E1045,0)</f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5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5"/>
        <v>0</v>
      </c>
      <c r="G1047" s="187"/>
      <c r="H1047" s="179" t="str">
        <f t="shared" ref="H1047:H1110" si="36">IF(A1047&lt;&gt;"",MONTH(A1047),"")</f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5"/>
        <v>0</v>
      </c>
      <c r="G1048" s="187"/>
      <c r="H1048" s="179" t="str">
        <f t="shared" si="36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5"/>
        <v>0</v>
      </c>
      <c r="G1049" s="187"/>
      <c r="H1049" s="179" t="str">
        <f t="shared" si="36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5"/>
        <v>0</v>
      </c>
      <c r="G1050" s="187"/>
      <c r="H1050" s="179" t="str">
        <f t="shared" si="36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5"/>
        <v>0</v>
      </c>
      <c r="G1051" s="187"/>
      <c r="H1051" s="179" t="str">
        <f t="shared" si="36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5"/>
        <v>0</v>
      </c>
      <c r="G1052" s="187"/>
      <c r="H1052" s="179" t="str">
        <f t="shared" si="36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5"/>
        <v>0</v>
      </c>
      <c r="G1053" s="187"/>
      <c r="H1053" s="179" t="str">
        <f t="shared" si="36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5"/>
        <v>0</v>
      </c>
      <c r="G1054" s="187"/>
      <c r="H1054" s="179" t="str">
        <f t="shared" si="36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5"/>
        <v>0</v>
      </c>
      <c r="G1055" s="187"/>
      <c r="H1055" s="179" t="str">
        <f t="shared" si="36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5"/>
        <v>0</v>
      </c>
      <c r="G1056" s="187"/>
      <c r="H1056" s="179" t="str">
        <f t="shared" si="36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5"/>
        <v>0</v>
      </c>
      <c r="G1057" s="187"/>
      <c r="H1057" s="179" t="str">
        <f t="shared" si="36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5"/>
        <v>0</v>
      </c>
      <c r="G1058" s="187"/>
      <c r="H1058" s="179" t="str">
        <f t="shared" si="36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5"/>
        <v>0</v>
      </c>
      <c r="G1059" s="187"/>
      <c r="H1059" s="179" t="str">
        <f t="shared" si="36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5"/>
        <v>0</v>
      </c>
      <c r="G1060" s="187"/>
      <c r="H1060" s="179" t="str">
        <f t="shared" si="36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5"/>
        <v>0</v>
      </c>
      <c r="G1061" s="187"/>
      <c r="H1061" s="179" t="str">
        <f t="shared" si="36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5"/>
        <v>0</v>
      </c>
      <c r="G1062" s="187"/>
      <c r="H1062" s="179" t="str">
        <f t="shared" si="36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5"/>
        <v>0</v>
      </c>
      <c r="G1063" s="187"/>
      <c r="H1063" s="179" t="str">
        <f t="shared" si="36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5"/>
        <v>0</v>
      </c>
      <c r="G1064" s="187"/>
      <c r="H1064" s="179" t="str">
        <f t="shared" si="36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5"/>
        <v>0</v>
      </c>
      <c r="G1065" s="187"/>
      <c r="H1065" s="179" t="str">
        <f t="shared" si="36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5"/>
        <v>0</v>
      </c>
      <c r="G1066" s="187"/>
      <c r="H1066" s="179" t="str">
        <f t="shared" si="36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5"/>
        <v>0</v>
      </c>
      <c r="G1067" s="187"/>
      <c r="H1067" s="179" t="str">
        <f t="shared" si="36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5"/>
        <v>0</v>
      </c>
      <c r="G1068" s="187"/>
      <c r="H1068" s="179" t="str">
        <f t="shared" si="36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5"/>
        <v>0</v>
      </c>
      <c r="G1069" s="187"/>
      <c r="H1069" s="179" t="str">
        <f t="shared" si="36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5"/>
        <v>0</v>
      </c>
      <c r="G1070" s="187"/>
      <c r="H1070" s="179" t="str">
        <f t="shared" si="36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5"/>
        <v>0</v>
      </c>
      <c r="G1071" s="187"/>
      <c r="H1071" s="179" t="str">
        <f t="shared" si="36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5"/>
        <v>0</v>
      </c>
      <c r="G1072" s="187"/>
      <c r="H1072" s="179" t="str">
        <f t="shared" si="36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5"/>
        <v>0</v>
      </c>
      <c r="G1073" s="187"/>
      <c r="H1073" s="179" t="str">
        <f t="shared" si="36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5"/>
        <v>0</v>
      </c>
      <c r="G1074" s="187"/>
      <c r="H1074" s="179" t="str">
        <f t="shared" si="36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5"/>
        <v>0</v>
      </c>
      <c r="G1075" s="187"/>
      <c r="H1075" s="179" t="str">
        <f t="shared" si="36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5"/>
        <v>0</v>
      </c>
      <c r="G1076" s="187"/>
      <c r="H1076" s="179" t="str">
        <f t="shared" si="36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5"/>
        <v>0</v>
      </c>
      <c r="G1077" s="187"/>
      <c r="H1077" s="179" t="str">
        <f t="shared" si="36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5"/>
        <v>0</v>
      </c>
      <c r="G1078" s="187"/>
      <c r="H1078" s="179" t="str">
        <f t="shared" si="36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5"/>
        <v>0</v>
      </c>
      <c r="G1079" s="187"/>
      <c r="H1079" s="179" t="str">
        <f t="shared" si="36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5"/>
        <v>0</v>
      </c>
      <c r="G1080" s="187"/>
      <c r="H1080" s="179" t="str">
        <f t="shared" si="36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5"/>
        <v>0</v>
      </c>
      <c r="G1081" s="187"/>
      <c r="H1081" s="179" t="str">
        <f t="shared" si="36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5"/>
        <v>0</v>
      </c>
      <c r="G1082" s="187"/>
      <c r="H1082" s="179" t="str">
        <f t="shared" si="36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5"/>
        <v>0</v>
      </c>
      <c r="G1083" s="187"/>
      <c r="H1083" s="179" t="str">
        <f t="shared" si="36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5"/>
        <v>0</v>
      </c>
      <c r="G1084" s="187"/>
      <c r="H1084" s="179" t="str">
        <f t="shared" si="36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5"/>
        <v>0</v>
      </c>
      <c r="G1085" s="187"/>
      <c r="H1085" s="179" t="str">
        <f t="shared" si="36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5"/>
        <v>0</v>
      </c>
      <c r="G1086" s="187"/>
      <c r="H1086" s="179" t="str">
        <f t="shared" si="36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5"/>
        <v>0</v>
      </c>
      <c r="G1087" s="187"/>
      <c r="H1087" s="179" t="str">
        <f t="shared" si="36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5"/>
        <v>0</v>
      </c>
      <c r="G1088" s="187"/>
      <c r="H1088" s="179" t="str">
        <f t="shared" si="36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5"/>
        <v>0</v>
      </c>
      <c r="G1089" s="187"/>
      <c r="H1089" s="179" t="str">
        <f t="shared" si="36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5"/>
        <v>0</v>
      </c>
      <c r="G1090" s="187"/>
      <c r="H1090" s="179" t="str">
        <f t="shared" si="36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5"/>
        <v>0</v>
      </c>
      <c r="G1091" s="187"/>
      <c r="H1091" s="179" t="str">
        <f t="shared" si="36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5"/>
        <v>0</v>
      </c>
      <c r="G1092" s="187"/>
      <c r="H1092" s="179" t="str">
        <f t="shared" si="36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5"/>
        <v>0</v>
      </c>
      <c r="G1093" s="187"/>
      <c r="H1093" s="179" t="str">
        <f t="shared" si="36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5"/>
        <v>0</v>
      </c>
      <c r="G1094" s="187"/>
      <c r="H1094" s="179" t="str">
        <f t="shared" si="36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5"/>
        <v>0</v>
      </c>
      <c r="G1095" s="187"/>
      <c r="H1095" s="179" t="str">
        <f t="shared" si="36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5"/>
        <v>0</v>
      </c>
      <c r="G1096" s="187"/>
      <c r="H1096" s="179" t="str">
        <f t="shared" si="36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5"/>
        <v>0</v>
      </c>
      <c r="G1097" s="187"/>
      <c r="H1097" s="179" t="str">
        <f t="shared" si="36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5"/>
        <v>0</v>
      </c>
      <c r="G1098" s="187"/>
      <c r="H1098" s="179" t="str">
        <f t="shared" si="36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5"/>
        <v>0</v>
      </c>
      <c r="G1099" s="187"/>
      <c r="H1099" s="179" t="str">
        <f t="shared" si="36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5"/>
        <v>0</v>
      </c>
      <c r="G1100" s="187"/>
      <c r="H1100" s="179" t="str">
        <f t="shared" si="36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5"/>
        <v>0</v>
      </c>
      <c r="G1101" s="187"/>
      <c r="H1101" s="179" t="str">
        <f t="shared" si="36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5"/>
        <v>0</v>
      </c>
      <c r="G1102" s="187"/>
      <c r="H1102" s="179" t="str">
        <f t="shared" si="36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6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si="36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ref="F1109:F1172" si="37">IF(C1109&lt;&gt;"",F1108+D1109-E1109,0)</f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7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7"/>
        <v>0</v>
      </c>
      <c r="G1111" s="187"/>
      <c r="H1111" s="179" t="str">
        <f t="shared" ref="H1111:H1174" si="38">IF(A1111&lt;&gt;"",MONTH(A1111),"")</f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7"/>
        <v>0</v>
      </c>
      <c r="G1112" s="187"/>
      <c r="H1112" s="179" t="str">
        <f t="shared" si="38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7"/>
        <v>0</v>
      </c>
      <c r="G1113" s="187"/>
      <c r="H1113" s="179" t="str">
        <f t="shared" si="38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7"/>
        <v>0</v>
      </c>
      <c r="G1114" s="187"/>
      <c r="H1114" s="179" t="str">
        <f t="shared" si="38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7"/>
        <v>0</v>
      </c>
      <c r="G1115" s="187"/>
      <c r="H1115" s="179" t="str">
        <f t="shared" si="38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7"/>
        <v>0</v>
      </c>
      <c r="G1116" s="187"/>
      <c r="H1116" s="179" t="str">
        <f t="shared" si="38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7"/>
        <v>0</v>
      </c>
      <c r="G1117" s="187"/>
      <c r="H1117" s="179" t="str">
        <f t="shared" si="38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7"/>
        <v>0</v>
      </c>
      <c r="G1118" s="187"/>
      <c r="H1118" s="179" t="str">
        <f t="shared" si="38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7"/>
        <v>0</v>
      </c>
      <c r="G1119" s="187"/>
      <c r="H1119" s="179" t="str">
        <f t="shared" si="38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7"/>
        <v>0</v>
      </c>
      <c r="G1120" s="187"/>
      <c r="H1120" s="179" t="str">
        <f t="shared" si="38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7"/>
        <v>0</v>
      </c>
      <c r="G1121" s="187"/>
      <c r="H1121" s="179" t="str">
        <f t="shared" si="38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7"/>
        <v>0</v>
      </c>
      <c r="G1122" s="187"/>
      <c r="H1122" s="179" t="str">
        <f t="shared" si="38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7"/>
        <v>0</v>
      </c>
      <c r="G1123" s="187"/>
      <c r="H1123" s="179" t="str">
        <f t="shared" si="38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7"/>
        <v>0</v>
      </c>
      <c r="G1124" s="187"/>
      <c r="H1124" s="179" t="str">
        <f t="shared" si="38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7"/>
        <v>0</v>
      </c>
      <c r="G1125" s="187"/>
      <c r="H1125" s="179" t="str">
        <f t="shared" si="38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7"/>
        <v>0</v>
      </c>
      <c r="G1126" s="187"/>
      <c r="H1126" s="179" t="str">
        <f t="shared" si="38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7"/>
        <v>0</v>
      </c>
      <c r="G1127" s="187"/>
      <c r="H1127" s="179" t="str">
        <f t="shared" si="38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7"/>
        <v>0</v>
      </c>
      <c r="G1128" s="187"/>
      <c r="H1128" s="179" t="str">
        <f t="shared" si="38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7"/>
        <v>0</v>
      </c>
      <c r="G1129" s="187"/>
      <c r="H1129" s="179" t="str">
        <f t="shared" si="38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7"/>
        <v>0</v>
      </c>
      <c r="G1130" s="187"/>
      <c r="H1130" s="179" t="str">
        <f t="shared" si="38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7"/>
        <v>0</v>
      </c>
      <c r="G1131" s="187"/>
      <c r="H1131" s="179" t="str">
        <f t="shared" si="38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7"/>
        <v>0</v>
      </c>
      <c r="G1132" s="187"/>
      <c r="H1132" s="179" t="str">
        <f t="shared" si="38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7"/>
        <v>0</v>
      </c>
      <c r="G1133" s="187"/>
      <c r="H1133" s="179" t="str">
        <f t="shared" si="38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7"/>
        <v>0</v>
      </c>
      <c r="G1134" s="187"/>
      <c r="H1134" s="179" t="str">
        <f t="shared" si="38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7"/>
        <v>0</v>
      </c>
      <c r="G1135" s="187"/>
      <c r="H1135" s="179" t="str">
        <f t="shared" si="38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7"/>
        <v>0</v>
      </c>
      <c r="G1136" s="187"/>
      <c r="H1136" s="179" t="str">
        <f t="shared" si="38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7"/>
        <v>0</v>
      </c>
      <c r="G1137" s="187"/>
      <c r="H1137" s="179" t="str">
        <f t="shared" si="38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7"/>
        <v>0</v>
      </c>
      <c r="G1138" s="187"/>
      <c r="H1138" s="179" t="str">
        <f t="shared" si="38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7"/>
        <v>0</v>
      </c>
      <c r="G1139" s="187"/>
      <c r="H1139" s="179" t="str">
        <f t="shared" si="38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7"/>
        <v>0</v>
      </c>
      <c r="G1140" s="187"/>
      <c r="H1140" s="179" t="str">
        <f t="shared" si="38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7"/>
        <v>0</v>
      </c>
      <c r="G1141" s="187"/>
      <c r="H1141" s="179" t="str">
        <f t="shared" si="38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7"/>
        <v>0</v>
      </c>
      <c r="G1142" s="187"/>
      <c r="H1142" s="179" t="str">
        <f t="shared" si="38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7"/>
        <v>0</v>
      </c>
      <c r="G1143" s="187"/>
      <c r="H1143" s="179" t="str">
        <f t="shared" si="38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7"/>
        <v>0</v>
      </c>
      <c r="G1144" s="187"/>
      <c r="H1144" s="179" t="str">
        <f t="shared" si="38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7"/>
        <v>0</v>
      </c>
      <c r="G1145" s="187"/>
      <c r="H1145" s="179" t="str">
        <f t="shared" si="38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7"/>
        <v>0</v>
      </c>
      <c r="G1146" s="187"/>
      <c r="H1146" s="179" t="str">
        <f t="shared" si="38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7"/>
        <v>0</v>
      </c>
      <c r="G1147" s="187"/>
      <c r="H1147" s="179" t="str">
        <f t="shared" si="38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7"/>
        <v>0</v>
      </c>
      <c r="G1148" s="187"/>
      <c r="H1148" s="179" t="str">
        <f t="shared" si="38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7"/>
        <v>0</v>
      </c>
      <c r="G1149" s="187"/>
      <c r="H1149" s="179" t="str">
        <f t="shared" si="38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7"/>
        <v>0</v>
      </c>
      <c r="G1150" s="187"/>
      <c r="H1150" s="179" t="str">
        <f t="shared" si="38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7"/>
        <v>0</v>
      </c>
      <c r="G1151" s="187"/>
      <c r="H1151" s="179" t="str">
        <f t="shared" si="38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7"/>
        <v>0</v>
      </c>
      <c r="G1152" s="187"/>
      <c r="H1152" s="179" t="str">
        <f t="shared" si="38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7"/>
        <v>0</v>
      </c>
      <c r="G1153" s="187"/>
      <c r="H1153" s="179" t="str">
        <f t="shared" si="38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7"/>
        <v>0</v>
      </c>
      <c r="G1154" s="187"/>
      <c r="H1154" s="179" t="str">
        <f t="shared" si="38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7"/>
        <v>0</v>
      </c>
      <c r="G1155" s="187"/>
      <c r="H1155" s="179" t="str">
        <f t="shared" si="38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7"/>
        <v>0</v>
      </c>
      <c r="G1156" s="187"/>
      <c r="H1156" s="179" t="str">
        <f t="shared" si="38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7"/>
        <v>0</v>
      </c>
      <c r="G1157" s="187"/>
      <c r="H1157" s="179" t="str">
        <f t="shared" si="38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7"/>
        <v>0</v>
      </c>
      <c r="G1158" s="187"/>
      <c r="H1158" s="179" t="str">
        <f t="shared" si="38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7"/>
        <v>0</v>
      </c>
      <c r="G1159" s="187"/>
      <c r="H1159" s="179" t="str">
        <f t="shared" si="38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7"/>
        <v>0</v>
      </c>
      <c r="G1160" s="187"/>
      <c r="H1160" s="179" t="str">
        <f t="shared" si="38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7"/>
        <v>0</v>
      </c>
      <c r="G1161" s="187"/>
      <c r="H1161" s="179" t="str">
        <f t="shared" si="38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7"/>
        <v>0</v>
      </c>
      <c r="G1162" s="187"/>
      <c r="H1162" s="179" t="str">
        <f t="shared" si="38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7"/>
        <v>0</v>
      </c>
      <c r="G1163" s="187"/>
      <c r="H1163" s="179" t="str">
        <f t="shared" si="38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7"/>
        <v>0</v>
      </c>
      <c r="G1164" s="187"/>
      <c r="H1164" s="179" t="str">
        <f t="shared" si="38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7"/>
        <v>0</v>
      </c>
      <c r="G1165" s="187"/>
      <c r="H1165" s="179" t="str">
        <f t="shared" si="38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7"/>
        <v>0</v>
      </c>
      <c r="G1166" s="187"/>
      <c r="H1166" s="179" t="str">
        <f t="shared" si="38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8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si="38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ref="F1173:F1236" si="39">IF(C1173&lt;&gt;"",F1172+D1173-E1173,0)</f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9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9"/>
        <v>0</v>
      </c>
      <c r="G1175" s="187"/>
      <c r="H1175" s="179" t="str">
        <f t="shared" ref="H1175:H1238" si="40">IF(A1175&lt;&gt;"",MONTH(A1175),"")</f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9"/>
        <v>0</v>
      </c>
      <c r="G1176" s="187"/>
      <c r="H1176" s="179" t="str">
        <f t="shared" si="40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9"/>
        <v>0</v>
      </c>
      <c r="G1177" s="187"/>
      <c r="H1177" s="179" t="str">
        <f t="shared" si="40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9"/>
        <v>0</v>
      </c>
      <c r="G1178" s="187"/>
      <c r="H1178" s="179" t="str">
        <f t="shared" si="40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9"/>
        <v>0</v>
      </c>
      <c r="G1179" s="187"/>
      <c r="H1179" s="179" t="str">
        <f t="shared" si="40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9"/>
        <v>0</v>
      </c>
      <c r="G1180" s="187"/>
      <c r="H1180" s="179" t="str">
        <f t="shared" si="40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9"/>
        <v>0</v>
      </c>
      <c r="G1181" s="187"/>
      <c r="H1181" s="179" t="str">
        <f t="shared" si="40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9"/>
        <v>0</v>
      </c>
      <c r="G1182" s="187"/>
      <c r="H1182" s="179" t="str">
        <f t="shared" si="40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9"/>
        <v>0</v>
      </c>
      <c r="G1183" s="187"/>
      <c r="H1183" s="179" t="str">
        <f t="shared" si="40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9"/>
        <v>0</v>
      </c>
      <c r="G1184" s="187"/>
      <c r="H1184" s="179" t="str">
        <f t="shared" si="40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9"/>
        <v>0</v>
      </c>
      <c r="G1185" s="187"/>
      <c r="H1185" s="179" t="str">
        <f t="shared" si="40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9"/>
        <v>0</v>
      </c>
      <c r="G1186" s="187"/>
      <c r="H1186" s="179" t="str">
        <f t="shared" si="40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9"/>
        <v>0</v>
      </c>
      <c r="G1187" s="187"/>
      <c r="H1187" s="179" t="str">
        <f t="shared" si="40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9"/>
        <v>0</v>
      </c>
      <c r="G1188" s="187"/>
      <c r="H1188" s="179" t="str">
        <f t="shared" si="40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9"/>
        <v>0</v>
      </c>
      <c r="G1189" s="187"/>
      <c r="H1189" s="179" t="str">
        <f t="shared" si="40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9"/>
        <v>0</v>
      </c>
      <c r="G1190" s="187"/>
      <c r="H1190" s="179" t="str">
        <f t="shared" si="40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9"/>
        <v>0</v>
      </c>
      <c r="G1191" s="187"/>
      <c r="H1191" s="179" t="str">
        <f t="shared" si="40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9"/>
        <v>0</v>
      </c>
      <c r="G1192" s="187"/>
      <c r="H1192" s="179" t="str">
        <f t="shared" si="40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9"/>
        <v>0</v>
      </c>
      <c r="G1193" s="187"/>
      <c r="H1193" s="179" t="str">
        <f t="shared" si="40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9"/>
        <v>0</v>
      </c>
      <c r="G1194" s="187"/>
      <c r="H1194" s="179" t="str">
        <f t="shared" si="40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9"/>
        <v>0</v>
      </c>
      <c r="G1195" s="187"/>
      <c r="H1195" s="179" t="str">
        <f t="shared" si="40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9"/>
        <v>0</v>
      </c>
      <c r="G1196" s="187"/>
      <c r="H1196" s="179" t="str">
        <f t="shared" si="40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9"/>
        <v>0</v>
      </c>
      <c r="G1197" s="187"/>
      <c r="H1197" s="179" t="str">
        <f t="shared" si="40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9"/>
        <v>0</v>
      </c>
      <c r="G1198" s="187"/>
      <c r="H1198" s="179" t="str">
        <f t="shared" si="40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9"/>
        <v>0</v>
      </c>
      <c r="G1199" s="187"/>
      <c r="H1199" s="179" t="str">
        <f t="shared" si="40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9"/>
        <v>0</v>
      </c>
      <c r="G1200" s="187"/>
      <c r="H1200" s="179" t="str">
        <f t="shared" si="40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9"/>
        <v>0</v>
      </c>
      <c r="G1201" s="187"/>
      <c r="H1201" s="179" t="str">
        <f t="shared" si="40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9"/>
        <v>0</v>
      </c>
      <c r="G1202" s="187"/>
      <c r="H1202" s="179" t="str">
        <f t="shared" si="40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9"/>
        <v>0</v>
      </c>
      <c r="G1203" s="187"/>
      <c r="H1203" s="179" t="str">
        <f t="shared" si="40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9"/>
        <v>0</v>
      </c>
      <c r="G1204" s="187"/>
      <c r="H1204" s="179" t="str">
        <f t="shared" si="40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9"/>
        <v>0</v>
      </c>
      <c r="G1205" s="187"/>
      <c r="H1205" s="179" t="str">
        <f t="shared" si="40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9"/>
        <v>0</v>
      </c>
      <c r="G1206" s="187"/>
      <c r="H1206" s="179" t="str">
        <f t="shared" si="40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9"/>
        <v>0</v>
      </c>
      <c r="G1207" s="187"/>
      <c r="H1207" s="179" t="str">
        <f t="shared" si="40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9"/>
        <v>0</v>
      </c>
      <c r="G1208" s="187"/>
      <c r="H1208" s="179" t="str">
        <f t="shared" si="40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9"/>
        <v>0</v>
      </c>
      <c r="G1209" s="187"/>
      <c r="H1209" s="179" t="str">
        <f t="shared" si="40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9"/>
        <v>0</v>
      </c>
      <c r="G1210" s="187"/>
      <c r="H1210" s="179" t="str">
        <f t="shared" si="40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9"/>
        <v>0</v>
      </c>
      <c r="G1211" s="187"/>
      <c r="H1211" s="179" t="str">
        <f t="shared" si="40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9"/>
        <v>0</v>
      </c>
      <c r="G1212" s="187"/>
      <c r="H1212" s="179" t="str">
        <f t="shared" si="40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9"/>
        <v>0</v>
      </c>
      <c r="G1213" s="187"/>
      <c r="H1213" s="179" t="str">
        <f t="shared" si="40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9"/>
        <v>0</v>
      </c>
      <c r="G1214" s="187"/>
      <c r="H1214" s="179" t="str">
        <f t="shared" si="40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9"/>
        <v>0</v>
      </c>
      <c r="G1215" s="187"/>
      <c r="H1215" s="179" t="str">
        <f t="shared" si="40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9"/>
        <v>0</v>
      </c>
      <c r="G1216" s="187"/>
      <c r="H1216" s="179" t="str">
        <f t="shared" si="40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9"/>
        <v>0</v>
      </c>
      <c r="G1217" s="187"/>
      <c r="H1217" s="179" t="str">
        <f t="shared" si="40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9"/>
        <v>0</v>
      </c>
      <c r="G1218" s="187"/>
      <c r="H1218" s="179" t="str">
        <f t="shared" si="40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9"/>
        <v>0</v>
      </c>
      <c r="G1219" s="187"/>
      <c r="H1219" s="179" t="str">
        <f t="shared" si="40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9"/>
        <v>0</v>
      </c>
      <c r="G1220" s="187"/>
      <c r="H1220" s="179" t="str">
        <f t="shared" si="40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9"/>
        <v>0</v>
      </c>
      <c r="G1221" s="187"/>
      <c r="H1221" s="179" t="str">
        <f t="shared" si="40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9"/>
        <v>0</v>
      </c>
      <c r="G1222" s="187"/>
      <c r="H1222" s="179" t="str">
        <f t="shared" si="40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9"/>
        <v>0</v>
      </c>
      <c r="G1223" s="187"/>
      <c r="H1223" s="179" t="str">
        <f t="shared" si="40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9"/>
        <v>0</v>
      </c>
      <c r="G1224" s="187"/>
      <c r="H1224" s="179" t="str">
        <f t="shared" si="40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9"/>
        <v>0</v>
      </c>
      <c r="G1225" s="187"/>
      <c r="H1225" s="179" t="str">
        <f t="shared" si="40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9"/>
        <v>0</v>
      </c>
      <c r="G1226" s="187"/>
      <c r="H1226" s="179" t="str">
        <f t="shared" si="40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9"/>
        <v>0</v>
      </c>
      <c r="G1227" s="187"/>
      <c r="H1227" s="179" t="str">
        <f t="shared" si="40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9"/>
        <v>0</v>
      </c>
      <c r="G1228" s="187"/>
      <c r="H1228" s="179" t="str">
        <f t="shared" si="40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9"/>
        <v>0</v>
      </c>
      <c r="G1229" s="187"/>
      <c r="H1229" s="179" t="str">
        <f t="shared" si="40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9"/>
        <v>0</v>
      </c>
      <c r="G1230" s="187"/>
      <c r="H1230" s="179" t="str">
        <f t="shared" si="40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40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si="40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ref="F1237:F1300" si="41">IF(C1237&lt;&gt;"",F1236+D1237-E1237,0)</f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1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1"/>
        <v>0</v>
      </c>
      <c r="G1239" s="187"/>
      <c r="H1239" s="179" t="str">
        <f t="shared" ref="H1239:H1302" si="42">IF(A1239&lt;&gt;"",MONTH(A1239),"")</f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1"/>
        <v>0</v>
      </c>
      <c r="G1240" s="187"/>
      <c r="H1240" s="179" t="str">
        <f t="shared" si="42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1"/>
        <v>0</v>
      </c>
      <c r="G1241" s="187"/>
      <c r="H1241" s="179" t="str">
        <f t="shared" si="42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1"/>
        <v>0</v>
      </c>
      <c r="G1242" s="187"/>
      <c r="H1242" s="179" t="str">
        <f t="shared" si="42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1"/>
        <v>0</v>
      </c>
      <c r="G1243" s="187"/>
      <c r="H1243" s="179" t="str">
        <f t="shared" si="42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1"/>
        <v>0</v>
      </c>
      <c r="G1244" s="187"/>
      <c r="H1244" s="179" t="str">
        <f t="shared" si="42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1"/>
        <v>0</v>
      </c>
      <c r="G1245" s="187"/>
      <c r="H1245" s="179" t="str">
        <f t="shared" si="42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1"/>
        <v>0</v>
      </c>
      <c r="G1246" s="187"/>
      <c r="H1246" s="179" t="str">
        <f t="shared" si="42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1"/>
        <v>0</v>
      </c>
      <c r="G1247" s="187"/>
      <c r="H1247" s="179" t="str">
        <f t="shared" si="42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1"/>
        <v>0</v>
      </c>
      <c r="G1248" s="187"/>
      <c r="H1248" s="179" t="str">
        <f t="shared" si="42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1"/>
        <v>0</v>
      </c>
      <c r="G1249" s="187"/>
      <c r="H1249" s="179" t="str">
        <f t="shared" si="42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1"/>
        <v>0</v>
      </c>
      <c r="G1250" s="187"/>
      <c r="H1250" s="179" t="str">
        <f t="shared" si="42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1"/>
        <v>0</v>
      </c>
      <c r="G1251" s="187"/>
      <c r="H1251" s="179" t="str">
        <f t="shared" si="42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1"/>
        <v>0</v>
      </c>
      <c r="G1252" s="187"/>
      <c r="H1252" s="179" t="str">
        <f t="shared" si="42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1"/>
        <v>0</v>
      </c>
      <c r="G1253" s="187"/>
      <c r="H1253" s="179" t="str">
        <f t="shared" si="42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1"/>
        <v>0</v>
      </c>
      <c r="G1254" s="187"/>
      <c r="H1254" s="179" t="str">
        <f t="shared" si="42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1"/>
        <v>0</v>
      </c>
      <c r="G1255" s="187"/>
      <c r="H1255" s="179" t="str">
        <f t="shared" si="42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1"/>
        <v>0</v>
      </c>
      <c r="G1256" s="187"/>
      <c r="H1256" s="179" t="str">
        <f t="shared" si="42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1"/>
        <v>0</v>
      </c>
      <c r="G1257" s="187"/>
      <c r="H1257" s="179" t="str">
        <f t="shared" si="42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1"/>
        <v>0</v>
      </c>
      <c r="G1258" s="187"/>
      <c r="H1258" s="179" t="str">
        <f t="shared" si="42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1"/>
        <v>0</v>
      </c>
      <c r="G1259" s="187"/>
      <c r="H1259" s="179" t="str">
        <f t="shared" si="42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1"/>
        <v>0</v>
      </c>
      <c r="G1260" s="187"/>
      <c r="H1260" s="179" t="str">
        <f t="shared" si="42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1"/>
        <v>0</v>
      </c>
      <c r="G1261" s="187"/>
      <c r="H1261" s="179" t="str">
        <f t="shared" si="42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1"/>
        <v>0</v>
      </c>
      <c r="G1262" s="187"/>
      <c r="H1262" s="179" t="str">
        <f t="shared" si="42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1"/>
        <v>0</v>
      </c>
      <c r="G1263" s="187"/>
      <c r="H1263" s="179" t="str">
        <f t="shared" si="42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1"/>
        <v>0</v>
      </c>
      <c r="G1264" s="187"/>
      <c r="H1264" s="179" t="str">
        <f t="shared" si="42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1"/>
        <v>0</v>
      </c>
      <c r="G1265" s="187"/>
      <c r="H1265" s="179" t="str">
        <f t="shared" si="42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1"/>
        <v>0</v>
      </c>
      <c r="G1266" s="187"/>
      <c r="H1266" s="179" t="str">
        <f t="shared" si="42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1"/>
        <v>0</v>
      </c>
      <c r="G1267" s="187"/>
      <c r="H1267" s="179" t="str">
        <f t="shared" si="42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1"/>
        <v>0</v>
      </c>
      <c r="G1268" s="187"/>
      <c r="H1268" s="179" t="str">
        <f t="shared" si="42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1"/>
        <v>0</v>
      </c>
      <c r="G1269" s="187"/>
      <c r="H1269" s="179" t="str">
        <f t="shared" si="42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1"/>
        <v>0</v>
      </c>
      <c r="G1270" s="187"/>
      <c r="H1270" s="179" t="str">
        <f t="shared" si="42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1"/>
        <v>0</v>
      </c>
      <c r="G1271" s="187"/>
      <c r="H1271" s="179" t="str">
        <f t="shared" si="42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1"/>
        <v>0</v>
      </c>
      <c r="G1272" s="187"/>
      <c r="H1272" s="179" t="str">
        <f t="shared" si="42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1"/>
        <v>0</v>
      </c>
      <c r="G1273" s="187"/>
      <c r="H1273" s="179" t="str">
        <f t="shared" si="42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1"/>
        <v>0</v>
      </c>
      <c r="G1274" s="187"/>
      <c r="H1274" s="179" t="str">
        <f t="shared" si="42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1"/>
        <v>0</v>
      </c>
      <c r="G1275" s="187"/>
      <c r="H1275" s="179" t="str">
        <f t="shared" si="42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1"/>
        <v>0</v>
      </c>
      <c r="G1276" s="187"/>
      <c r="H1276" s="179" t="str">
        <f t="shared" si="42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1"/>
        <v>0</v>
      </c>
      <c r="G1277" s="187"/>
      <c r="H1277" s="179" t="str">
        <f t="shared" si="42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1"/>
        <v>0</v>
      </c>
      <c r="G1278" s="187"/>
      <c r="H1278" s="179" t="str">
        <f t="shared" si="42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1"/>
        <v>0</v>
      </c>
      <c r="G1279" s="187"/>
      <c r="H1279" s="179" t="str">
        <f t="shared" si="42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1"/>
        <v>0</v>
      </c>
      <c r="G1280" s="187"/>
      <c r="H1280" s="179" t="str">
        <f t="shared" si="42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1"/>
        <v>0</v>
      </c>
      <c r="G1281" s="187"/>
      <c r="H1281" s="179" t="str">
        <f t="shared" si="42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1"/>
        <v>0</v>
      </c>
      <c r="G1282" s="187"/>
      <c r="H1282" s="179" t="str">
        <f t="shared" si="42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1"/>
        <v>0</v>
      </c>
      <c r="G1283" s="187"/>
      <c r="H1283" s="179" t="str">
        <f t="shared" si="42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1"/>
        <v>0</v>
      </c>
      <c r="G1284" s="187"/>
      <c r="H1284" s="179" t="str">
        <f t="shared" si="42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1"/>
        <v>0</v>
      </c>
      <c r="G1285" s="187"/>
      <c r="H1285" s="179" t="str">
        <f t="shared" si="42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1"/>
        <v>0</v>
      </c>
      <c r="G1286" s="187"/>
      <c r="H1286" s="179" t="str">
        <f t="shared" si="42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1"/>
        <v>0</v>
      </c>
      <c r="G1287" s="187"/>
      <c r="H1287" s="179" t="str">
        <f t="shared" si="42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1"/>
        <v>0</v>
      </c>
      <c r="G1288" s="187"/>
      <c r="H1288" s="179" t="str">
        <f t="shared" si="42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1"/>
        <v>0</v>
      </c>
      <c r="G1289" s="187"/>
      <c r="H1289" s="179" t="str">
        <f t="shared" si="42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1"/>
        <v>0</v>
      </c>
      <c r="G1290" s="187"/>
      <c r="H1290" s="179" t="str">
        <f t="shared" si="42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1"/>
        <v>0</v>
      </c>
      <c r="G1291" s="187"/>
      <c r="H1291" s="179" t="str">
        <f t="shared" si="42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1"/>
        <v>0</v>
      </c>
      <c r="G1292" s="187"/>
      <c r="H1292" s="179" t="str">
        <f t="shared" si="42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1"/>
        <v>0</v>
      </c>
      <c r="G1293" s="187"/>
      <c r="H1293" s="179" t="str">
        <f t="shared" si="42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1"/>
        <v>0</v>
      </c>
      <c r="G1294" s="187"/>
      <c r="H1294" s="179" t="str">
        <f t="shared" si="42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2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si="42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ref="F1301:F1364" si="43">IF(C1301&lt;&gt;"",F1300+D1301-E1301,0)</f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3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3"/>
        <v>0</v>
      </c>
      <c r="G1303" s="187"/>
      <c r="H1303" s="179" t="str">
        <f t="shared" ref="H1303:H1368" si="44">IF(A1303&lt;&gt;"",MONTH(A1303),"")</f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3"/>
        <v>0</v>
      </c>
      <c r="G1304" s="187"/>
      <c r="H1304" s="179" t="str">
        <f t="shared" si="44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3"/>
        <v>0</v>
      </c>
      <c r="G1305" s="187"/>
      <c r="H1305" s="179" t="str">
        <f t="shared" si="44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3"/>
        <v>0</v>
      </c>
      <c r="G1306" s="187"/>
      <c r="H1306" s="179" t="str">
        <f t="shared" si="44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3"/>
        <v>0</v>
      </c>
      <c r="G1307" s="187"/>
      <c r="H1307" s="179" t="str">
        <f t="shared" si="44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3"/>
        <v>0</v>
      </c>
      <c r="G1308" s="187"/>
      <c r="H1308" s="179" t="str">
        <f t="shared" si="44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3"/>
        <v>0</v>
      </c>
      <c r="G1309" s="187"/>
      <c r="H1309" s="179" t="str">
        <f t="shared" si="44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3"/>
        <v>0</v>
      </c>
      <c r="G1310" s="187"/>
      <c r="H1310" s="179" t="str">
        <f t="shared" si="44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3"/>
        <v>0</v>
      </c>
      <c r="G1311" s="187"/>
      <c r="H1311" s="179" t="str">
        <f t="shared" si="44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3"/>
        <v>0</v>
      </c>
      <c r="G1312" s="187"/>
      <c r="H1312" s="179" t="str">
        <f t="shared" si="44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3"/>
        <v>0</v>
      </c>
      <c r="G1313" s="187"/>
      <c r="H1313" s="179" t="str">
        <f t="shared" si="44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3"/>
        <v>0</v>
      </c>
      <c r="G1314" s="187"/>
      <c r="H1314" s="179" t="str">
        <f t="shared" si="44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3"/>
        <v>0</v>
      </c>
      <c r="G1315" s="187"/>
      <c r="H1315" s="179" t="str">
        <f t="shared" si="44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3"/>
        <v>0</v>
      </c>
      <c r="G1316" s="187"/>
      <c r="H1316" s="179" t="str">
        <f t="shared" si="44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3"/>
        <v>0</v>
      </c>
      <c r="G1317" s="187"/>
      <c r="H1317" s="179" t="str">
        <f t="shared" si="44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3"/>
        <v>0</v>
      </c>
      <c r="G1318" s="187"/>
      <c r="H1318" s="179" t="str">
        <f t="shared" si="44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3"/>
        <v>0</v>
      </c>
      <c r="G1319" s="187"/>
      <c r="H1319" s="179" t="str">
        <f t="shared" si="44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3"/>
        <v>0</v>
      </c>
      <c r="G1320" s="187"/>
      <c r="H1320" s="179" t="str">
        <f t="shared" si="44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3"/>
        <v>0</v>
      </c>
      <c r="G1321" s="187"/>
      <c r="H1321" s="179" t="str">
        <f t="shared" si="44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3"/>
        <v>0</v>
      </c>
      <c r="G1322" s="187"/>
      <c r="H1322" s="179" t="str">
        <f t="shared" si="44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3"/>
        <v>0</v>
      </c>
      <c r="G1323" s="187"/>
      <c r="H1323" s="179" t="str">
        <f t="shared" si="44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3"/>
        <v>0</v>
      </c>
      <c r="G1324" s="187"/>
      <c r="H1324" s="179" t="str">
        <f t="shared" si="44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3"/>
        <v>0</v>
      </c>
      <c r="G1325" s="187"/>
      <c r="H1325" s="179" t="str">
        <f t="shared" si="44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3"/>
        <v>0</v>
      </c>
      <c r="G1326" s="187"/>
      <c r="H1326" s="179" t="str">
        <f t="shared" si="44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3"/>
        <v>0</v>
      </c>
      <c r="G1327" s="187"/>
      <c r="H1327" s="179" t="str">
        <f t="shared" si="44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3"/>
        <v>0</v>
      </c>
      <c r="G1328" s="187"/>
      <c r="H1328" s="179" t="str">
        <f t="shared" si="44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3"/>
        <v>0</v>
      </c>
      <c r="G1329" s="187"/>
      <c r="H1329" s="179" t="str">
        <f t="shared" si="44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3"/>
        <v>0</v>
      </c>
      <c r="G1330" s="187"/>
      <c r="H1330" s="179" t="str">
        <f t="shared" si="44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3"/>
        <v>0</v>
      </c>
      <c r="G1331" s="187"/>
      <c r="H1331" s="179" t="str">
        <f t="shared" si="44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3"/>
        <v>0</v>
      </c>
      <c r="G1332" s="187"/>
      <c r="H1332" s="179" t="str">
        <f t="shared" si="44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3"/>
        <v>0</v>
      </c>
      <c r="G1333" s="187"/>
      <c r="H1333" s="179" t="str">
        <f t="shared" si="44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3"/>
        <v>0</v>
      </c>
      <c r="G1334" s="187"/>
      <c r="H1334" s="179" t="str">
        <f t="shared" si="44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3"/>
        <v>0</v>
      </c>
      <c r="G1335" s="187"/>
      <c r="H1335" s="179" t="str">
        <f t="shared" si="44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3"/>
        <v>0</v>
      </c>
      <c r="G1336" s="187"/>
      <c r="H1336" s="179" t="str">
        <f t="shared" si="44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3"/>
        <v>0</v>
      </c>
      <c r="G1337" s="187"/>
      <c r="H1337" s="179" t="str">
        <f t="shared" si="44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3"/>
        <v>0</v>
      </c>
      <c r="G1338" s="187"/>
      <c r="H1338" s="179" t="str">
        <f t="shared" si="44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3"/>
        <v>0</v>
      </c>
      <c r="G1339" s="187"/>
      <c r="H1339" s="179" t="str">
        <f t="shared" si="44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3"/>
        <v>0</v>
      </c>
      <c r="G1340" s="187"/>
      <c r="H1340" s="179" t="str">
        <f t="shared" si="44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3"/>
        <v>0</v>
      </c>
      <c r="G1341" s="187"/>
      <c r="H1341" s="179" t="str">
        <f t="shared" si="44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3"/>
        <v>0</v>
      </c>
      <c r="G1342" s="187"/>
      <c r="H1342" s="179" t="str">
        <f t="shared" si="44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3"/>
        <v>0</v>
      </c>
      <c r="G1343" s="187"/>
      <c r="H1343" s="179" t="str">
        <f t="shared" si="44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3"/>
        <v>0</v>
      </c>
      <c r="G1344" s="187"/>
      <c r="H1344" s="179" t="str">
        <f t="shared" si="44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3"/>
        <v>0</v>
      </c>
      <c r="G1345" s="187"/>
      <c r="H1345" s="179" t="str">
        <f t="shared" si="44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3"/>
        <v>0</v>
      </c>
      <c r="G1346" s="187"/>
      <c r="H1346" s="179" t="str">
        <f t="shared" si="44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3"/>
        <v>0</v>
      </c>
      <c r="G1347" s="187"/>
      <c r="H1347" s="179" t="str">
        <f t="shared" si="44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3"/>
        <v>0</v>
      </c>
      <c r="G1348" s="187"/>
      <c r="H1348" s="179" t="str">
        <f t="shared" si="44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3"/>
        <v>0</v>
      </c>
      <c r="G1349" s="187"/>
      <c r="H1349" s="179" t="str">
        <f t="shared" si="44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3"/>
        <v>0</v>
      </c>
      <c r="G1350" s="187"/>
      <c r="H1350" s="179" t="str">
        <f t="shared" si="44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3"/>
        <v>0</v>
      </c>
      <c r="G1351" s="187"/>
      <c r="H1351" s="179" t="str">
        <f t="shared" si="44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3"/>
        <v>0</v>
      </c>
      <c r="G1352" s="187"/>
      <c r="H1352" s="179" t="str">
        <f t="shared" si="44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3"/>
        <v>0</v>
      </c>
      <c r="G1353" s="187"/>
      <c r="H1353" s="179" t="str">
        <f t="shared" si="44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3"/>
        <v>0</v>
      </c>
      <c r="G1354" s="187"/>
      <c r="H1354" s="179" t="str">
        <f t="shared" si="44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3"/>
        <v>0</v>
      </c>
      <c r="G1355" s="187"/>
      <c r="H1355" s="179" t="str">
        <f t="shared" si="44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3"/>
        <v>0</v>
      </c>
      <c r="G1356" s="187"/>
      <c r="H1356" s="179" t="str">
        <f t="shared" si="44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3"/>
        <v>0</v>
      </c>
      <c r="G1357" s="187"/>
      <c r="H1357" s="179" t="str">
        <f t="shared" si="44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3"/>
        <v>0</v>
      </c>
      <c r="G1358" s="187"/>
      <c r="H1358" s="179" t="str">
        <f t="shared" si="44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4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4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4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si="44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ref="F1365:F1428" si="45">IF(C1365&lt;&gt;"",F1364+D1365-E1365,0)</f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5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5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5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5"/>
        <v>0</v>
      </c>
      <c r="G1369" s="187"/>
      <c r="H1369" s="179" t="str">
        <f t="shared" ref="H1369:H1432" si="46">IF(A1369&lt;&gt;"",MONTH(A1369),"")</f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5"/>
        <v>0</v>
      </c>
      <c r="G1370" s="187"/>
      <c r="H1370" s="179" t="str">
        <f t="shared" si="46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5"/>
        <v>0</v>
      </c>
      <c r="G1371" s="187"/>
      <c r="H1371" s="179" t="str">
        <f t="shared" si="46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5"/>
        <v>0</v>
      </c>
      <c r="G1372" s="187"/>
      <c r="H1372" s="179" t="str">
        <f t="shared" si="46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5"/>
        <v>0</v>
      </c>
      <c r="G1373" s="187"/>
      <c r="H1373" s="179" t="str">
        <f t="shared" si="46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5"/>
        <v>0</v>
      </c>
      <c r="G1374" s="187"/>
      <c r="H1374" s="179" t="str">
        <f t="shared" si="46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5"/>
        <v>0</v>
      </c>
      <c r="G1375" s="187"/>
      <c r="H1375" s="179" t="str">
        <f t="shared" si="46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5"/>
        <v>0</v>
      </c>
      <c r="G1376" s="187"/>
      <c r="H1376" s="179" t="str">
        <f t="shared" si="46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5"/>
        <v>0</v>
      </c>
      <c r="G1377" s="187"/>
      <c r="H1377" s="179" t="str">
        <f t="shared" si="46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5"/>
        <v>0</v>
      </c>
      <c r="G1378" s="187"/>
      <c r="H1378" s="179" t="str">
        <f t="shared" si="46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5"/>
        <v>0</v>
      </c>
      <c r="G1379" s="187"/>
      <c r="H1379" s="179" t="str">
        <f t="shared" si="46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5"/>
        <v>0</v>
      </c>
      <c r="G1380" s="187"/>
      <c r="H1380" s="179" t="str">
        <f t="shared" si="46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5"/>
        <v>0</v>
      </c>
      <c r="G1381" s="187"/>
      <c r="H1381" s="179" t="str">
        <f t="shared" si="46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5"/>
        <v>0</v>
      </c>
      <c r="G1382" s="187"/>
      <c r="H1382" s="179" t="str">
        <f t="shared" si="46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5"/>
        <v>0</v>
      </c>
      <c r="G1383" s="187"/>
      <c r="H1383" s="179" t="str">
        <f t="shared" si="46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5"/>
        <v>0</v>
      </c>
      <c r="G1384" s="187"/>
      <c r="H1384" s="179" t="str">
        <f t="shared" si="46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5"/>
        <v>0</v>
      </c>
      <c r="G1385" s="187"/>
      <c r="H1385" s="179" t="str">
        <f t="shared" si="46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5"/>
        <v>0</v>
      </c>
      <c r="G1386" s="187"/>
      <c r="H1386" s="179" t="str">
        <f t="shared" si="46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5"/>
        <v>0</v>
      </c>
      <c r="G1387" s="187"/>
      <c r="H1387" s="179" t="str">
        <f t="shared" si="46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5"/>
        <v>0</v>
      </c>
      <c r="G1388" s="187"/>
      <c r="H1388" s="179" t="str">
        <f t="shared" si="46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5"/>
        <v>0</v>
      </c>
      <c r="G1389" s="187"/>
      <c r="H1389" s="179" t="str">
        <f t="shared" si="46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5"/>
        <v>0</v>
      </c>
      <c r="G1390" s="187"/>
      <c r="H1390" s="179" t="str">
        <f t="shared" si="46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5"/>
        <v>0</v>
      </c>
      <c r="G1391" s="187"/>
      <c r="H1391" s="179" t="str">
        <f t="shared" si="46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5"/>
        <v>0</v>
      </c>
      <c r="G1392" s="187"/>
      <c r="H1392" s="179" t="str">
        <f t="shared" si="46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5"/>
        <v>0</v>
      </c>
      <c r="G1393" s="187"/>
      <c r="H1393" s="179" t="str">
        <f t="shared" si="46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5"/>
        <v>0</v>
      </c>
      <c r="G1394" s="187"/>
      <c r="H1394" s="179" t="str">
        <f t="shared" si="46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5"/>
        <v>0</v>
      </c>
      <c r="G1395" s="187"/>
      <c r="H1395" s="179" t="str">
        <f t="shared" si="46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5"/>
        <v>0</v>
      </c>
      <c r="G1396" s="187"/>
      <c r="H1396" s="179" t="str">
        <f t="shared" si="46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5"/>
        <v>0</v>
      </c>
      <c r="G1397" s="187"/>
      <c r="H1397" s="179" t="str">
        <f t="shared" si="46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5"/>
        <v>0</v>
      </c>
      <c r="G1398" s="187"/>
      <c r="H1398" s="179" t="str">
        <f t="shared" si="46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5"/>
        <v>0</v>
      </c>
      <c r="G1399" s="187"/>
      <c r="H1399" s="179" t="str">
        <f t="shared" si="46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5"/>
        <v>0</v>
      </c>
      <c r="G1400" s="187"/>
      <c r="H1400" s="179" t="str">
        <f t="shared" si="46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5"/>
        <v>0</v>
      </c>
      <c r="G1401" s="187"/>
      <c r="H1401" s="179" t="str">
        <f t="shared" si="46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5"/>
        <v>0</v>
      </c>
      <c r="G1402" s="187"/>
      <c r="H1402" s="179" t="str">
        <f t="shared" si="46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5"/>
        <v>0</v>
      </c>
      <c r="G1403" s="187"/>
      <c r="H1403" s="179" t="str">
        <f t="shared" si="46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5"/>
        <v>0</v>
      </c>
      <c r="G1404" s="187"/>
      <c r="H1404" s="179" t="str">
        <f t="shared" si="46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5"/>
        <v>0</v>
      </c>
      <c r="G1405" s="187"/>
      <c r="H1405" s="179" t="str">
        <f t="shared" si="46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5"/>
        <v>0</v>
      </c>
      <c r="G1406" s="187"/>
      <c r="H1406" s="179" t="str">
        <f t="shared" si="46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5"/>
        <v>0</v>
      </c>
      <c r="G1407" s="187"/>
      <c r="H1407" s="179" t="str">
        <f t="shared" si="46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5"/>
        <v>0</v>
      </c>
      <c r="G1408" s="187"/>
      <c r="H1408" s="179" t="str">
        <f t="shared" si="46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5"/>
        <v>0</v>
      </c>
      <c r="G1409" s="187"/>
      <c r="H1409" s="179" t="str">
        <f t="shared" si="46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5"/>
        <v>0</v>
      </c>
      <c r="G1410" s="187"/>
      <c r="H1410" s="179" t="str">
        <f t="shared" si="46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5"/>
        <v>0</v>
      </c>
      <c r="G1411" s="187"/>
      <c r="H1411" s="179" t="str">
        <f t="shared" si="46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5"/>
        <v>0</v>
      </c>
      <c r="G1412" s="187"/>
      <c r="H1412" s="179" t="str">
        <f t="shared" si="46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5"/>
        <v>0</v>
      </c>
      <c r="G1413" s="187"/>
      <c r="H1413" s="179" t="str">
        <f t="shared" si="46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5"/>
        <v>0</v>
      </c>
      <c r="G1414" s="187"/>
      <c r="H1414" s="179" t="str">
        <f t="shared" si="46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5"/>
        <v>0</v>
      </c>
      <c r="G1415" s="187"/>
      <c r="H1415" s="179" t="str">
        <f t="shared" si="46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5"/>
        <v>0</v>
      </c>
      <c r="G1416" s="187"/>
      <c r="H1416" s="179" t="str">
        <f t="shared" si="46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5"/>
        <v>0</v>
      </c>
      <c r="G1417" s="187"/>
      <c r="H1417" s="179" t="str">
        <f t="shared" si="46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5"/>
        <v>0</v>
      </c>
      <c r="G1418" s="187"/>
      <c r="H1418" s="179" t="str">
        <f t="shared" si="46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5"/>
        <v>0</v>
      </c>
      <c r="G1419" s="187"/>
      <c r="H1419" s="179" t="str">
        <f t="shared" si="46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5"/>
        <v>0</v>
      </c>
      <c r="G1420" s="187"/>
      <c r="H1420" s="179" t="str">
        <f t="shared" si="46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5"/>
        <v>0</v>
      </c>
      <c r="G1421" s="187"/>
      <c r="H1421" s="179" t="str">
        <f t="shared" si="46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5"/>
        <v>0</v>
      </c>
      <c r="G1422" s="187"/>
      <c r="H1422" s="179" t="str">
        <f t="shared" si="46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6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6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6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si="46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ref="F1429:F1492" si="47">IF(C1429&lt;&gt;"",F1428+D1429-E1429,0)</f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7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7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7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7"/>
        <v>0</v>
      </c>
      <c r="G1433" s="187"/>
      <c r="H1433" s="179" t="str">
        <f t="shared" ref="H1433:H1496" si="48">IF(A1433&lt;&gt;"",MONTH(A1433),"")</f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7"/>
        <v>0</v>
      </c>
      <c r="G1434" s="187"/>
      <c r="H1434" s="179" t="str">
        <f t="shared" si="48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7"/>
        <v>0</v>
      </c>
      <c r="G1435" s="187"/>
      <c r="H1435" s="179" t="str">
        <f t="shared" si="48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7"/>
        <v>0</v>
      </c>
      <c r="G1436" s="187"/>
      <c r="H1436" s="179" t="str">
        <f t="shared" si="48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7"/>
        <v>0</v>
      </c>
      <c r="G1437" s="187"/>
      <c r="H1437" s="179" t="str">
        <f t="shared" si="48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7"/>
        <v>0</v>
      </c>
      <c r="G1438" s="187"/>
      <c r="H1438" s="179" t="str">
        <f t="shared" si="48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7"/>
        <v>0</v>
      </c>
      <c r="G1439" s="187"/>
      <c r="H1439" s="179" t="str">
        <f t="shared" si="48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7"/>
        <v>0</v>
      </c>
      <c r="G1440" s="187"/>
      <c r="H1440" s="179" t="str">
        <f t="shared" si="48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7"/>
        <v>0</v>
      </c>
      <c r="G1441" s="187"/>
      <c r="H1441" s="179" t="str">
        <f t="shared" si="48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7"/>
        <v>0</v>
      </c>
      <c r="G1442" s="187"/>
      <c r="H1442" s="179" t="str">
        <f t="shared" si="48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7"/>
        <v>0</v>
      </c>
      <c r="G1443" s="187"/>
      <c r="H1443" s="179" t="str">
        <f t="shared" si="48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7"/>
        <v>0</v>
      </c>
      <c r="G1444" s="187"/>
      <c r="H1444" s="179" t="str">
        <f t="shared" si="48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7"/>
        <v>0</v>
      </c>
      <c r="G1445" s="187"/>
      <c r="H1445" s="179" t="str">
        <f t="shared" si="48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7"/>
        <v>0</v>
      </c>
      <c r="G1446" s="187"/>
      <c r="H1446" s="179" t="str">
        <f t="shared" si="48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7"/>
        <v>0</v>
      </c>
      <c r="G1447" s="187"/>
      <c r="H1447" s="179" t="str">
        <f t="shared" si="48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7"/>
        <v>0</v>
      </c>
      <c r="G1448" s="187"/>
      <c r="H1448" s="179" t="str">
        <f t="shared" si="48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7"/>
        <v>0</v>
      </c>
      <c r="G1449" s="187"/>
      <c r="H1449" s="179" t="str">
        <f t="shared" si="48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7"/>
        <v>0</v>
      </c>
      <c r="G1450" s="187"/>
      <c r="H1450" s="179" t="str">
        <f t="shared" si="48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7"/>
        <v>0</v>
      </c>
      <c r="G1451" s="187"/>
      <c r="H1451" s="179" t="str">
        <f t="shared" si="48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7"/>
        <v>0</v>
      </c>
      <c r="G1452" s="187"/>
      <c r="H1452" s="179" t="str">
        <f t="shared" si="48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7"/>
        <v>0</v>
      </c>
      <c r="G1453" s="187"/>
      <c r="H1453" s="179" t="str">
        <f t="shared" si="48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7"/>
        <v>0</v>
      </c>
      <c r="G1454" s="187"/>
      <c r="H1454" s="179" t="str">
        <f t="shared" si="48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7"/>
        <v>0</v>
      </c>
      <c r="G1455" s="187"/>
      <c r="H1455" s="179" t="str">
        <f t="shared" si="48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7"/>
        <v>0</v>
      </c>
      <c r="G1456" s="187"/>
      <c r="H1456" s="179" t="str">
        <f t="shared" si="48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7"/>
        <v>0</v>
      </c>
      <c r="G1457" s="187"/>
      <c r="H1457" s="179" t="str">
        <f t="shared" si="48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7"/>
        <v>0</v>
      </c>
      <c r="G1458" s="187"/>
      <c r="H1458" s="179" t="str">
        <f t="shared" si="48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7"/>
        <v>0</v>
      </c>
      <c r="G1459" s="187"/>
      <c r="H1459" s="179" t="str">
        <f t="shared" si="48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7"/>
        <v>0</v>
      </c>
      <c r="G1460" s="187"/>
      <c r="H1460" s="179" t="str">
        <f t="shared" si="48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7"/>
        <v>0</v>
      </c>
      <c r="G1461" s="187"/>
      <c r="H1461" s="179" t="str">
        <f t="shared" si="48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7"/>
        <v>0</v>
      </c>
      <c r="G1462" s="187"/>
      <c r="H1462" s="179" t="str">
        <f t="shared" si="48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7"/>
        <v>0</v>
      </c>
      <c r="G1463" s="187"/>
      <c r="H1463" s="179" t="str">
        <f t="shared" si="48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7"/>
        <v>0</v>
      </c>
      <c r="G1464" s="187"/>
      <c r="H1464" s="179" t="str">
        <f t="shared" si="48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7"/>
        <v>0</v>
      </c>
      <c r="G1465" s="187"/>
      <c r="H1465" s="179" t="str">
        <f t="shared" si="48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7"/>
        <v>0</v>
      </c>
      <c r="G1466" s="187"/>
      <c r="H1466" s="179" t="str">
        <f t="shared" si="48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7"/>
        <v>0</v>
      </c>
      <c r="G1467" s="187"/>
      <c r="H1467" s="179" t="str">
        <f t="shared" si="48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7"/>
        <v>0</v>
      </c>
      <c r="G1468" s="187"/>
      <c r="H1468" s="179" t="str">
        <f t="shared" si="48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7"/>
        <v>0</v>
      </c>
      <c r="G1469" s="187"/>
      <c r="H1469" s="179" t="str">
        <f t="shared" si="48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7"/>
        <v>0</v>
      </c>
      <c r="G1470" s="187"/>
      <c r="H1470" s="179" t="str">
        <f t="shared" si="48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7"/>
        <v>0</v>
      </c>
      <c r="G1471" s="187"/>
      <c r="H1471" s="179" t="str">
        <f t="shared" si="48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7"/>
        <v>0</v>
      </c>
      <c r="G1472" s="187"/>
      <c r="H1472" s="179" t="str">
        <f t="shared" si="48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7"/>
        <v>0</v>
      </c>
      <c r="G1473" s="187"/>
      <c r="H1473" s="179" t="str">
        <f t="shared" si="48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7"/>
        <v>0</v>
      </c>
      <c r="G1474" s="187"/>
      <c r="H1474" s="179" t="str">
        <f t="shared" si="48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7"/>
        <v>0</v>
      </c>
      <c r="G1475" s="187"/>
      <c r="H1475" s="179" t="str">
        <f t="shared" si="48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7"/>
        <v>0</v>
      </c>
      <c r="G1476" s="187"/>
      <c r="H1476" s="179" t="str">
        <f t="shared" si="48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7"/>
        <v>0</v>
      </c>
      <c r="G1477" s="187"/>
      <c r="H1477" s="179" t="str">
        <f t="shared" si="48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7"/>
        <v>0</v>
      </c>
      <c r="G1478" s="187"/>
      <c r="H1478" s="179" t="str">
        <f t="shared" si="48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7"/>
        <v>0</v>
      </c>
      <c r="G1479" s="187"/>
      <c r="H1479" s="179" t="str">
        <f t="shared" si="48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7"/>
        <v>0</v>
      </c>
      <c r="G1480" s="187"/>
      <c r="H1480" s="179" t="str">
        <f t="shared" si="48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7"/>
        <v>0</v>
      </c>
      <c r="G1481" s="187"/>
      <c r="H1481" s="179" t="str">
        <f t="shared" si="48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7"/>
        <v>0</v>
      </c>
      <c r="G1482" s="187"/>
      <c r="H1482" s="179" t="str">
        <f t="shared" si="48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7"/>
        <v>0</v>
      </c>
      <c r="G1483" s="187"/>
      <c r="H1483" s="179" t="str">
        <f t="shared" si="48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7"/>
        <v>0</v>
      </c>
      <c r="G1484" s="187"/>
      <c r="H1484" s="179" t="str">
        <f t="shared" si="48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7"/>
        <v>0</v>
      </c>
      <c r="G1485" s="187"/>
      <c r="H1485" s="179" t="str">
        <f t="shared" si="48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7"/>
        <v>0</v>
      </c>
      <c r="G1486" s="187"/>
      <c r="H1486" s="179" t="str">
        <f t="shared" si="48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8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8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8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si="48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ref="F1493:F1556" si="49">IF(C1493&lt;&gt;"",F1492+D1493-E1493,0)</f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9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9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9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9"/>
        <v>0</v>
      </c>
      <c r="G1497" s="187"/>
      <c r="H1497" s="179" t="str">
        <f t="shared" ref="H1497:H1560" si="50">IF(A1497&lt;&gt;"",MONTH(A1497),"")</f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9"/>
        <v>0</v>
      </c>
      <c r="G1498" s="187"/>
      <c r="H1498" s="179" t="str">
        <f t="shared" si="50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9"/>
        <v>0</v>
      </c>
      <c r="G1499" s="187"/>
      <c r="H1499" s="179" t="str">
        <f t="shared" si="50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9"/>
        <v>0</v>
      </c>
      <c r="G1500" s="187"/>
      <c r="H1500" s="179" t="str">
        <f t="shared" si="50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9"/>
        <v>0</v>
      </c>
      <c r="G1501" s="187"/>
      <c r="H1501" s="179" t="str">
        <f t="shared" si="50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9"/>
        <v>0</v>
      </c>
      <c r="G1502" s="187"/>
      <c r="H1502" s="179" t="str">
        <f t="shared" si="50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9"/>
        <v>0</v>
      </c>
      <c r="G1503" s="187"/>
      <c r="H1503" s="179" t="str">
        <f t="shared" si="50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9"/>
        <v>0</v>
      </c>
      <c r="G1504" s="187"/>
      <c r="H1504" s="179" t="str">
        <f t="shared" si="50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9"/>
        <v>0</v>
      </c>
      <c r="G1505" s="187"/>
      <c r="H1505" s="179" t="str">
        <f t="shared" si="50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9"/>
        <v>0</v>
      </c>
      <c r="G1506" s="187"/>
      <c r="H1506" s="179" t="str">
        <f t="shared" si="50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9"/>
        <v>0</v>
      </c>
      <c r="G1507" s="187"/>
      <c r="H1507" s="179" t="str">
        <f t="shared" si="50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9"/>
        <v>0</v>
      </c>
      <c r="G1508" s="187"/>
      <c r="H1508" s="179" t="str">
        <f t="shared" si="50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9"/>
        <v>0</v>
      </c>
      <c r="G1509" s="187"/>
      <c r="H1509" s="179" t="str">
        <f t="shared" si="50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9"/>
        <v>0</v>
      </c>
      <c r="G1510" s="187"/>
      <c r="H1510" s="179" t="str">
        <f t="shared" si="50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9"/>
        <v>0</v>
      </c>
      <c r="G1511" s="187"/>
      <c r="H1511" s="179" t="str">
        <f t="shared" si="50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9"/>
        <v>0</v>
      </c>
      <c r="G1512" s="187"/>
      <c r="H1512" s="179" t="str">
        <f t="shared" si="50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9"/>
        <v>0</v>
      </c>
      <c r="G1513" s="187"/>
      <c r="H1513" s="179" t="str">
        <f t="shared" si="50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9"/>
        <v>0</v>
      </c>
      <c r="G1514" s="187"/>
      <c r="H1514" s="179" t="str">
        <f t="shared" si="50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9"/>
        <v>0</v>
      </c>
      <c r="G1515" s="187"/>
      <c r="H1515" s="179" t="str">
        <f t="shared" si="50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9"/>
        <v>0</v>
      </c>
      <c r="G1516" s="187"/>
      <c r="H1516" s="179" t="str">
        <f t="shared" si="50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9"/>
        <v>0</v>
      </c>
      <c r="G1517" s="187"/>
      <c r="H1517" s="179" t="str">
        <f t="shared" si="50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9"/>
        <v>0</v>
      </c>
      <c r="G1518" s="187"/>
      <c r="H1518" s="179" t="str">
        <f t="shared" si="50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9"/>
        <v>0</v>
      </c>
      <c r="G1519" s="187"/>
      <c r="H1519" s="179" t="str">
        <f t="shared" si="50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9"/>
        <v>0</v>
      </c>
      <c r="G1520" s="187"/>
      <c r="H1520" s="179" t="str">
        <f t="shared" si="50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9"/>
        <v>0</v>
      </c>
      <c r="G1521" s="187"/>
      <c r="H1521" s="179" t="str">
        <f t="shared" si="50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9"/>
        <v>0</v>
      </c>
      <c r="G1522" s="187"/>
      <c r="H1522" s="179" t="str">
        <f t="shared" si="50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9"/>
        <v>0</v>
      </c>
      <c r="G1523" s="187"/>
      <c r="H1523" s="179" t="str">
        <f t="shared" si="50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9"/>
        <v>0</v>
      </c>
      <c r="G1524" s="187"/>
      <c r="H1524" s="179" t="str">
        <f t="shared" si="50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9"/>
        <v>0</v>
      </c>
      <c r="G1525" s="187"/>
      <c r="H1525" s="179" t="str">
        <f t="shared" si="50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9"/>
        <v>0</v>
      </c>
      <c r="G1526" s="187"/>
      <c r="H1526" s="179" t="str">
        <f t="shared" si="50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9"/>
        <v>0</v>
      </c>
      <c r="G1527" s="187"/>
      <c r="H1527" s="179" t="str">
        <f t="shared" si="50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9"/>
        <v>0</v>
      </c>
      <c r="G1528" s="187"/>
      <c r="H1528" s="179" t="str">
        <f t="shared" si="50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9"/>
        <v>0</v>
      </c>
      <c r="G1529" s="187"/>
      <c r="H1529" s="179" t="str">
        <f t="shared" si="50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9"/>
        <v>0</v>
      </c>
      <c r="G1530" s="187"/>
      <c r="H1530" s="179" t="str">
        <f t="shared" si="50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9"/>
        <v>0</v>
      </c>
      <c r="G1531" s="187"/>
      <c r="H1531" s="179" t="str">
        <f t="shared" si="50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9"/>
        <v>0</v>
      </c>
      <c r="G1532" s="187"/>
      <c r="H1532" s="179" t="str">
        <f t="shared" si="50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9"/>
        <v>0</v>
      </c>
      <c r="G1533" s="187"/>
      <c r="H1533" s="179" t="str">
        <f t="shared" si="50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9"/>
        <v>0</v>
      </c>
      <c r="G1534" s="187"/>
      <c r="H1534" s="179" t="str">
        <f t="shared" si="50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9"/>
        <v>0</v>
      </c>
      <c r="G1535" s="187"/>
      <c r="H1535" s="179" t="str">
        <f t="shared" si="50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9"/>
        <v>0</v>
      </c>
      <c r="G1536" s="187"/>
      <c r="H1536" s="179" t="str">
        <f t="shared" si="50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9"/>
        <v>0</v>
      </c>
      <c r="G1537" s="187"/>
      <c r="H1537" s="179" t="str">
        <f t="shared" si="50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9"/>
        <v>0</v>
      </c>
      <c r="G1538" s="187"/>
      <c r="H1538" s="179" t="str">
        <f t="shared" si="50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9"/>
        <v>0</v>
      </c>
      <c r="G1539" s="187"/>
      <c r="H1539" s="179" t="str">
        <f t="shared" si="50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9"/>
        <v>0</v>
      </c>
      <c r="G1540" s="187"/>
      <c r="H1540" s="179" t="str">
        <f t="shared" si="50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9"/>
        <v>0</v>
      </c>
      <c r="G1541" s="187"/>
      <c r="H1541" s="179" t="str">
        <f t="shared" si="50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9"/>
        <v>0</v>
      </c>
      <c r="G1542" s="187"/>
      <c r="H1542" s="179" t="str">
        <f t="shared" si="50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9"/>
        <v>0</v>
      </c>
      <c r="G1543" s="187"/>
      <c r="H1543" s="179" t="str">
        <f t="shared" si="50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9"/>
        <v>0</v>
      </c>
      <c r="G1544" s="187"/>
      <c r="H1544" s="179" t="str">
        <f t="shared" si="50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9"/>
        <v>0</v>
      </c>
      <c r="G1545" s="187"/>
      <c r="H1545" s="179" t="str">
        <f t="shared" si="50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9"/>
        <v>0</v>
      </c>
      <c r="G1546" s="187"/>
      <c r="H1546" s="179" t="str">
        <f t="shared" si="50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9"/>
        <v>0</v>
      </c>
      <c r="G1547" s="187"/>
      <c r="H1547" s="179" t="str">
        <f t="shared" si="50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9"/>
        <v>0</v>
      </c>
      <c r="G1548" s="187"/>
      <c r="H1548" s="179" t="str">
        <f t="shared" si="50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9"/>
        <v>0</v>
      </c>
      <c r="G1549" s="187"/>
      <c r="H1549" s="179" t="str">
        <f t="shared" si="50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9"/>
        <v>0</v>
      </c>
      <c r="G1550" s="187"/>
      <c r="H1550" s="179" t="str">
        <f t="shared" si="50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50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50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50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si="50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ref="F1557:F1620" si="51">IF(C1557&lt;&gt;"",F1556+D1557-E1557,0)</f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1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1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1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1"/>
        <v>0</v>
      </c>
      <c r="G1561" s="187"/>
      <c r="H1561" s="179" t="str">
        <f t="shared" ref="H1561:H1624" si="52">IF(A1561&lt;&gt;"",MONTH(A1561),"")</f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1"/>
        <v>0</v>
      </c>
      <c r="G1562" s="187"/>
      <c r="H1562" s="179" t="str">
        <f t="shared" si="52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1"/>
        <v>0</v>
      </c>
      <c r="G1563" s="187"/>
      <c r="H1563" s="179" t="str">
        <f t="shared" si="52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1"/>
        <v>0</v>
      </c>
      <c r="G1564" s="187"/>
      <c r="H1564" s="179" t="str">
        <f t="shared" si="52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1"/>
        <v>0</v>
      </c>
      <c r="G1565" s="187"/>
      <c r="H1565" s="179" t="str">
        <f t="shared" si="52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1"/>
        <v>0</v>
      </c>
      <c r="G1566" s="187"/>
      <c r="H1566" s="179" t="str">
        <f t="shared" si="52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1"/>
        <v>0</v>
      </c>
      <c r="G1567" s="187"/>
      <c r="H1567" s="179" t="str">
        <f t="shared" si="52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1"/>
        <v>0</v>
      </c>
      <c r="G1568" s="187"/>
      <c r="H1568" s="179" t="str">
        <f t="shared" si="52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1"/>
        <v>0</v>
      </c>
      <c r="G1569" s="187"/>
      <c r="H1569" s="179" t="str">
        <f t="shared" si="52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1"/>
        <v>0</v>
      </c>
      <c r="G1570" s="187"/>
      <c r="H1570" s="179" t="str">
        <f t="shared" si="52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1"/>
        <v>0</v>
      </c>
      <c r="G1571" s="187"/>
      <c r="H1571" s="179" t="str">
        <f t="shared" si="52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1"/>
        <v>0</v>
      </c>
      <c r="G1572" s="187"/>
      <c r="H1572" s="179" t="str">
        <f t="shared" si="52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1"/>
        <v>0</v>
      </c>
      <c r="G1573" s="187"/>
      <c r="H1573" s="179" t="str">
        <f t="shared" si="52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1"/>
        <v>0</v>
      </c>
      <c r="G1574" s="187"/>
      <c r="H1574" s="179" t="str">
        <f t="shared" si="52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1"/>
        <v>0</v>
      </c>
      <c r="G1575" s="187"/>
      <c r="H1575" s="179" t="str">
        <f t="shared" si="52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1"/>
        <v>0</v>
      </c>
      <c r="G1576" s="187"/>
      <c r="H1576" s="179" t="str">
        <f t="shared" si="52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1"/>
        <v>0</v>
      </c>
      <c r="G1577" s="187"/>
      <c r="H1577" s="179" t="str">
        <f t="shared" si="52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1"/>
        <v>0</v>
      </c>
      <c r="G1578" s="187"/>
      <c r="H1578" s="179" t="str">
        <f t="shared" si="52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1"/>
        <v>0</v>
      </c>
      <c r="G1579" s="187"/>
      <c r="H1579" s="179" t="str">
        <f t="shared" si="52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1"/>
        <v>0</v>
      </c>
      <c r="G1580" s="187"/>
      <c r="H1580" s="179" t="str">
        <f t="shared" si="52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1"/>
        <v>0</v>
      </c>
      <c r="G1581" s="187"/>
      <c r="H1581" s="179" t="str">
        <f t="shared" si="52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1"/>
        <v>0</v>
      </c>
      <c r="G1582" s="187"/>
      <c r="H1582" s="179" t="str">
        <f t="shared" si="52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1"/>
        <v>0</v>
      </c>
      <c r="G1583" s="187"/>
      <c r="H1583" s="179" t="str">
        <f t="shared" si="52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1"/>
        <v>0</v>
      </c>
      <c r="G1584" s="187"/>
      <c r="H1584" s="179" t="str">
        <f t="shared" si="52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1"/>
        <v>0</v>
      </c>
      <c r="G1585" s="187"/>
      <c r="H1585" s="179" t="str">
        <f t="shared" si="52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1"/>
        <v>0</v>
      </c>
      <c r="G1586" s="187"/>
      <c r="H1586" s="179" t="str">
        <f t="shared" si="52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1"/>
        <v>0</v>
      </c>
      <c r="G1587" s="187"/>
      <c r="H1587" s="179" t="str">
        <f t="shared" si="52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1"/>
        <v>0</v>
      </c>
      <c r="G1588" s="187"/>
      <c r="H1588" s="179" t="str">
        <f t="shared" si="52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1"/>
        <v>0</v>
      </c>
      <c r="G1589" s="187"/>
      <c r="H1589" s="179" t="str">
        <f t="shared" si="52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1"/>
        <v>0</v>
      </c>
      <c r="G1590" s="187"/>
      <c r="H1590" s="179" t="str">
        <f t="shared" si="52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1"/>
        <v>0</v>
      </c>
      <c r="G1591" s="187"/>
      <c r="H1591" s="179" t="str">
        <f t="shared" si="52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1"/>
        <v>0</v>
      </c>
      <c r="G1592" s="187"/>
      <c r="H1592" s="179" t="str">
        <f t="shared" si="52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1"/>
        <v>0</v>
      </c>
      <c r="G1593" s="187"/>
      <c r="H1593" s="179" t="str">
        <f t="shared" si="52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1"/>
        <v>0</v>
      </c>
      <c r="G1594" s="187"/>
      <c r="H1594" s="179" t="str">
        <f t="shared" si="52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1"/>
        <v>0</v>
      </c>
      <c r="G1595" s="187"/>
      <c r="H1595" s="179" t="str">
        <f t="shared" si="52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1"/>
        <v>0</v>
      </c>
      <c r="G1596" s="187"/>
      <c r="H1596" s="179" t="str">
        <f t="shared" si="52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1"/>
        <v>0</v>
      </c>
      <c r="G1597" s="187"/>
      <c r="H1597" s="179" t="str">
        <f t="shared" si="52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1"/>
        <v>0</v>
      </c>
      <c r="G1598" s="187"/>
      <c r="H1598" s="179" t="str">
        <f t="shared" si="52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1"/>
        <v>0</v>
      </c>
      <c r="G1599" s="187"/>
      <c r="H1599" s="179" t="str">
        <f t="shared" si="52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1"/>
        <v>0</v>
      </c>
      <c r="G1600" s="187"/>
      <c r="H1600" s="179" t="str">
        <f t="shared" si="52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1"/>
        <v>0</v>
      </c>
      <c r="G1601" s="187"/>
      <c r="H1601" s="179" t="str">
        <f t="shared" si="52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1"/>
        <v>0</v>
      </c>
      <c r="G1602" s="187"/>
      <c r="H1602" s="179" t="str">
        <f t="shared" si="52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1"/>
        <v>0</v>
      </c>
      <c r="G1603" s="187"/>
      <c r="H1603" s="179" t="str">
        <f t="shared" si="52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1"/>
        <v>0</v>
      </c>
      <c r="G1604" s="187"/>
      <c r="H1604" s="179" t="str">
        <f t="shared" si="52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1"/>
        <v>0</v>
      </c>
      <c r="G1605" s="187"/>
      <c r="H1605" s="179" t="str">
        <f t="shared" si="52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1"/>
        <v>0</v>
      </c>
      <c r="G1606" s="187"/>
      <c r="H1606" s="179" t="str">
        <f t="shared" si="52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1"/>
        <v>0</v>
      </c>
      <c r="G1607" s="187"/>
      <c r="H1607" s="179" t="str">
        <f t="shared" si="52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1"/>
        <v>0</v>
      </c>
      <c r="G1608" s="187"/>
      <c r="H1608" s="179" t="str">
        <f t="shared" si="52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1"/>
        <v>0</v>
      </c>
      <c r="G1609" s="187"/>
      <c r="H1609" s="179" t="str">
        <f t="shared" si="52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1"/>
        <v>0</v>
      </c>
      <c r="G1610" s="187"/>
      <c r="H1610" s="179" t="str">
        <f t="shared" si="52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1"/>
        <v>0</v>
      </c>
      <c r="G1611" s="187"/>
      <c r="H1611" s="179" t="str">
        <f t="shared" si="52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1"/>
        <v>0</v>
      </c>
      <c r="G1612" s="187"/>
      <c r="H1612" s="179" t="str">
        <f t="shared" si="52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1"/>
        <v>0</v>
      </c>
      <c r="G1613" s="187"/>
      <c r="H1613" s="179" t="str">
        <f t="shared" si="52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1"/>
        <v>0</v>
      </c>
      <c r="G1614" s="187"/>
      <c r="H1614" s="179" t="str">
        <f t="shared" si="52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2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2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2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si="52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ref="F1621:F1684" si="53">IF(C1621&lt;&gt;"",F1620+D1621-E1621,0)</f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3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3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3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3"/>
        <v>0</v>
      </c>
      <c r="G1625" s="187"/>
      <c r="H1625" s="179" t="str">
        <f t="shared" ref="H1625:H1688" si="54">IF(A1625&lt;&gt;"",MONTH(A1625),"")</f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3"/>
        <v>0</v>
      </c>
      <c r="G1626" s="187"/>
      <c r="H1626" s="179" t="str">
        <f t="shared" si="54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3"/>
        <v>0</v>
      </c>
      <c r="G1627" s="187"/>
      <c r="H1627" s="179" t="str">
        <f t="shared" si="54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3"/>
        <v>0</v>
      </c>
      <c r="G1628" s="187"/>
      <c r="H1628" s="179" t="str">
        <f t="shared" si="54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3"/>
        <v>0</v>
      </c>
      <c r="G1629" s="187"/>
      <c r="H1629" s="179" t="str">
        <f t="shared" si="54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3"/>
        <v>0</v>
      </c>
      <c r="G1630" s="187"/>
      <c r="H1630" s="179" t="str">
        <f t="shared" si="54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3"/>
        <v>0</v>
      </c>
      <c r="G1631" s="187"/>
      <c r="H1631" s="179" t="str">
        <f t="shared" si="54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3"/>
        <v>0</v>
      </c>
      <c r="G1632" s="187"/>
      <c r="H1632" s="179" t="str">
        <f t="shared" si="54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3"/>
        <v>0</v>
      </c>
      <c r="G1633" s="187"/>
      <c r="H1633" s="179" t="str">
        <f t="shared" si="54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3"/>
        <v>0</v>
      </c>
      <c r="G1634" s="187"/>
      <c r="H1634" s="179" t="str">
        <f t="shared" si="54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3"/>
        <v>0</v>
      </c>
      <c r="G1635" s="187"/>
      <c r="H1635" s="179" t="str">
        <f t="shared" si="54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3"/>
        <v>0</v>
      </c>
      <c r="G1636" s="187"/>
      <c r="H1636" s="179" t="str">
        <f t="shared" si="54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3"/>
        <v>0</v>
      </c>
      <c r="G1637" s="187"/>
      <c r="H1637" s="179" t="str">
        <f t="shared" si="54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3"/>
        <v>0</v>
      </c>
      <c r="G1638" s="187"/>
      <c r="H1638" s="179" t="str">
        <f t="shared" si="54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3"/>
        <v>0</v>
      </c>
      <c r="G1639" s="187"/>
      <c r="H1639" s="179" t="str">
        <f t="shared" si="54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3"/>
        <v>0</v>
      </c>
      <c r="G1640" s="187"/>
      <c r="H1640" s="179" t="str">
        <f t="shared" si="54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3"/>
        <v>0</v>
      </c>
      <c r="G1641" s="187"/>
      <c r="H1641" s="179" t="str">
        <f t="shared" si="54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3"/>
        <v>0</v>
      </c>
      <c r="G1642" s="187"/>
      <c r="H1642" s="179" t="str">
        <f t="shared" si="54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3"/>
        <v>0</v>
      </c>
      <c r="G1643" s="187"/>
      <c r="H1643" s="179" t="str">
        <f t="shared" si="54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3"/>
        <v>0</v>
      </c>
      <c r="G1644" s="187"/>
      <c r="H1644" s="179" t="str">
        <f t="shared" si="54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3"/>
        <v>0</v>
      </c>
      <c r="G1645" s="187"/>
      <c r="H1645" s="179" t="str">
        <f t="shared" si="54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3"/>
        <v>0</v>
      </c>
      <c r="G1646" s="187"/>
      <c r="H1646" s="179" t="str">
        <f t="shared" si="54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3"/>
        <v>0</v>
      </c>
      <c r="G1647" s="187"/>
      <c r="H1647" s="179" t="str">
        <f t="shared" si="54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3"/>
        <v>0</v>
      </c>
      <c r="G1648" s="187"/>
      <c r="H1648" s="179" t="str">
        <f t="shared" si="54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3"/>
        <v>0</v>
      </c>
      <c r="G1649" s="187"/>
      <c r="H1649" s="179" t="str">
        <f t="shared" si="54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3"/>
        <v>0</v>
      </c>
      <c r="G1650" s="187"/>
      <c r="H1650" s="179" t="str">
        <f t="shared" si="54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3"/>
        <v>0</v>
      </c>
      <c r="G1651" s="187"/>
      <c r="H1651" s="179" t="str">
        <f t="shared" si="54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3"/>
        <v>0</v>
      </c>
      <c r="G1652" s="187"/>
      <c r="H1652" s="179" t="str">
        <f t="shared" si="54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3"/>
        <v>0</v>
      </c>
      <c r="G1653" s="187"/>
      <c r="H1653" s="179" t="str">
        <f t="shared" si="54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3"/>
        <v>0</v>
      </c>
      <c r="G1654" s="187"/>
      <c r="H1654" s="179" t="str">
        <f t="shared" si="54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3"/>
        <v>0</v>
      </c>
      <c r="G1655" s="187"/>
      <c r="H1655" s="179" t="str">
        <f t="shared" si="54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3"/>
        <v>0</v>
      </c>
      <c r="G1656" s="187"/>
      <c r="H1656" s="179" t="str">
        <f t="shared" si="54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3"/>
        <v>0</v>
      </c>
      <c r="G1657" s="187"/>
      <c r="H1657" s="179" t="str">
        <f t="shared" si="54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3"/>
        <v>0</v>
      </c>
      <c r="G1658" s="187"/>
      <c r="H1658" s="179" t="str">
        <f t="shared" si="54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3"/>
        <v>0</v>
      </c>
      <c r="G1659" s="187"/>
      <c r="H1659" s="179" t="str">
        <f t="shared" si="54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3"/>
        <v>0</v>
      </c>
      <c r="G1660" s="187"/>
      <c r="H1660" s="179" t="str">
        <f t="shared" si="54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3"/>
        <v>0</v>
      </c>
      <c r="G1661" s="187"/>
      <c r="H1661" s="179" t="str">
        <f t="shared" si="54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3"/>
        <v>0</v>
      </c>
      <c r="G1662" s="187"/>
      <c r="H1662" s="179" t="str">
        <f t="shared" si="54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3"/>
        <v>0</v>
      </c>
      <c r="G1663" s="187"/>
      <c r="H1663" s="179" t="str">
        <f t="shared" si="54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3"/>
        <v>0</v>
      </c>
      <c r="G1664" s="187"/>
      <c r="H1664" s="179" t="str">
        <f t="shared" si="54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3"/>
        <v>0</v>
      </c>
      <c r="G1665" s="187"/>
      <c r="H1665" s="179" t="str">
        <f t="shared" si="54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3"/>
        <v>0</v>
      </c>
      <c r="G1666" s="187"/>
      <c r="H1666" s="179" t="str">
        <f t="shared" si="54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3"/>
        <v>0</v>
      </c>
      <c r="G1667" s="187"/>
      <c r="H1667" s="179" t="str">
        <f t="shared" si="54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3"/>
        <v>0</v>
      </c>
      <c r="G1668" s="187"/>
      <c r="H1668" s="179" t="str">
        <f t="shared" si="54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3"/>
        <v>0</v>
      </c>
      <c r="G1669" s="187"/>
      <c r="H1669" s="179" t="str">
        <f t="shared" si="54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3"/>
        <v>0</v>
      </c>
      <c r="G1670" s="187"/>
      <c r="H1670" s="179" t="str">
        <f t="shared" si="54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3"/>
        <v>0</v>
      </c>
      <c r="G1671" s="187"/>
      <c r="H1671" s="179" t="str">
        <f t="shared" si="54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3"/>
        <v>0</v>
      </c>
      <c r="G1672" s="187"/>
      <c r="H1672" s="179" t="str">
        <f t="shared" si="54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3"/>
        <v>0</v>
      </c>
      <c r="G1673" s="187"/>
      <c r="H1673" s="179" t="str">
        <f t="shared" si="54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3"/>
        <v>0</v>
      </c>
      <c r="G1674" s="187"/>
      <c r="H1674" s="179" t="str">
        <f t="shared" si="54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3"/>
        <v>0</v>
      </c>
      <c r="G1675" s="187"/>
      <c r="H1675" s="179" t="str">
        <f t="shared" si="54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3"/>
        <v>0</v>
      </c>
      <c r="G1676" s="187"/>
      <c r="H1676" s="179" t="str">
        <f t="shared" si="54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3"/>
        <v>0</v>
      </c>
      <c r="G1677" s="187"/>
      <c r="H1677" s="179" t="str">
        <f t="shared" si="54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3"/>
        <v>0</v>
      </c>
      <c r="G1678" s="187"/>
      <c r="H1678" s="179" t="str">
        <f t="shared" si="54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4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4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4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si="54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  <c r="H1683" s="179" t="str">
        <f t="shared" si="54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  <c r="H1684" s="179" t="str">
        <f t="shared" si="54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ref="F1685:F1748" si="55">IF(C1685&lt;&gt;"",F1684+D1685-E1685,0)</f>
        <v>0</v>
      </c>
      <c r="G1685" s="187"/>
      <c r="H1685" s="179" t="str">
        <f t="shared" si="54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5"/>
        <v>0</v>
      </c>
      <c r="G1686" s="187"/>
      <c r="H1686" s="179" t="str">
        <f t="shared" si="54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5"/>
        <v>0</v>
      </c>
      <c r="G1687" s="187"/>
      <c r="H1687" s="179" t="str">
        <f t="shared" si="54"/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5"/>
        <v>0</v>
      </c>
      <c r="G1688" s="187"/>
      <c r="H1688" s="179" t="str">
        <f t="shared" si="54"/>
        <v/>
      </c>
    </row>
    <row r="1689" spans="1:8" ht="18" customHeight="1">
      <c r="A1689" s="190"/>
      <c r="B1689" s="190"/>
      <c r="C1689" s="188"/>
      <c r="D1689" s="191"/>
      <c r="E1689" s="191"/>
      <c r="F1689" s="192">
        <f t="shared" si="55"/>
        <v>0</v>
      </c>
      <c r="G1689" s="187"/>
      <c r="H1689" s="179" t="str">
        <f t="shared" ref="H1689" si="56">IF(A1689&lt;&gt;"",MONTH(A1689),"")</f>
        <v/>
      </c>
    </row>
    <row r="1690" spans="1:8" ht="18" customHeight="1">
      <c r="A1690" s="190"/>
      <c r="B1690" s="190"/>
      <c r="C1690" s="188"/>
      <c r="D1690" s="191"/>
      <c r="E1690" s="191"/>
      <c r="F1690" s="192">
        <f t="shared" si="55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5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5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5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5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5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5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5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5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5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5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5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5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5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5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5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5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5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5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5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5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5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5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5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5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5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5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5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5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5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5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5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5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5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5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5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5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5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5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5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5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5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5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5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5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5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5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5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5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5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5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5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5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ref="F1749:F1812" si="57">IF(C1749&lt;&gt;"",F1748+D1749-E1749,0)</f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7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7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7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7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7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7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7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7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7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7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7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7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7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7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7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7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7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7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7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7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7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7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7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7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7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7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7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7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7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7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7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7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7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7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7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7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7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7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7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7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7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7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7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7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7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7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7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7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7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7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7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7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7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7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7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7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7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7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7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7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7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7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ref="F1813:F1820" si="58">IF(C1813&lt;&gt;"",F1812+D1813-E1813,0)</f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8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8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8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8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8"/>
        <v>0</v>
      </c>
      <c r="G1818" s="187"/>
    </row>
    <row r="1819" spans="1:7" ht="18" customHeight="1">
      <c r="A1819" s="190"/>
      <c r="B1819" s="190"/>
      <c r="C1819" s="188"/>
      <c r="D1819" s="191"/>
      <c r="E1819" s="191"/>
      <c r="F1819" s="192">
        <f t="shared" si="58"/>
        <v>0</v>
      </c>
      <c r="G1819" s="187"/>
    </row>
    <row r="1820" spans="1:7" ht="18" customHeight="1">
      <c r="A1820" s="190"/>
      <c r="B1820" s="190"/>
      <c r="C1820" s="188"/>
      <c r="D1820" s="191"/>
      <c r="E1820" s="191"/>
      <c r="F1820" s="192">
        <f t="shared" si="58"/>
        <v>0</v>
      </c>
      <c r="G1820" s="187"/>
    </row>
    <row r="1821" spans="1:7" ht="18" customHeight="1">
      <c r="A1821" s="190"/>
      <c r="B1821" s="187" t="s">
        <v>471</v>
      </c>
      <c r="C1821" s="187"/>
      <c r="D1821" s="187"/>
      <c r="E1821" s="189"/>
      <c r="F1821" s="192">
        <f>IF(C1821&lt;&gt;"",#REF!+D1821-E1821,0)</f>
        <v>0</v>
      </c>
      <c r="G1821" s="187"/>
    </row>
    <row r="1822" spans="1:7" ht="18" customHeight="1">
      <c r="A1822" s="187"/>
      <c r="B1822" s="187"/>
      <c r="C1822" s="187" t="s">
        <v>472</v>
      </c>
      <c r="D1822" s="187">
        <f>SUM(D13:D1821)</f>
        <v>42808609000</v>
      </c>
      <c r="E1822" s="189">
        <f>SUM(E13:E1821)</f>
        <v>41994696000</v>
      </c>
      <c r="F1822" s="192" t="s">
        <v>473</v>
      </c>
      <c r="G1822" s="192" t="s">
        <v>473</v>
      </c>
    </row>
    <row r="1823" spans="1:7" ht="18" customHeight="1">
      <c r="A1823" s="194"/>
      <c r="B1823" s="194"/>
      <c r="C1823" s="194" t="s">
        <v>474</v>
      </c>
      <c r="D1823" s="195" t="s">
        <v>473</v>
      </c>
      <c r="E1823" s="196" t="s">
        <v>473</v>
      </c>
      <c r="F1823" s="197">
        <f>F12+D1822-E1822</f>
        <v>840868000</v>
      </c>
      <c r="G1823" s="195" t="s">
        <v>473</v>
      </c>
    </row>
    <row r="1825" spans="1:6">
      <c r="A1825" s="198" t="s">
        <v>475</v>
      </c>
    </row>
    <row r="1826" spans="1:6">
      <c r="A1826" s="198" t="s">
        <v>476</v>
      </c>
    </row>
    <row r="1827" spans="1:6">
      <c r="F1827" s="199" t="s">
        <v>477</v>
      </c>
    </row>
    <row r="1828" spans="1:6" s="200" customFormat="1" ht="14.25">
      <c r="B1828" s="200" t="s">
        <v>478</v>
      </c>
      <c r="C1828" s="200" t="s">
        <v>479</v>
      </c>
      <c r="E1828" s="201"/>
      <c r="F1828" s="200" t="s">
        <v>480</v>
      </c>
    </row>
    <row r="1829" spans="1:6" s="202" customFormat="1">
      <c r="B1829" s="202" t="s">
        <v>481</v>
      </c>
      <c r="C1829" s="202" t="s">
        <v>481</v>
      </c>
      <c r="E1829" s="203"/>
      <c r="F1829" s="202" t="s">
        <v>482</v>
      </c>
    </row>
    <row r="1830" spans="1:6" s="202" customFormat="1">
      <c r="E1830" s="203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theme="3" tint="-0.499984740745262"/>
  </sheetPr>
  <dimension ref="A1:I50"/>
  <sheetViews>
    <sheetView workbookViewId="0">
      <selection activeCell="G12" sqref="G12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6/12/2016</v>
      </c>
      <c r="E1" s="23" t="str">
        <f ca="1">"CÔNG NỢ KHÁC - LONG AN : " &amp; DAY($I$1)&amp;"/"&amp;MONTH($I$1)&amp;"/"&amp;YEAR($I$1)</f>
        <v>CÔNG NỢ KHÁC - LONG AN : 6/12/2016</v>
      </c>
      <c r="I1" s="28">
        <f ca="1">TODAY()</f>
        <v>42710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926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PHÚ'!$I$157&lt;0,0,'AN PHÚ'!$I$157)</f>
        <v>138191125</v>
      </c>
      <c r="I3" s="121"/>
    </row>
    <row r="4" spans="1:9" s="14" customFormat="1" ht="19.5" customHeight="1">
      <c r="A4" s="22">
        <f t="shared" ref="A4:A13" si="0">IF(B4&lt;&gt;"",ROW()-2,"")</f>
        <v>2</v>
      </c>
      <c r="B4" s="286" t="s">
        <v>927</v>
      </c>
      <c r="C4" s="285">
        <f>'NGHỊ HÒA'!$K$112</f>
        <v>232707623.5999999</v>
      </c>
      <c r="D4" s="34"/>
      <c r="E4" s="22">
        <f t="shared" ref="E4:E13" si="1">IF(F4&lt;&gt;"",ROW()-2,"")</f>
        <v>2</v>
      </c>
      <c r="F4" s="130" t="s">
        <v>44</v>
      </c>
      <c r="G4" s="112">
        <f>'TTCL-VÙNG 4'!F127</f>
        <v>0</v>
      </c>
    </row>
    <row r="5" spans="1:9" s="14" customFormat="1" ht="19.5" customHeight="1">
      <c r="A5" s="22">
        <f t="shared" si="0"/>
        <v>3</v>
      </c>
      <c r="B5" s="27" t="s">
        <v>928</v>
      </c>
      <c r="C5" s="127">
        <f>M.T.NAM!$I$30</f>
        <v>9400000</v>
      </c>
      <c r="D5" s="34"/>
      <c r="E5" s="22">
        <f t="shared" si="1"/>
        <v>3</v>
      </c>
      <c r="F5" s="130" t="s">
        <v>2174</v>
      </c>
      <c r="G5" s="112">
        <v>200000000</v>
      </c>
      <c r="I5" s="119"/>
    </row>
    <row r="6" spans="1:9" s="14" customFormat="1" ht="19.5" customHeight="1">
      <c r="A6" s="22">
        <f t="shared" si="0"/>
        <v>4</v>
      </c>
      <c r="B6" s="27" t="s">
        <v>929</v>
      </c>
      <c r="C6" s="127">
        <f>PHÁT!$I$337</f>
        <v>359299533</v>
      </c>
      <c r="D6" s="34"/>
      <c r="E6" s="22">
        <f t="shared" si="1"/>
        <v>4</v>
      </c>
      <c r="F6" s="128" t="s">
        <v>2020</v>
      </c>
      <c r="G6" s="126"/>
      <c r="I6" s="119"/>
    </row>
    <row r="7" spans="1:9" s="14" customFormat="1" ht="19.5" customHeight="1">
      <c r="A7" s="22">
        <f t="shared" si="0"/>
        <v>5</v>
      </c>
      <c r="B7" s="286" t="s">
        <v>1290</v>
      </c>
      <c r="C7" s="112">
        <f>T.M.THƯ!$I$69</f>
        <v>58222000</v>
      </c>
      <c r="D7" s="34"/>
      <c r="E7" s="22">
        <f t="shared" si="1"/>
        <v>5</v>
      </c>
      <c r="F7" s="128" t="s">
        <v>1990</v>
      </c>
      <c r="G7" s="126">
        <f>77480000-40000000</f>
        <v>37480000</v>
      </c>
      <c r="I7" s="119"/>
    </row>
    <row r="8" spans="1:9" s="14" customFormat="1" ht="19.5" customHeight="1">
      <c r="A8" s="22" t="str">
        <f t="shared" si="0"/>
        <v/>
      </c>
      <c r="B8" s="29"/>
      <c r="C8" s="33"/>
      <c r="D8" s="34"/>
      <c r="E8" s="22">
        <f t="shared" si="1"/>
        <v>6</v>
      </c>
      <c r="F8" s="128" t="s">
        <v>2175</v>
      </c>
      <c r="G8" s="126"/>
      <c r="I8" s="119"/>
    </row>
    <row r="9" spans="1:9" s="14" customFormat="1" ht="19.5" customHeight="1">
      <c r="A9" s="22" t="str">
        <f t="shared" si="0"/>
        <v/>
      </c>
      <c r="B9" s="286"/>
      <c r="C9" s="112"/>
      <c r="D9" s="34"/>
      <c r="E9" s="22">
        <f t="shared" si="1"/>
        <v>7</v>
      </c>
      <c r="F9" s="128" t="s">
        <v>1881</v>
      </c>
      <c r="G9" s="112">
        <v>29375000</v>
      </c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>
        <f t="shared" si="1"/>
        <v>8</v>
      </c>
      <c r="F10" s="128" t="s">
        <v>2153</v>
      </c>
      <c r="G10" s="126">
        <f>29727500</f>
        <v>29727500</v>
      </c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>
        <f t="shared" si="1"/>
        <v>9</v>
      </c>
      <c r="F11" s="128" t="s">
        <v>2207</v>
      </c>
      <c r="G11" s="126">
        <f>8751706*2</f>
        <v>17503412</v>
      </c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8"/>
      <c r="G12" s="126"/>
      <c r="I12" s="119"/>
    </row>
    <row r="13" spans="1:9" s="14" customFormat="1" ht="19.5" customHeight="1">
      <c r="A13" s="22" t="str">
        <f t="shared" si="0"/>
        <v/>
      </c>
      <c r="B13" s="287"/>
      <c r="C13" s="287"/>
      <c r="D13" s="34"/>
      <c r="E13" s="22" t="str">
        <f t="shared" si="1"/>
        <v/>
      </c>
      <c r="F13" s="128"/>
      <c r="G13" s="126"/>
      <c r="I13" s="119"/>
    </row>
    <row r="14" spans="1:9" s="16" customFormat="1" ht="19.5" customHeight="1">
      <c r="A14" s="15"/>
      <c r="B14" s="5" t="s">
        <v>3</v>
      </c>
      <c r="C14" s="273">
        <f>SUM(C3:C12)</f>
        <v>722110256.5999999</v>
      </c>
      <c r="D14" s="76"/>
      <c r="E14" s="575" t="s">
        <v>3</v>
      </c>
      <c r="F14" s="576"/>
      <c r="G14" s="25">
        <f>SUM(G3:G13)</f>
        <v>452277037</v>
      </c>
      <c r="I14" s="120"/>
    </row>
    <row r="15" spans="1:9" s="14" customFormat="1" ht="19.5" customHeight="1">
      <c r="A15" s="274"/>
      <c r="B15" s="275"/>
      <c r="C15" s="276"/>
      <c r="D15" s="7"/>
      <c r="E15" s="277"/>
      <c r="F15" s="277"/>
      <c r="G15" s="278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6/12/2016</v>
      </c>
      <c r="B16" s="275"/>
      <c r="C16" s="276"/>
      <c r="D16" s="18"/>
      <c r="E16" s="23" t="str">
        <f ca="1">"CÔNG NỢ KHÁC - TRÀ VINH : " &amp; DAY($I$1)&amp;"/"&amp;MONTH($I$1)&amp;"/"&amp;YEAR($I$1)</f>
        <v>CÔNG NỢ KHÁC - TRÀ VINH : 6/12/2016</v>
      </c>
      <c r="F16" s="275"/>
      <c r="G16" s="276"/>
      <c r="I16" s="119"/>
    </row>
    <row r="17" spans="1:9" s="14" customFormat="1" ht="19.5" customHeight="1">
      <c r="A17" s="8" t="s">
        <v>0</v>
      </c>
      <c r="B17" s="271" t="s">
        <v>1</v>
      </c>
      <c r="C17" s="24" t="s">
        <v>24</v>
      </c>
      <c r="D17" s="21"/>
      <c r="E17" s="8" t="s">
        <v>0</v>
      </c>
      <c r="F17" s="271" t="s">
        <v>1</v>
      </c>
      <c r="G17" s="24" t="s">
        <v>24</v>
      </c>
      <c r="I17" s="119"/>
    </row>
    <row r="18" spans="1:9" s="14" customFormat="1" ht="19.5" customHeight="1">
      <c r="A18" s="22">
        <f>IF(B18&lt;&gt;"",ROW()-16,"")</f>
        <v>2</v>
      </c>
      <c r="B18" s="122" t="s">
        <v>84</v>
      </c>
      <c r="C18" s="112">
        <f>HEADWAY!$I$116</f>
        <v>0</v>
      </c>
      <c r="D18" s="21"/>
      <c r="E18" s="22" t="str">
        <f>IF(F18&lt;&gt;"",ROW()-16,"")</f>
        <v/>
      </c>
      <c r="F18" s="128"/>
      <c r="G18" s="126"/>
      <c r="I18" s="119"/>
    </row>
    <row r="19" spans="1:9" s="14" customFormat="1" ht="19.5" customHeight="1">
      <c r="A19" s="22">
        <f t="shared" ref="A19:A25" si="2">IF(B19&lt;&gt;"",ROW()-16,"")</f>
        <v>3</v>
      </c>
      <c r="B19" s="157" t="s">
        <v>1875</v>
      </c>
      <c r="C19" s="112">
        <f>Asia!$I$49</f>
        <v>506027611.79999995</v>
      </c>
      <c r="D19" s="21"/>
      <c r="E19" s="22">
        <f t="shared" ref="E19:E25" si="3">IF(F19&lt;&gt;"",ROW()-16,"")</f>
        <v>3</v>
      </c>
      <c r="F19" s="29" t="s">
        <v>1130</v>
      </c>
      <c r="G19" s="126">
        <f>109355400</f>
        <v>109355400</v>
      </c>
    </row>
    <row r="20" spans="1:9" s="14" customFormat="1" ht="19.5" customHeight="1">
      <c r="A20" s="22">
        <f t="shared" si="2"/>
        <v>4</v>
      </c>
      <c r="B20" s="157" t="s">
        <v>2024</v>
      </c>
      <c r="C20" s="112">
        <f>AAAS!I28</f>
        <v>45665974</v>
      </c>
      <c r="D20" s="21"/>
      <c r="E20" s="22" t="str">
        <f t="shared" si="3"/>
        <v/>
      </c>
      <c r="F20" s="128"/>
      <c r="G20" s="112"/>
    </row>
    <row r="21" spans="1:9" s="14" customFormat="1" ht="19.5" customHeight="1">
      <c r="A21" s="22"/>
      <c r="B21" s="157" t="s">
        <v>2155</v>
      </c>
      <c r="C21" s="112">
        <f>'HOÀNG ANH'!I33</f>
        <v>27710536</v>
      </c>
      <c r="D21" s="21"/>
      <c r="E21" s="22" t="str">
        <f t="shared" si="3"/>
        <v/>
      </c>
      <c r="F21" s="130"/>
      <c r="G21" s="112"/>
    </row>
    <row r="22" spans="1:9" s="14" customFormat="1" ht="19.5" customHeight="1">
      <c r="A22" s="22"/>
      <c r="B22" s="157" t="s">
        <v>2185</v>
      </c>
      <c r="C22" s="112">
        <f>4400000*2</f>
        <v>8800000</v>
      </c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/>
      <c r="C23" s="112"/>
      <c r="D23" s="21"/>
      <c r="E23" s="22" t="str">
        <f t="shared" si="3"/>
        <v/>
      </c>
      <c r="F23" s="128"/>
      <c r="G23" s="126"/>
    </row>
    <row r="24" spans="1:9" s="14" customFormat="1" ht="19.5" customHeight="1">
      <c r="A24" s="22"/>
      <c r="B24" s="157"/>
      <c r="C24" s="112"/>
      <c r="D24" s="21"/>
      <c r="E24" s="22" t="str">
        <f t="shared" si="3"/>
        <v/>
      </c>
      <c r="F24" s="128"/>
      <c r="G24" s="126"/>
    </row>
    <row r="25" spans="1:9" s="16" customFormat="1" ht="19.5" customHeight="1">
      <c r="A25" s="22" t="str">
        <f t="shared" si="2"/>
        <v/>
      </c>
      <c r="B25" s="157"/>
      <c r="C25" s="112"/>
      <c r="D25" s="288"/>
      <c r="E25" s="22" t="str">
        <f t="shared" si="3"/>
        <v/>
      </c>
      <c r="F25" s="293"/>
      <c r="G25" s="126"/>
    </row>
    <row r="26" spans="1:9" s="14" customFormat="1" ht="19.5" customHeight="1">
      <c r="A26" s="574" t="s">
        <v>3</v>
      </c>
      <c r="B26" s="574"/>
      <c r="C26" s="25">
        <f>SUM(C18:C25)</f>
        <v>588204121.79999995</v>
      </c>
      <c r="D26" s="21"/>
      <c r="E26" s="574" t="s">
        <v>3</v>
      </c>
      <c r="F26" s="574"/>
      <c r="G26" s="25">
        <f>SUM(G18:G25)</f>
        <v>109355400</v>
      </c>
    </row>
    <row r="27" spans="1:9" s="14" customFormat="1" ht="19.5" customHeight="1">
      <c r="A27" s="274"/>
      <c r="B27" s="275"/>
      <c r="C27" s="276"/>
      <c r="D27" s="21"/>
      <c r="E27" s="277"/>
      <c r="F27" s="277"/>
      <c r="G27" s="278"/>
    </row>
    <row r="28" spans="1:9" s="14" customFormat="1" ht="19.5" customHeight="1">
      <c r="A28" s="13" t="str">
        <f ca="1">"CÔNG NỢ CÁ - LONG AN: " &amp; DAY(I1)&amp;"/"&amp;MONTH(I1)&amp;"/"&amp;YEAR(I1)</f>
        <v>CÔNG NỢ CÁ - LONG AN: 6/12/2016</v>
      </c>
      <c r="B28" s="6"/>
      <c r="C28" s="7"/>
      <c r="D28" s="21"/>
      <c r="E28" s="13" t="str">
        <f ca="1">"CÔNG NỢ CÁ - TRÀ VINH: " &amp; DAY(I1)&amp;"/"&amp;MONTH(I1)&amp;"/"&amp;YEAR(I1)</f>
        <v>CÔNG NỢ CÁ - TRÀ VINH: 6/12/2016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1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1124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70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940</v>
      </c>
      <c r="G31" s="279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941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939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1049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930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1048</v>
      </c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1125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938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3"/>
      <c r="G36" s="279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1047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1126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931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932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1127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3"/>
      <c r="G41" s="279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933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1128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934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935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936</v>
      </c>
      <c r="C46" s="32">
        <f>IF(ISNA(VLOOKUP(B46,[2]T.KẾT!$B$4:$C$33,2,0)),0,VLOOKUP(B46,[2]T.KẾT!$B$4:$C$33,2,0))</f>
        <v>44996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937</v>
      </c>
      <c r="C47" s="32">
        <f>IF(ISNA(VLOOKUP(B47,[2]T.KẾT!$B$4:$C$33,2,0)),0,VLOOKUP(B47,[2]T.KẾT!$B$4:$C$33,2,0))</f>
        <v>212100</v>
      </c>
      <c r="D47" s="21"/>
      <c r="E47" s="20"/>
      <c r="F47" s="263"/>
      <c r="G47" s="279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3"/>
      <c r="G48" s="279">
        <f>IF(ISNA(VLOOKUP(F48,[2]T.KẾT!$F$4:$G$33,2,0)),0,VLOOKUP(F48,[2]T.KẾT!$F$4:$G$33,2,0))</f>
        <v>0</v>
      </c>
    </row>
    <row r="49" spans="1:7" ht="19.5" customHeight="1">
      <c r="A49" s="574" t="s">
        <v>3</v>
      </c>
      <c r="B49" s="574"/>
      <c r="C49" s="10">
        <f>SUM(C30:C48)</f>
        <v>5397541.5</v>
      </c>
      <c r="E49" s="574" t="s">
        <v>3</v>
      </c>
      <c r="F49" s="574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5"/>
    <col min="2" max="2" width="26.85546875" style="300" customWidth="1"/>
    <col min="3" max="3" width="20.7109375" style="295" customWidth="1"/>
    <col min="4" max="4" width="15.140625" style="300" customWidth="1"/>
    <col min="5" max="5" width="17.7109375" style="300" customWidth="1"/>
    <col min="6" max="6" width="17.85546875" style="295" customWidth="1"/>
    <col min="7" max="16384" width="9.140625" style="300"/>
  </cols>
  <sheetData>
    <row r="1" spans="1:6">
      <c r="B1" s="296"/>
      <c r="C1" s="297"/>
      <c r="D1" s="298"/>
      <c r="E1" s="298"/>
      <c r="F1" s="299"/>
    </row>
    <row r="2" spans="1:6" s="301" customFormat="1">
      <c r="A2" s="577" t="s">
        <v>0</v>
      </c>
      <c r="B2" s="577" t="s">
        <v>1</v>
      </c>
      <c r="C2" s="577" t="s">
        <v>1294</v>
      </c>
      <c r="D2" s="579" t="s">
        <v>2</v>
      </c>
      <c r="E2" s="580"/>
      <c r="F2" s="581"/>
    </row>
    <row r="3" spans="1:6" s="301" customFormat="1" ht="37.5" customHeight="1">
      <c r="A3" s="578"/>
      <c r="B3" s="578"/>
      <c r="C3" s="578"/>
      <c r="D3" s="302" t="s">
        <v>1295</v>
      </c>
      <c r="E3" s="302" t="s">
        <v>1296</v>
      </c>
      <c r="F3" s="303" t="s">
        <v>1297</v>
      </c>
    </row>
    <row r="4" spans="1:6" ht="21.75" customHeight="1">
      <c r="A4" s="304">
        <v>1</v>
      </c>
      <c r="B4" s="305" t="s">
        <v>1298</v>
      </c>
      <c r="C4" s="306" t="s">
        <v>1299</v>
      </c>
      <c r="D4" s="307">
        <f>100000+88638.21</f>
        <v>188638.21000000002</v>
      </c>
      <c r="E4" s="308"/>
      <c r="F4" s="309">
        <v>0.02</v>
      </c>
    </row>
    <row r="5" spans="1:6" ht="21.75" customHeight="1">
      <c r="A5" s="310">
        <v>2</v>
      </c>
      <c r="B5" s="311" t="s">
        <v>1300</v>
      </c>
      <c r="C5" s="312"/>
      <c r="D5" s="313">
        <v>60000</v>
      </c>
      <c r="E5" s="314"/>
      <c r="F5" s="315" t="s">
        <v>1301</v>
      </c>
    </row>
    <row r="6" spans="1:6" ht="21.75" customHeight="1">
      <c r="A6" s="310">
        <v>3</v>
      </c>
      <c r="B6" s="311" t="s">
        <v>1302</v>
      </c>
      <c r="C6" s="312"/>
      <c r="D6" s="313"/>
      <c r="E6" s="314">
        <v>1400000000</v>
      </c>
      <c r="F6" s="315" t="s">
        <v>1303</v>
      </c>
    </row>
    <row r="7" spans="1:6" ht="21.75" customHeight="1">
      <c r="A7" s="310">
        <v>4</v>
      </c>
      <c r="B7" s="311" t="s">
        <v>7</v>
      </c>
      <c r="C7" s="312">
        <v>40364</v>
      </c>
      <c r="D7" s="313"/>
      <c r="E7" s="314">
        <v>150000000</v>
      </c>
      <c r="F7" s="316">
        <v>0.02</v>
      </c>
    </row>
    <row r="8" spans="1:6" ht="21.75" customHeight="1">
      <c r="A8" s="310">
        <v>5</v>
      </c>
      <c r="B8" s="311" t="s">
        <v>1304</v>
      </c>
      <c r="C8" s="312">
        <v>42202</v>
      </c>
      <c r="D8" s="313"/>
      <c r="E8" s="314">
        <v>1000000000</v>
      </c>
      <c r="F8" s="317">
        <v>1.4999999999999999E-2</v>
      </c>
    </row>
    <row r="9" spans="1:6" ht="21.75" customHeight="1">
      <c r="A9" s="310">
        <v>6</v>
      </c>
      <c r="B9" s="311" t="s">
        <v>6</v>
      </c>
      <c r="C9" s="312" t="s">
        <v>1305</v>
      </c>
      <c r="D9" s="313"/>
      <c r="E9" s="314">
        <v>700000000</v>
      </c>
      <c r="F9" s="317">
        <v>1.4999999999999999E-2</v>
      </c>
    </row>
    <row r="10" spans="1:6" ht="21.75" customHeight="1">
      <c r="A10" s="310">
        <v>7</v>
      </c>
      <c r="B10" s="311" t="s">
        <v>8</v>
      </c>
      <c r="C10" s="312" t="s">
        <v>1306</v>
      </c>
      <c r="D10" s="313"/>
      <c r="E10" s="314">
        <v>2500000000</v>
      </c>
      <c r="F10" s="317">
        <v>1.4999999999999999E-2</v>
      </c>
    </row>
    <row r="11" spans="1:6" ht="21.75" customHeight="1">
      <c r="A11" s="310">
        <v>8</v>
      </c>
      <c r="B11" s="311" t="s">
        <v>1307</v>
      </c>
      <c r="C11" s="312"/>
      <c r="D11" s="313"/>
      <c r="E11" s="314">
        <v>1300000000</v>
      </c>
      <c r="F11" s="317">
        <v>1.4999999999999999E-2</v>
      </c>
    </row>
    <row r="12" spans="1:6" ht="21.75" customHeight="1">
      <c r="A12" s="310">
        <v>9</v>
      </c>
      <c r="B12" s="311" t="s">
        <v>1308</v>
      </c>
      <c r="C12" s="312" t="s">
        <v>1309</v>
      </c>
      <c r="D12" s="313"/>
      <c r="E12" s="314">
        <v>700000000</v>
      </c>
      <c r="F12" s="317">
        <v>0.01</v>
      </c>
    </row>
    <row r="13" spans="1:6" ht="21.75" customHeight="1">
      <c r="A13" s="310">
        <v>10</v>
      </c>
      <c r="B13" s="311" t="s">
        <v>1310</v>
      </c>
      <c r="C13" s="312" t="s">
        <v>1311</v>
      </c>
      <c r="D13" s="313"/>
      <c r="E13" s="314">
        <v>300000000</v>
      </c>
      <c r="F13" s="317">
        <v>0.01</v>
      </c>
    </row>
    <row r="14" spans="1:6" ht="21.75" customHeight="1">
      <c r="A14" s="310">
        <v>11</v>
      </c>
      <c r="B14" s="311" t="s">
        <v>1312</v>
      </c>
      <c r="C14" s="312">
        <v>42429</v>
      </c>
      <c r="D14" s="313"/>
      <c r="E14" s="314">
        <v>500000000</v>
      </c>
      <c r="F14" s="317">
        <v>0.02</v>
      </c>
    </row>
    <row r="15" spans="1:6" ht="21.75" customHeight="1">
      <c r="A15" s="310">
        <v>12</v>
      </c>
      <c r="B15" s="318" t="s">
        <v>1313</v>
      </c>
      <c r="C15" s="319">
        <v>42388</v>
      </c>
      <c r="D15" s="320"/>
      <c r="E15" s="321">
        <v>500000000</v>
      </c>
      <c r="F15" s="317">
        <v>0.03</v>
      </c>
    </row>
    <row r="16" spans="1:6" ht="21.75" customHeight="1">
      <c r="A16" s="310">
        <v>13</v>
      </c>
      <c r="B16" s="318" t="s">
        <v>1314</v>
      </c>
      <c r="C16" s="319" t="s">
        <v>1410</v>
      </c>
      <c r="D16" s="320"/>
      <c r="E16" s="321">
        <f>200000000+500000000</f>
        <v>700000000</v>
      </c>
      <c r="F16" s="317">
        <v>1.4999999999999999E-2</v>
      </c>
    </row>
    <row r="17" spans="1:6" ht="21.75" customHeight="1">
      <c r="A17" s="310">
        <v>14</v>
      </c>
      <c r="B17" s="318" t="s">
        <v>1315</v>
      </c>
      <c r="C17" s="319"/>
      <c r="D17" s="320"/>
      <c r="E17" s="321">
        <v>1900000000</v>
      </c>
      <c r="F17" s="322"/>
    </row>
    <row r="18" spans="1:6" ht="21.75" customHeight="1">
      <c r="A18" s="310"/>
      <c r="B18" s="323"/>
      <c r="C18" s="324"/>
      <c r="D18" s="325"/>
      <c r="E18" s="326"/>
      <c r="F18" s="327"/>
    </row>
    <row r="19" spans="1:6" s="331" customFormat="1" ht="21.75" customHeight="1">
      <c r="A19" s="582" t="s">
        <v>1316</v>
      </c>
      <c r="B19" s="583"/>
      <c r="C19" s="584"/>
      <c r="D19" s="328">
        <f>SUM(D4:D18)</f>
        <v>248638.21000000002</v>
      </c>
      <c r="E19" s="329">
        <f>SUM(E4:E18)</f>
        <v>11650000000</v>
      </c>
      <c r="F19" s="330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77"/>
  <sheetViews>
    <sheetView topLeftCell="A5" zoomScale="95" workbookViewId="0">
      <pane ySplit="7" topLeftCell="A126" activePane="bottomLeft" state="frozen"/>
      <selection activeCell="A5" sqref="A5"/>
      <selection pane="bottomLeft" activeCell="F141" sqref="F141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590" t="s">
        <v>10</v>
      </c>
      <c r="B2" s="590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592" t="s">
        <v>12</v>
      </c>
      <c r="B5" s="592"/>
      <c r="C5" s="592"/>
      <c r="D5" s="592"/>
      <c r="E5" s="592"/>
      <c r="F5" s="592"/>
      <c r="G5" s="592"/>
      <c r="H5" s="592"/>
      <c r="I5" s="592"/>
      <c r="J5" s="81"/>
    </row>
    <row r="6" spans="1:10" ht="9" hidden="1" customHeight="1">
      <c r="A6" s="593"/>
      <c r="B6" s="593"/>
      <c r="C6" s="593"/>
      <c r="D6" s="593"/>
      <c r="E6" s="593"/>
      <c r="F6" s="593"/>
      <c r="G6" s="593"/>
      <c r="H6" s="593"/>
      <c r="I6" s="593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85" t="s">
        <v>41</v>
      </c>
      <c r="B12" s="586"/>
      <c r="C12" s="587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88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589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15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ref="I112" si="7">IF(C112&lt;&gt;"",I111+F112+G112-H112,0)</f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8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9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ref="I116:I118" si="10">IF(C116&lt;&gt;"",I115+F116+G116-H116,0)</f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10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11">ROUND(F118*10%,0)</f>
        <v>0</v>
      </c>
      <c r="H118" s="66">
        <v>100000000</v>
      </c>
      <c r="I118" s="63">
        <f t="shared" si="10"/>
        <v>98205176</v>
      </c>
      <c r="J118" s="82"/>
    </row>
    <row r="119" spans="1:10" ht="18" customHeight="1">
      <c r="A119" s="65">
        <v>42727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6" si="12">ROUND(F119*10%,0)</f>
        <v>200000</v>
      </c>
      <c r="H119" s="66"/>
      <c r="I119" s="63">
        <f t="shared" ref="I119:I136" si="13">IF(C119&lt;&gt;"",I118+F119+G119-H119,0)</f>
        <v>100405176</v>
      </c>
      <c r="J119" s="82"/>
    </row>
    <row r="120" spans="1:10" ht="18" customHeight="1">
      <c r="A120" s="65">
        <v>42735</v>
      </c>
      <c r="B120" s="123"/>
      <c r="C120" s="71" t="s">
        <v>73</v>
      </c>
      <c r="D120" s="124"/>
      <c r="E120" s="125"/>
      <c r="F120" s="66">
        <v>22175280</v>
      </c>
      <c r="G120" s="63">
        <f t="shared" si="12"/>
        <v>2217528</v>
      </c>
      <c r="H120" s="66"/>
      <c r="I120" s="63">
        <f t="shared" si="13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4">ROUND(F121*10%,0)</f>
        <v>200000</v>
      </c>
      <c r="H121" s="66"/>
      <c r="I121" s="63">
        <f t="shared" si="13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5">ROUND(F122*10%,0)</f>
        <v>200000</v>
      </c>
      <c r="H122" s="66"/>
      <c r="I122" s="63">
        <f t="shared" si="13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2000000</v>
      </c>
      <c r="G123" s="63">
        <f t="shared" si="12"/>
        <v>200000</v>
      </c>
      <c r="H123" s="66"/>
      <c r="I123" s="63">
        <f t="shared" si="13"/>
        <v>131397984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2"/>
        <v>200000</v>
      </c>
      <c r="H124" s="66"/>
      <c r="I124" s="63">
        <f t="shared" si="13"/>
        <v>133597984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2"/>
        <v>200000</v>
      </c>
      <c r="H125" s="66"/>
      <c r="I125" s="63">
        <f t="shared" si="13"/>
        <v>135797984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6">ROUND(F126*10%,0)</f>
        <v>200000</v>
      </c>
      <c r="H126" s="66"/>
      <c r="I126" s="63">
        <f t="shared" si="13"/>
        <v>137997984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8" si="17">ROUND(F127*10%,0)</f>
        <v>200000</v>
      </c>
      <c r="H127" s="66"/>
      <c r="I127" s="63">
        <f t="shared" si="13"/>
        <v>140197984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7"/>
        <v>0</v>
      </c>
      <c r="H128" s="66">
        <f>I127</f>
        <v>140197984</v>
      </c>
      <c r="I128" s="63">
        <f t="shared" si="13"/>
        <v>0</v>
      </c>
      <c r="J128" s="82"/>
    </row>
    <row r="129" spans="1:10" ht="18" customHeight="1">
      <c r="A129" s="65">
        <v>42573</v>
      </c>
      <c r="B129" s="123"/>
      <c r="C129" s="71" t="s">
        <v>73</v>
      </c>
      <c r="D129" s="124"/>
      <c r="E129" s="125"/>
      <c r="F129" s="66">
        <v>2000000</v>
      </c>
      <c r="G129" s="63">
        <f t="shared" si="12"/>
        <v>200000</v>
      </c>
      <c r="H129" s="66"/>
      <c r="I129" s="63">
        <f t="shared" si="13"/>
        <v>2200000</v>
      </c>
      <c r="J129" s="82"/>
    </row>
    <row r="130" spans="1:10" ht="18" customHeight="1">
      <c r="A130" s="65">
        <v>42577</v>
      </c>
      <c r="B130" s="123"/>
      <c r="C130" s="71" t="s">
        <v>73</v>
      </c>
      <c r="D130" s="124"/>
      <c r="E130" s="125"/>
      <c r="F130" s="66">
        <v>2000000</v>
      </c>
      <c r="G130" s="63">
        <f t="shared" si="12"/>
        <v>200000</v>
      </c>
      <c r="H130" s="66"/>
      <c r="I130" s="63">
        <f t="shared" si="13"/>
        <v>4400000</v>
      </c>
      <c r="J130" s="82"/>
    </row>
    <row r="131" spans="1:10" ht="18" customHeight="1">
      <c r="A131" s="65">
        <v>42591</v>
      </c>
      <c r="B131" s="123"/>
      <c r="C131" s="71" t="s">
        <v>73</v>
      </c>
      <c r="D131" s="124"/>
      <c r="E131" s="125"/>
      <c r="F131" s="66">
        <v>2000000</v>
      </c>
      <c r="G131" s="63">
        <f t="shared" si="12"/>
        <v>200000</v>
      </c>
      <c r="H131" s="66"/>
      <c r="I131" s="63">
        <f t="shared" si="13"/>
        <v>6600000</v>
      </c>
      <c r="J131" s="82"/>
    </row>
    <row r="132" spans="1:10" ht="18" customHeight="1">
      <c r="A132" s="65">
        <v>42593</v>
      </c>
      <c r="B132" s="123"/>
      <c r="C132" s="71" t="s">
        <v>73</v>
      </c>
      <c r="D132" s="124"/>
      <c r="E132" s="125"/>
      <c r="F132" s="66">
        <v>2000000</v>
      </c>
      <c r="G132" s="63">
        <f t="shared" si="12"/>
        <v>200000</v>
      </c>
      <c r="H132" s="66"/>
      <c r="I132" s="63">
        <f t="shared" si="13"/>
        <v>8800000</v>
      </c>
      <c r="J132" s="82"/>
    </row>
    <row r="133" spans="1:10" ht="18" customHeight="1">
      <c r="A133" s="65">
        <v>42625</v>
      </c>
      <c r="B133" s="123"/>
      <c r="C133" s="71" t="s">
        <v>73</v>
      </c>
      <c r="D133" s="124"/>
      <c r="E133" s="125"/>
      <c r="F133" s="66">
        <v>2000000</v>
      </c>
      <c r="G133" s="63">
        <f t="shared" si="12"/>
        <v>200000</v>
      </c>
      <c r="H133" s="66"/>
      <c r="I133" s="63">
        <f t="shared" si="13"/>
        <v>11000000</v>
      </c>
      <c r="J133" s="82"/>
    </row>
    <row r="134" spans="1:10" ht="18" customHeight="1">
      <c r="A134" s="65">
        <v>42611</v>
      </c>
      <c r="B134" s="123"/>
      <c r="C134" s="71" t="s">
        <v>73</v>
      </c>
      <c r="D134" s="124"/>
      <c r="E134" s="125"/>
      <c r="F134" s="66">
        <v>2041360</v>
      </c>
      <c r="G134" s="63">
        <f t="shared" si="12"/>
        <v>204136</v>
      </c>
      <c r="H134" s="66"/>
      <c r="I134" s="63">
        <f t="shared" si="13"/>
        <v>13245496</v>
      </c>
      <c r="J134" s="82"/>
    </row>
    <row r="135" spans="1:10" ht="18" customHeight="1">
      <c r="A135" s="65">
        <v>42627</v>
      </c>
      <c r="B135" s="123"/>
      <c r="C135" s="71" t="s">
        <v>73</v>
      </c>
      <c r="D135" s="124"/>
      <c r="E135" s="125"/>
      <c r="F135" s="66">
        <v>2000000</v>
      </c>
      <c r="G135" s="63">
        <f t="shared" si="12"/>
        <v>200000</v>
      </c>
      <c r="H135" s="66"/>
      <c r="I135" s="63">
        <f t="shared" si="13"/>
        <v>15445496</v>
      </c>
      <c r="J135" s="82"/>
    </row>
    <row r="136" spans="1:10" ht="18" customHeight="1">
      <c r="A136" s="65">
        <v>42635</v>
      </c>
      <c r="B136" s="123"/>
      <c r="C136" s="71" t="s">
        <v>73</v>
      </c>
      <c r="D136" s="124"/>
      <c r="E136" s="125"/>
      <c r="F136" s="66">
        <v>163428701</v>
      </c>
      <c r="G136" s="63">
        <f t="shared" si="12"/>
        <v>16342870</v>
      </c>
      <c r="H136" s="66"/>
      <c r="I136" s="63">
        <f t="shared" si="13"/>
        <v>195217067</v>
      </c>
      <c r="J136" s="82"/>
    </row>
    <row r="137" spans="1:10" ht="18" customHeight="1">
      <c r="A137" s="65">
        <v>42640</v>
      </c>
      <c r="B137" s="123"/>
      <c r="C137" s="96" t="s">
        <v>56</v>
      </c>
      <c r="D137" s="124"/>
      <c r="E137" s="125"/>
      <c r="F137" s="66">
        <v>581625</v>
      </c>
      <c r="G137" s="63">
        <f t="shared" ref="G137:G155" si="18">ROUND(F137*10%,0)</f>
        <v>58163</v>
      </c>
      <c r="H137" s="66"/>
      <c r="I137" s="63">
        <f t="shared" ref="I137:I155" si="19">IF(C137&lt;&gt;"",I136+F137+G137-H137,0)</f>
        <v>195856855</v>
      </c>
      <c r="J137" s="82"/>
    </row>
    <row r="138" spans="1:10" ht="18" customHeight="1">
      <c r="A138" s="65"/>
      <c r="B138" s="123"/>
      <c r="C138" s="96" t="s">
        <v>17</v>
      </c>
      <c r="D138" s="124"/>
      <c r="E138" s="125"/>
      <c r="F138" s="66"/>
      <c r="G138" s="63">
        <f t="shared" si="18"/>
        <v>0</v>
      </c>
      <c r="H138" s="66">
        <v>100000000</v>
      </c>
      <c r="I138" s="63">
        <f t="shared" si="19"/>
        <v>95856855</v>
      </c>
      <c r="J138" s="82"/>
    </row>
    <row r="139" spans="1:10" ht="18" customHeight="1">
      <c r="A139" s="65"/>
      <c r="B139" s="123"/>
      <c r="C139" s="96" t="s">
        <v>17</v>
      </c>
      <c r="D139" s="124"/>
      <c r="E139" s="125"/>
      <c r="F139" s="66"/>
      <c r="G139" s="63">
        <f t="shared" ref="G139" si="20">ROUND(F139*10%,0)</f>
        <v>0</v>
      </c>
      <c r="H139" s="66">
        <f>I138</f>
        <v>95856855</v>
      </c>
      <c r="I139" s="63">
        <f t="shared" ref="I139" si="21">IF(C139&lt;&gt;"",I138+F139+G139-H139,0)</f>
        <v>0</v>
      </c>
      <c r="J139" s="82"/>
    </row>
    <row r="140" spans="1:10" ht="18" customHeight="1">
      <c r="A140" s="65">
        <v>42661</v>
      </c>
      <c r="B140" s="123"/>
      <c r="C140" s="71" t="s">
        <v>73</v>
      </c>
      <c r="D140" s="124"/>
      <c r="E140" s="125"/>
      <c r="F140" s="66">
        <v>125628295</v>
      </c>
      <c r="G140" s="63">
        <f t="shared" si="18"/>
        <v>12562830</v>
      </c>
      <c r="H140" s="66"/>
      <c r="I140" s="63">
        <f t="shared" si="19"/>
        <v>138191125</v>
      </c>
      <c r="J140" s="82"/>
    </row>
    <row r="141" spans="1:10" ht="18" customHeight="1">
      <c r="A141" s="65"/>
      <c r="B141" s="123"/>
      <c r="C141" s="96"/>
      <c r="D141" s="124"/>
      <c r="E141" s="125"/>
      <c r="F141" s="66"/>
      <c r="G141" s="63">
        <f t="shared" si="18"/>
        <v>0</v>
      </c>
      <c r="H141" s="66"/>
      <c r="I141" s="63">
        <f t="shared" si="19"/>
        <v>0</v>
      </c>
      <c r="J141" s="82"/>
    </row>
    <row r="142" spans="1:10" ht="18" customHeight="1">
      <c r="A142" s="65"/>
      <c r="B142" s="123"/>
      <c r="C142" s="96"/>
      <c r="D142" s="124"/>
      <c r="E142" s="125"/>
      <c r="F142" s="66"/>
      <c r="G142" s="63">
        <f t="shared" si="18"/>
        <v>0</v>
      </c>
      <c r="H142" s="66"/>
      <c r="I142" s="63">
        <f t="shared" si="19"/>
        <v>0</v>
      </c>
      <c r="J142" s="82"/>
    </row>
    <row r="143" spans="1:10" ht="18" customHeight="1">
      <c r="A143" s="65"/>
      <c r="B143" s="123"/>
      <c r="C143" s="96"/>
      <c r="D143" s="124"/>
      <c r="E143" s="125"/>
      <c r="F143" s="66"/>
      <c r="G143" s="63">
        <f t="shared" si="18"/>
        <v>0</v>
      </c>
      <c r="H143" s="66"/>
      <c r="I143" s="63">
        <f t="shared" si="19"/>
        <v>0</v>
      </c>
      <c r="J143" s="82"/>
    </row>
    <row r="144" spans="1:10" ht="18" customHeight="1">
      <c r="A144" s="65"/>
      <c r="B144" s="123"/>
      <c r="C144" s="96"/>
      <c r="D144" s="124"/>
      <c r="E144" s="125"/>
      <c r="F144" s="66"/>
      <c r="G144" s="63">
        <f t="shared" si="18"/>
        <v>0</v>
      </c>
      <c r="H144" s="66"/>
      <c r="I144" s="63">
        <f t="shared" si="19"/>
        <v>0</v>
      </c>
      <c r="J144" s="82"/>
    </row>
    <row r="145" spans="1:10" ht="18" customHeight="1">
      <c r="A145" s="65"/>
      <c r="B145" s="123"/>
      <c r="C145" s="96"/>
      <c r="D145" s="124"/>
      <c r="E145" s="125"/>
      <c r="F145" s="66"/>
      <c r="G145" s="63">
        <f t="shared" si="18"/>
        <v>0</v>
      </c>
      <c r="H145" s="66"/>
      <c r="I145" s="63">
        <f t="shared" si="19"/>
        <v>0</v>
      </c>
      <c r="J145" s="82"/>
    </row>
    <row r="146" spans="1:10" ht="18" customHeight="1">
      <c r="A146" s="65"/>
      <c r="B146" s="123"/>
      <c r="C146" s="96"/>
      <c r="D146" s="124"/>
      <c r="E146" s="125"/>
      <c r="F146" s="66"/>
      <c r="G146" s="63">
        <f t="shared" si="18"/>
        <v>0</v>
      </c>
      <c r="H146" s="66"/>
      <c r="I146" s="63">
        <f t="shared" si="19"/>
        <v>0</v>
      </c>
      <c r="J146" s="82"/>
    </row>
    <row r="147" spans="1:10" ht="18" customHeight="1">
      <c r="A147" s="65"/>
      <c r="B147" s="123"/>
      <c r="C147" s="96"/>
      <c r="D147" s="124"/>
      <c r="E147" s="125"/>
      <c r="F147" s="66"/>
      <c r="G147" s="63">
        <f t="shared" si="18"/>
        <v>0</v>
      </c>
      <c r="H147" s="66"/>
      <c r="I147" s="63">
        <f t="shared" si="19"/>
        <v>0</v>
      </c>
      <c r="J147" s="82"/>
    </row>
    <row r="148" spans="1:10" ht="18" customHeight="1">
      <c r="A148" s="65"/>
      <c r="B148" s="123"/>
      <c r="C148" s="96"/>
      <c r="D148" s="124"/>
      <c r="E148" s="125"/>
      <c r="F148" s="66"/>
      <c r="G148" s="63">
        <f t="shared" si="18"/>
        <v>0</v>
      </c>
      <c r="H148" s="66"/>
      <c r="I148" s="63">
        <f t="shared" si="19"/>
        <v>0</v>
      </c>
      <c r="J148" s="82"/>
    </row>
    <row r="149" spans="1:10" ht="18" customHeight="1">
      <c r="A149" s="65"/>
      <c r="B149" s="123"/>
      <c r="C149" s="96"/>
      <c r="D149" s="124"/>
      <c r="E149" s="125"/>
      <c r="F149" s="66"/>
      <c r="G149" s="63">
        <f t="shared" si="18"/>
        <v>0</v>
      </c>
      <c r="H149" s="66"/>
      <c r="I149" s="63">
        <f t="shared" si="19"/>
        <v>0</v>
      </c>
      <c r="J149" s="82"/>
    </row>
    <row r="150" spans="1:10" ht="18" customHeight="1">
      <c r="A150" s="65"/>
      <c r="B150" s="123"/>
      <c r="C150" s="96"/>
      <c r="D150" s="124"/>
      <c r="E150" s="125"/>
      <c r="F150" s="66"/>
      <c r="G150" s="63">
        <f t="shared" si="18"/>
        <v>0</v>
      </c>
      <c r="H150" s="66"/>
      <c r="I150" s="63">
        <f t="shared" si="19"/>
        <v>0</v>
      </c>
      <c r="J150" s="82"/>
    </row>
    <row r="151" spans="1:10" ht="18" customHeight="1">
      <c r="A151" s="65"/>
      <c r="B151" s="123"/>
      <c r="C151" s="96"/>
      <c r="D151" s="124"/>
      <c r="E151" s="125"/>
      <c r="F151" s="66"/>
      <c r="G151" s="63">
        <f t="shared" si="18"/>
        <v>0</v>
      </c>
      <c r="H151" s="66"/>
      <c r="I151" s="63">
        <f t="shared" si="19"/>
        <v>0</v>
      </c>
      <c r="J151" s="82"/>
    </row>
    <row r="152" spans="1:10" ht="18" customHeight="1">
      <c r="A152" s="65"/>
      <c r="B152" s="123"/>
      <c r="C152" s="96"/>
      <c r="D152" s="124"/>
      <c r="E152" s="125"/>
      <c r="F152" s="66"/>
      <c r="G152" s="63">
        <f t="shared" si="18"/>
        <v>0</v>
      </c>
      <c r="H152" s="66"/>
      <c r="I152" s="63">
        <f t="shared" si="19"/>
        <v>0</v>
      </c>
      <c r="J152" s="82"/>
    </row>
    <row r="153" spans="1:10" ht="18" customHeight="1">
      <c r="A153" s="65"/>
      <c r="B153" s="123"/>
      <c r="C153" s="96"/>
      <c r="D153" s="124"/>
      <c r="E153" s="125"/>
      <c r="F153" s="66"/>
      <c r="G153" s="63">
        <f t="shared" si="18"/>
        <v>0</v>
      </c>
      <c r="H153" s="66"/>
      <c r="I153" s="63">
        <f t="shared" si="19"/>
        <v>0</v>
      </c>
      <c r="J153" s="82"/>
    </row>
    <row r="154" spans="1:10" ht="18" customHeight="1">
      <c r="A154" s="65"/>
      <c r="B154" s="123"/>
      <c r="C154" s="96"/>
      <c r="D154" s="124"/>
      <c r="E154" s="125"/>
      <c r="F154" s="66"/>
      <c r="G154" s="63">
        <f t="shared" si="18"/>
        <v>0</v>
      </c>
      <c r="H154" s="66"/>
      <c r="I154" s="63">
        <f t="shared" si="19"/>
        <v>0</v>
      </c>
      <c r="J154" s="82"/>
    </row>
    <row r="155" spans="1:10" ht="18" customHeight="1">
      <c r="A155" s="65"/>
      <c r="B155" s="123"/>
      <c r="C155" s="96"/>
      <c r="D155" s="124"/>
      <c r="E155" s="125"/>
      <c r="F155" s="66"/>
      <c r="G155" s="63">
        <f t="shared" si="18"/>
        <v>0</v>
      </c>
      <c r="H155" s="66"/>
      <c r="I155" s="63">
        <f t="shared" si="19"/>
        <v>0</v>
      </c>
      <c r="J155" s="82"/>
    </row>
    <row r="156" spans="1:10" ht="18" customHeight="1">
      <c r="A156" s="65"/>
      <c r="B156" s="74"/>
      <c r="C156" s="71"/>
      <c r="D156" s="72"/>
      <c r="E156" s="66"/>
      <c r="F156" s="66"/>
      <c r="G156" s="66"/>
      <c r="H156" s="66"/>
      <c r="I156" s="63">
        <f>IF(C156&lt;&gt;"",I155+F156+G156-H156,0)</f>
        <v>0</v>
      </c>
      <c r="J156" s="82"/>
    </row>
    <row r="157" spans="1:10" s="68" customFormat="1" ht="18" customHeight="1">
      <c r="A157" s="591" t="s">
        <v>3</v>
      </c>
      <c r="B157" s="591"/>
      <c r="C157" s="591"/>
      <c r="D157" s="45"/>
      <c r="E157" s="45"/>
      <c r="F157" s="67">
        <f>I12+SUM(F13:F156)</f>
        <v>2908463375.5799999</v>
      </c>
      <c r="G157" s="67">
        <f>SUM(G13:G156)</f>
        <v>136669155</v>
      </c>
      <c r="H157" s="67">
        <f>SUM(H13:H156)</f>
        <v>2906941405.5799999</v>
      </c>
      <c r="I157" s="45">
        <f>F157+G157-H157</f>
        <v>138191125</v>
      </c>
      <c r="J157" s="62"/>
    </row>
    <row r="158" spans="1:10" ht="18" customHeight="1"/>
    <row r="159" spans="1:10" ht="21" hidden="1" customHeight="1">
      <c r="C159" s="46"/>
      <c r="D159" s="46"/>
      <c r="E159" s="46"/>
      <c r="F159" s="69" t="s">
        <v>20</v>
      </c>
      <c r="G159" s="69"/>
    </row>
    <row r="160" spans="1:10" ht="21" hidden="1" customHeight="1"/>
    <row r="161" spans="1:8" ht="21" hidden="1" customHeight="1"/>
    <row r="162" spans="1:8" ht="14.25" hidden="1" customHeight="1">
      <c r="H162" s="70" t="s">
        <v>21</v>
      </c>
    </row>
    <row r="163" spans="1:8" ht="21" hidden="1" customHeight="1">
      <c r="A163" s="55" t="s">
        <v>22</v>
      </c>
      <c r="F163" s="55" t="s">
        <v>23</v>
      </c>
    </row>
    <row r="164" spans="1:8" ht="21" hidden="1" customHeight="1"/>
    <row r="165" spans="1:8" ht="21" hidden="1" customHeight="1"/>
    <row r="166" spans="1:8" ht="21" hidden="1" customHeight="1"/>
    <row r="167" spans="1:8" ht="21" hidden="1" customHeight="1"/>
    <row r="168" spans="1:8" ht="21" hidden="1" customHeight="1"/>
    <row r="169" spans="1:8" ht="21" customHeight="1"/>
    <row r="170" spans="1:8" ht="21" customHeight="1"/>
    <row r="171" spans="1:8" ht="21" customHeight="1"/>
    <row r="172" spans="1:8" ht="21" customHeight="1"/>
    <row r="173" spans="1:8" ht="21" customHeight="1"/>
    <row r="174" spans="1:8" ht="21" customHeight="1"/>
    <row r="175" spans="1:8" ht="21" customHeight="1"/>
    <row r="176" spans="1:8" ht="21" customHeight="1"/>
    <row r="177" ht="21" customHeight="1"/>
  </sheetData>
  <mergeCells count="6">
    <mergeCell ref="A12:C12"/>
    <mergeCell ref="J17:J18"/>
    <mergeCell ref="A2:B2"/>
    <mergeCell ref="A157:C157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47"/>
  <sheetViews>
    <sheetView topLeftCell="A5" zoomScale="95" workbookViewId="0">
      <pane ySplit="7" topLeftCell="A104" activePane="bottomLeft" state="frozen"/>
      <selection activeCell="A5" sqref="A5"/>
      <selection pane="bottomLeft" activeCell="A121" sqref="A121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590" t="s">
        <v>10</v>
      </c>
      <c r="B2" s="590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592" t="s">
        <v>12</v>
      </c>
      <c r="B5" s="592"/>
      <c r="C5" s="592"/>
      <c r="D5" s="592"/>
      <c r="E5" s="592"/>
      <c r="F5" s="592"/>
      <c r="G5" s="81"/>
    </row>
    <row r="6" spans="1:7" ht="9" hidden="1" customHeight="1">
      <c r="A6" s="593"/>
      <c r="B6" s="593"/>
      <c r="C6" s="593"/>
      <c r="D6" s="593"/>
      <c r="E6" s="593"/>
      <c r="F6" s="593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125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539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540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126" si="2">IF(C81&lt;&gt;"",F80+D81-E81,0)</f>
        <v>3985000</v>
      </c>
      <c r="G81" s="82"/>
    </row>
    <row r="82" spans="1:7" ht="18" customHeight="1">
      <c r="A82" s="65"/>
      <c r="B82" s="123"/>
      <c r="C82" s="97" t="s">
        <v>696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1129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 t="shared" si="2"/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99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ref="F100" si="6">IF(C100&lt;&gt;"",F99+D100-E100,0)</f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ref="F101" si="7">IF(C101&lt;&gt;"",F100+D101-E101,0)</f>
        <v>0</v>
      </c>
      <c r="G101" s="82"/>
    </row>
    <row r="102" spans="1:7" ht="18" customHeight="1">
      <c r="A102" s="65">
        <v>42444</v>
      </c>
      <c r="B102" s="123"/>
      <c r="C102" s="97" t="s">
        <v>1411</v>
      </c>
      <c r="D102" s="268">
        <v>1110000</v>
      </c>
      <c r="E102" s="268"/>
      <c r="F102" s="63">
        <f t="shared" ref="F102:F113" si="8">IF(C102&lt;&gt;"",F101+D102-E102,0)</f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8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8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8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8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8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8"/>
        <v>0</v>
      </c>
      <c r="G108" s="82"/>
    </row>
    <row r="109" spans="1:7" ht="18" customHeight="1">
      <c r="A109" s="65">
        <v>42510</v>
      </c>
      <c r="B109" s="123"/>
      <c r="C109" s="97" t="s">
        <v>539</v>
      </c>
      <c r="D109" s="268">
        <v>9785000</v>
      </c>
      <c r="E109" s="268"/>
      <c r="F109" s="63">
        <f t="shared" si="8"/>
        <v>9785000</v>
      </c>
      <c r="G109" s="82"/>
    </row>
    <row r="110" spans="1:7" ht="18" customHeight="1">
      <c r="A110" s="65"/>
      <c r="B110" s="123"/>
      <c r="C110" s="97" t="s">
        <v>540</v>
      </c>
      <c r="D110" s="268">
        <v>600000</v>
      </c>
      <c r="E110" s="268"/>
      <c r="F110" s="63">
        <f t="shared" si="8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ref="F111" si="9">IF(C111&lt;&gt;"",F110+D111-E111,0)</f>
        <v>0</v>
      </c>
      <c r="G111" s="82"/>
    </row>
    <row r="112" spans="1:7" ht="18" customHeight="1">
      <c r="A112" s="65">
        <v>42537</v>
      </c>
      <c r="B112" s="123"/>
      <c r="C112" s="97" t="s">
        <v>79</v>
      </c>
      <c r="D112" s="268">
        <v>2775000</v>
      </c>
      <c r="E112" s="268"/>
      <c r="F112" s="63">
        <f t="shared" si="8"/>
        <v>2775000</v>
      </c>
      <c r="G112" s="82"/>
    </row>
    <row r="113" spans="1:7" ht="18" customHeight="1">
      <c r="A113" s="65">
        <v>42537</v>
      </c>
      <c r="B113" s="123"/>
      <c r="C113" s="97" t="s">
        <v>80</v>
      </c>
      <c r="D113" s="268">
        <v>420000</v>
      </c>
      <c r="E113" s="268"/>
      <c r="F113" s="63">
        <f t="shared" si="8"/>
        <v>3195000</v>
      </c>
      <c r="G113" s="82"/>
    </row>
    <row r="114" spans="1:7" ht="18" customHeight="1">
      <c r="A114" s="65">
        <v>42551</v>
      </c>
      <c r="B114" s="123"/>
      <c r="C114" s="97" t="s">
        <v>81</v>
      </c>
      <c r="D114" s="268">
        <v>6440000</v>
      </c>
      <c r="E114" s="268"/>
      <c r="F114" s="63">
        <f t="shared" ref="F114:F125" si="10">IF(C114&lt;&gt;"",F113+D114-E114,0)</f>
        <v>9635000</v>
      </c>
      <c r="G114" s="82"/>
    </row>
    <row r="115" spans="1:7" ht="18" customHeight="1">
      <c r="A115" s="65">
        <v>42551</v>
      </c>
      <c r="B115" s="123"/>
      <c r="C115" s="97" t="s">
        <v>696</v>
      </c>
      <c r="D115" s="268"/>
      <c r="E115" s="268"/>
      <c r="F115" s="63">
        <f t="shared" si="10"/>
        <v>9635000</v>
      </c>
      <c r="G115" s="82"/>
    </row>
    <row r="116" spans="1:7" ht="18" customHeight="1">
      <c r="A116" s="65">
        <v>42586</v>
      </c>
      <c r="B116" s="123"/>
      <c r="C116" s="103" t="s">
        <v>17</v>
      </c>
      <c r="D116" s="92"/>
      <c r="E116" s="92">
        <f>F115</f>
        <v>9635000</v>
      </c>
      <c r="F116" s="63">
        <f t="shared" si="10"/>
        <v>0</v>
      </c>
      <c r="G116" s="82"/>
    </row>
    <row r="117" spans="1:7" ht="18" customHeight="1">
      <c r="A117" s="65">
        <v>42608</v>
      </c>
      <c r="B117" s="123"/>
      <c r="C117" s="97" t="s">
        <v>93</v>
      </c>
      <c r="D117" s="268">
        <v>14340000</v>
      </c>
      <c r="E117" s="268"/>
      <c r="F117" s="63">
        <f t="shared" si="10"/>
        <v>14340000</v>
      </c>
      <c r="G117" s="82"/>
    </row>
    <row r="118" spans="1:7" ht="18" customHeight="1">
      <c r="A118" s="65">
        <v>42608</v>
      </c>
      <c r="B118" s="123"/>
      <c r="C118" s="97" t="s">
        <v>94</v>
      </c>
      <c r="D118" s="268">
        <v>1663000</v>
      </c>
      <c r="E118" s="268"/>
      <c r="F118" s="63">
        <f t="shared" si="10"/>
        <v>16003000</v>
      </c>
      <c r="G118" s="82"/>
    </row>
    <row r="119" spans="1:7" ht="18" customHeight="1">
      <c r="A119" s="65">
        <v>42628</v>
      </c>
      <c r="B119" s="123"/>
      <c r="C119" s="97" t="s">
        <v>92</v>
      </c>
      <c r="D119" s="268">
        <v>13360000</v>
      </c>
      <c r="E119" s="268"/>
      <c r="F119" s="63">
        <f t="shared" si="10"/>
        <v>29363000</v>
      </c>
      <c r="G119" s="82"/>
    </row>
    <row r="120" spans="1:7" ht="18" customHeight="1">
      <c r="A120" s="65">
        <v>42635</v>
      </c>
      <c r="B120" s="123"/>
      <c r="C120" s="103" t="s">
        <v>17</v>
      </c>
      <c r="D120" s="92"/>
      <c r="E120" s="92">
        <f>F119</f>
        <v>29363000</v>
      </c>
      <c r="F120" s="63">
        <f t="shared" ref="F120" si="11">IF(C120&lt;&gt;"",F119+D120-E120,0)</f>
        <v>0</v>
      </c>
      <c r="G120" s="82"/>
    </row>
    <row r="121" spans="1:7" ht="18" customHeight="1">
      <c r="A121" s="65"/>
      <c r="B121" s="123"/>
      <c r="C121" s="103"/>
      <c r="D121" s="268"/>
      <c r="E121" s="268"/>
      <c r="F121" s="63">
        <f t="shared" si="10"/>
        <v>0</v>
      </c>
      <c r="G121" s="82"/>
    </row>
    <row r="122" spans="1:7" ht="18" customHeight="1">
      <c r="A122" s="65"/>
      <c r="B122" s="123"/>
      <c r="C122" s="103"/>
      <c r="D122" s="268"/>
      <c r="E122" s="268"/>
      <c r="F122" s="63">
        <f t="shared" si="10"/>
        <v>0</v>
      </c>
      <c r="G122" s="82"/>
    </row>
    <row r="123" spans="1:7" ht="18" customHeight="1">
      <c r="A123" s="65"/>
      <c r="B123" s="123"/>
      <c r="C123" s="103"/>
      <c r="D123" s="268"/>
      <c r="E123" s="268"/>
      <c r="F123" s="63">
        <f t="shared" si="10"/>
        <v>0</v>
      </c>
      <c r="G123" s="82"/>
    </row>
    <row r="124" spans="1:7" ht="18" customHeight="1">
      <c r="A124" s="65"/>
      <c r="B124" s="123"/>
      <c r="C124" s="103"/>
      <c r="D124" s="268"/>
      <c r="E124" s="268"/>
      <c r="F124" s="63">
        <f t="shared" si="10"/>
        <v>0</v>
      </c>
      <c r="G124" s="82"/>
    </row>
    <row r="125" spans="1:7" ht="18" customHeight="1">
      <c r="A125" s="65"/>
      <c r="B125" s="123"/>
      <c r="C125" s="103"/>
      <c r="D125" s="268"/>
      <c r="E125" s="268"/>
      <c r="F125" s="63">
        <f t="shared" si="10"/>
        <v>0</v>
      </c>
      <c r="G125" s="82"/>
    </row>
    <row r="126" spans="1:7" ht="18" customHeight="1">
      <c r="A126" s="65"/>
      <c r="B126" s="74"/>
      <c r="C126" s="98"/>
      <c r="D126" s="66"/>
      <c r="E126" s="66"/>
      <c r="F126" s="63">
        <f t="shared" si="2"/>
        <v>0</v>
      </c>
      <c r="G126" s="82"/>
    </row>
    <row r="127" spans="1:7" s="68" customFormat="1" ht="18" customHeight="1">
      <c r="A127" s="591" t="s">
        <v>3</v>
      </c>
      <c r="B127" s="591"/>
      <c r="C127" s="591"/>
      <c r="D127" s="67">
        <f>SUM(D12:D126)</f>
        <v>182080000</v>
      </c>
      <c r="E127" s="67">
        <f>SUM(E12:E126)</f>
        <v>182080000</v>
      </c>
      <c r="F127" s="45">
        <f>D127-E127</f>
        <v>0</v>
      </c>
      <c r="G127" s="62"/>
    </row>
    <row r="128" spans="1:7" ht="18" customHeight="1"/>
    <row r="129" spans="1:5" ht="21" customHeight="1">
      <c r="C129" s="46"/>
      <c r="D129" s="69" t="s">
        <v>20</v>
      </c>
    </row>
    <row r="130" spans="1:5" ht="21" customHeight="1"/>
    <row r="131" spans="1:5" ht="21" customHeight="1"/>
    <row r="132" spans="1:5" ht="14.25" customHeight="1">
      <c r="E132" s="70" t="s">
        <v>21</v>
      </c>
    </row>
    <row r="133" spans="1:5" ht="21" customHeight="1">
      <c r="A133" s="55" t="s">
        <v>22</v>
      </c>
      <c r="D133" s="55" t="s">
        <v>23</v>
      </c>
    </row>
    <row r="134" spans="1:5" ht="21" customHeight="1"/>
    <row r="135" spans="1:5" ht="21" customHeight="1"/>
    <row r="136" spans="1:5" ht="21" customHeight="1"/>
    <row r="137" spans="1:5" ht="21" customHeight="1"/>
    <row r="138" spans="1:5" ht="21" customHeight="1"/>
    <row r="139" spans="1:5" ht="21" customHeight="1"/>
    <row r="140" spans="1:5" ht="21" customHeight="1"/>
    <row r="141" spans="1:5" ht="21" customHeight="1"/>
    <row r="142" spans="1:5" ht="21" customHeight="1"/>
    <row r="143" spans="1:5" ht="21" customHeight="1"/>
    <row r="144" spans="1:5" ht="21" customHeight="1"/>
    <row r="145" ht="21" customHeight="1"/>
    <row r="146" ht="21" customHeight="1"/>
    <row r="147" ht="21" customHeight="1"/>
  </sheetData>
  <mergeCells count="4">
    <mergeCell ref="A2:B2"/>
    <mergeCell ref="A127:C127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36"/>
  <sheetViews>
    <sheetView topLeftCell="A5" zoomScale="90" workbookViewId="0">
      <pane ySplit="7" topLeftCell="A93" activePane="bottomLeft" state="frozen"/>
      <selection activeCell="B61" sqref="B61"/>
      <selection pane="bottomLeft" activeCell="I117" sqref="I117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94" t="s">
        <v>10</v>
      </c>
      <c r="B2" s="594"/>
      <c r="C2" s="594"/>
      <c r="D2" s="594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92" t="s">
        <v>117</v>
      </c>
      <c r="B5" s="592"/>
      <c r="C5" s="592"/>
      <c r="D5" s="592"/>
      <c r="E5" s="592"/>
      <c r="F5" s="592"/>
      <c r="G5" s="592"/>
      <c r="H5" s="592"/>
      <c r="I5" s="592"/>
      <c r="J5" s="81"/>
    </row>
    <row r="6" spans="1:10" ht="9" hidden="1" customHeight="1">
      <c r="A6" s="593"/>
      <c r="B6" s="593"/>
      <c r="C6" s="593"/>
      <c r="D6" s="593"/>
      <c r="E6" s="593"/>
      <c r="F6" s="593"/>
      <c r="G6" s="593"/>
      <c r="H6" s="593"/>
      <c r="I6" s="593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124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124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616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616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616</v>
      </c>
      <c r="C60" s="281"/>
      <c r="D60" s="282"/>
      <c r="E60" s="265" t="s">
        <v>617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694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694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695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695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693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693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789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790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790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121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121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122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122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123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123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1090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1090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1131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1131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1131</v>
      </c>
      <c r="C88" s="140"/>
      <c r="D88" s="141"/>
      <c r="E88" s="64" t="s">
        <v>1132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1133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1133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1134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1134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1292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1292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1291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1291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695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695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1413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1413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42538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/>
      <c r="B106" s="65"/>
      <c r="C106" s="140"/>
      <c r="D106" s="141"/>
      <c r="E106" s="64" t="s">
        <v>17</v>
      </c>
      <c r="F106" s="66"/>
      <c r="G106" s="142"/>
      <c r="H106" s="142">
        <f>I105</f>
        <v>32574543</v>
      </c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591" t="s">
        <v>3</v>
      </c>
      <c r="B116" s="591"/>
      <c r="C116" s="591"/>
      <c r="D116" s="591"/>
      <c r="E116" s="591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595">
        <f>I116</f>
        <v>0</v>
      </c>
      <c r="E118" s="595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69"/>
  <sheetViews>
    <sheetView topLeftCell="A5" zoomScale="90" workbookViewId="0">
      <pane ySplit="7" topLeftCell="A18" activePane="bottomLeft" state="frozen"/>
      <selection activeCell="B61" sqref="B61"/>
      <selection pane="bottomLeft" activeCell="O38" sqref="O38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94" t="s">
        <v>10</v>
      </c>
      <c r="B2" s="594"/>
      <c r="C2" s="594"/>
      <c r="D2" s="594"/>
      <c r="E2" s="134"/>
      <c r="F2" s="135"/>
      <c r="G2" s="135"/>
      <c r="H2" s="135"/>
      <c r="J2" s="136"/>
    </row>
    <row r="3" spans="1:10" s="19" customFormat="1" ht="18" customHeight="1">
      <c r="A3" s="41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92" t="s">
        <v>117</v>
      </c>
      <c r="B5" s="592"/>
      <c r="C5" s="592"/>
      <c r="D5" s="592"/>
      <c r="E5" s="592"/>
      <c r="F5" s="592"/>
      <c r="G5" s="592"/>
      <c r="H5" s="592"/>
      <c r="I5" s="592"/>
      <c r="J5" s="81"/>
    </row>
    <row r="6" spans="1:10" ht="9" hidden="1" customHeight="1">
      <c r="A6" s="593"/>
      <c r="B6" s="593"/>
      <c r="C6" s="593"/>
      <c r="D6" s="593"/>
      <c r="E6" s="593"/>
      <c r="F6" s="593"/>
      <c r="G6" s="593"/>
      <c r="H6" s="593"/>
      <c r="I6" s="593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1874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1874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48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1873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1873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1876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1876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266" customFormat="1" ht="18" customHeight="1">
      <c r="A18" s="280">
        <v>42586</v>
      </c>
      <c r="B18" s="280"/>
      <c r="C18" s="281"/>
      <c r="D18" s="282"/>
      <c r="E18" s="467" t="s">
        <v>17</v>
      </c>
      <c r="F18" s="283"/>
      <c r="G18" s="283"/>
      <c r="H18" s="283">
        <f>I17</f>
        <v>64375104</v>
      </c>
      <c r="I18" s="264">
        <f t="shared" si="0"/>
        <v>0</v>
      </c>
      <c r="J18" s="284"/>
    </row>
    <row r="19" spans="1:10" s="108" customFormat="1" ht="18" customHeight="1">
      <c r="A19" s="65">
        <v>42536</v>
      </c>
      <c r="B19" s="65" t="s">
        <v>1877</v>
      </c>
      <c r="C19" s="140"/>
      <c r="D19" s="141"/>
      <c r="E19" s="73" t="s">
        <v>28</v>
      </c>
      <c r="F19" s="66">
        <v>20124000</v>
      </c>
      <c r="G19" s="142"/>
      <c r="H19" s="142"/>
      <c r="I19" s="264">
        <f t="shared" si="0"/>
        <v>20124000</v>
      </c>
      <c r="J19" s="143"/>
    </row>
    <row r="20" spans="1:10" s="108" customFormat="1" ht="18" customHeight="1">
      <c r="A20" s="65">
        <v>42536</v>
      </c>
      <c r="B20" s="65" t="s">
        <v>1877</v>
      </c>
      <c r="C20" s="140"/>
      <c r="D20" s="141"/>
      <c r="E20" s="73" t="s">
        <v>105</v>
      </c>
      <c r="F20" s="66">
        <v>8519160</v>
      </c>
      <c r="G20" s="142">
        <f>F20*10%</f>
        <v>851916</v>
      </c>
      <c r="H20" s="142"/>
      <c r="I20" s="264">
        <f t="shared" si="0"/>
        <v>29495076</v>
      </c>
      <c r="J20" s="143"/>
    </row>
    <row r="21" spans="1:10" s="108" customFormat="1" ht="18" customHeight="1">
      <c r="A21" s="65">
        <v>42537</v>
      </c>
      <c r="B21" s="65" t="s">
        <v>2018</v>
      </c>
      <c r="C21" s="140"/>
      <c r="D21" s="141"/>
      <c r="E21" s="73" t="s">
        <v>28</v>
      </c>
      <c r="F21" s="66">
        <v>9387000</v>
      </c>
      <c r="G21" s="142"/>
      <c r="H21" s="142"/>
      <c r="I21" s="264">
        <f t="shared" si="0"/>
        <v>38882076</v>
      </c>
      <c r="J21" s="143"/>
    </row>
    <row r="22" spans="1:10" s="108" customFormat="1" ht="18" customHeight="1">
      <c r="A22" s="65">
        <v>42537</v>
      </c>
      <c r="B22" s="65" t="s">
        <v>2018</v>
      </c>
      <c r="C22" s="140"/>
      <c r="D22" s="141"/>
      <c r="E22" s="73" t="s">
        <v>105</v>
      </c>
      <c r="F22" s="66">
        <v>7844850</v>
      </c>
      <c r="G22" s="142">
        <f>F22*10%</f>
        <v>784485</v>
      </c>
      <c r="H22" s="142"/>
      <c r="I22" s="264">
        <f t="shared" si="0"/>
        <v>47511411</v>
      </c>
      <c r="J22" s="143"/>
    </row>
    <row r="23" spans="1:10" s="108" customFormat="1" ht="18" customHeight="1">
      <c r="A23" s="65">
        <v>42562</v>
      </c>
      <c r="B23" s="65" t="s">
        <v>2019</v>
      </c>
      <c r="C23" s="140"/>
      <c r="D23" s="141"/>
      <c r="E23" s="73" t="s">
        <v>28</v>
      </c>
      <c r="F23" s="66">
        <v>9380700</v>
      </c>
      <c r="G23" s="142"/>
      <c r="H23" s="142"/>
      <c r="I23" s="264">
        <f t="shared" si="0"/>
        <v>56892111</v>
      </c>
      <c r="J23" s="143"/>
    </row>
    <row r="24" spans="1:10" s="108" customFormat="1" ht="18" customHeight="1">
      <c r="A24" s="65">
        <v>42562</v>
      </c>
      <c r="B24" s="65" t="s">
        <v>2019</v>
      </c>
      <c r="C24" s="140"/>
      <c r="D24" s="141"/>
      <c r="E24" s="73" t="s">
        <v>105</v>
      </c>
      <c r="F24" s="66">
        <v>7839585</v>
      </c>
      <c r="G24" s="142">
        <f>F24*10%</f>
        <v>783958.5</v>
      </c>
      <c r="H24" s="142"/>
      <c r="I24" s="264">
        <f t="shared" ref="I24:I33" si="1">ROUND(IF(E24&lt;&gt;"",I23+F24+G24-H24,0),0)</f>
        <v>65515655</v>
      </c>
      <c r="J24" s="143"/>
    </row>
    <row r="25" spans="1:10" s="108" customFormat="1" ht="18" customHeight="1">
      <c r="A25" s="65">
        <v>42590</v>
      </c>
      <c r="B25" s="65" t="s">
        <v>1877</v>
      </c>
      <c r="C25" s="140"/>
      <c r="D25" s="141"/>
      <c r="E25" s="73" t="s">
        <v>28</v>
      </c>
      <c r="F25" s="66">
        <v>21213500</v>
      </c>
      <c r="G25" s="142"/>
      <c r="H25" s="142"/>
      <c r="I25" s="264">
        <f t="shared" si="1"/>
        <v>86729155</v>
      </c>
      <c r="J25" s="143"/>
    </row>
    <row r="26" spans="1:10" s="108" customFormat="1" ht="18" customHeight="1">
      <c r="A26" s="65">
        <v>42590</v>
      </c>
      <c r="B26" s="65" t="s">
        <v>1877</v>
      </c>
      <c r="C26" s="140"/>
      <c r="D26" s="141"/>
      <c r="E26" s="73" t="s">
        <v>105</v>
      </c>
      <c r="F26" s="66">
        <v>8507730</v>
      </c>
      <c r="G26" s="142">
        <f>F26*10%</f>
        <v>850773</v>
      </c>
      <c r="H26" s="142"/>
      <c r="I26" s="264">
        <f t="shared" si="1"/>
        <v>96087658</v>
      </c>
      <c r="J26" s="143"/>
    </row>
    <row r="27" spans="1:10" s="108" customFormat="1" ht="18" customHeight="1">
      <c r="A27" s="65">
        <v>42621</v>
      </c>
      <c r="B27" s="65" t="s">
        <v>1133</v>
      </c>
      <c r="C27" s="140"/>
      <c r="D27" s="141"/>
      <c r="E27" s="73" t="s">
        <v>28</v>
      </c>
      <c r="F27" s="66">
        <v>26126100</v>
      </c>
      <c r="G27" s="142"/>
      <c r="H27" s="142"/>
      <c r="I27" s="264">
        <f t="shared" si="1"/>
        <v>122213758</v>
      </c>
      <c r="J27" s="143"/>
    </row>
    <row r="28" spans="1:10" s="108" customFormat="1" ht="18" customHeight="1">
      <c r="A28" s="65">
        <v>42621</v>
      </c>
      <c r="B28" s="65" t="s">
        <v>1133</v>
      </c>
      <c r="C28" s="140"/>
      <c r="D28" s="141"/>
      <c r="E28" s="73" t="s">
        <v>105</v>
      </c>
      <c r="F28" s="66">
        <v>19355644</v>
      </c>
      <c r="G28" s="142">
        <f>F28*10%</f>
        <v>1935564.4000000001</v>
      </c>
      <c r="H28" s="142"/>
      <c r="I28" s="264">
        <f t="shared" si="1"/>
        <v>143504966</v>
      </c>
      <c r="J28" s="143"/>
    </row>
    <row r="29" spans="1:10" s="108" customFormat="1" ht="18" customHeight="1">
      <c r="A29" s="65">
        <v>42602</v>
      </c>
      <c r="B29" s="65" t="s">
        <v>2170</v>
      </c>
      <c r="C29" s="140"/>
      <c r="D29" s="141"/>
      <c r="E29" s="73" t="s">
        <v>28</v>
      </c>
      <c r="F29" s="66">
        <v>26126100</v>
      </c>
      <c r="G29" s="142"/>
      <c r="H29" s="142"/>
      <c r="I29" s="264">
        <f t="shared" si="1"/>
        <v>169631066</v>
      </c>
      <c r="J29" s="143"/>
    </row>
    <row r="30" spans="1:10" s="108" customFormat="1" ht="18" customHeight="1">
      <c r="A30" s="65">
        <v>42602</v>
      </c>
      <c r="B30" s="65" t="s">
        <v>2170</v>
      </c>
      <c r="C30" s="140"/>
      <c r="D30" s="141"/>
      <c r="E30" s="73" t="s">
        <v>105</v>
      </c>
      <c r="F30" s="66">
        <v>19735254</v>
      </c>
      <c r="G30" s="142">
        <f>F30*10%</f>
        <v>1973525.4000000001</v>
      </c>
      <c r="H30" s="142"/>
      <c r="I30" s="264">
        <f t="shared" si="1"/>
        <v>191339845</v>
      </c>
      <c r="J30" s="143"/>
    </row>
    <row r="31" spans="1:10" s="108" customFormat="1" ht="18" customHeight="1">
      <c r="A31" s="65">
        <v>42643</v>
      </c>
      <c r="B31" s="65"/>
      <c r="C31" s="140"/>
      <c r="D31" s="141"/>
      <c r="E31" s="73" t="s">
        <v>28</v>
      </c>
      <c r="F31" s="66">
        <v>21218250</v>
      </c>
      <c r="G31" s="142"/>
      <c r="H31" s="142"/>
      <c r="I31" s="264">
        <f t="shared" si="1"/>
        <v>212558095</v>
      </c>
      <c r="J31" s="143"/>
    </row>
    <row r="32" spans="1:10" s="108" customFormat="1" ht="18" customHeight="1">
      <c r="A32" s="65">
        <v>42643</v>
      </c>
      <c r="B32" s="65"/>
      <c r="C32" s="140"/>
      <c r="D32" s="141"/>
      <c r="E32" s="73" t="s">
        <v>105</v>
      </c>
      <c r="F32" s="66">
        <v>8509635</v>
      </c>
      <c r="G32" s="142">
        <f>F32*10%</f>
        <v>850963.5</v>
      </c>
      <c r="H32" s="142"/>
      <c r="I32" s="264">
        <f t="shared" si="1"/>
        <v>221918694</v>
      </c>
      <c r="J32" s="143"/>
    </row>
    <row r="33" spans="1:10" s="108" customFormat="1" ht="18" customHeight="1">
      <c r="A33" s="65">
        <v>42669</v>
      </c>
      <c r="B33" s="65" t="s">
        <v>2206</v>
      </c>
      <c r="C33" s="140"/>
      <c r="D33" s="141"/>
      <c r="E33" s="73" t="s">
        <v>28</v>
      </c>
      <c r="F33" s="66">
        <v>26172900</v>
      </c>
      <c r="G33" s="142"/>
      <c r="H33" s="142"/>
      <c r="I33" s="264">
        <f t="shared" si="1"/>
        <v>248091594</v>
      </c>
      <c r="J33" s="143"/>
    </row>
    <row r="34" spans="1:10" s="108" customFormat="1" ht="18" customHeight="1">
      <c r="A34" s="65">
        <v>42669</v>
      </c>
      <c r="B34" s="65" t="s">
        <v>2206</v>
      </c>
      <c r="C34" s="140"/>
      <c r="D34" s="141"/>
      <c r="E34" s="73" t="s">
        <v>105</v>
      </c>
      <c r="F34" s="66">
        <v>23421390</v>
      </c>
      <c r="G34" s="142">
        <f>F34*10%</f>
        <v>2342139</v>
      </c>
      <c r="H34" s="142"/>
      <c r="I34" s="264">
        <f t="shared" si="0"/>
        <v>273855123</v>
      </c>
      <c r="J34" s="143"/>
    </row>
    <row r="35" spans="1:10" s="108" customFormat="1" ht="18" customHeight="1">
      <c r="A35" s="65">
        <v>42682</v>
      </c>
      <c r="B35" s="65"/>
      <c r="C35" s="140"/>
      <c r="D35" s="141"/>
      <c r="E35" s="73" t="s">
        <v>28</v>
      </c>
      <c r="F35" s="66">
        <v>26167050</v>
      </c>
      <c r="G35" s="142"/>
      <c r="H35" s="142"/>
      <c r="I35" s="264">
        <f t="shared" ref="I35:I48" si="2">ROUND(IF(E35&lt;&gt;"",I34+F35+G35-H35,0),0)</f>
        <v>300022173</v>
      </c>
      <c r="J35" s="143"/>
    </row>
    <row r="36" spans="1:10" s="108" customFormat="1" ht="18" customHeight="1">
      <c r="A36" s="65">
        <v>42682</v>
      </c>
      <c r="B36" s="65"/>
      <c r="C36" s="140"/>
      <c r="D36" s="141"/>
      <c r="E36" s="73" t="s">
        <v>105</v>
      </c>
      <c r="F36" s="66">
        <v>19882485</v>
      </c>
      <c r="G36" s="142">
        <f>F36*10%</f>
        <v>1988248.5</v>
      </c>
      <c r="H36" s="142"/>
      <c r="I36" s="264">
        <f>ROUND(IF(E36&lt;&gt;"",I35+F36+G36-H36,0),0)</f>
        <v>321892907</v>
      </c>
      <c r="J36" s="143"/>
    </row>
    <row r="37" spans="1:10" s="108" customFormat="1" ht="18" customHeight="1">
      <c r="A37" s="65">
        <v>42682</v>
      </c>
      <c r="B37" s="65"/>
      <c r="C37" s="140"/>
      <c r="D37" s="141"/>
      <c r="E37" s="73" t="s">
        <v>28</v>
      </c>
      <c r="F37" s="66">
        <v>52334100</v>
      </c>
      <c r="G37" s="142"/>
      <c r="H37" s="142"/>
      <c r="I37" s="264">
        <f t="shared" si="2"/>
        <v>374227007</v>
      </c>
      <c r="J37" s="143"/>
    </row>
    <row r="38" spans="1:10" s="108" customFormat="1" ht="18" customHeight="1">
      <c r="A38" s="65">
        <v>42682</v>
      </c>
      <c r="B38" s="65"/>
      <c r="C38" s="140"/>
      <c r="D38" s="141"/>
      <c r="E38" s="73" t="s">
        <v>105</v>
      </c>
      <c r="F38" s="66">
        <v>38915100</v>
      </c>
      <c r="G38" s="142">
        <f>F38*10%</f>
        <v>3891510</v>
      </c>
      <c r="H38" s="142"/>
      <c r="I38" s="264">
        <f t="shared" si="2"/>
        <v>417033617</v>
      </c>
      <c r="J38" s="143"/>
    </row>
    <row r="39" spans="1:10" s="108" customFormat="1" ht="18" customHeight="1">
      <c r="A39" s="65">
        <v>42682</v>
      </c>
      <c r="B39" s="65"/>
      <c r="C39" s="140"/>
      <c r="D39" s="141"/>
      <c r="E39" s="73" t="s">
        <v>28</v>
      </c>
      <c r="F39" s="66">
        <v>22445000</v>
      </c>
      <c r="G39" s="142"/>
      <c r="H39" s="142"/>
      <c r="I39" s="264">
        <f t="shared" si="2"/>
        <v>439478617</v>
      </c>
      <c r="J39" s="143"/>
    </row>
    <row r="40" spans="1:10" s="108" customFormat="1" ht="18" customHeight="1">
      <c r="A40" s="65">
        <v>42682</v>
      </c>
      <c r="B40" s="65"/>
      <c r="C40" s="140"/>
      <c r="D40" s="141"/>
      <c r="E40" s="73" t="s">
        <v>105</v>
      </c>
      <c r="F40" s="66">
        <v>19953605</v>
      </c>
      <c r="G40" s="142">
        <f>F40*10%</f>
        <v>1995360.5</v>
      </c>
      <c r="H40" s="142"/>
      <c r="I40" s="264">
        <f t="shared" si="2"/>
        <v>461427583</v>
      </c>
      <c r="J40" s="143"/>
    </row>
    <row r="41" spans="1:10" s="108" customFormat="1" ht="18" customHeight="1">
      <c r="A41" s="65">
        <v>42698</v>
      </c>
      <c r="B41" s="65"/>
      <c r="C41" s="140"/>
      <c r="D41" s="141"/>
      <c r="E41" s="73" t="s">
        <v>28</v>
      </c>
      <c r="F41" s="66">
        <v>22790000</v>
      </c>
      <c r="G41" s="142"/>
      <c r="H41" s="142"/>
      <c r="I41" s="264">
        <f t="shared" si="2"/>
        <v>484217583</v>
      </c>
      <c r="J41" s="143"/>
    </row>
    <row r="42" spans="1:10" s="108" customFormat="1" ht="18" customHeight="1">
      <c r="A42" s="65">
        <v>42698</v>
      </c>
      <c r="B42" s="65"/>
      <c r="C42" s="140"/>
      <c r="D42" s="141"/>
      <c r="E42" s="73" t="s">
        <v>105</v>
      </c>
      <c r="F42" s="66">
        <v>19827300</v>
      </c>
      <c r="G42" s="142">
        <f>F42*10%</f>
        <v>1982730</v>
      </c>
      <c r="H42" s="142"/>
      <c r="I42" s="264">
        <f t="shared" si="2"/>
        <v>506027613</v>
      </c>
      <c r="J42" s="143"/>
    </row>
    <row r="43" spans="1:10" s="108" customFormat="1" ht="18" customHeight="1">
      <c r="A43" s="65"/>
      <c r="B43" s="65"/>
      <c r="C43" s="140"/>
      <c r="D43" s="141"/>
      <c r="E43" s="64"/>
      <c r="F43" s="66"/>
      <c r="G43" s="142"/>
      <c r="H43" s="142"/>
      <c r="I43" s="264">
        <f t="shared" si="2"/>
        <v>0</v>
      </c>
      <c r="J43" s="143"/>
    </row>
    <row r="44" spans="1:10" s="108" customFormat="1" ht="18" customHeight="1">
      <c r="A44" s="65"/>
      <c r="B44" s="65"/>
      <c r="C44" s="140"/>
      <c r="D44" s="141"/>
      <c r="E44" s="64"/>
      <c r="F44" s="66"/>
      <c r="G44" s="142"/>
      <c r="H44" s="142"/>
      <c r="I44" s="264">
        <f t="shared" si="2"/>
        <v>0</v>
      </c>
      <c r="J44" s="143"/>
    </row>
    <row r="45" spans="1:10" s="108" customFormat="1" ht="18" customHeight="1">
      <c r="A45" s="65"/>
      <c r="B45" s="65"/>
      <c r="C45" s="140"/>
      <c r="D45" s="141"/>
      <c r="E45" s="64"/>
      <c r="F45" s="66"/>
      <c r="G45" s="142"/>
      <c r="H45" s="142"/>
      <c r="I45" s="264">
        <f t="shared" si="2"/>
        <v>0</v>
      </c>
      <c r="J45" s="143"/>
    </row>
    <row r="46" spans="1:10" s="108" customFormat="1" ht="18" customHeight="1">
      <c r="A46" s="65"/>
      <c r="B46" s="65"/>
      <c r="C46" s="140"/>
      <c r="D46" s="141"/>
      <c r="E46" s="64"/>
      <c r="F46" s="66"/>
      <c r="G46" s="142"/>
      <c r="H46" s="142"/>
      <c r="I46" s="264">
        <f t="shared" si="2"/>
        <v>0</v>
      </c>
      <c r="J46" s="143"/>
    </row>
    <row r="47" spans="1:10" s="108" customFormat="1" ht="18" customHeight="1">
      <c r="A47" s="65"/>
      <c r="B47" s="65"/>
      <c r="C47" s="140"/>
      <c r="D47" s="141"/>
      <c r="E47" s="64"/>
      <c r="F47" s="66"/>
      <c r="G47" s="142"/>
      <c r="H47" s="142"/>
      <c r="I47" s="264">
        <f t="shared" si="2"/>
        <v>0</v>
      </c>
      <c r="J47" s="143"/>
    </row>
    <row r="48" spans="1:10" ht="18" customHeight="1">
      <c r="A48" s="65"/>
      <c r="B48" s="65"/>
      <c r="C48" s="74"/>
      <c r="D48" s="72"/>
      <c r="E48" s="71"/>
      <c r="F48" s="66"/>
      <c r="G48" s="66"/>
      <c r="H48" s="66"/>
      <c r="I48" s="264">
        <f t="shared" si="2"/>
        <v>0</v>
      </c>
      <c r="J48" s="82"/>
    </row>
    <row r="49" spans="1:10" s="68" customFormat="1" ht="18" customHeight="1">
      <c r="A49" s="591" t="s">
        <v>3</v>
      </c>
      <c r="B49" s="591"/>
      <c r="C49" s="591"/>
      <c r="D49" s="591"/>
      <c r="E49" s="591"/>
      <c r="F49" s="67">
        <f>SUM(F12:F48)</f>
        <v>547751478</v>
      </c>
      <c r="G49" s="67">
        <f>SUM(G12:G48)</f>
        <v>22651237.800000001</v>
      </c>
      <c r="H49" s="67">
        <f>SUM(H12:H48)</f>
        <v>64375104</v>
      </c>
      <c r="I49" s="418">
        <f>F49+G49-H49</f>
        <v>506027611.79999995</v>
      </c>
      <c r="J49" s="62"/>
    </row>
    <row r="50" spans="1:10" ht="18" customHeight="1"/>
    <row r="51" spans="1:10" ht="21" customHeight="1">
      <c r="D51" s="595">
        <f>I49</f>
        <v>506027611.79999995</v>
      </c>
      <c r="E51" s="595"/>
      <c r="F51" s="69" t="s">
        <v>20</v>
      </c>
      <c r="G51" s="69"/>
    </row>
    <row r="52" spans="1:10" ht="21" customHeight="1"/>
    <row r="53" spans="1:10" ht="21" customHeight="1"/>
    <row r="54" spans="1:10" ht="14.25" customHeight="1">
      <c r="H54" s="70" t="s">
        <v>21</v>
      </c>
    </row>
    <row r="55" spans="1:10" ht="21" customHeight="1">
      <c r="A55" s="55" t="s">
        <v>22</v>
      </c>
      <c r="B55" s="70"/>
      <c r="F55" s="55" t="s">
        <v>23</v>
      </c>
    </row>
    <row r="56" spans="1:10" ht="21" customHeight="1"/>
    <row r="57" spans="1:10" ht="21" customHeight="1"/>
    <row r="58" spans="1:10" ht="21" customHeight="1"/>
    <row r="59" spans="1:10" ht="21" customHeight="1"/>
    <row r="60" spans="1:10" ht="21" customHeight="1"/>
    <row r="61" spans="1:10" ht="21" customHeight="1"/>
    <row r="62" spans="1:10" s="54" customFormat="1" ht="21" customHeight="1">
      <c r="B62" s="129"/>
      <c r="C62" s="55"/>
      <c r="D62" s="56"/>
      <c r="E62" s="57"/>
      <c r="F62" s="55"/>
      <c r="G62" s="55"/>
      <c r="H62" s="55"/>
      <c r="I62" s="55"/>
      <c r="J62" s="50"/>
    </row>
    <row r="63" spans="1:10" s="54" customFormat="1" ht="21" customHeight="1">
      <c r="B63" s="129"/>
      <c r="C63" s="55"/>
      <c r="D63" s="56"/>
      <c r="E63" s="57"/>
      <c r="F63" s="55"/>
      <c r="G63" s="55"/>
      <c r="H63" s="55"/>
      <c r="I63" s="55"/>
      <c r="J63" s="50"/>
    </row>
    <row r="64" spans="1:10" s="54" customFormat="1" ht="21" customHeight="1">
      <c r="B64" s="129"/>
      <c r="C64" s="55"/>
      <c r="D64" s="56"/>
      <c r="E64" s="57"/>
      <c r="F64" s="55"/>
      <c r="G64" s="55"/>
      <c r="H64" s="55"/>
      <c r="I64" s="55"/>
      <c r="J64" s="50"/>
    </row>
    <row r="65" spans="2:10" s="54" customFormat="1" ht="21" customHeight="1">
      <c r="B65" s="129"/>
      <c r="C65" s="55"/>
      <c r="D65" s="56"/>
      <c r="E65" s="57"/>
      <c r="F65" s="55"/>
      <c r="G65" s="55"/>
      <c r="H65" s="55"/>
      <c r="I65" s="55"/>
      <c r="J65" s="50"/>
    </row>
    <row r="66" spans="2:10" s="54" customFormat="1" ht="21" customHeight="1">
      <c r="B66" s="129"/>
      <c r="C66" s="55"/>
      <c r="D66" s="56"/>
      <c r="E66" s="57"/>
      <c r="F66" s="55"/>
      <c r="G66" s="55"/>
      <c r="H66" s="55"/>
      <c r="I66" s="55"/>
      <c r="J66" s="50"/>
    </row>
    <row r="67" spans="2:10" s="54" customFormat="1" ht="21" customHeight="1">
      <c r="B67" s="129"/>
      <c r="C67" s="55"/>
      <c r="D67" s="56"/>
      <c r="E67" s="57"/>
      <c r="F67" s="55"/>
      <c r="G67" s="55"/>
      <c r="H67" s="55"/>
      <c r="I67" s="55"/>
      <c r="J67" s="50"/>
    </row>
    <row r="68" spans="2:10" s="54" customFormat="1" ht="21" customHeight="1">
      <c r="B68" s="129"/>
      <c r="C68" s="55"/>
      <c r="D68" s="56"/>
      <c r="E68" s="57"/>
      <c r="F68" s="55"/>
      <c r="G68" s="55"/>
      <c r="H68" s="55"/>
      <c r="I68" s="55"/>
      <c r="J68" s="50"/>
    </row>
    <row r="69" spans="2:10" s="54" customFormat="1" ht="21" customHeight="1">
      <c r="B69" s="129"/>
      <c r="C69" s="55"/>
      <c r="D69" s="56"/>
      <c r="E69" s="57"/>
      <c r="F69" s="55"/>
      <c r="G69" s="55"/>
      <c r="H69" s="55"/>
      <c r="I69" s="55"/>
      <c r="J69" s="50"/>
    </row>
  </sheetData>
  <autoFilter ref="A11:J49"/>
  <mergeCells count="5">
    <mergeCell ref="A2:D2"/>
    <mergeCell ref="A5:I5"/>
    <mergeCell ref="A6:I6"/>
    <mergeCell ref="A49:E49"/>
    <mergeCell ref="D51:E51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J48"/>
  <sheetViews>
    <sheetView topLeftCell="A5" zoomScale="90" workbookViewId="0">
      <pane ySplit="7" topLeftCell="A24" activePane="bottomLeft" state="frozen"/>
      <selection activeCell="B61" sqref="B61"/>
      <selection pane="bottomLeft" activeCell="A22" sqref="A22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94" t="s">
        <v>10</v>
      </c>
      <c r="B2" s="594"/>
      <c r="C2" s="594"/>
      <c r="D2" s="594"/>
      <c r="E2" s="134"/>
      <c r="F2" s="135"/>
      <c r="G2" s="135"/>
      <c r="H2" s="135"/>
      <c r="J2" s="136"/>
    </row>
    <row r="3" spans="1:10" s="19" customFormat="1" ht="18" customHeight="1">
      <c r="A3" s="46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92" t="s">
        <v>117</v>
      </c>
      <c r="B5" s="592"/>
      <c r="C5" s="592"/>
      <c r="D5" s="592"/>
      <c r="E5" s="592"/>
      <c r="F5" s="592"/>
      <c r="G5" s="592"/>
      <c r="H5" s="592"/>
      <c r="I5" s="592"/>
      <c r="J5" s="81"/>
    </row>
    <row r="6" spans="1:10" ht="9" hidden="1" customHeight="1">
      <c r="A6" s="593"/>
      <c r="B6" s="593"/>
      <c r="C6" s="593"/>
      <c r="D6" s="593"/>
      <c r="E6" s="593"/>
      <c r="F6" s="593"/>
      <c r="G6" s="593"/>
      <c r="H6" s="593"/>
      <c r="I6" s="593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40"/>
      <c r="D12" s="141"/>
      <c r="E12" s="73" t="s">
        <v>28</v>
      </c>
      <c r="F12" s="66">
        <v>6699000</v>
      </c>
      <c r="G12" s="142"/>
      <c r="H12" s="142"/>
      <c r="I12" s="264">
        <f>ROUND(IF(E12&lt;&gt;"",F12+G12-H12,0),0)</f>
        <v>6699000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105</v>
      </c>
      <c r="F13" s="66">
        <v>3731540</v>
      </c>
      <c r="G13" s="142">
        <f>ROUND(F13*10%,0)</f>
        <v>373154</v>
      </c>
      <c r="H13" s="142"/>
      <c r="I13" s="264">
        <f t="shared" ref="I13:I17" si="0">ROUND(IF(E13&lt;&gt;"",I12+F13+G13-H13,0),0)</f>
        <v>10803694</v>
      </c>
      <c r="J13" s="143"/>
    </row>
    <row r="14" spans="1:10" s="108" customFormat="1" ht="18" customHeight="1">
      <c r="A14" s="65">
        <v>42663</v>
      </c>
      <c r="B14" s="65"/>
      <c r="C14" s="140"/>
      <c r="D14" s="141"/>
      <c r="E14" s="73" t="s">
        <v>28</v>
      </c>
      <c r="F14" s="66">
        <v>6256600</v>
      </c>
      <c r="G14" s="142"/>
      <c r="H14" s="142"/>
      <c r="I14" s="264">
        <f t="shared" si="0"/>
        <v>17060294</v>
      </c>
      <c r="J14" s="143"/>
    </row>
    <row r="15" spans="1:10" s="108" customFormat="1" ht="18" customHeight="1">
      <c r="A15" s="65"/>
      <c r="B15" s="65"/>
      <c r="C15" s="140"/>
      <c r="D15" s="141"/>
      <c r="E15" s="73" t="s">
        <v>105</v>
      </c>
      <c r="F15" s="66">
        <v>3733610</v>
      </c>
      <c r="G15" s="142">
        <f>ROUND(F15*10%,0)</f>
        <v>373361</v>
      </c>
      <c r="H15" s="142"/>
      <c r="I15" s="264">
        <f t="shared" si="0"/>
        <v>21167265</v>
      </c>
      <c r="J15" s="143"/>
    </row>
    <row r="16" spans="1:10" s="108" customFormat="1" ht="18" customHeight="1">
      <c r="A16" s="65">
        <v>42667</v>
      </c>
      <c r="B16" s="65"/>
      <c r="C16" s="140"/>
      <c r="D16" s="141"/>
      <c r="E16" s="73" t="s">
        <v>17</v>
      </c>
      <c r="F16" s="66"/>
      <c r="G16" s="142"/>
      <c r="H16" s="142">
        <v>10803694</v>
      </c>
      <c r="I16" s="264">
        <f t="shared" si="0"/>
        <v>10363571</v>
      </c>
      <c r="J16" s="143"/>
    </row>
    <row r="17" spans="1:10" s="108" customFormat="1" ht="18" customHeight="1">
      <c r="A17" s="65">
        <v>42688</v>
      </c>
      <c r="B17" s="65"/>
      <c r="C17" s="140"/>
      <c r="D17" s="141"/>
      <c r="E17" s="73" t="s">
        <v>28</v>
      </c>
      <c r="F17" s="66">
        <v>7604100</v>
      </c>
      <c r="G17" s="142"/>
      <c r="H17" s="142"/>
      <c r="I17" s="264">
        <f t="shared" si="0"/>
        <v>17967671</v>
      </c>
      <c r="J17" s="143"/>
    </row>
    <row r="18" spans="1:10" s="266" customFormat="1" ht="18" customHeight="1">
      <c r="A18" s="65">
        <v>42685</v>
      </c>
      <c r="B18" s="65"/>
      <c r="C18" s="140"/>
      <c r="D18" s="141"/>
      <c r="E18" s="73" t="s">
        <v>105</v>
      </c>
      <c r="F18" s="66">
        <v>3786370</v>
      </c>
      <c r="G18" s="142">
        <f>ROUND(F18*10%,0)</f>
        <v>378637</v>
      </c>
      <c r="H18" s="142"/>
      <c r="I18" s="264">
        <f t="shared" ref="I18:I27" si="1">ROUND(IF(E18&lt;&gt;"",I17+F18+G18-H18,0),0)</f>
        <v>22132678</v>
      </c>
      <c r="J18" s="143"/>
    </row>
    <row r="19" spans="1:10" s="266" customFormat="1" ht="18" customHeight="1">
      <c r="A19" s="65">
        <v>42685</v>
      </c>
      <c r="B19" s="65"/>
      <c r="C19" s="140"/>
      <c r="D19" s="141"/>
      <c r="E19" s="73" t="s">
        <v>28</v>
      </c>
      <c r="F19" s="66">
        <v>7600700</v>
      </c>
      <c r="G19" s="142"/>
      <c r="H19" s="142"/>
      <c r="I19" s="264">
        <f t="shared" si="1"/>
        <v>29733378</v>
      </c>
      <c r="J19" s="143"/>
    </row>
    <row r="20" spans="1:10" s="266" customFormat="1" ht="18" customHeight="1">
      <c r="A20" s="65">
        <v>42685</v>
      </c>
      <c r="B20" s="65"/>
      <c r="C20" s="140"/>
      <c r="D20" s="141"/>
      <c r="E20" s="73" t="s">
        <v>105</v>
      </c>
      <c r="F20" s="66">
        <v>3784990</v>
      </c>
      <c r="G20" s="142">
        <f>ROUND(F20*10%,0)</f>
        <v>378499</v>
      </c>
      <c r="H20" s="142"/>
      <c r="I20" s="264">
        <f t="shared" si="1"/>
        <v>33896867</v>
      </c>
      <c r="J20" s="143"/>
    </row>
    <row r="21" spans="1:10" s="266" customFormat="1" ht="18" customHeight="1">
      <c r="A21" s="65">
        <v>42688</v>
      </c>
      <c r="B21" s="65"/>
      <c r="C21" s="140"/>
      <c r="D21" s="141"/>
      <c r="E21" s="73" t="s">
        <v>28</v>
      </c>
      <c r="F21" s="66">
        <v>7604100</v>
      </c>
      <c r="G21" s="142"/>
      <c r="H21" s="142"/>
      <c r="I21" s="264">
        <f t="shared" si="1"/>
        <v>41500967</v>
      </c>
      <c r="J21" s="143"/>
    </row>
    <row r="22" spans="1:10" s="266" customFormat="1" ht="18" customHeight="1">
      <c r="A22" s="65">
        <v>42688</v>
      </c>
      <c r="B22" s="65"/>
      <c r="C22" s="140"/>
      <c r="D22" s="141"/>
      <c r="E22" s="73" t="s">
        <v>105</v>
      </c>
      <c r="F22" s="66">
        <v>3786370</v>
      </c>
      <c r="G22" s="142">
        <f>ROUND(F22*10%,0)</f>
        <v>378637</v>
      </c>
      <c r="H22" s="142"/>
      <c r="I22" s="264">
        <f t="shared" si="1"/>
        <v>45665974</v>
      </c>
      <c r="J22" s="143"/>
    </row>
    <row r="23" spans="1:10" s="266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1"/>
        <v>0</v>
      </c>
      <c r="J23" s="143"/>
    </row>
    <row r="24" spans="1:10" s="266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1"/>
        <v>0</v>
      </c>
      <c r="J26" s="143"/>
    </row>
    <row r="27" spans="1:10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1"/>
        <v>0</v>
      </c>
      <c r="J27" s="143"/>
    </row>
    <row r="28" spans="1:10" s="68" customFormat="1" ht="18" customHeight="1">
      <c r="A28" s="591" t="s">
        <v>3</v>
      </c>
      <c r="B28" s="591"/>
      <c r="C28" s="591"/>
      <c r="D28" s="591"/>
      <c r="E28" s="591"/>
      <c r="F28" s="67">
        <f>SUM(F12:F27)</f>
        <v>54587380</v>
      </c>
      <c r="G28" s="67">
        <f>SUM(G12:G27)</f>
        <v>1882288</v>
      </c>
      <c r="H28" s="67">
        <f>SUM(H12:H27)</f>
        <v>10803694</v>
      </c>
      <c r="I28" s="468">
        <f>F28+G28-H28</f>
        <v>45665974</v>
      </c>
      <c r="J28" s="62"/>
    </row>
    <row r="29" spans="1:10" ht="18" customHeight="1"/>
    <row r="30" spans="1:10" ht="21" customHeight="1">
      <c r="D30" s="595">
        <f>I28</f>
        <v>45665974</v>
      </c>
      <c r="E30" s="595"/>
      <c r="F30" s="69" t="s">
        <v>20</v>
      </c>
      <c r="G30" s="69"/>
    </row>
    <row r="31" spans="1:10" ht="21" customHeight="1"/>
    <row r="32" spans="1:10" ht="21" customHeight="1"/>
    <row r="33" spans="1:10" ht="14.25" customHeight="1">
      <c r="H33" s="70" t="s">
        <v>21</v>
      </c>
    </row>
    <row r="34" spans="1:10" ht="21" customHeight="1">
      <c r="A34" s="55" t="s">
        <v>22</v>
      </c>
      <c r="B34" s="70"/>
      <c r="F34" s="55" t="s">
        <v>23</v>
      </c>
    </row>
    <row r="35" spans="1:10" ht="21" customHeight="1"/>
    <row r="36" spans="1:10" ht="21" customHeight="1"/>
    <row r="37" spans="1:10" ht="21" customHeight="1"/>
    <row r="38" spans="1:10" ht="21" customHeight="1"/>
    <row r="39" spans="1:10" ht="21" customHeight="1"/>
    <row r="40" spans="1:10" ht="21" customHeight="1"/>
    <row r="41" spans="1:10" s="54" customFormat="1" ht="21" customHeight="1">
      <c r="B41" s="129"/>
      <c r="C41" s="55"/>
      <c r="D41" s="56"/>
      <c r="E41" s="57"/>
      <c r="F41" s="55"/>
      <c r="G41" s="55"/>
      <c r="H41" s="55"/>
      <c r="I41" s="55"/>
      <c r="J41" s="50"/>
    </row>
    <row r="42" spans="1:10" s="54" customFormat="1" ht="21" customHeight="1">
      <c r="B42" s="129"/>
      <c r="C42" s="55"/>
      <c r="D42" s="56"/>
      <c r="E42" s="57"/>
      <c r="F42" s="55"/>
      <c r="G42" s="55"/>
      <c r="H42" s="55"/>
      <c r="I42" s="55"/>
      <c r="J42" s="50"/>
    </row>
    <row r="43" spans="1:10" s="54" customFormat="1" ht="21" customHeight="1">
      <c r="B43" s="129"/>
      <c r="C43" s="55"/>
      <c r="D43" s="56"/>
      <c r="E43" s="57"/>
      <c r="F43" s="55"/>
      <c r="G43" s="55"/>
      <c r="H43" s="55"/>
      <c r="I43" s="55"/>
      <c r="J43" s="50"/>
    </row>
    <row r="44" spans="1:10" s="54" customFormat="1" ht="21" customHeight="1">
      <c r="B44" s="129"/>
      <c r="C44" s="55"/>
      <c r="D44" s="56"/>
      <c r="E44" s="57"/>
      <c r="F44" s="55"/>
      <c r="G44" s="55"/>
      <c r="H44" s="55"/>
      <c r="I44" s="55"/>
      <c r="J44" s="50"/>
    </row>
    <row r="45" spans="1:10" s="54" customFormat="1" ht="21" customHeight="1">
      <c r="B45" s="129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</sheetData>
  <autoFilter ref="A11:J28"/>
  <mergeCells count="5">
    <mergeCell ref="A2:D2"/>
    <mergeCell ref="A5:I5"/>
    <mergeCell ref="A6:I6"/>
    <mergeCell ref="A28:E28"/>
    <mergeCell ref="D30:E30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J53"/>
  <sheetViews>
    <sheetView topLeftCell="A5" zoomScale="90" workbookViewId="0">
      <pane ySplit="7" topLeftCell="A27" activePane="bottomLeft" state="frozen"/>
      <selection activeCell="B61" sqref="B61"/>
      <selection pane="bottomLeft" activeCell="A5" sqref="A1:XFD104857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15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94" t="s">
        <v>10</v>
      </c>
      <c r="B2" s="594"/>
      <c r="C2" s="594"/>
      <c r="D2" s="594"/>
      <c r="E2" s="134"/>
      <c r="F2" s="135"/>
      <c r="G2" s="135"/>
      <c r="H2" s="135"/>
      <c r="J2" s="136"/>
    </row>
    <row r="3" spans="1:10" s="19" customFormat="1" ht="18" customHeight="1">
      <c r="A3" s="515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92" t="s">
        <v>117</v>
      </c>
      <c r="B5" s="592"/>
      <c r="C5" s="592"/>
      <c r="D5" s="592"/>
      <c r="E5" s="592"/>
      <c r="F5" s="592"/>
      <c r="G5" s="592"/>
      <c r="H5" s="592"/>
      <c r="I5" s="592"/>
      <c r="J5" s="81"/>
    </row>
    <row r="6" spans="1:10" ht="9" hidden="1" customHeight="1">
      <c r="A6" s="593"/>
      <c r="B6" s="593"/>
      <c r="C6" s="593"/>
      <c r="D6" s="593"/>
      <c r="E6" s="593"/>
      <c r="F6" s="593"/>
      <c r="G6" s="593"/>
      <c r="H6" s="593"/>
      <c r="I6" s="593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40"/>
      <c r="D12" s="141"/>
      <c r="E12" s="73" t="s">
        <v>28</v>
      </c>
      <c r="F12" s="66">
        <v>24884526</v>
      </c>
      <c r="G12" s="142"/>
      <c r="H12" s="142"/>
      <c r="I12" s="264">
        <f>ROUND(IF(E12&lt;&gt;"",F12+G12-H12,0),0)</f>
        <v>24884526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2154</v>
      </c>
      <c r="F13" s="66">
        <v>2569100</v>
      </c>
      <c r="G13" s="142">
        <f>F13*10%</f>
        <v>256910</v>
      </c>
      <c r="H13" s="142"/>
      <c r="I13" s="264">
        <f t="shared" ref="I13:I31" si="0">ROUND(IF(E13&lt;&gt;"",I12+F13+G13-H13,0),0)</f>
        <v>27710536</v>
      </c>
      <c r="J13" s="143"/>
    </row>
    <row r="14" spans="1:10" s="108" customFormat="1" ht="18" customHeight="1">
      <c r="A14" s="65"/>
      <c r="B14" s="65"/>
      <c r="C14" s="140"/>
      <c r="D14" s="141"/>
      <c r="E14" s="73"/>
      <c r="F14" s="66"/>
      <c r="G14" s="142"/>
      <c r="H14" s="142"/>
      <c r="I14" s="264">
        <f t="shared" si="0"/>
        <v>0</v>
      </c>
      <c r="J14" s="143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26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264">
        <f t="shared" ref="I16:I30" si="1">ROUND(IF(E16&lt;&gt;"",I15+F16+G16-H16,0),0)</f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1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1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1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1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1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1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1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1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1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1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1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1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591" t="s">
        <v>3</v>
      </c>
      <c r="B33" s="591"/>
      <c r="C33" s="591"/>
      <c r="D33" s="591"/>
      <c r="E33" s="591"/>
      <c r="F33" s="67">
        <f>SUM(F12:F32)</f>
        <v>27453626</v>
      </c>
      <c r="G33" s="67">
        <f>SUM(G12:G32)</f>
        <v>256910</v>
      </c>
      <c r="H33" s="67">
        <f>SUM(H12:H32)</f>
        <v>0</v>
      </c>
      <c r="I33" s="514">
        <f>F33+G33-H33</f>
        <v>27710536</v>
      </c>
      <c r="J33" s="62"/>
    </row>
    <row r="34" spans="1:10" ht="18" customHeight="1"/>
    <row r="35" spans="1:10" ht="21" customHeight="1">
      <c r="D35" s="595">
        <f>I33</f>
        <v>27710536</v>
      </c>
      <c r="E35" s="595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autoFilter ref="A11:J33"/>
  <mergeCells count="5">
    <mergeCell ref="A2:D2"/>
    <mergeCell ref="A5:I5"/>
    <mergeCell ref="A6:I6"/>
    <mergeCell ref="A33:E33"/>
    <mergeCell ref="D35:E35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/>
  </sheetPr>
  <dimension ref="A1:J53"/>
  <sheetViews>
    <sheetView tabSelected="1" workbookViewId="0">
      <selection activeCell="F28" sqref="F28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66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94" t="s">
        <v>10</v>
      </c>
      <c r="B2" s="594"/>
      <c r="C2" s="594"/>
      <c r="D2" s="594"/>
      <c r="E2" s="134"/>
      <c r="F2" s="135"/>
      <c r="G2" s="135"/>
      <c r="H2" s="135"/>
      <c r="J2" s="136"/>
    </row>
    <row r="3" spans="1:10" s="19" customFormat="1" ht="18" customHeight="1">
      <c r="A3" s="566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92" t="s">
        <v>2209</v>
      </c>
      <c r="B5" s="592"/>
      <c r="C5" s="592"/>
      <c r="D5" s="592"/>
      <c r="E5" s="592"/>
      <c r="F5" s="592"/>
      <c r="G5" s="592"/>
      <c r="H5" s="592"/>
      <c r="I5" s="592"/>
      <c r="J5" s="81"/>
    </row>
    <row r="6" spans="1:10" ht="9" hidden="1" customHeight="1">
      <c r="A6" s="593"/>
      <c r="B6" s="593"/>
      <c r="C6" s="593"/>
      <c r="D6" s="593"/>
      <c r="E6" s="593"/>
      <c r="F6" s="593"/>
      <c r="G6" s="593"/>
      <c r="H6" s="593"/>
      <c r="I6" s="593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42704</v>
      </c>
      <c r="B12" s="65"/>
      <c r="C12" s="140"/>
      <c r="D12" s="141"/>
      <c r="E12" s="73" t="s">
        <v>28</v>
      </c>
      <c r="F12" s="66">
        <v>45560000</v>
      </c>
      <c r="G12" s="142"/>
      <c r="H12" s="142"/>
      <c r="I12" s="264">
        <f>ROUND(IF(E12&lt;&gt;"",F12+G12-H12,0),0)</f>
        <v>45560000</v>
      </c>
      <c r="J12" s="143"/>
    </row>
    <row r="13" spans="1:10" s="108" customFormat="1" ht="18" customHeight="1">
      <c r="A13" s="65">
        <v>42704</v>
      </c>
      <c r="B13" s="65"/>
      <c r="C13" s="140"/>
      <c r="D13" s="141"/>
      <c r="E13" s="73" t="s">
        <v>105</v>
      </c>
      <c r="F13" s="66">
        <v>20661460</v>
      </c>
      <c r="G13" s="142">
        <f>F13*10%</f>
        <v>2066146</v>
      </c>
      <c r="H13" s="142"/>
      <c r="I13" s="264">
        <f t="shared" ref="I13:I31" si="0">ROUND(IF(E13&lt;&gt;"",I12+F13+G13-H13,0),0)</f>
        <v>68287606</v>
      </c>
      <c r="J13" s="143"/>
    </row>
    <row r="14" spans="1:10" s="108" customFormat="1" ht="18" customHeight="1">
      <c r="A14" s="65"/>
      <c r="B14" s="65"/>
      <c r="C14" s="140"/>
      <c r="D14" s="141"/>
      <c r="E14" s="73"/>
      <c r="F14" s="66"/>
      <c r="G14" s="142"/>
      <c r="H14" s="142"/>
      <c r="I14" s="264">
        <f t="shared" si="0"/>
        <v>0</v>
      </c>
      <c r="J14" s="143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26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264">
        <f t="shared" si="0"/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0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0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0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0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0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0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0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0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0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0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0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0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0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591" t="s">
        <v>3</v>
      </c>
      <c r="B33" s="591"/>
      <c r="C33" s="591"/>
      <c r="D33" s="591"/>
      <c r="E33" s="591"/>
      <c r="F33" s="67">
        <f>SUM(F12:F32)</f>
        <v>66221460</v>
      </c>
      <c r="G33" s="67">
        <f>SUM(G12:G32)</f>
        <v>2066146</v>
      </c>
      <c r="H33" s="67">
        <f>SUM(H12:H32)</f>
        <v>0</v>
      </c>
      <c r="I33" s="565">
        <f>F33+G33-H33</f>
        <v>68287606</v>
      </c>
      <c r="J33" s="62"/>
    </row>
    <row r="34" spans="1:10" ht="18" customHeight="1"/>
    <row r="35" spans="1:10" ht="21" customHeight="1">
      <c r="D35" s="595">
        <f>I33</f>
        <v>68287606</v>
      </c>
      <c r="E35" s="595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P156"/>
  <sheetViews>
    <sheetView topLeftCell="A138" workbookViewId="0">
      <selection activeCell="D164" sqref="D164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596" t="s">
        <v>483</v>
      </c>
      <c r="B1" s="596"/>
      <c r="C1" s="596"/>
      <c r="D1" s="596"/>
      <c r="E1" s="596"/>
      <c r="F1" s="596"/>
      <c r="G1" s="596"/>
      <c r="H1" s="596"/>
      <c r="I1" s="596"/>
    </row>
    <row r="2" spans="1:16">
      <c r="A2" s="597" t="s">
        <v>484</v>
      </c>
      <c r="B2" s="597"/>
      <c r="C2" s="597"/>
      <c r="D2" s="597"/>
      <c r="E2" s="597"/>
      <c r="F2" s="597"/>
      <c r="G2" s="597"/>
      <c r="H2" s="597"/>
      <c r="I2" s="597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598" t="s">
        <v>485</v>
      </c>
      <c r="B4" s="598"/>
      <c r="C4" s="598"/>
      <c r="D4" s="598"/>
      <c r="E4" s="598"/>
      <c r="F4" s="598"/>
      <c r="G4" s="598"/>
      <c r="H4" s="598"/>
      <c r="I4" s="598"/>
    </row>
    <row r="5" spans="1:16" s="214" customFormat="1" ht="56.25">
      <c r="A5" s="211" t="s">
        <v>0</v>
      </c>
      <c r="B5" s="211"/>
      <c r="C5" s="211" t="s">
        <v>486</v>
      </c>
      <c r="D5" s="212" t="s">
        <v>487</v>
      </c>
      <c r="E5" s="213" t="s">
        <v>488</v>
      </c>
      <c r="F5" s="213" t="s">
        <v>489</v>
      </c>
      <c r="G5" s="213" t="s">
        <v>490</v>
      </c>
      <c r="H5" s="213" t="s">
        <v>489</v>
      </c>
      <c r="I5" s="213" t="s">
        <v>491</v>
      </c>
    </row>
    <row r="6" spans="1:16">
      <c r="A6" s="215">
        <v>1</v>
      </c>
      <c r="B6" s="215"/>
      <c r="C6" s="216" t="s">
        <v>492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493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494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599" t="s">
        <v>3</v>
      </c>
      <c r="B9" s="599"/>
      <c r="C9" s="599"/>
      <c r="D9" s="599"/>
      <c r="E9" s="599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495</v>
      </c>
      <c r="B11" s="227"/>
      <c r="C11" s="228"/>
      <c r="D11" s="229">
        <v>41523</v>
      </c>
      <c r="G11" s="600"/>
      <c r="H11" s="600"/>
      <c r="I11" s="600"/>
    </row>
    <row r="12" spans="1:16" ht="23.25">
      <c r="A12" s="231" t="s">
        <v>496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486</v>
      </c>
      <c r="D13" s="212" t="s">
        <v>487</v>
      </c>
      <c r="E13" s="213" t="s">
        <v>488</v>
      </c>
      <c r="F13" s="213" t="s">
        <v>489</v>
      </c>
      <c r="G13" s="213" t="s">
        <v>490</v>
      </c>
      <c r="H13" s="213" t="s">
        <v>489</v>
      </c>
      <c r="I13" s="220" t="s">
        <v>491</v>
      </c>
    </row>
    <row r="14" spans="1:16" ht="18.75" customHeight="1">
      <c r="A14" s="215">
        <v>1</v>
      </c>
      <c r="B14" s="215"/>
      <c r="C14" s="233" t="s">
        <v>497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498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493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599" t="s">
        <v>3</v>
      </c>
      <c r="B17" s="599"/>
      <c r="C17" s="599"/>
      <c r="D17" s="599"/>
      <c r="E17" s="599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602" t="s">
        <v>499</v>
      </c>
      <c r="B18" s="602"/>
      <c r="C18" s="602"/>
      <c r="D18" s="602"/>
      <c r="E18" s="602"/>
      <c r="F18" s="602"/>
      <c r="G18" s="602"/>
      <c r="H18" s="602"/>
      <c r="I18" s="602"/>
    </row>
    <row r="20" spans="1:12">
      <c r="A20" s="603" t="s">
        <v>500</v>
      </c>
      <c r="B20" s="603"/>
      <c r="C20" s="603"/>
      <c r="D20" s="603"/>
      <c r="G20" s="600" t="s">
        <v>501</v>
      </c>
      <c r="H20" s="600"/>
      <c r="I20" s="600"/>
    </row>
    <row r="21" spans="1:12">
      <c r="A21" s="601" t="s">
        <v>502</v>
      </c>
      <c r="B21" s="601"/>
      <c r="C21" s="601"/>
      <c r="D21" s="601"/>
      <c r="G21" s="600"/>
      <c r="H21" s="600"/>
      <c r="I21" s="600"/>
    </row>
    <row r="22" spans="1:12">
      <c r="A22" s="601" t="s">
        <v>503</v>
      </c>
      <c r="B22" s="601"/>
      <c r="C22" s="601"/>
      <c r="D22" s="601"/>
    </row>
    <row r="23" spans="1:12">
      <c r="A23" s="228" t="s">
        <v>504</v>
      </c>
      <c r="B23" s="228"/>
      <c r="C23" s="228"/>
      <c r="D23" s="228"/>
    </row>
    <row r="24" spans="1:12">
      <c r="A24" s="227" t="s">
        <v>495</v>
      </c>
      <c r="B24" s="227"/>
      <c r="C24" s="228"/>
      <c r="D24" s="229">
        <v>41586</v>
      </c>
      <c r="G24" s="600"/>
      <c r="H24" s="600"/>
      <c r="I24" s="600"/>
    </row>
    <row r="25" spans="1:12">
      <c r="A25" s="601"/>
      <c r="B25" s="601"/>
      <c r="C25" s="601"/>
      <c r="D25" s="601"/>
    </row>
    <row r="26" spans="1:12" ht="22.5">
      <c r="A26" s="596" t="s">
        <v>483</v>
      </c>
      <c r="B26" s="596"/>
      <c r="C26" s="596"/>
      <c r="D26" s="596"/>
      <c r="E26" s="596"/>
      <c r="F26" s="596"/>
      <c r="G26" s="596"/>
      <c r="H26" s="596"/>
      <c r="I26" s="596"/>
    </row>
    <row r="27" spans="1:12">
      <c r="A27" s="597" t="s">
        <v>484</v>
      </c>
      <c r="B27" s="597"/>
      <c r="C27" s="597"/>
      <c r="D27" s="597"/>
      <c r="E27" s="597"/>
      <c r="F27" s="597"/>
      <c r="G27" s="597"/>
      <c r="H27" s="597"/>
      <c r="I27" s="597"/>
    </row>
    <row r="28" spans="1:12" ht="22.5">
      <c r="A28" s="598" t="s">
        <v>505</v>
      </c>
      <c r="B28" s="598"/>
      <c r="C28" s="598"/>
      <c r="D28" s="598"/>
      <c r="E28" s="598"/>
      <c r="F28" s="598"/>
      <c r="G28" s="598"/>
      <c r="H28" s="598"/>
      <c r="I28" s="598"/>
    </row>
    <row r="29" spans="1:12" s="214" customFormat="1" ht="56.25">
      <c r="A29" s="211" t="s">
        <v>0</v>
      </c>
      <c r="B29" s="211"/>
      <c r="C29" s="211" t="s">
        <v>486</v>
      </c>
      <c r="D29" s="212" t="s">
        <v>487</v>
      </c>
      <c r="E29" s="213" t="s">
        <v>488</v>
      </c>
      <c r="F29" s="213" t="s">
        <v>489</v>
      </c>
      <c r="G29" s="213" t="s">
        <v>490</v>
      </c>
      <c r="H29" s="213" t="s">
        <v>489</v>
      </c>
      <c r="I29" s="213" t="s">
        <v>491</v>
      </c>
    </row>
    <row r="30" spans="1:12">
      <c r="A30" s="215">
        <v>1</v>
      </c>
      <c r="B30" s="215"/>
      <c r="C30" s="216" t="s">
        <v>492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599" t="s">
        <v>3</v>
      </c>
      <c r="B31" s="599"/>
      <c r="C31" s="599"/>
      <c r="D31" s="599"/>
      <c r="E31" s="599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495</v>
      </c>
      <c r="B32" s="227"/>
      <c r="C32" s="228"/>
      <c r="D32" s="229">
        <v>41635</v>
      </c>
      <c r="G32" s="600"/>
      <c r="H32" s="600"/>
      <c r="I32" s="600"/>
    </row>
    <row r="33" spans="1:16" ht="23.25">
      <c r="A33" s="231" t="s">
        <v>506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486</v>
      </c>
      <c r="D34" s="212" t="s">
        <v>487</v>
      </c>
      <c r="E34" s="213" t="s">
        <v>488</v>
      </c>
      <c r="F34" s="213" t="s">
        <v>489</v>
      </c>
      <c r="G34" s="213" t="s">
        <v>490</v>
      </c>
      <c r="H34" s="213" t="s">
        <v>489</v>
      </c>
      <c r="I34" s="213" t="s">
        <v>491</v>
      </c>
    </row>
    <row r="35" spans="1:16" s="214" customFormat="1">
      <c r="A35" s="215">
        <v>1</v>
      </c>
      <c r="B35" s="215"/>
      <c r="C35" s="216" t="s">
        <v>507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498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497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599" t="s">
        <v>3</v>
      </c>
      <c r="B38" s="599"/>
      <c r="C38" s="599"/>
      <c r="D38" s="599"/>
      <c r="E38" s="599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495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508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486</v>
      </c>
      <c r="D41" s="212" t="s">
        <v>487</v>
      </c>
      <c r="E41" s="213" t="s">
        <v>488</v>
      </c>
      <c r="F41" s="213" t="s">
        <v>489</v>
      </c>
      <c r="G41" s="213" t="s">
        <v>490</v>
      </c>
      <c r="H41" s="213" t="s">
        <v>489</v>
      </c>
      <c r="I41" s="213" t="s">
        <v>491</v>
      </c>
    </row>
    <row r="42" spans="1:16" s="214" customFormat="1">
      <c r="A42" s="215">
        <v>1</v>
      </c>
      <c r="B42" s="215"/>
      <c r="C42" s="233" t="s">
        <v>497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493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599" t="s">
        <v>3</v>
      </c>
      <c r="B44" s="599"/>
      <c r="C44" s="599"/>
      <c r="D44" s="599"/>
      <c r="E44" s="599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495</v>
      </c>
      <c r="B46" s="227"/>
      <c r="C46" s="228"/>
      <c r="D46" s="229"/>
      <c r="G46" s="236"/>
      <c r="H46" s="236"/>
      <c r="I46" s="236"/>
    </row>
    <row r="48" spans="1:16" ht="22.5">
      <c r="A48" s="596" t="s">
        <v>483</v>
      </c>
      <c r="B48" s="596"/>
      <c r="C48" s="596"/>
      <c r="D48" s="596"/>
      <c r="E48" s="596"/>
      <c r="F48" s="596"/>
      <c r="G48" s="596"/>
      <c r="H48" s="596"/>
      <c r="I48" s="596"/>
    </row>
    <row r="49" spans="1:16">
      <c r="A49" s="597" t="s">
        <v>484</v>
      </c>
      <c r="B49" s="597"/>
      <c r="C49" s="597"/>
      <c r="D49" s="597"/>
      <c r="E49" s="597"/>
      <c r="F49" s="597"/>
      <c r="G49" s="597"/>
      <c r="H49" s="597"/>
      <c r="I49" s="597"/>
    </row>
    <row r="50" spans="1:16" ht="22.5">
      <c r="A50" s="598" t="s">
        <v>509</v>
      </c>
      <c r="B50" s="598"/>
      <c r="C50" s="598"/>
      <c r="D50" s="598"/>
      <c r="E50" s="598"/>
      <c r="F50" s="598"/>
      <c r="G50" s="598"/>
      <c r="H50" s="598"/>
      <c r="I50" s="598"/>
    </row>
    <row r="51" spans="1:16" s="214" customFormat="1" ht="56.25">
      <c r="A51" s="211" t="s">
        <v>0</v>
      </c>
      <c r="B51" s="211"/>
      <c r="C51" s="211" t="s">
        <v>486</v>
      </c>
      <c r="D51" s="212" t="s">
        <v>487</v>
      </c>
      <c r="E51" s="213" t="s">
        <v>488</v>
      </c>
      <c r="F51" s="213" t="s">
        <v>489</v>
      </c>
      <c r="G51" s="213" t="s">
        <v>490</v>
      </c>
      <c r="H51" s="213" t="s">
        <v>489</v>
      </c>
      <c r="I51" s="213" t="s">
        <v>491</v>
      </c>
    </row>
    <row r="52" spans="1:16" s="241" customFormat="1">
      <c r="A52" s="237"/>
      <c r="B52" s="237"/>
      <c r="C52" s="233" t="s">
        <v>498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497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599" t="s">
        <v>3</v>
      </c>
      <c r="B54" s="599"/>
      <c r="C54" s="599"/>
      <c r="D54" s="599"/>
      <c r="E54" s="599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510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486</v>
      </c>
      <c r="D57" s="212" t="s">
        <v>487</v>
      </c>
      <c r="E57" s="213" t="s">
        <v>488</v>
      </c>
      <c r="F57" s="213" t="s">
        <v>489</v>
      </c>
      <c r="G57" s="213" t="s">
        <v>490</v>
      </c>
      <c r="H57" s="213" t="s">
        <v>489</v>
      </c>
      <c r="I57" s="213" t="s">
        <v>491</v>
      </c>
    </row>
    <row r="58" spans="1:16" s="214" customFormat="1">
      <c r="A58" s="215">
        <v>1</v>
      </c>
      <c r="B58" s="215"/>
      <c r="C58" s="216" t="s">
        <v>492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511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497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599" t="s">
        <v>3</v>
      </c>
      <c r="B61" s="599"/>
      <c r="C61" s="599"/>
      <c r="D61" s="599"/>
      <c r="E61" s="599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495</v>
      </c>
      <c r="B63" s="227"/>
      <c r="C63" s="228"/>
      <c r="D63" s="229">
        <v>41894</v>
      </c>
      <c r="G63" s="600"/>
      <c r="H63" s="600"/>
      <c r="I63" s="600"/>
    </row>
    <row r="65" spans="1:16" ht="22.5">
      <c r="A65" s="596" t="s">
        <v>483</v>
      </c>
      <c r="B65" s="596"/>
      <c r="C65" s="596"/>
      <c r="D65" s="596"/>
      <c r="E65" s="596"/>
      <c r="F65" s="596"/>
      <c r="G65" s="596"/>
      <c r="H65" s="596"/>
      <c r="I65" s="596"/>
    </row>
    <row r="66" spans="1:16">
      <c r="A66" s="597" t="s">
        <v>484</v>
      </c>
      <c r="B66" s="597"/>
      <c r="C66" s="597"/>
      <c r="D66" s="597"/>
      <c r="E66" s="597"/>
      <c r="F66" s="597"/>
      <c r="G66" s="597"/>
      <c r="H66" s="597"/>
      <c r="I66" s="597"/>
    </row>
    <row r="67" spans="1:16" ht="22.5" hidden="1">
      <c r="A67" s="598" t="s">
        <v>509</v>
      </c>
      <c r="B67" s="598"/>
      <c r="C67" s="598"/>
      <c r="D67" s="598"/>
      <c r="E67" s="598"/>
      <c r="F67" s="598"/>
      <c r="G67" s="598"/>
      <c r="H67" s="598"/>
      <c r="I67" s="598"/>
    </row>
    <row r="68" spans="1:16" s="214" customFormat="1" ht="56.25" hidden="1">
      <c r="A68" s="211" t="s">
        <v>0</v>
      </c>
      <c r="B68" s="211"/>
      <c r="C68" s="211" t="s">
        <v>486</v>
      </c>
      <c r="D68" s="212" t="s">
        <v>487</v>
      </c>
      <c r="E68" s="213" t="s">
        <v>488</v>
      </c>
      <c r="F68" s="213" t="s">
        <v>489</v>
      </c>
      <c r="G68" s="213" t="s">
        <v>490</v>
      </c>
      <c r="H68" s="213" t="s">
        <v>489</v>
      </c>
      <c r="I68" s="213" t="s">
        <v>491</v>
      </c>
    </row>
    <row r="69" spans="1:16" s="241" customFormat="1" hidden="1">
      <c r="A69" s="237"/>
      <c r="B69" s="237"/>
      <c r="C69" s="233" t="s">
        <v>498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497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599" t="s">
        <v>3</v>
      </c>
      <c r="B71" s="599"/>
      <c r="C71" s="599"/>
      <c r="D71" s="599"/>
      <c r="E71" s="599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512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486</v>
      </c>
      <c r="D74" s="212" t="s">
        <v>487</v>
      </c>
      <c r="E74" s="213" t="s">
        <v>488</v>
      </c>
      <c r="F74" s="213" t="s">
        <v>489</v>
      </c>
      <c r="G74" s="213" t="s">
        <v>490</v>
      </c>
      <c r="H74" s="213" t="s">
        <v>489</v>
      </c>
      <c r="I74" s="213" t="s">
        <v>491</v>
      </c>
    </row>
    <row r="75" spans="1:16" s="214" customFormat="1">
      <c r="A75" s="215">
        <v>1</v>
      </c>
      <c r="B75" s="215"/>
      <c r="C75" s="233" t="s">
        <v>497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492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599" t="s">
        <v>3</v>
      </c>
      <c r="B78" s="599"/>
      <c r="C78" s="599"/>
      <c r="D78" s="599"/>
      <c r="E78" s="599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495</v>
      </c>
      <c r="B80" s="227"/>
      <c r="C80" s="228"/>
      <c r="D80" s="229">
        <v>42108</v>
      </c>
      <c r="G80" s="600"/>
      <c r="H80" s="600"/>
      <c r="I80" s="600"/>
    </row>
    <row r="81" spans="1:16">
      <c r="A81" s="601"/>
      <c r="B81" s="601"/>
      <c r="C81" s="601"/>
      <c r="D81" s="601"/>
    </row>
    <row r="82" spans="1:16" ht="22.5">
      <c r="A82" s="596" t="s">
        <v>483</v>
      </c>
      <c r="B82" s="596"/>
      <c r="C82" s="596"/>
      <c r="D82" s="596"/>
      <c r="E82" s="596"/>
      <c r="F82" s="596"/>
      <c r="G82" s="596"/>
      <c r="H82" s="596"/>
      <c r="I82" s="596"/>
    </row>
    <row r="83" spans="1:16">
      <c r="A83" s="597" t="s">
        <v>484</v>
      </c>
      <c r="B83" s="597"/>
      <c r="C83" s="597"/>
      <c r="D83" s="597"/>
      <c r="E83" s="597"/>
      <c r="F83" s="597"/>
      <c r="G83" s="597"/>
      <c r="H83" s="597"/>
      <c r="I83" s="597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923</v>
      </c>
      <c r="C85" s="211" t="s">
        <v>486</v>
      </c>
      <c r="D85" s="212" t="s">
        <v>487</v>
      </c>
      <c r="E85" s="213" t="s">
        <v>925</v>
      </c>
      <c r="F85" s="213" t="s">
        <v>489</v>
      </c>
      <c r="G85" s="213" t="s">
        <v>924</v>
      </c>
      <c r="H85" s="213" t="s">
        <v>489</v>
      </c>
      <c r="I85" s="213" t="s">
        <v>491</v>
      </c>
    </row>
    <row r="86" spans="1:16" s="214" customFormat="1" ht="24" customHeight="1">
      <c r="A86" s="215">
        <v>1</v>
      </c>
      <c r="B86" s="272">
        <v>42081</v>
      </c>
      <c r="C86" s="233" t="s">
        <v>497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922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497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922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922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497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922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599" t="s">
        <v>3</v>
      </c>
      <c r="B94" s="599"/>
      <c r="C94" s="599"/>
      <c r="D94" s="599"/>
      <c r="E94" s="599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495</v>
      </c>
      <c r="B96" s="227"/>
      <c r="C96" s="228"/>
      <c r="D96" s="229">
        <v>42304</v>
      </c>
      <c r="G96" s="600"/>
      <c r="H96" s="600"/>
      <c r="I96" s="600"/>
    </row>
    <row r="99" spans="1:16" ht="22.5">
      <c r="A99" s="596" t="s">
        <v>483</v>
      </c>
      <c r="B99" s="596"/>
      <c r="C99" s="596"/>
      <c r="D99" s="596"/>
      <c r="E99" s="596"/>
      <c r="F99" s="596"/>
      <c r="G99" s="596"/>
      <c r="H99" s="596"/>
      <c r="I99" s="596"/>
    </row>
    <row r="100" spans="1:16">
      <c r="A100" s="597" t="s">
        <v>484</v>
      </c>
      <c r="B100" s="597"/>
      <c r="C100" s="597"/>
      <c r="D100" s="597"/>
      <c r="E100" s="597"/>
      <c r="F100" s="597"/>
      <c r="G100" s="597"/>
      <c r="H100" s="597"/>
      <c r="I100" s="597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923</v>
      </c>
      <c r="C102" s="211" t="s">
        <v>486</v>
      </c>
      <c r="D102" s="212" t="s">
        <v>487</v>
      </c>
      <c r="E102" s="213" t="s">
        <v>925</v>
      </c>
      <c r="F102" s="213" t="s">
        <v>489</v>
      </c>
      <c r="G102" s="213" t="s">
        <v>924</v>
      </c>
      <c r="H102" s="213" t="s">
        <v>489</v>
      </c>
      <c r="I102" s="213" t="s">
        <v>491</v>
      </c>
    </row>
    <row r="103" spans="1:16" s="214" customFormat="1" ht="24" customHeight="1">
      <c r="A103" s="215">
        <v>1</v>
      </c>
      <c r="B103" s="272">
        <v>42298</v>
      </c>
      <c r="C103" s="233" t="s">
        <v>922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497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922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497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599" t="s">
        <v>3</v>
      </c>
      <c r="B108" s="599"/>
      <c r="C108" s="599"/>
      <c r="D108" s="599"/>
      <c r="E108" s="599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2">
        <v>22300</v>
      </c>
    </row>
    <row r="110" spans="1:16">
      <c r="I110" s="292">
        <f>I108*I109</f>
        <v>18910400.000000123</v>
      </c>
    </row>
    <row r="111" spans="1:16">
      <c r="A111" s="227" t="s">
        <v>495</v>
      </c>
      <c r="B111" s="227"/>
      <c r="C111" s="228"/>
      <c r="D111" s="229">
        <v>42453</v>
      </c>
      <c r="G111" s="600"/>
      <c r="H111" s="600"/>
      <c r="I111" s="600"/>
    </row>
    <row r="113" spans="1:16" ht="22.5">
      <c r="A113" s="596" t="s">
        <v>483</v>
      </c>
      <c r="B113" s="596"/>
      <c r="C113" s="596"/>
      <c r="D113" s="596"/>
      <c r="E113" s="596"/>
      <c r="F113" s="596"/>
      <c r="G113" s="596"/>
      <c r="H113" s="596"/>
      <c r="I113" s="596"/>
    </row>
    <row r="114" spans="1:16">
      <c r="A114" s="597" t="s">
        <v>484</v>
      </c>
      <c r="B114" s="597"/>
      <c r="C114" s="597"/>
      <c r="D114" s="597"/>
      <c r="E114" s="597"/>
      <c r="F114" s="597"/>
      <c r="G114" s="597"/>
      <c r="H114" s="597"/>
      <c r="I114" s="597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598" t="s">
        <v>1986</v>
      </c>
      <c r="B116" s="598"/>
      <c r="C116" s="598"/>
      <c r="D116" s="598"/>
      <c r="E116" s="598"/>
      <c r="F116" s="598"/>
      <c r="G116" s="598"/>
      <c r="H116" s="598"/>
      <c r="I116" s="598"/>
    </row>
    <row r="117" spans="1:16" s="214" customFormat="1" ht="45.75" customHeight="1">
      <c r="A117" s="211" t="s">
        <v>0</v>
      </c>
      <c r="B117" s="211" t="s">
        <v>923</v>
      </c>
      <c r="C117" s="211" t="s">
        <v>486</v>
      </c>
      <c r="D117" s="212" t="s">
        <v>487</v>
      </c>
      <c r="E117" s="213" t="s">
        <v>925</v>
      </c>
      <c r="F117" s="213" t="s">
        <v>489</v>
      </c>
      <c r="G117" s="213" t="s">
        <v>924</v>
      </c>
      <c r="H117" s="213" t="s">
        <v>489</v>
      </c>
      <c r="I117" s="213" t="s">
        <v>491</v>
      </c>
    </row>
    <row r="118" spans="1:16" s="214" customFormat="1" ht="24" customHeight="1">
      <c r="A118" s="215">
        <v>1</v>
      </c>
      <c r="B118" s="272">
        <v>42496</v>
      </c>
      <c r="C118" s="233" t="s">
        <v>497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1882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1883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922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599" t="s">
        <v>3</v>
      </c>
      <c r="B123" s="599"/>
      <c r="C123" s="599"/>
      <c r="D123" s="599"/>
      <c r="E123" s="599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1988</v>
      </c>
      <c r="I124" s="422">
        <v>22300</v>
      </c>
    </row>
    <row r="125" spans="1:16">
      <c r="H125" s="225" t="s">
        <v>1989</v>
      </c>
      <c r="I125" s="422">
        <f>I123*I124</f>
        <v>44912200</v>
      </c>
    </row>
    <row r="126" spans="1:16">
      <c r="A126" s="227" t="s">
        <v>2148</v>
      </c>
      <c r="B126" s="227"/>
      <c r="C126" s="228"/>
      <c r="D126" s="229"/>
      <c r="G126" s="600"/>
      <c r="H126" s="600"/>
      <c r="I126" s="600"/>
    </row>
    <row r="128" spans="1:16" ht="22.5">
      <c r="A128" s="596" t="s">
        <v>483</v>
      </c>
      <c r="B128" s="596"/>
      <c r="C128" s="596"/>
      <c r="D128" s="596"/>
      <c r="E128" s="596"/>
      <c r="F128" s="596"/>
      <c r="G128" s="596"/>
      <c r="H128" s="596"/>
      <c r="I128" s="596"/>
    </row>
    <row r="129" spans="1:16">
      <c r="A129" s="597" t="s">
        <v>484</v>
      </c>
      <c r="B129" s="597"/>
      <c r="C129" s="597"/>
      <c r="D129" s="597"/>
      <c r="E129" s="597"/>
      <c r="F129" s="597"/>
      <c r="G129" s="597"/>
      <c r="H129" s="597"/>
      <c r="I129" s="597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598" t="s">
        <v>1987</v>
      </c>
      <c r="B131" s="598"/>
      <c r="C131" s="598"/>
      <c r="D131" s="598"/>
      <c r="E131" s="598"/>
      <c r="F131" s="598"/>
      <c r="G131" s="598"/>
      <c r="H131" s="598"/>
      <c r="I131" s="598"/>
    </row>
    <row r="132" spans="1:16" s="214" customFormat="1" ht="45.75" customHeight="1">
      <c r="A132" s="211" t="s">
        <v>0</v>
      </c>
      <c r="B132" s="211" t="s">
        <v>923</v>
      </c>
      <c r="C132" s="211" t="s">
        <v>486</v>
      </c>
      <c r="D132" s="212" t="s">
        <v>487</v>
      </c>
      <c r="E132" s="213" t="s">
        <v>925</v>
      </c>
      <c r="F132" s="213" t="s">
        <v>489</v>
      </c>
      <c r="G132" s="213" t="s">
        <v>924</v>
      </c>
      <c r="H132" s="213" t="s">
        <v>489</v>
      </c>
      <c r="I132" s="213" t="s">
        <v>491</v>
      </c>
    </row>
    <row r="133" spans="1:16" s="214" customFormat="1" ht="24" customHeight="1">
      <c r="A133" s="215">
        <v>2</v>
      </c>
      <c r="B133" s="272">
        <v>42532</v>
      </c>
      <c r="C133" s="233" t="s">
        <v>497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922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599" t="s">
        <v>3</v>
      </c>
      <c r="B136" s="599"/>
      <c r="C136" s="599"/>
      <c r="D136" s="599"/>
      <c r="E136" s="599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1988</v>
      </c>
      <c r="I137" s="422">
        <v>22300</v>
      </c>
    </row>
    <row r="138" spans="1:16">
      <c r="H138" s="225" t="s">
        <v>1989</v>
      </c>
      <c r="I138" s="422">
        <f>I136*I137</f>
        <v>24351599.999999918</v>
      </c>
    </row>
    <row r="140" spans="1:16">
      <c r="A140" s="227" t="s">
        <v>2149</v>
      </c>
      <c r="B140" s="227"/>
      <c r="C140" s="228"/>
      <c r="D140" s="229"/>
      <c r="G140" s="600"/>
      <c r="H140" s="600"/>
      <c r="I140" s="600"/>
    </row>
    <row r="142" spans="1:16" ht="22.5">
      <c r="A142" s="596" t="s">
        <v>483</v>
      </c>
      <c r="B142" s="596"/>
      <c r="C142" s="596"/>
      <c r="D142" s="596"/>
      <c r="E142" s="596"/>
      <c r="F142" s="596"/>
      <c r="G142" s="596"/>
      <c r="H142" s="596"/>
      <c r="I142" s="596"/>
    </row>
    <row r="143" spans="1:16">
      <c r="A143" s="597" t="s">
        <v>484</v>
      </c>
      <c r="B143" s="597"/>
      <c r="C143" s="597"/>
      <c r="D143" s="597"/>
      <c r="E143" s="597"/>
      <c r="F143" s="597"/>
      <c r="G143" s="597"/>
      <c r="H143" s="597"/>
      <c r="I143" s="597"/>
    </row>
    <row r="144" spans="1:16" ht="23.25">
      <c r="A144" s="231"/>
      <c r="B144" s="231"/>
      <c r="C144" s="231"/>
      <c r="D144" s="231"/>
      <c r="E144" s="231"/>
      <c r="F144" s="231"/>
      <c r="G144" s="231"/>
      <c r="H144" s="231"/>
      <c r="I144" s="232"/>
    </row>
    <row r="145" spans="1:16" ht="22.5">
      <c r="A145" s="598" t="s">
        <v>2150</v>
      </c>
      <c r="B145" s="598"/>
      <c r="C145" s="598"/>
      <c r="D145" s="598"/>
      <c r="E145" s="598"/>
      <c r="F145" s="598"/>
      <c r="G145" s="598"/>
      <c r="H145" s="598"/>
      <c r="I145" s="598"/>
    </row>
    <row r="146" spans="1:16" s="214" customFormat="1" ht="45.75" customHeight="1">
      <c r="A146" s="211" t="s">
        <v>0</v>
      </c>
      <c r="B146" s="211" t="s">
        <v>923</v>
      </c>
      <c r="C146" s="211" t="s">
        <v>486</v>
      </c>
      <c r="D146" s="212" t="s">
        <v>487</v>
      </c>
      <c r="E146" s="213" t="s">
        <v>925</v>
      </c>
      <c r="F146" s="213" t="s">
        <v>489</v>
      </c>
      <c r="G146" s="213" t="s">
        <v>924</v>
      </c>
      <c r="H146" s="213" t="s">
        <v>489</v>
      </c>
      <c r="I146" s="213" t="s">
        <v>491</v>
      </c>
    </row>
    <row r="147" spans="1:16" s="214" customFormat="1" ht="24" customHeight="1">
      <c r="A147" s="215">
        <v>1</v>
      </c>
      <c r="B147" s="272">
        <v>42583</v>
      </c>
      <c r="C147" s="233" t="s">
        <v>497</v>
      </c>
      <c r="D147" s="217">
        <v>1700</v>
      </c>
      <c r="E147" s="218">
        <v>11.5</v>
      </c>
      <c r="F147" s="219">
        <f t="shared" ref="F147:F150" si="14">D147*E147</f>
        <v>19550</v>
      </c>
      <c r="G147" s="219">
        <v>11.2</v>
      </c>
      <c r="H147" s="219">
        <f t="shared" ref="H147:H150" si="15">D147*G147</f>
        <v>19040</v>
      </c>
      <c r="I147" s="220">
        <f t="shared" ref="I147:I150" si="16">F147-H147</f>
        <v>510</v>
      </c>
    </row>
    <row r="148" spans="1:16" s="214" customFormat="1" ht="24" customHeight="1">
      <c r="A148" s="215"/>
      <c r="B148" s="272"/>
      <c r="C148" s="233" t="s">
        <v>2151</v>
      </c>
      <c r="D148" s="217">
        <v>1090</v>
      </c>
      <c r="E148" s="218">
        <v>8.4</v>
      </c>
      <c r="F148" s="219">
        <f t="shared" si="14"/>
        <v>9156</v>
      </c>
      <c r="G148" s="219">
        <v>8</v>
      </c>
      <c r="H148" s="219">
        <f t="shared" si="15"/>
        <v>8720</v>
      </c>
      <c r="I148" s="220">
        <f t="shared" si="16"/>
        <v>436</v>
      </c>
    </row>
    <row r="149" spans="1:16" s="214" customFormat="1" ht="24" customHeight="1">
      <c r="A149" s="215"/>
      <c r="B149" s="272"/>
      <c r="C149" s="233" t="s">
        <v>2152</v>
      </c>
      <c r="D149" s="217">
        <v>390</v>
      </c>
      <c r="E149" s="218">
        <v>9.5</v>
      </c>
      <c r="F149" s="219">
        <f t="shared" si="14"/>
        <v>3705</v>
      </c>
      <c r="G149" s="219">
        <v>9.1999999999999993</v>
      </c>
      <c r="H149" s="219">
        <f t="shared" si="15"/>
        <v>3587.9999999999995</v>
      </c>
      <c r="I149" s="220">
        <f t="shared" si="16"/>
        <v>117.00000000000045</v>
      </c>
    </row>
    <row r="150" spans="1:16" s="214" customFormat="1" ht="24" customHeight="1">
      <c r="A150" s="215"/>
      <c r="B150" s="272"/>
      <c r="C150" s="233" t="s">
        <v>922</v>
      </c>
      <c r="D150" s="217">
        <v>1760</v>
      </c>
      <c r="E150" s="218">
        <v>8.6</v>
      </c>
      <c r="F150" s="219">
        <f t="shared" si="14"/>
        <v>15136</v>
      </c>
      <c r="G150" s="219">
        <v>8.3000000000000007</v>
      </c>
      <c r="H150" s="219">
        <f t="shared" si="15"/>
        <v>14608.000000000002</v>
      </c>
      <c r="I150" s="220">
        <f t="shared" si="16"/>
        <v>527.99999999999818</v>
      </c>
    </row>
    <row r="151" spans="1:16" ht="24" customHeight="1">
      <c r="A151" s="215"/>
      <c r="B151" s="272"/>
      <c r="C151" s="233"/>
      <c r="D151" s="217"/>
      <c r="E151" s="218"/>
      <c r="F151" s="219"/>
      <c r="G151" s="219"/>
      <c r="H151" s="219"/>
      <c r="I151" s="220"/>
      <c r="J151" s="234"/>
      <c r="K151" s="234"/>
      <c r="L151" s="234"/>
      <c r="M151" s="234"/>
      <c r="N151" s="234"/>
      <c r="O151" s="234"/>
      <c r="P151" s="234"/>
    </row>
    <row r="152" spans="1:16" ht="24" customHeight="1">
      <c r="A152" s="599" t="s">
        <v>3</v>
      </c>
      <c r="B152" s="599"/>
      <c r="C152" s="599"/>
      <c r="D152" s="599"/>
      <c r="E152" s="599"/>
      <c r="F152" s="222">
        <f>SUM(F147:F151)</f>
        <v>47547</v>
      </c>
      <c r="G152" s="235"/>
      <c r="H152" s="222">
        <f>SUM(H147:H151)</f>
        <v>45956</v>
      </c>
      <c r="I152" s="222">
        <f>SUM(I147:I151)</f>
        <v>1590.9999999999986</v>
      </c>
    </row>
    <row r="153" spans="1:16">
      <c r="H153" s="225" t="s">
        <v>1988</v>
      </c>
      <c r="I153" s="422">
        <v>22200</v>
      </c>
    </row>
    <row r="154" spans="1:16">
      <c r="H154" s="225" t="s">
        <v>1989</v>
      </c>
      <c r="I154" s="422">
        <f>I152*I153</f>
        <v>35320199.99999997</v>
      </c>
    </row>
    <row r="156" spans="1:16">
      <c r="A156" s="227"/>
      <c r="B156" s="227"/>
      <c r="C156" s="228"/>
      <c r="D156" s="229"/>
      <c r="G156" s="600"/>
      <c r="H156" s="600"/>
      <c r="I156" s="600"/>
    </row>
  </sheetData>
  <mergeCells count="57"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142:I142"/>
    <mergeCell ref="A143:I143"/>
    <mergeCell ref="A145:I145"/>
    <mergeCell ref="A152:E152"/>
    <mergeCell ref="G156:I15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4" customWidth="1"/>
    <col min="2" max="2" width="40.140625" style="424" customWidth="1"/>
    <col min="3" max="3" width="12.5703125" style="425" customWidth="1"/>
    <col min="4" max="4" width="11.28515625" style="119" customWidth="1"/>
    <col min="5" max="5" width="16.28515625" style="119" customWidth="1"/>
    <col min="6" max="6" width="16" style="424" customWidth="1"/>
    <col min="7" max="7" width="15.7109375" style="424" hidden="1" customWidth="1"/>
    <col min="8" max="16384" width="10.28515625" style="424"/>
  </cols>
  <sheetData>
    <row r="1" spans="1:7" ht="27.75" customHeight="1">
      <c r="A1" s="604" t="s">
        <v>1991</v>
      </c>
      <c r="B1" s="604"/>
      <c r="C1" s="604"/>
      <c r="D1" s="604"/>
      <c r="E1" s="604"/>
      <c r="F1" s="423"/>
      <c r="G1" s="423"/>
    </row>
    <row r="2" spans="1:7" ht="15" customHeight="1">
      <c r="A2" s="423"/>
    </row>
    <row r="3" spans="1:7" s="430" customFormat="1" ht="39.75" customHeight="1">
      <c r="A3" s="426"/>
      <c r="B3" s="427" t="s">
        <v>1992</v>
      </c>
      <c r="C3" s="428" t="s">
        <v>487</v>
      </c>
      <c r="D3" s="429" t="s">
        <v>1993</v>
      </c>
      <c r="E3" s="429" t="s">
        <v>1994</v>
      </c>
      <c r="F3" s="427" t="s">
        <v>1995</v>
      </c>
      <c r="G3" s="429" t="s">
        <v>1996</v>
      </c>
    </row>
    <row r="4" spans="1:7" s="423" customFormat="1" ht="17.25" customHeight="1">
      <c r="B4" s="431" t="s">
        <v>1997</v>
      </c>
      <c r="C4" s="432"/>
      <c r="D4" s="433"/>
      <c r="E4" s="434">
        <v>174900</v>
      </c>
      <c r="F4" s="434"/>
      <c r="G4" s="433"/>
    </row>
    <row r="5" spans="1:7" ht="17.25" customHeight="1">
      <c r="B5" s="435" t="s">
        <v>1998</v>
      </c>
      <c r="C5" s="436"/>
      <c r="D5" s="437"/>
      <c r="E5" s="438"/>
      <c r="F5" s="439"/>
      <c r="G5" s="440"/>
    </row>
    <row r="6" spans="1:7" ht="17.25" customHeight="1">
      <c r="B6" s="441" t="s">
        <v>1999</v>
      </c>
      <c r="C6" s="442"/>
      <c r="D6" s="443"/>
      <c r="E6" s="444"/>
      <c r="F6" s="443">
        <v>166113.62</v>
      </c>
      <c r="G6" s="445"/>
    </row>
    <row r="7" spans="1:7" ht="17.25" customHeight="1">
      <c r="B7" s="441" t="s">
        <v>2000</v>
      </c>
      <c r="C7" s="442"/>
      <c r="D7" s="443"/>
      <c r="E7" s="444"/>
      <c r="F7" s="443">
        <v>8231.92</v>
      </c>
      <c r="G7" s="445"/>
    </row>
    <row r="8" spans="1:7" ht="17.25" customHeight="1">
      <c r="B8" s="446"/>
      <c r="C8" s="447"/>
      <c r="D8" s="448"/>
      <c r="E8" s="449"/>
      <c r="F8" s="448"/>
      <c r="G8" s="450"/>
    </row>
    <row r="9" spans="1:7" s="423" customFormat="1" ht="17.25" customHeight="1">
      <c r="B9" s="451" t="s">
        <v>2001</v>
      </c>
      <c r="C9" s="452">
        <f>SUM(C5:C8)</f>
        <v>0</v>
      </c>
      <c r="D9" s="452"/>
      <c r="E9" s="453">
        <f>SUM(E4:E8)</f>
        <v>174900</v>
      </c>
      <c r="F9" s="453">
        <f>SUM(F4:F8)</f>
        <v>174345.54</v>
      </c>
      <c r="G9" s="273">
        <f>SUM(G5:G8)</f>
        <v>0</v>
      </c>
    </row>
    <row r="10" spans="1:7" ht="11.25" customHeight="1">
      <c r="B10" s="454"/>
      <c r="C10" s="605"/>
      <c r="D10" s="605"/>
      <c r="E10" s="455"/>
      <c r="G10" s="456"/>
    </row>
    <row r="11" spans="1:7" ht="18.75" customHeight="1">
      <c r="A11" s="423" t="s">
        <v>2002</v>
      </c>
    </row>
    <row r="12" spans="1:7" s="457" customFormat="1" ht="36.75" customHeight="1">
      <c r="A12" s="427" t="s">
        <v>0</v>
      </c>
      <c r="B12" s="427" t="s">
        <v>1992</v>
      </c>
      <c r="C12" s="428" t="s">
        <v>487</v>
      </c>
      <c r="D12" s="429" t="s">
        <v>1993</v>
      </c>
      <c r="E12" s="429" t="s">
        <v>489</v>
      </c>
    </row>
    <row r="13" spans="1:7" ht="15.75" customHeight="1">
      <c r="A13" s="458">
        <v>1</v>
      </c>
      <c r="B13" s="98" t="s">
        <v>2003</v>
      </c>
      <c r="C13" s="436"/>
      <c r="D13" s="33"/>
      <c r="E13" s="33">
        <v>100000</v>
      </c>
      <c r="G13" s="459"/>
    </row>
    <row r="14" spans="1:7" ht="15.75" customHeight="1">
      <c r="A14" s="458">
        <v>2</v>
      </c>
      <c r="B14" s="98" t="s">
        <v>2004</v>
      </c>
      <c r="C14" s="436"/>
      <c r="D14" s="33"/>
      <c r="E14" s="33">
        <v>200000</v>
      </c>
      <c r="G14" s="459"/>
    </row>
    <row r="15" spans="1:7" ht="15.75" customHeight="1">
      <c r="A15" s="458">
        <v>3</v>
      </c>
      <c r="B15" s="97" t="s">
        <v>2005</v>
      </c>
      <c r="C15" s="436"/>
      <c r="D15" s="33"/>
      <c r="E15" s="33">
        <v>200000</v>
      </c>
      <c r="G15" s="459"/>
    </row>
    <row r="16" spans="1:7" ht="15.75" customHeight="1">
      <c r="A16" s="458">
        <v>4</v>
      </c>
      <c r="B16" s="441" t="s">
        <v>2006</v>
      </c>
      <c r="C16" s="436"/>
      <c r="D16" s="33"/>
      <c r="E16" s="33">
        <v>10000000</v>
      </c>
      <c r="G16" s="459"/>
    </row>
    <row r="17" spans="1:7" ht="15.75" customHeight="1">
      <c r="A17" s="458">
        <v>5</v>
      </c>
      <c r="B17" s="441" t="s">
        <v>2007</v>
      </c>
      <c r="C17" s="436"/>
      <c r="D17" s="33"/>
      <c r="E17" s="33">
        <v>500000</v>
      </c>
      <c r="G17" s="459"/>
    </row>
    <row r="18" spans="1:7" ht="15.75" customHeight="1">
      <c r="A18" s="458">
        <v>6</v>
      </c>
      <c r="B18" s="441" t="s">
        <v>532</v>
      </c>
      <c r="C18" s="436"/>
      <c r="D18" s="33"/>
      <c r="E18" s="33">
        <v>1000000</v>
      </c>
      <c r="G18" s="459"/>
    </row>
    <row r="19" spans="1:7" ht="15.75" customHeight="1">
      <c r="A19" s="460"/>
      <c r="B19" s="441"/>
      <c r="C19" s="442"/>
      <c r="D19" s="461"/>
      <c r="E19" s="461"/>
      <c r="G19" s="459"/>
    </row>
    <row r="20" spans="1:7" ht="6" customHeight="1">
      <c r="A20" s="460"/>
      <c r="B20" s="446"/>
      <c r="C20" s="447"/>
      <c r="D20" s="450"/>
      <c r="E20" s="450"/>
    </row>
    <row r="21" spans="1:7" s="423" customFormat="1" ht="15.75" customHeight="1">
      <c r="A21" s="451"/>
      <c r="B21" s="451" t="s">
        <v>2008</v>
      </c>
      <c r="C21" s="452"/>
      <c r="D21" s="273"/>
      <c r="E21" s="273">
        <f>SUM(E13:E20)</f>
        <v>12000000</v>
      </c>
      <c r="G21" s="424"/>
    </row>
    <row r="22" spans="1:7" ht="8.25" customHeight="1"/>
    <row r="24" spans="1:7" s="430" customFormat="1" ht="39.75" customHeight="1">
      <c r="A24" s="426"/>
      <c r="B24" s="427" t="s">
        <v>1992</v>
      </c>
      <c r="C24" s="428" t="s">
        <v>2009</v>
      </c>
      <c r="D24" s="429" t="s">
        <v>2010</v>
      </c>
      <c r="E24" s="429" t="s">
        <v>1996</v>
      </c>
      <c r="F24" s="427" t="s">
        <v>1995</v>
      </c>
      <c r="G24" s="429" t="s">
        <v>1996</v>
      </c>
    </row>
    <row r="25" spans="1:7" s="423" customFormat="1" ht="17.25" customHeight="1">
      <c r="B25" s="435" t="s">
        <v>2011</v>
      </c>
      <c r="C25" s="434"/>
      <c r="D25" s="433"/>
      <c r="E25" s="434"/>
      <c r="F25" s="434"/>
      <c r="G25" s="433"/>
    </row>
    <row r="26" spans="1:7" ht="17.25" customHeight="1">
      <c r="B26" s="441" t="s">
        <v>2017</v>
      </c>
      <c r="C26" s="443">
        <f>166113.62-8745</f>
        <v>157368.62</v>
      </c>
      <c r="D26" s="443">
        <v>22300</v>
      </c>
      <c r="E26" s="461">
        <f>ROUND(C26*D26,0)</f>
        <v>3509320226</v>
      </c>
      <c r="F26" s="443"/>
      <c r="G26" s="445"/>
    </row>
    <row r="27" spans="1:7" ht="17.25" customHeight="1">
      <c r="B27" s="441" t="s">
        <v>2000</v>
      </c>
      <c r="C27" s="443">
        <f>8231.92+8745</f>
        <v>16976.919999999998</v>
      </c>
      <c r="D27" s="443">
        <v>22270</v>
      </c>
      <c r="E27" s="461">
        <f>ROUND(C27*D27,0)</f>
        <v>378076008</v>
      </c>
      <c r="F27" s="443"/>
      <c r="G27" s="445"/>
    </row>
    <row r="28" spans="1:7" ht="17.25" customHeight="1">
      <c r="B28" s="435" t="s">
        <v>1998</v>
      </c>
      <c r="C28" s="436"/>
      <c r="D28" s="437"/>
      <c r="E28" s="438"/>
      <c r="F28" s="439"/>
      <c r="G28" s="440"/>
    </row>
    <row r="29" spans="1:7" ht="17.25" customHeight="1">
      <c r="B29" s="441" t="s">
        <v>2016</v>
      </c>
      <c r="C29" s="442">
        <v>16.5</v>
      </c>
      <c r="D29" s="443">
        <v>22300</v>
      </c>
      <c r="E29" s="444"/>
      <c r="F29" s="443">
        <f>ROUND(C29*D29,0)</f>
        <v>367950</v>
      </c>
      <c r="G29" s="445"/>
    </row>
    <row r="30" spans="1:7" ht="17.25" customHeight="1">
      <c r="B30" s="441" t="s">
        <v>2015</v>
      </c>
      <c r="C30" s="442">
        <v>5.5</v>
      </c>
      <c r="D30" s="443">
        <v>22300</v>
      </c>
      <c r="E30" s="444"/>
      <c r="F30" s="443">
        <f>ROUND(C30*D30,0)</f>
        <v>122650</v>
      </c>
      <c r="G30" s="445"/>
    </row>
    <row r="31" spans="1:7" ht="17.25" customHeight="1">
      <c r="B31" s="462" t="s">
        <v>2012</v>
      </c>
      <c r="C31" s="442"/>
      <c r="D31" s="443"/>
      <c r="E31" s="444"/>
      <c r="F31" s="461">
        <v>3400000000</v>
      </c>
      <c r="G31" s="445"/>
    </row>
    <row r="32" spans="1:7" ht="17.25" customHeight="1">
      <c r="B32" s="441" t="s">
        <v>2013</v>
      </c>
      <c r="C32" s="442"/>
      <c r="D32" s="443"/>
      <c r="E32" s="444"/>
      <c r="F32" s="461">
        <f>E21</f>
        <v>12000000</v>
      </c>
      <c r="G32" s="445"/>
    </row>
    <row r="33" spans="2:7" ht="17.25" customHeight="1">
      <c r="B33" s="446"/>
      <c r="C33" s="447"/>
      <c r="D33" s="448"/>
      <c r="E33" s="449"/>
      <c r="F33" s="450"/>
      <c r="G33" s="450"/>
    </row>
    <row r="34" spans="2:7" s="423" customFormat="1" ht="17.25" customHeight="1">
      <c r="B34" s="451" t="s">
        <v>2001</v>
      </c>
      <c r="C34" s="452">
        <f>SUM(C25:C33)</f>
        <v>174367.53999999998</v>
      </c>
      <c r="D34" s="452"/>
      <c r="E34" s="273">
        <f>SUM(E25:E33)</f>
        <v>3887396234</v>
      </c>
      <c r="F34" s="273">
        <f>SUM(F25:F33)</f>
        <v>3412490600</v>
      </c>
      <c r="G34" s="452">
        <f>SUM(G25:G33)</f>
        <v>0</v>
      </c>
    </row>
    <row r="36" spans="2:7">
      <c r="E36" s="120" t="s">
        <v>2014</v>
      </c>
      <c r="F36" s="463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3" bestFit="1" customWidth="1"/>
    <col min="5" max="5" width="9.5703125" style="358" customWidth="1"/>
    <col min="6" max="6" width="8.28515625" style="365" customWidth="1"/>
    <col min="7" max="7" width="14.85546875" style="333" customWidth="1"/>
    <col min="8" max="8" width="14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590" t="s">
        <v>9</v>
      </c>
      <c r="B1" s="590"/>
      <c r="C1" s="590"/>
      <c r="E1" s="359"/>
      <c r="F1" s="38"/>
      <c r="G1" s="39"/>
      <c r="H1" s="39"/>
    </row>
    <row r="2" spans="1:10" s="37" customFormat="1" ht="18" customHeight="1">
      <c r="A2" s="590" t="s">
        <v>10</v>
      </c>
      <c r="B2" s="590"/>
      <c r="C2" s="590"/>
      <c r="D2" s="590"/>
      <c r="E2" s="590"/>
      <c r="F2" s="38"/>
      <c r="G2" s="39"/>
      <c r="H2" s="39"/>
    </row>
    <row r="3" spans="1:10" s="37" customFormat="1" ht="18" customHeight="1">
      <c r="A3" s="590" t="s">
        <v>11</v>
      </c>
      <c r="B3" s="590"/>
      <c r="C3" s="611" t="s">
        <v>513</v>
      </c>
      <c r="D3" s="611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12" t="s">
        <v>12</v>
      </c>
      <c r="B5" s="612"/>
      <c r="C5" s="612"/>
      <c r="D5" s="612"/>
      <c r="E5" s="612"/>
      <c r="F5" s="612"/>
      <c r="G5" s="612"/>
      <c r="H5" s="612"/>
      <c r="I5" s="612"/>
    </row>
    <row r="6" spans="1:10" ht="9" customHeight="1">
      <c r="A6" s="613"/>
      <c r="B6" s="613"/>
      <c r="C6" s="613"/>
      <c r="D6" s="613"/>
      <c r="E6" s="613"/>
      <c r="F6" s="613"/>
      <c r="G6" s="613"/>
      <c r="H6" s="613"/>
      <c r="I6" s="613"/>
    </row>
    <row r="7" spans="1:10" s="205" customFormat="1" ht="18" customHeight="1">
      <c r="A7" s="362" t="s">
        <v>928</v>
      </c>
      <c r="C7" s="245"/>
      <c r="D7" s="332"/>
      <c r="E7" s="363"/>
      <c r="F7" s="364"/>
      <c r="G7" s="332"/>
      <c r="H7" s="332"/>
      <c r="I7" s="332"/>
    </row>
    <row r="8" spans="1:10" s="205" customFormat="1" ht="18" customHeight="1">
      <c r="A8" s="362" t="s">
        <v>1362</v>
      </c>
      <c r="C8" s="245"/>
      <c r="D8" s="332"/>
      <c r="E8" s="363"/>
      <c r="F8" s="364"/>
      <c r="G8" s="332"/>
      <c r="H8" s="332"/>
      <c r="I8" s="332"/>
    </row>
    <row r="9" spans="1:10" s="205" customFormat="1" ht="18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06" t="s">
        <v>1322</v>
      </c>
      <c r="B12" s="607"/>
      <c r="C12" s="607"/>
      <c r="D12" s="607"/>
      <c r="E12" s="607"/>
      <c r="F12" s="607"/>
      <c r="G12" s="607"/>
      <c r="H12" s="608"/>
      <c r="I12" s="336">
        <v>32075000</v>
      </c>
      <c r="J12" s="336"/>
    </row>
    <row r="13" spans="1:10" ht="21" customHeight="1">
      <c r="A13" s="252">
        <v>41360</v>
      </c>
      <c r="B13" s="253" t="s">
        <v>1363</v>
      </c>
      <c r="C13" s="253"/>
      <c r="D13" s="367">
        <v>400</v>
      </c>
      <c r="E13" s="368">
        <v>47000</v>
      </c>
      <c r="F13" s="369"/>
      <c r="G13" s="345">
        <f t="shared" ref="G13:G21" si="0">IF(B13&lt;&gt;"",D13*(E13+F13),0)</f>
        <v>18800000</v>
      </c>
      <c r="H13" s="367"/>
      <c r="I13" s="345">
        <f t="shared" ref="I13:I24" si="1">IF(B13&lt;&gt;"",I12+G13-H13,0)</f>
        <v>50875000</v>
      </c>
      <c r="J13" s="367"/>
    </row>
    <row r="14" spans="1:10" ht="21" customHeight="1">
      <c r="A14" s="370">
        <v>41405</v>
      </c>
      <c r="B14" s="255" t="s">
        <v>17</v>
      </c>
      <c r="C14" s="371"/>
      <c r="D14" s="372"/>
      <c r="E14" s="373"/>
      <c r="F14" s="374"/>
      <c r="G14" s="345">
        <f t="shared" si="0"/>
        <v>0</v>
      </c>
      <c r="H14" s="375">
        <v>30000000</v>
      </c>
      <c r="I14" s="345">
        <f t="shared" si="1"/>
        <v>20875000</v>
      </c>
      <c r="J14" s="375"/>
    </row>
    <row r="15" spans="1:10" ht="21" customHeight="1">
      <c r="A15" s="254">
        <v>41464</v>
      </c>
      <c r="B15" s="255" t="s">
        <v>1363</v>
      </c>
      <c r="C15" s="254"/>
      <c r="D15" s="376">
        <v>200</v>
      </c>
      <c r="E15" s="377">
        <v>47000</v>
      </c>
      <c r="F15" s="378"/>
      <c r="G15" s="345">
        <f t="shared" si="0"/>
        <v>9400000</v>
      </c>
      <c r="H15" s="345"/>
      <c r="I15" s="345">
        <f t="shared" si="1"/>
        <v>30275000</v>
      </c>
      <c r="J15" s="345"/>
    </row>
    <row r="16" spans="1:10" ht="21" customHeight="1">
      <c r="A16" s="254">
        <v>41550</v>
      </c>
      <c r="B16" s="255" t="s">
        <v>1363</v>
      </c>
      <c r="C16" s="255"/>
      <c r="D16" s="376">
        <v>200</v>
      </c>
      <c r="E16" s="377">
        <v>47000</v>
      </c>
      <c r="F16" s="378"/>
      <c r="G16" s="345">
        <f t="shared" si="0"/>
        <v>9400000</v>
      </c>
      <c r="H16" s="345"/>
      <c r="I16" s="345">
        <f t="shared" si="1"/>
        <v>39675000</v>
      </c>
      <c r="J16" s="345"/>
    </row>
    <row r="17" spans="1:10" ht="21" customHeight="1">
      <c r="A17" s="370">
        <v>41592</v>
      </c>
      <c r="B17" s="255" t="s">
        <v>17</v>
      </c>
      <c r="C17" s="371"/>
      <c r="D17" s="372"/>
      <c r="E17" s="373"/>
      <c r="F17" s="374"/>
      <c r="G17" s="345">
        <f t="shared" si="0"/>
        <v>0</v>
      </c>
      <c r="H17" s="375">
        <v>20000000</v>
      </c>
      <c r="I17" s="345">
        <f t="shared" si="1"/>
        <v>19675000</v>
      </c>
      <c r="J17" s="375"/>
    </row>
    <row r="18" spans="1:10" ht="21" customHeight="1">
      <c r="A18" s="254">
        <v>41596</v>
      </c>
      <c r="B18" s="255" t="s">
        <v>1363</v>
      </c>
      <c r="C18" s="255"/>
      <c r="D18" s="376">
        <v>200</v>
      </c>
      <c r="E18" s="377">
        <v>47000</v>
      </c>
      <c r="F18" s="378"/>
      <c r="G18" s="345">
        <f t="shared" si="0"/>
        <v>9400000</v>
      </c>
      <c r="H18" s="345"/>
      <c r="I18" s="345">
        <f t="shared" si="1"/>
        <v>29075000</v>
      </c>
      <c r="J18" s="345"/>
    </row>
    <row r="19" spans="1:10" ht="21" customHeight="1">
      <c r="A19" s="254">
        <v>41709</v>
      </c>
      <c r="B19" s="255" t="s">
        <v>1364</v>
      </c>
      <c r="C19" s="255"/>
      <c r="D19" s="379">
        <f>10*35</f>
        <v>350</v>
      </c>
      <c r="E19" s="377">
        <v>14000</v>
      </c>
      <c r="F19" s="378"/>
      <c r="G19" s="345">
        <f t="shared" si="0"/>
        <v>4900000</v>
      </c>
      <c r="H19" s="345"/>
      <c r="I19" s="345">
        <f t="shared" si="1"/>
        <v>33975000</v>
      </c>
      <c r="J19" s="345"/>
    </row>
    <row r="20" spans="1:10" ht="21" customHeight="1">
      <c r="A20" s="370">
        <v>41748</v>
      </c>
      <c r="B20" s="255" t="s">
        <v>17</v>
      </c>
      <c r="C20" s="371"/>
      <c r="D20" s="372"/>
      <c r="E20" s="373"/>
      <c r="F20" s="374"/>
      <c r="G20" s="345">
        <f t="shared" si="0"/>
        <v>0</v>
      </c>
      <c r="H20" s="375">
        <v>20000000</v>
      </c>
      <c r="I20" s="345">
        <f>IF(B20&lt;&gt;"",I19+G20-H20,0)</f>
        <v>13975000</v>
      </c>
      <c r="J20" s="375"/>
    </row>
    <row r="21" spans="1:10" ht="21" customHeight="1">
      <c r="A21" s="254">
        <v>41792</v>
      </c>
      <c r="B21" s="255" t="s">
        <v>1365</v>
      </c>
      <c r="C21" s="255"/>
      <c r="D21" s="376">
        <v>200</v>
      </c>
      <c r="E21" s="377">
        <v>47000</v>
      </c>
      <c r="F21" s="378"/>
      <c r="G21" s="345">
        <f t="shared" si="0"/>
        <v>9400000</v>
      </c>
      <c r="H21" s="345"/>
      <c r="I21" s="345">
        <f t="shared" si="1"/>
        <v>23375000</v>
      </c>
      <c r="J21" s="345"/>
    </row>
    <row r="22" spans="1:10" ht="21" customHeight="1">
      <c r="A22" s="370">
        <v>41748</v>
      </c>
      <c r="B22" s="255" t="s">
        <v>17</v>
      </c>
      <c r="C22" s="371"/>
      <c r="D22" s="372"/>
      <c r="E22" s="373"/>
      <c r="F22" s="374"/>
      <c r="G22" s="345">
        <f>IF(B22&lt;&gt;"",D22*(E22+F22),0)</f>
        <v>0</v>
      </c>
      <c r="H22" s="375">
        <f>I21</f>
        <v>23375000</v>
      </c>
      <c r="I22" s="345">
        <f>IF(B22&lt;&gt;"",I21+G22-H22,0)</f>
        <v>0</v>
      </c>
      <c r="J22" s="375"/>
    </row>
    <row r="23" spans="1:10" ht="21" customHeight="1">
      <c r="A23" s="254">
        <v>41885</v>
      </c>
      <c r="B23" s="255" t="s">
        <v>1365</v>
      </c>
      <c r="C23" s="255"/>
      <c r="D23" s="376">
        <v>200</v>
      </c>
      <c r="E23" s="377">
        <v>47000</v>
      </c>
      <c r="F23" s="378"/>
      <c r="G23" s="345">
        <f t="shared" ref="G23:G24" si="2">IF(B23&lt;&gt;"",D23*(E23+F23),0)</f>
        <v>9400000</v>
      </c>
      <c r="H23" s="345"/>
      <c r="I23" s="345">
        <f t="shared" si="1"/>
        <v>9400000</v>
      </c>
      <c r="J23" s="345"/>
    </row>
    <row r="24" spans="1:10" ht="21" customHeight="1">
      <c r="A24" s="254">
        <v>42327</v>
      </c>
      <c r="B24" s="255" t="s">
        <v>1365</v>
      </c>
      <c r="C24" s="255"/>
      <c r="D24" s="379">
        <v>125</v>
      </c>
      <c r="E24" s="377">
        <v>47000</v>
      </c>
      <c r="F24" s="378"/>
      <c r="G24" s="345">
        <f t="shared" si="2"/>
        <v>5875000</v>
      </c>
      <c r="H24" s="345"/>
      <c r="I24" s="345">
        <f t="shared" si="1"/>
        <v>15275000</v>
      </c>
      <c r="J24" s="345"/>
    </row>
    <row r="25" spans="1:10" ht="21" customHeight="1">
      <c r="A25" s="370">
        <v>42332</v>
      </c>
      <c r="B25" s="255" t="s">
        <v>17</v>
      </c>
      <c r="C25" s="371"/>
      <c r="D25" s="372"/>
      <c r="E25" s="373"/>
      <c r="F25" s="374"/>
      <c r="G25" s="345">
        <f>IF(B25&lt;&gt;"",D25*(E25+F25),0)</f>
        <v>0</v>
      </c>
      <c r="H25" s="375">
        <f>I24</f>
        <v>15275000</v>
      </c>
      <c r="I25" s="345">
        <f>IF(B25&lt;&gt;"",I24+G25-H25,0)</f>
        <v>0</v>
      </c>
      <c r="J25" s="375"/>
    </row>
    <row r="26" spans="1:10" ht="21" customHeight="1">
      <c r="A26" s="254">
        <v>42342</v>
      </c>
      <c r="B26" s="255" t="s">
        <v>1365</v>
      </c>
      <c r="C26" s="255"/>
      <c r="D26" s="376">
        <v>200</v>
      </c>
      <c r="E26" s="377">
        <v>47000</v>
      </c>
      <c r="F26" s="378"/>
      <c r="G26" s="345">
        <f t="shared" ref="G26:G29" si="3">IF(B26&lt;&gt;"",D26*(E26+F26),0)</f>
        <v>9400000</v>
      </c>
      <c r="H26" s="345"/>
      <c r="I26" s="345">
        <f t="shared" ref="I26:I29" si="4">IF(B26&lt;&gt;"",I25+G26-H26,0)</f>
        <v>9400000</v>
      </c>
      <c r="J26" s="345"/>
    </row>
    <row r="27" spans="1:10" ht="21" customHeight="1">
      <c r="A27" s="254"/>
      <c r="B27" s="255"/>
      <c r="C27" s="255"/>
      <c r="D27" s="376"/>
      <c r="E27" s="377"/>
      <c r="F27" s="378"/>
      <c r="G27" s="345">
        <f t="shared" si="3"/>
        <v>0</v>
      </c>
      <c r="H27" s="345"/>
      <c r="I27" s="345">
        <f t="shared" si="4"/>
        <v>0</v>
      </c>
      <c r="J27" s="345"/>
    </row>
    <row r="28" spans="1:10" ht="21" customHeight="1">
      <c r="A28" s="254"/>
      <c r="B28" s="255"/>
      <c r="C28" s="255"/>
      <c r="D28" s="376"/>
      <c r="E28" s="377"/>
      <c r="F28" s="378"/>
      <c r="G28" s="345">
        <f t="shared" si="3"/>
        <v>0</v>
      </c>
      <c r="H28" s="345"/>
      <c r="I28" s="345">
        <f t="shared" si="4"/>
        <v>0</v>
      </c>
      <c r="J28" s="345"/>
    </row>
    <row r="29" spans="1:10" ht="21" customHeight="1">
      <c r="A29" s="254"/>
      <c r="B29" s="255"/>
      <c r="C29" s="255"/>
      <c r="D29" s="376"/>
      <c r="E29" s="377"/>
      <c r="F29" s="378"/>
      <c r="G29" s="345">
        <f t="shared" si="3"/>
        <v>0</v>
      </c>
      <c r="H29" s="345"/>
      <c r="I29" s="345">
        <f t="shared" si="4"/>
        <v>0</v>
      </c>
      <c r="J29" s="345"/>
    </row>
    <row r="30" spans="1:10" s="260" customFormat="1" ht="21" customHeight="1">
      <c r="A30" s="609" t="s">
        <v>3</v>
      </c>
      <c r="B30" s="609"/>
      <c r="C30" s="609"/>
      <c r="D30" s="609"/>
      <c r="E30" s="609"/>
      <c r="F30" s="609"/>
      <c r="G30" s="380">
        <f>I12+SUM(G13:G29)</f>
        <v>118050000</v>
      </c>
      <c r="H30" s="380">
        <f>SUM(H13:H29)</f>
        <v>108650000</v>
      </c>
      <c r="I30" s="352">
        <f>G30-H30</f>
        <v>9400000</v>
      </c>
      <c r="J30" s="352"/>
    </row>
    <row r="31" spans="1:10" ht="21" customHeight="1"/>
    <row r="32" spans="1:10" ht="21" customHeight="1">
      <c r="B32" s="261" t="s">
        <v>517</v>
      </c>
      <c r="E32" s="610">
        <f>I30</f>
        <v>9400000</v>
      </c>
      <c r="F32" s="610"/>
      <c r="G32" s="356" t="s">
        <v>20</v>
      </c>
    </row>
    <row r="33" spans="1:8" ht="21" customHeight="1">
      <c r="B33" s="261" t="s">
        <v>518</v>
      </c>
      <c r="C33" s="262"/>
    </row>
    <row r="34" spans="1:8" ht="21" customHeight="1"/>
    <row r="35" spans="1:8" ht="14.25" customHeight="1">
      <c r="H35" s="355" t="s">
        <v>21</v>
      </c>
    </row>
    <row r="36" spans="1:8" ht="21" customHeight="1">
      <c r="A36" s="333" t="s">
        <v>22</v>
      </c>
      <c r="G36" s="333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7030A0"/>
  </sheetPr>
  <dimension ref="A1:L192"/>
  <sheetViews>
    <sheetView topLeftCell="A5" zoomScale="95" workbookViewId="0">
      <pane ySplit="7" topLeftCell="A91" activePane="bottomLeft" state="frozen"/>
      <selection activeCell="G72" sqref="G72"/>
      <selection pane="bottomLeft" activeCell="G100" sqref="G100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3" customWidth="1"/>
    <col min="7" max="7" width="9.5703125" style="333" customWidth="1"/>
    <col min="8" max="8" width="9" style="333" customWidth="1"/>
    <col min="9" max="9" width="15.85546875" style="333" customWidth="1"/>
    <col min="10" max="10" width="15.28515625" style="333" customWidth="1"/>
    <col min="11" max="11" width="14.85546875" style="333" customWidth="1"/>
    <col min="12" max="12" width="13" style="244" customWidth="1"/>
    <col min="13" max="16384" width="9.140625" style="244"/>
  </cols>
  <sheetData>
    <row r="1" spans="1:12" s="37" customFormat="1" ht="19.5" customHeight="1">
      <c r="A1" s="590" t="s">
        <v>9</v>
      </c>
      <c r="B1" s="590"/>
      <c r="C1" s="590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590" t="s">
        <v>11</v>
      </c>
      <c r="B3" s="590"/>
      <c r="C3" s="611" t="s">
        <v>513</v>
      </c>
      <c r="D3" s="611"/>
      <c r="E3" s="294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612" t="s">
        <v>12</v>
      </c>
      <c r="B5" s="612"/>
      <c r="C5" s="612"/>
      <c r="D5" s="612"/>
      <c r="E5" s="612"/>
      <c r="F5" s="612"/>
      <c r="G5" s="612"/>
      <c r="H5" s="612"/>
      <c r="I5" s="612"/>
      <c r="J5" s="612"/>
      <c r="K5" s="612"/>
    </row>
    <row r="6" spans="1:12" ht="9" customHeight="1">
      <c r="A6" s="613"/>
      <c r="B6" s="613"/>
      <c r="C6" s="613"/>
      <c r="D6" s="613"/>
      <c r="E6" s="613"/>
      <c r="F6" s="613"/>
      <c r="G6" s="613"/>
      <c r="H6" s="613"/>
      <c r="I6" s="613"/>
      <c r="J6" s="244"/>
      <c r="K6" s="244"/>
    </row>
    <row r="7" spans="1:12" s="205" customFormat="1" ht="19.5" customHeight="1">
      <c r="A7" s="204" t="s">
        <v>927</v>
      </c>
      <c r="E7" s="245"/>
      <c r="F7" s="332"/>
      <c r="G7" s="332"/>
      <c r="H7" s="332"/>
      <c r="I7" s="332"/>
      <c r="J7" s="332"/>
      <c r="K7" s="332"/>
    </row>
    <row r="8" spans="1:12" s="205" customFormat="1" ht="19.5" customHeight="1">
      <c r="A8" s="204" t="s">
        <v>1317</v>
      </c>
      <c r="E8" s="245"/>
      <c r="F8" s="332"/>
      <c r="G8" s="332"/>
      <c r="H8" s="332"/>
      <c r="I8" s="332"/>
      <c r="J8" s="332"/>
      <c r="K8" s="332"/>
    </row>
    <row r="9" spans="1:12" s="205" customFormat="1" ht="19.5" customHeight="1">
      <c r="A9" s="204" t="s">
        <v>1318</v>
      </c>
      <c r="C9" s="205" t="s">
        <v>1319</v>
      </c>
      <c r="E9" s="245"/>
      <c r="F9" s="332"/>
      <c r="G9" s="332"/>
      <c r="H9" s="332"/>
      <c r="I9" s="332"/>
      <c r="J9" s="332"/>
      <c r="K9" s="332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1320</v>
      </c>
      <c r="D11" s="250" t="s">
        <v>1321</v>
      </c>
      <c r="E11" s="250" t="s">
        <v>514</v>
      </c>
      <c r="F11" s="334" t="s">
        <v>515</v>
      </c>
      <c r="G11" s="334" t="s">
        <v>516</v>
      </c>
      <c r="H11" s="335" t="s">
        <v>15</v>
      </c>
      <c r="I11" s="334" t="s">
        <v>16</v>
      </c>
      <c r="J11" s="334" t="s">
        <v>17</v>
      </c>
      <c r="K11" s="334" t="s">
        <v>18</v>
      </c>
      <c r="L11" s="334" t="s">
        <v>19</v>
      </c>
    </row>
    <row r="12" spans="1:12" s="208" customFormat="1" ht="20.25" customHeight="1">
      <c r="A12" s="606" t="s">
        <v>1322</v>
      </c>
      <c r="B12" s="607"/>
      <c r="C12" s="607"/>
      <c r="D12" s="607"/>
      <c r="E12" s="607"/>
      <c r="F12" s="607"/>
      <c r="G12" s="607"/>
      <c r="H12" s="607"/>
      <c r="I12" s="607"/>
      <c r="J12" s="608"/>
      <c r="K12" s="336">
        <v>44045875</v>
      </c>
      <c r="L12" s="206"/>
    </row>
    <row r="13" spans="1:12" s="342" customFormat="1" ht="20.25" customHeight="1">
      <c r="A13" s="337">
        <v>41331</v>
      </c>
      <c r="B13" s="338" t="s">
        <v>1323</v>
      </c>
      <c r="C13" s="338" t="s">
        <v>1324</v>
      </c>
      <c r="D13" s="338" t="s">
        <v>1325</v>
      </c>
      <c r="E13" s="338" t="s">
        <v>1326</v>
      </c>
      <c r="F13" s="339">
        <v>200</v>
      </c>
      <c r="G13" s="339">
        <v>38000</v>
      </c>
      <c r="H13" s="339">
        <f t="shared" ref="H13:H23" si="0">G13*10%</f>
        <v>3800</v>
      </c>
      <c r="I13" s="339">
        <f t="shared" ref="I13:I57" si="1">IF(B13&lt;&gt;"",F13*(G13+H13),0)</f>
        <v>8360000</v>
      </c>
      <c r="J13" s="339"/>
      <c r="K13" s="340">
        <f>IF(B13&lt;&gt;"",K12+I13-J13,0)</f>
        <v>52405875</v>
      </c>
      <c r="L13" s="341" t="s">
        <v>1327</v>
      </c>
    </row>
    <row r="14" spans="1:12" ht="20.25" customHeight="1">
      <c r="A14" s="343"/>
      <c r="B14" s="344" t="s">
        <v>1323</v>
      </c>
      <c r="C14" s="254" t="s">
        <v>1324</v>
      </c>
      <c r="D14" s="254" t="s">
        <v>1328</v>
      </c>
      <c r="E14" s="254" t="s">
        <v>1326</v>
      </c>
      <c r="F14" s="345">
        <v>101</v>
      </c>
      <c r="G14" s="345">
        <v>40000</v>
      </c>
      <c r="H14" s="346">
        <f t="shared" si="0"/>
        <v>4000</v>
      </c>
      <c r="I14" s="346">
        <f t="shared" si="1"/>
        <v>4444000</v>
      </c>
      <c r="J14" s="345"/>
      <c r="K14" s="347">
        <f t="shared" ref="K14:K57" si="2">IF(B14&lt;&gt;"",K13+I14-J14,0)</f>
        <v>56849875</v>
      </c>
      <c r="L14" s="348" t="s">
        <v>1329</v>
      </c>
    </row>
    <row r="15" spans="1:12" ht="20.25" customHeight="1">
      <c r="A15" s="343"/>
      <c r="B15" s="344" t="s">
        <v>1323</v>
      </c>
      <c r="C15" s="254" t="s">
        <v>1324</v>
      </c>
      <c r="D15" s="254" t="s">
        <v>1330</v>
      </c>
      <c r="E15" s="254" t="s">
        <v>1326</v>
      </c>
      <c r="F15" s="345">
        <v>202</v>
      </c>
      <c r="G15" s="345">
        <v>28000</v>
      </c>
      <c r="H15" s="346">
        <f t="shared" si="0"/>
        <v>2800</v>
      </c>
      <c r="I15" s="346">
        <f t="shared" si="1"/>
        <v>6221600</v>
      </c>
      <c r="J15" s="345"/>
      <c r="K15" s="347">
        <f t="shared" si="2"/>
        <v>63071475</v>
      </c>
      <c r="L15" s="348" t="s">
        <v>1331</v>
      </c>
    </row>
    <row r="16" spans="1:12" ht="20.25" customHeight="1">
      <c r="A16" s="343"/>
      <c r="B16" s="344" t="s">
        <v>1323</v>
      </c>
      <c r="C16" s="254" t="s">
        <v>1324</v>
      </c>
      <c r="D16" s="254" t="s">
        <v>1332</v>
      </c>
      <c r="E16" s="254" t="s">
        <v>1326</v>
      </c>
      <c r="F16" s="345">
        <v>100</v>
      </c>
      <c r="G16" s="345">
        <v>39000</v>
      </c>
      <c r="H16" s="346">
        <f t="shared" si="0"/>
        <v>3900</v>
      </c>
      <c r="I16" s="346">
        <f t="shared" si="1"/>
        <v>4290000</v>
      </c>
      <c r="J16" s="345"/>
      <c r="K16" s="347">
        <f t="shared" si="2"/>
        <v>67361475</v>
      </c>
      <c r="L16" s="348" t="s">
        <v>1333</v>
      </c>
    </row>
    <row r="17" spans="1:12" ht="20.25" customHeight="1">
      <c r="A17" s="343">
        <v>41365</v>
      </c>
      <c r="B17" s="344" t="s">
        <v>1323</v>
      </c>
      <c r="C17" s="254" t="s">
        <v>1324</v>
      </c>
      <c r="D17" s="254" t="s">
        <v>1334</v>
      </c>
      <c r="E17" s="254" t="s">
        <v>1326</v>
      </c>
      <c r="F17" s="345">
        <v>269</v>
      </c>
      <c r="G17" s="345">
        <v>34000</v>
      </c>
      <c r="H17" s="346">
        <f t="shared" si="0"/>
        <v>3400</v>
      </c>
      <c r="I17" s="346">
        <f t="shared" si="1"/>
        <v>10060600</v>
      </c>
      <c r="J17" s="345"/>
      <c r="K17" s="347">
        <f t="shared" si="2"/>
        <v>77422075</v>
      </c>
      <c r="L17" s="348" t="s">
        <v>1335</v>
      </c>
    </row>
    <row r="18" spans="1:12" ht="20.25" customHeight="1">
      <c r="A18" s="343"/>
      <c r="B18" s="344" t="s">
        <v>1323</v>
      </c>
      <c r="C18" s="254" t="s">
        <v>1324</v>
      </c>
      <c r="D18" s="254" t="s">
        <v>1336</v>
      </c>
      <c r="E18" s="254" t="s">
        <v>1326</v>
      </c>
      <c r="F18" s="345">
        <v>163</v>
      </c>
      <c r="G18" s="345">
        <v>34000</v>
      </c>
      <c r="H18" s="346">
        <f t="shared" si="0"/>
        <v>3400</v>
      </c>
      <c r="I18" s="346">
        <f t="shared" si="1"/>
        <v>6096200</v>
      </c>
      <c r="J18" s="345"/>
      <c r="K18" s="347">
        <f t="shared" si="2"/>
        <v>83518275</v>
      </c>
      <c r="L18" s="348" t="s">
        <v>1337</v>
      </c>
    </row>
    <row r="19" spans="1:12" ht="20.25" customHeight="1">
      <c r="A19" s="343">
        <v>41379</v>
      </c>
      <c r="B19" s="348" t="s">
        <v>17</v>
      </c>
      <c r="C19" s="343"/>
      <c r="D19" s="254"/>
      <c r="E19" s="254"/>
      <c r="F19" s="345"/>
      <c r="G19" s="345"/>
      <c r="H19" s="346"/>
      <c r="I19" s="346">
        <f t="shared" si="1"/>
        <v>0</v>
      </c>
      <c r="J19" s="345">
        <v>40000000</v>
      </c>
      <c r="K19" s="347">
        <f t="shared" si="2"/>
        <v>43518275</v>
      </c>
      <c r="L19" s="348"/>
    </row>
    <row r="20" spans="1:12" ht="20.25" customHeight="1">
      <c r="A20" s="343">
        <v>41460</v>
      </c>
      <c r="B20" s="344" t="s">
        <v>1323</v>
      </c>
      <c r="C20" s="254" t="s">
        <v>1324</v>
      </c>
      <c r="D20" s="254" t="s">
        <v>1328</v>
      </c>
      <c r="E20" s="254" t="s">
        <v>1326</v>
      </c>
      <c r="F20" s="345">
        <v>112</v>
      </c>
      <c r="G20" s="345">
        <v>34000</v>
      </c>
      <c r="H20" s="346">
        <f t="shared" si="0"/>
        <v>3400</v>
      </c>
      <c r="I20" s="346">
        <f t="shared" si="1"/>
        <v>4188800</v>
      </c>
      <c r="J20" s="345"/>
      <c r="K20" s="347">
        <f t="shared" si="2"/>
        <v>47707075</v>
      </c>
      <c r="L20" s="348" t="s">
        <v>1338</v>
      </c>
    </row>
    <row r="21" spans="1:12" ht="20.25" customHeight="1">
      <c r="A21" s="343"/>
      <c r="B21" s="344" t="s">
        <v>1323</v>
      </c>
      <c r="C21" s="254" t="s">
        <v>1324</v>
      </c>
      <c r="D21" s="254" t="s">
        <v>1332</v>
      </c>
      <c r="E21" s="254" t="s">
        <v>1326</v>
      </c>
      <c r="F21" s="345">
        <v>162</v>
      </c>
      <c r="G21" s="345">
        <v>39000</v>
      </c>
      <c r="H21" s="346">
        <f t="shared" si="0"/>
        <v>3900</v>
      </c>
      <c r="I21" s="346">
        <f t="shared" si="1"/>
        <v>6949800</v>
      </c>
      <c r="J21" s="345"/>
      <c r="K21" s="347">
        <f t="shared" si="2"/>
        <v>54656875</v>
      </c>
      <c r="L21" s="348" t="s">
        <v>1339</v>
      </c>
    </row>
    <row r="22" spans="1:12" ht="20.25" customHeight="1">
      <c r="A22" s="343"/>
      <c r="B22" s="344" t="s">
        <v>1323</v>
      </c>
      <c r="C22" s="254" t="s">
        <v>1324</v>
      </c>
      <c r="D22" s="254" t="s">
        <v>1325</v>
      </c>
      <c r="E22" s="254" t="s">
        <v>1326</v>
      </c>
      <c r="F22" s="345">
        <v>112</v>
      </c>
      <c r="G22" s="345">
        <v>38000</v>
      </c>
      <c r="H22" s="346">
        <f t="shared" si="0"/>
        <v>3800</v>
      </c>
      <c r="I22" s="346">
        <f t="shared" si="1"/>
        <v>4681600</v>
      </c>
      <c r="J22" s="345"/>
      <c r="K22" s="347">
        <f t="shared" si="2"/>
        <v>59338475</v>
      </c>
      <c r="L22" s="348" t="s">
        <v>1327</v>
      </c>
    </row>
    <row r="23" spans="1:12" ht="20.25" customHeight="1">
      <c r="A23" s="343"/>
      <c r="B23" s="344" t="s">
        <v>1323</v>
      </c>
      <c r="C23" s="254" t="s">
        <v>1324</v>
      </c>
      <c r="D23" s="254" t="s">
        <v>1340</v>
      </c>
      <c r="E23" s="254" t="s">
        <v>1326</v>
      </c>
      <c r="F23" s="345">
        <v>215</v>
      </c>
      <c r="G23" s="345">
        <v>28000</v>
      </c>
      <c r="H23" s="346">
        <f t="shared" si="0"/>
        <v>2800</v>
      </c>
      <c r="I23" s="346">
        <f t="shared" si="1"/>
        <v>6622000</v>
      </c>
      <c r="J23" s="345"/>
      <c r="K23" s="347">
        <f t="shared" si="2"/>
        <v>65960475</v>
      </c>
      <c r="L23" s="348" t="s">
        <v>1341</v>
      </c>
    </row>
    <row r="24" spans="1:12" ht="20.25" customHeight="1">
      <c r="A24" s="343">
        <v>41465</v>
      </c>
      <c r="B24" s="348" t="s">
        <v>17</v>
      </c>
      <c r="C24" s="343"/>
      <c r="D24" s="254"/>
      <c r="E24" s="254"/>
      <c r="F24" s="345"/>
      <c r="G24" s="345"/>
      <c r="H24" s="346"/>
      <c r="I24" s="346">
        <f t="shared" si="1"/>
        <v>0</v>
      </c>
      <c r="J24" s="345">
        <v>30000000</v>
      </c>
      <c r="K24" s="347">
        <f t="shared" si="2"/>
        <v>35960475</v>
      </c>
      <c r="L24" s="348"/>
    </row>
    <row r="25" spans="1:12" ht="20.25" customHeight="1">
      <c r="A25" s="343">
        <v>41514</v>
      </c>
      <c r="B25" s="348" t="s">
        <v>17</v>
      </c>
      <c r="C25" s="343"/>
      <c r="D25" s="254"/>
      <c r="E25" s="254"/>
      <c r="F25" s="345"/>
      <c r="G25" s="345"/>
      <c r="H25" s="346"/>
      <c r="I25" s="346">
        <f t="shared" si="1"/>
        <v>0</v>
      </c>
      <c r="J25" s="345">
        <f>K24</f>
        <v>35960475</v>
      </c>
      <c r="K25" s="347">
        <f t="shared" si="2"/>
        <v>0</v>
      </c>
      <c r="L25" s="348"/>
    </row>
    <row r="26" spans="1:12" ht="20.25" customHeight="1">
      <c r="A26" s="349">
        <v>41648</v>
      </c>
      <c r="B26" s="344" t="s">
        <v>1323</v>
      </c>
      <c r="C26" s="254" t="s">
        <v>1324</v>
      </c>
      <c r="D26" s="254" t="s">
        <v>1328</v>
      </c>
      <c r="E26" s="254" t="s">
        <v>1326</v>
      </c>
      <c r="F26" s="350">
        <v>339</v>
      </c>
      <c r="G26" s="350">
        <v>34000</v>
      </c>
      <c r="H26" s="346">
        <f>G26*10%</f>
        <v>3400</v>
      </c>
      <c r="I26" s="346">
        <f t="shared" si="1"/>
        <v>12678600</v>
      </c>
      <c r="J26" s="345"/>
      <c r="K26" s="347">
        <f t="shared" si="2"/>
        <v>12678600</v>
      </c>
      <c r="L26" s="348" t="s">
        <v>1338</v>
      </c>
    </row>
    <row r="27" spans="1:12" ht="20.25" customHeight="1">
      <c r="A27" s="349"/>
      <c r="B27" s="344" t="s">
        <v>1323</v>
      </c>
      <c r="C27" s="254" t="s">
        <v>1324</v>
      </c>
      <c r="D27" s="258" t="s">
        <v>1340</v>
      </c>
      <c r="E27" s="254" t="s">
        <v>1326</v>
      </c>
      <c r="F27" s="350">
        <v>75</v>
      </c>
      <c r="G27" s="350">
        <v>40000</v>
      </c>
      <c r="H27" s="346">
        <f>G27*10%</f>
        <v>4000</v>
      </c>
      <c r="I27" s="346">
        <f t="shared" si="1"/>
        <v>3300000</v>
      </c>
      <c r="J27" s="345"/>
      <c r="K27" s="347">
        <f t="shared" si="2"/>
        <v>15978600</v>
      </c>
      <c r="L27" s="348" t="s">
        <v>1342</v>
      </c>
    </row>
    <row r="28" spans="1:12" ht="20.25" customHeight="1">
      <c r="A28" s="349"/>
      <c r="B28" s="344" t="s">
        <v>1323</v>
      </c>
      <c r="C28" s="254" t="s">
        <v>1324</v>
      </c>
      <c r="D28" s="258" t="s">
        <v>1336</v>
      </c>
      <c r="E28" s="254" t="s">
        <v>1326</v>
      </c>
      <c r="F28" s="350">
        <v>116</v>
      </c>
      <c r="G28" s="350">
        <v>34000</v>
      </c>
      <c r="H28" s="346">
        <f>G28*10%</f>
        <v>3400</v>
      </c>
      <c r="I28" s="346">
        <f t="shared" si="1"/>
        <v>4338400</v>
      </c>
      <c r="J28" s="345"/>
      <c r="K28" s="347">
        <f t="shared" si="2"/>
        <v>20317000</v>
      </c>
      <c r="L28" s="348" t="s">
        <v>1337</v>
      </c>
    </row>
    <row r="29" spans="1:12" ht="20.25" customHeight="1">
      <c r="A29" s="343">
        <v>41795</v>
      </c>
      <c r="B29" s="348" t="s">
        <v>17</v>
      </c>
      <c r="C29" s="343"/>
      <c r="D29" s="254"/>
      <c r="E29" s="254"/>
      <c r="F29" s="345"/>
      <c r="G29" s="345"/>
      <c r="H29" s="346"/>
      <c r="I29" s="346">
        <f t="shared" si="1"/>
        <v>0</v>
      </c>
      <c r="J29" s="345">
        <f>K28</f>
        <v>20317000</v>
      </c>
      <c r="K29" s="347">
        <f t="shared" si="2"/>
        <v>0</v>
      </c>
      <c r="L29" s="348"/>
    </row>
    <row r="30" spans="1:12" ht="20.25" customHeight="1">
      <c r="A30" s="349">
        <v>41821</v>
      </c>
      <c r="B30" s="344" t="s">
        <v>1323</v>
      </c>
      <c r="C30" s="254" t="s">
        <v>1324</v>
      </c>
      <c r="D30" s="254" t="s">
        <v>1328</v>
      </c>
      <c r="E30" s="254" t="s">
        <v>1326</v>
      </c>
      <c r="F30" s="350">
        <v>120</v>
      </c>
      <c r="G30" s="350">
        <v>34000</v>
      </c>
      <c r="H30" s="346">
        <f>G30*10%</f>
        <v>3400</v>
      </c>
      <c r="I30" s="346">
        <f t="shared" si="1"/>
        <v>4488000</v>
      </c>
      <c r="J30" s="345"/>
      <c r="K30" s="347">
        <f t="shared" si="2"/>
        <v>4488000</v>
      </c>
      <c r="L30" s="348" t="s">
        <v>1338</v>
      </c>
    </row>
    <row r="31" spans="1:12" ht="20.25" customHeight="1">
      <c r="A31" s="349"/>
      <c r="B31" s="344" t="s">
        <v>1323</v>
      </c>
      <c r="C31" s="254" t="s">
        <v>1324</v>
      </c>
      <c r="D31" s="258" t="s">
        <v>1340</v>
      </c>
      <c r="E31" s="254" t="s">
        <v>1326</v>
      </c>
      <c r="F31" s="350">
        <v>80</v>
      </c>
      <c r="G31" s="350">
        <v>40000</v>
      </c>
      <c r="H31" s="346">
        <f t="shared" ref="H31:H111" si="3">G31*10%</f>
        <v>4000</v>
      </c>
      <c r="I31" s="346">
        <f t="shared" si="1"/>
        <v>3520000</v>
      </c>
      <c r="J31" s="345"/>
      <c r="K31" s="347">
        <f t="shared" si="2"/>
        <v>8008000</v>
      </c>
      <c r="L31" s="348" t="s">
        <v>1343</v>
      </c>
    </row>
    <row r="32" spans="1:12" ht="20.25" customHeight="1">
      <c r="A32" s="349"/>
      <c r="B32" s="344" t="s">
        <v>1323</v>
      </c>
      <c r="C32" s="254" t="s">
        <v>1324</v>
      </c>
      <c r="D32" s="258" t="s">
        <v>1332</v>
      </c>
      <c r="E32" s="254" t="s">
        <v>1326</v>
      </c>
      <c r="F32" s="350">
        <v>100</v>
      </c>
      <c r="G32" s="350">
        <v>32000</v>
      </c>
      <c r="H32" s="346">
        <f t="shared" si="3"/>
        <v>3200</v>
      </c>
      <c r="I32" s="346">
        <f t="shared" si="1"/>
        <v>3520000</v>
      </c>
      <c r="J32" s="345"/>
      <c r="K32" s="347">
        <f t="shared" si="2"/>
        <v>11528000</v>
      </c>
      <c r="L32" s="348" t="s">
        <v>1344</v>
      </c>
    </row>
    <row r="33" spans="1:12" ht="20.25" customHeight="1">
      <c r="A33" s="349">
        <v>41836</v>
      </c>
      <c r="B33" s="344" t="s">
        <v>1345</v>
      </c>
      <c r="C33" s="258" t="s">
        <v>1346</v>
      </c>
      <c r="D33" s="258" t="s">
        <v>1347</v>
      </c>
      <c r="E33" s="254" t="s">
        <v>1326</v>
      </c>
      <c r="F33" s="350">
        <v>230</v>
      </c>
      <c r="G33" s="350">
        <v>3500</v>
      </c>
      <c r="H33" s="346">
        <f t="shared" si="3"/>
        <v>350</v>
      </c>
      <c r="I33" s="346">
        <f t="shared" si="1"/>
        <v>885500</v>
      </c>
      <c r="J33" s="345"/>
      <c r="K33" s="347">
        <f t="shared" si="2"/>
        <v>12413500</v>
      </c>
      <c r="L33" s="348" t="s">
        <v>1348</v>
      </c>
    </row>
    <row r="34" spans="1:12" ht="20.25" customHeight="1">
      <c r="A34" s="349"/>
      <c r="B34" s="344" t="s">
        <v>1345</v>
      </c>
      <c r="C34" s="258" t="s">
        <v>1346</v>
      </c>
      <c r="D34" s="258" t="s">
        <v>1347</v>
      </c>
      <c r="E34" s="254" t="s">
        <v>1326</v>
      </c>
      <c r="F34" s="350">
        <v>210</v>
      </c>
      <c r="G34" s="350">
        <v>3500</v>
      </c>
      <c r="H34" s="346">
        <f t="shared" si="3"/>
        <v>350</v>
      </c>
      <c r="I34" s="346">
        <f t="shared" si="1"/>
        <v>808500</v>
      </c>
      <c r="J34" s="345"/>
      <c r="K34" s="347">
        <f t="shared" si="2"/>
        <v>13222000</v>
      </c>
      <c r="L34" s="348" t="s">
        <v>1349</v>
      </c>
    </row>
    <row r="35" spans="1:12" ht="20.25" customHeight="1">
      <c r="A35" s="349"/>
      <c r="B35" s="344" t="s">
        <v>1345</v>
      </c>
      <c r="C35" s="258" t="s">
        <v>1346</v>
      </c>
      <c r="D35" s="258" t="s">
        <v>1347</v>
      </c>
      <c r="E35" s="254" t="s">
        <v>1326</v>
      </c>
      <c r="F35" s="350">
        <v>210</v>
      </c>
      <c r="G35" s="350">
        <v>3500</v>
      </c>
      <c r="H35" s="346">
        <f t="shared" si="3"/>
        <v>350</v>
      </c>
      <c r="I35" s="346">
        <f t="shared" si="1"/>
        <v>808500</v>
      </c>
      <c r="J35" s="345"/>
      <c r="K35" s="347">
        <f t="shared" si="2"/>
        <v>14030500</v>
      </c>
      <c r="L35" s="348" t="s">
        <v>1350</v>
      </c>
    </row>
    <row r="36" spans="1:12" ht="20.25" customHeight="1">
      <c r="A36" s="349"/>
      <c r="B36" s="344" t="s">
        <v>1323</v>
      </c>
      <c r="C36" s="258" t="s">
        <v>1346</v>
      </c>
      <c r="D36" s="258" t="s">
        <v>1351</v>
      </c>
      <c r="E36" s="254" t="s">
        <v>1326</v>
      </c>
      <c r="F36" s="350">
        <v>20</v>
      </c>
      <c r="G36" s="350">
        <v>49500</v>
      </c>
      <c r="H36" s="346">
        <f t="shared" si="3"/>
        <v>4950</v>
      </c>
      <c r="I36" s="346">
        <f t="shared" si="1"/>
        <v>1089000</v>
      </c>
      <c r="J36" s="345"/>
      <c r="K36" s="347">
        <f t="shared" si="2"/>
        <v>15119500</v>
      </c>
      <c r="L36" s="348" t="s">
        <v>1352</v>
      </c>
    </row>
    <row r="37" spans="1:12" ht="20.25" customHeight="1">
      <c r="A37" s="349"/>
      <c r="B37" s="344" t="s">
        <v>1323</v>
      </c>
      <c r="C37" s="258" t="s">
        <v>1346</v>
      </c>
      <c r="D37" s="258" t="s">
        <v>1351</v>
      </c>
      <c r="E37" s="254" t="s">
        <v>1326</v>
      </c>
      <c r="F37" s="350">
        <v>20</v>
      </c>
      <c r="G37" s="350">
        <v>49500</v>
      </c>
      <c r="H37" s="346">
        <f t="shared" si="3"/>
        <v>4950</v>
      </c>
      <c r="I37" s="346">
        <f t="shared" si="1"/>
        <v>1089000</v>
      </c>
      <c r="J37" s="345"/>
      <c r="K37" s="347">
        <f t="shared" si="2"/>
        <v>16208500</v>
      </c>
      <c r="L37" s="348" t="s">
        <v>1353</v>
      </c>
    </row>
    <row r="38" spans="1:12" ht="20.25" customHeight="1">
      <c r="A38" s="349">
        <v>41839</v>
      </c>
      <c r="B38" s="344" t="s">
        <v>1323</v>
      </c>
      <c r="C38" s="258" t="s">
        <v>1346</v>
      </c>
      <c r="D38" s="258" t="s">
        <v>1347</v>
      </c>
      <c r="E38" s="254" t="s">
        <v>1326</v>
      </c>
      <c r="F38" s="350">
        <v>1345</v>
      </c>
      <c r="G38" s="350">
        <v>3500</v>
      </c>
      <c r="H38" s="346">
        <f t="shared" si="3"/>
        <v>350</v>
      </c>
      <c r="I38" s="346">
        <f t="shared" si="1"/>
        <v>5178250</v>
      </c>
      <c r="J38" s="345"/>
      <c r="K38" s="347">
        <f t="shared" si="2"/>
        <v>21386750</v>
      </c>
      <c r="L38" s="348" t="s">
        <v>1353</v>
      </c>
    </row>
    <row r="39" spans="1:12" ht="20.25" customHeight="1">
      <c r="A39" s="349"/>
      <c r="B39" s="344" t="s">
        <v>1323</v>
      </c>
      <c r="C39" s="258" t="s">
        <v>1346</v>
      </c>
      <c r="D39" s="258" t="s">
        <v>1351</v>
      </c>
      <c r="E39" s="254" t="s">
        <v>1326</v>
      </c>
      <c r="F39" s="350">
        <v>90</v>
      </c>
      <c r="G39" s="350">
        <v>49500</v>
      </c>
      <c r="H39" s="346">
        <f t="shared" si="3"/>
        <v>4950</v>
      </c>
      <c r="I39" s="346">
        <f t="shared" si="1"/>
        <v>4900500</v>
      </c>
      <c r="J39" s="345"/>
      <c r="K39" s="347">
        <f t="shared" si="2"/>
        <v>26287250</v>
      </c>
      <c r="L39" s="348" t="s">
        <v>1352</v>
      </c>
    </row>
    <row r="40" spans="1:12" ht="20.25" customHeight="1">
      <c r="A40" s="349"/>
      <c r="B40" s="344" t="s">
        <v>1323</v>
      </c>
      <c r="C40" s="258" t="s">
        <v>1346</v>
      </c>
      <c r="D40" s="258" t="s">
        <v>1351</v>
      </c>
      <c r="E40" s="254" t="s">
        <v>1326</v>
      </c>
      <c r="F40" s="350">
        <v>90</v>
      </c>
      <c r="G40" s="350">
        <v>49500</v>
      </c>
      <c r="H40" s="346">
        <f t="shared" si="3"/>
        <v>4950</v>
      </c>
      <c r="I40" s="346">
        <f t="shared" si="1"/>
        <v>4900500</v>
      </c>
      <c r="J40" s="345"/>
      <c r="K40" s="347">
        <f t="shared" si="2"/>
        <v>31187750</v>
      </c>
      <c r="L40" s="348" t="s">
        <v>1353</v>
      </c>
    </row>
    <row r="41" spans="1:12" ht="20.25" customHeight="1">
      <c r="A41" s="349">
        <v>41844</v>
      </c>
      <c r="B41" s="344" t="s">
        <v>1345</v>
      </c>
      <c r="C41" s="258" t="s">
        <v>1346</v>
      </c>
      <c r="D41" s="258" t="s">
        <v>1347</v>
      </c>
      <c r="E41" s="254" t="s">
        <v>1326</v>
      </c>
      <c r="F41" s="350">
        <v>2663</v>
      </c>
      <c r="G41" s="350">
        <v>3500</v>
      </c>
      <c r="H41" s="346">
        <f t="shared" si="3"/>
        <v>350</v>
      </c>
      <c r="I41" s="346">
        <f t="shared" si="1"/>
        <v>10252550</v>
      </c>
      <c r="J41" s="345"/>
      <c r="K41" s="347">
        <f t="shared" si="2"/>
        <v>41440300</v>
      </c>
      <c r="L41" s="348" t="s">
        <v>1348</v>
      </c>
    </row>
    <row r="42" spans="1:12" ht="20.25" customHeight="1">
      <c r="A42" s="349"/>
      <c r="B42" s="344" t="s">
        <v>1345</v>
      </c>
      <c r="C42" s="258" t="s">
        <v>1346</v>
      </c>
      <c r="D42" s="258" t="s">
        <v>1347</v>
      </c>
      <c r="E42" s="254" t="s">
        <v>1326</v>
      </c>
      <c r="F42" s="350">
        <v>1614</v>
      </c>
      <c r="G42" s="350">
        <v>3500</v>
      </c>
      <c r="H42" s="346">
        <f t="shared" si="3"/>
        <v>350</v>
      </c>
      <c r="I42" s="346">
        <f t="shared" si="1"/>
        <v>6213900</v>
      </c>
      <c r="J42" s="345"/>
      <c r="K42" s="347">
        <f t="shared" si="2"/>
        <v>47654200</v>
      </c>
      <c r="L42" s="348" t="s">
        <v>1349</v>
      </c>
    </row>
    <row r="43" spans="1:12" ht="20.25" customHeight="1">
      <c r="A43" s="343">
        <v>41938</v>
      </c>
      <c r="B43" s="348" t="s">
        <v>17</v>
      </c>
      <c r="C43" s="343"/>
      <c r="D43" s="254"/>
      <c r="E43" s="254"/>
      <c r="F43" s="345"/>
      <c r="G43" s="345"/>
      <c r="H43" s="346"/>
      <c r="I43" s="346">
        <f t="shared" si="1"/>
        <v>0</v>
      </c>
      <c r="J43" s="345">
        <f>K42</f>
        <v>47654200</v>
      </c>
      <c r="K43" s="347">
        <f t="shared" si="2"/>
        <v>0</v>
      </c>
      <c r="L43" s="348"/>
    </row>
    <row r="44" spans="1:12" ht="20.25" customHeight="1">
      <c r="A44" s="349">
        <v>41972</v>
      </c>
      <c r="B44" s="344" t="s">
        <v>1323</v>
      </c>
      <c r="C44" s="258" t="s">
        <v>1346</v>
      </c>
      <c r="D44" s="258" t="s">
        <v>1354</v>
      </c>
      <c r="E44" s="254" t="s">
        <v>1326</v>
      </c>
      <c r="F44" s="350">
        <v>2249</v>
      </c>
      <c r="G44" s="350">
        <v>20000</v>
      </c>
      <c r="H44" s="346">
        <f t="shared" si="3"/>
        <v>2000</v>
      </c>
      <c r="I44" s="346">
        <f t="shared" si="1"/>
        <v>49478000</v>
      </c>
      <c r="J44" s="345"/>
      <c r="K44" s="347">
        <f t="shared" si="2"/>
        <v>49478000</v>
      </c>
      <c r="L44" s="348" t="s">
        <v>1352</v>
      </c>
    </row>
    <row r="45" spans="1:12" ht="20.25" customHeight="1">
      <c r="A45" s="349"/>
      <c r="B45" s="344" t="s">
        <v>1345</v>
      </c>
      <c r="C45" s="258" t="s">
        <v>1346</v>
      </c>
      <c r="D45" s="258" t="s">
        <v>1347</v>
      </c>
      <c r="E45" s="254" t="s">
        <v>1326</v>
      </c>
      <c r="F45" s="350">
        <v>1207</v>
      </c>
      <c r="G45" s="350">
        <v>5700</v>
      </c>
      <c r="H45" s="346">
        <f t="shared" si="3"/>
        <v>570</v>
      </c>
      <c r="I45" s="346">
        <f t="shared" si="1"/>
        <v>7567890</v>
      </c>
      <c r="J45" s="345"/>
      <c r="K45" s="347">
        <f t="shared" si="2"/>
        <v>57045890</v>
      </c>
      <c r="L45" s="348" t="s">
        <v>1355</v>
      </c>
    </row>
    <row r="46" spans="1:12" ht="20.25" customHeight="1">
      <c r="A46" s="349">
        <v>41986</v>
      </c>
      <c r="B46" s="344" t="s">
        <v>1345</v>
      </c>
      <c r="C46" s="258" t="s">
        <v>1346</v>
      </c>
      <c r="D46" s="258" t="s">
        <v>1347</v>
      </c>
      <c r="E46" s="254" t="s">
        <v>1326</v>
      </c>
      <c r="F46" s="350">
        <v>6292</v>
      </c>
      <c r="G46" s="350">
        <v>5700</v>
      </c>
      <c r="H46" s="346">
        <f t="shared" si="3"/>
        <v>570</v>
      </c>
      <c r="I46" s="346">
        <f t="shared" si="1"/>
        <v>39450840</v>
      </c>
      <c r="J46" s="345"/>
      <c r="K46" s="347">
        <f t="shared" si="2"/>
        <v>96496730</v>
      </c>
      <c r="L46" s="348"/>
    </row>
    <row r="47" spans="1:12" ht="20.25" customHeight="1">
      <c r="A47" s="343">
        <v>41997</v>
      </c>
      <c r="B47" s="348" t="s">
        <v>17</v>
      </c>
      <c r="C47" s="343"/>
      <c r="D47" s="254"/>
      <c r="E47" s="254"/>
      <c r="F47" s="345"/>
      <c r="G47" s="345"/>
      <c r="H47" s="346"/>
      <c r="I47" s="346">
        <f t="shared" si="1"/>
        <v>0</v>
      </c>
      <c r="J47" s="345">
        <v>50000000</v>
      </c>
      <c r="K47" s="347">
        <f>IF(B47&lt;&gt;"",K46+I47-J47,0)</f>
        <v>46496730</v>
      </c>
      <c r="L47" s="348"/>
    </row>
    <row r="48" spans="1:12" ht="20.25" customHeight="1">
      <c r="A48" s="349">
        <v>42040</v>
      </c>
      <c r="B48" s="344" t="s">
        <v>1345</v>
      </c>
      <c r="C48" s="258" t="s">
        <v>1346</v>
      </c>
      <c r="D48" s="258" t="s">
        <v>1354</v>
      </c>
      <c r="E48" s="254" t="s">
        <v>1326</v>
      </c>
      <c r="F48" s="350">
        <v>650</v>
      </c>
      <c r="G48" s="350">
        <v>20000</v>
      </c>
      <c r="H48" s="346">
        <f t="shared" si="3"/>
        <v>2000</v>
      </c>
      <c r="I48" s="346">
        <f t="shared" si="1"/>
        <v>14300000</v>
      </c>
      <c r="J48" s="345"/>
      <c r="K48" s="347">
        <f t="shared" si="2"/>
        <v>60796730</v>
      </c>
      <c r="L48" s="348"/>
    </row>
    <row r="49" spans="1:12" ht="20.25" customHeight="1">
      <c r="A49" s="349"/>
      <c r="B49" s="344" t="s">
        <v>1345</v>
      </c>
      <c r="C49" s="258" t="s">
        <v>1346</v>
      </c>
      <c r="D49" s="258" t="s">
        <v>1356</v>
      </c>
      <c r="E49" s="254" t="s">
        <v>1326</v>
      </c>
      <c r="F49" s="350">
        <v>300</v>
      </c>
      <c r="G49" s="350">
        <v>3500</v>
      </c>
      <c r="H49" s="346">
        <f t="shared" si="3"/>
        <v>350</v>
      </c>
      <c r="I49" s="346">
        <f t="shared" si="1"/>
        <v>1155000</v>
      </c>
      <c r="J49" s="345"/>
      <c r="K49" s="347">
        <f t="shared" si="2"/>
        <v>61951730</v>
      </c>
      <c r="L49" s="348"/>
    </row>
    <row r="50" spans="1:12" ht="20.25" customHeight="1">
      <c r="A50" s="349"/>
      <c r="B50" s="344" t="s">
        <v>1345</v>
      </c>
      <c r="C50" s="258" t="s">
        <v>1346</v>
      </c>
      <c r="D50" s="258" t="s">
        <v>1354</v>
      </c>
      <c r="E50" s="254" t="s">
        <v>1326</v>
      </c>
      <c r="F50" s="350">
        <v>704</v>
      </c>
      <c r="G50" s="350">
        <v>20000</v>
      </c>
      <c r="H50" s="346">
        <f t="shared" si="3"/>
        <v>2000</v>
      </c>
      <c r="I50" s="346">
        <f t="shared" si="1"/>
        <v>15488000</v>
      </c>
      <c r="J50" s="345"/>
      <c r="K50" s="347">
        <f t="shared" si="2"/>
        <v>77439730</v>
      </c>
      <c r="L50" s="348"/>
    </row>
    <row r="51" spans="1:12" ht="20.25" customHeight="1">
      <c r="A51" s="349"/>
      <c r="B51" s="344" t="s">
        <v>1345</v>
      </c>
      <c r="C51" s="258" t="s">
        <v>1346</v>
      </c>
      <c r="D51" s="258" t="s">
        <v>1354</v>
      </c>
      <c r="E51" s="254" t="s">
        <v>1326</v>
      </c>
      <c r="F51" s="350">
        <v>700</v>
      </c>
      <c r="G51" s="350">
        <v>20000</v>
      </c>
      <c r="H51" s="346">
        <f t="shared" si="3"/>
        <v>2000</v>
      </c>
      <c r="I51" s="346">
        <f t="shared" si="1"/>
        <v>15400000</v>
      </c>
      <c r="J51" s="345"/>
      <c r="K51" s="347">
        <f t="shared" si="2"/>
        <v>92839730</v>
      </c>
      <c r="L51" s="348"/>
    </row>
    <row r="52" spans="1:12" ht="20.25" customHeight="1">
      <c r="A52" s="349">
        <v>42042</v>
      </c>
      <c r="B52" s="344" t="s">
        <v>1345</v>
      </c>
      <c r="C52" s="258" t="s">
        <v>1346</v>
      </c>
      <c r="D52" s="258" t="s">
        <v>1354</v>
      </c>
      <c r="E52" s="254" t="s">
        <v>1326</v>
      </c>
      <c r="F52" s="350">
        <v>230</v>
      </c>
      <c r="G52" s="350">
        <v>20000</v>
      </c>
      <c r="H52" s="346">
        <f t="shared" si="3"/>
        <v>2000</v>
      </c>
      <c r="I52" s="346">
        <f t="shared" si="1"/>
        <v>5060000</v>
      </c>
      <c r="J52" s="345"/>
      <c r="K52" s="347">
        <f t="shared" si="2"/>
        <v>97899730</v>
      </c>
      <c r="L52" s="348"/>
    </row>
    <row r="53" spans="1:12" ht="20.25" customHeight="1">
      <c r="A53" s="349"/>
      <c r="B53" s="344" t="s">
        <v>1345</v>
      </c>
      <c r="C53" s="258" t="s">
        <v>1346</v>
      </c>
      <c r="D53" s="258" t="s">
        <v>1356</v>
      </c>
      <c r="E53" s="254" t="s">
        <v>1326</v>
      </c>
      <c r="F53" s="350">
        <v>1629</v>
      </c>
      <c r="G53" s="350">
        <v>3500</v>
      </c>
      <c r="H53" s="346">
        <f t="shared" si="3"/>
        <v>350</v>
      </c>
      <c r="I53" s="346">
        <f t="shared" si="1"/>
        <v>6271650</v>
      </c>
      <c r="J53" s="345"/>
      <c r="K53" s="347">
        <f t="shared" si="2"/>
        <v>104171380</v>
      </c>
      <c r="L53" s="348"/>
    </row>
    <row r="54" spans="1:12" ht="20.25" customHeight="1">
      <c r="A54" s="349"/>
      <c r="B54" s="344" t="s">
        <v>1345</v>
      </c>
      <c r="C54" s="258" t="s">
        <v>1346</v>
      </c>
      <c r="D54" s="258" t="s">
        <v>1356</v>
      </c>
      <c r="E54" s="254" t="s">
        <v>1326</v>
      </c>
      <c r="F54" s="350">
        <v>1320</v>
      </c>
      <c r="G54" s="350">
        <v>3500</v>
      </c>
      <c r="H54" s="346">
        <f t="shared" si="3"/>
        <v>350</v>
      </c>
      <c r="I54" s="346">
        <f t="shared" si="1"/>
        <v>5082000</v>
      </c>
      <c r="J54" s="345"/>
      <c r="K54" s="347">
        <f t="shared" si="2"/>
        <v>109253380</v>
      </c>
      <c r="L54" s="348"/>
    </row>
    <row r="55" spans="1:12" ht="20.25" customHeight="1">
      <c r="A55" s="349">
        <v>42043</v>
      </c>
      <c r="B55" s="344" t="s">
        <v>1345</v>
      </c>
      <c r="C55" s="258" t="s">
        <v>1346</v>
      </c>
      <c r="D55" s="258" t="s">
        <v>1356</v>
      </c>
      <c r="E55" s="254" t="s">
        <v>1326</v>
      </c>
      <c r="F55" s="350">
        <v>1500</v>
      </c>
      <c r="G55" s="350">
        <v>3500</v>
      </c>
      <c r="H55" s="346">
        <f t="shared" si="3"/>
        <v>350</v>
      </c>
      <c r="I55" s="346">
        <f t="shared" si="1"/>
        <v>5775000</v>
      </c>
      <c r="J55" s="345"/>
      <c r="K55" s="347">
        <f t="shared" si="2"/>
        <v>115028380</v>
      </c>
      <c r="L55" s="348"/>
    </row>
    <row r="56" spans="1:12" ht="20.25" customHeight="1">
      <c r="A56" s="349"/>
      <c r="B56" s="344" t="s">
        <v>1345</v>
      </c>
      <c r="C56" s="258" t="s">
        <v>1346</v>
      </c>
      <c r="D56" s="258" t="s">
        <v>1356</v>
      </c>
      <c r="E56" s="254" t="s">
        <v>1326</v>
      </c>
      <c r="F56" s="350">
        <v>1040</v>
      </c>
      <c r="G56" s="350">
        <v>3500</v>
      </c>
      <c r="H56" s="346">
        <f t="shared" si="3"/>
        <v>350</v>
      </c>
      <c r="I56" s="346">
        <f t="shared" si="1"/>
        <v>4004000</v>
      </c>
      <c r="J56" s="345"/>
      <c r="K56" s="347">
        <f t="shared" si="2"/>
        <v>119032380</v>
      </c>
      <c r="L56" s="348"/>
    </row>
    <row r="57" spans="1:12" ht="20.25" customHeight="1">
      <c r="A57" s="349">
        <v>42045</v>
      </c>
      <c r="B57" s="344" t="s">
        <v>1345</v>
      </c>
      <c r="C57" s="258" t="s">
        <v>1346</v>
      </c>
      <c r="D57" s="258" t="s">
        <v>1356</v>
      </c>
      <c r="E57" s="254" t="s">
        <v>1326</v>
      </c>
      <c r="F57" s="350">
        <v>1946</v>
      </c>
      <c r="G57" s="350">
        <v>3500</v>
      </c>
      <c r="H57" s="346">
        <f t="shared" si="3"/>
        <v>350</v>
      </c>
      <c r="I57" s="346">
        <f t="shared" si="1"/>
        <v>7492100</v>
      </c>
      <c r="J57" s="345"/>
      <c r="K57" s="347">
        <f t="shared" si="2"/>
        <v>126524480</v>
      </c>
      <c r="L57" s="348"/>
    </row>
    <row r="58" spans="1:12" ht="20.25" customHeight="1">
      <c r="A58" s="343">
        <v>42049</v>
      </c>
      <c r="B58" s="348" t="s">
        <v>17</v>
      </c>
      <c r="C58" s="343"/>
      <c r="D58" s="254"/>
      <c r="E58" s="254"/>
      <c r="F58" s="345"/>
      <c r="G58" s="345"/>
      <c r="H58" s="346"/>
      <c r="I58" s="346">
        <f>IF(B58&lt;&gt;"",F58*(G58+H58),0)</f>
        <v>0</v>
      </c>
      <c r="J58" s="345">
        <v>50000000</v>
      </c>
      <c r="K58" s="347">
        <f>IF(B58&lt;&gt;"",K57+I58-J58,0)</f>
        <v>76524480</v>
      </c>
      <c r="L58" s="348"/>
    </row>
    <row r="59" spans="1:12" ht="20.25" customHeight="1">
      <c r="A59" s="349">
        <v>42083</v>
      </c>
      <c r="B59" s="344" t="s">
        <v>1345</v>
      </c>
      <c r="C59" s="258" t="s">
        <v>1346</v>
      </c>
      <c r="D59" s="258" t="s">
        <v>1356</v>
      </c>
      <c r="E59" s="254" t="s">
        <v>1326</v>
      </c>
      <c r="F59" s="350">
        <v>4423</v>
      </c>
      <c r="G59" s="350">
        <v>5700</v>
      </c>
      <c r="H59" s="346">
        <f t="shared" si="3"/>
        <v>570</v>
      </c>
      <c r="I59" s="346">
        <f t="shared" ref="I59:I111" si="4">IF(B59&lt;&gt;"",F59*(G59+H59),0)</f>
        <v>27732210</v>
      </c>
      <c r="J59" s="345"/>
      <c r="K59" s="347">
        <f t="shared" ref="K59:K111" si="5">IF(B59&lt;&gt;"",K58+I59-J59,0)</f>
        <v>104256690</v>
      </c>
      <c r="L59" s="348"/>
    </row>
    <row r="60" spans="1:12" ht="20.25" customHeight="1">
      <c r="A60" s="349"/>
      <c r="B60" s="344" t="s">
        <v>1345</v>
      </c>
      <c r="C60" s="258" t="s">
        <v>1346</v>
      </c>
      <c r="D60" s="258" t="s">
        <v>1354</v>
      </c>
      <c r="E60" s="254" t="s">
        <v>1326</v>
      </c>
      <c r="F60" s="350">
        <v>917</v>
      </c>
      <c r="G60" s="350">
        <v>20000</v>
      </c>
      <c r="H60" s="346">
        <f t="shared" si="3"/>
        <v>2000</v>
      </c>
      <c r="I60" s="346">
        <f t="shared" si="4"/>
        <v>20174000</v>
      </c>
      <c r="J60" s="345"/>
      <c r="K60" s="347">
        <f t="shared" si="5"/>
        <v>124430690</v>
      </c>
      <c r="L60" s="348"/>
    </row>
    <row r="61" spans="1:12" ht="20.25" customHeight="1">
      <c r="A61" s="343">
        <v>42098</v>
      </c>
      <c r="B61" s="348" t="s">
        <v>17</v>
      </c>
      <c r="C61" s="343"/>
      <c r="D61" s="254"/>
      <c r="E61" s="254"/>
      <c r="F61" s="345"/>
      <c r="G61" s="345"/>
      <c r="H61" s="346"/>
      <c r="I61" s="346">
        <f>IF(B61&lt;&gt;"",F61*(G61+H61),0)</f>
        <v>0</v>
      </c>
      <c r="J61" s="345">
        <v>50000000</v>
      </c>
      <c r="K61" s="347">
        <f>IF(B61&lt;&gt;"",K60+I61-J61,0)</f>
        <v>74430690</v>
      </c>
      <c r="L61" s="348"/>
    </row>
    <row r="62" spans="1:12" ht="20.25" customHeight="1">
      <c r="A62" s="343">
        <v>42159</v>
      </c>
      <c r="B62" s="348" t="s">
        <v>17</v>
      </c>
      <c r="C62" s="343"/>
      <c r="D62" s="254"/>
      <c r="E62" s="254"/>
      <c r="F62" s="345"/>
      <c r="G62" s="345"/>
      <c r="H62" s="346"/>
      <c r="I62" s="346">
        <f>IF(B62&lt;&gt;"",F62*(G62+H62),0)</f>
        <v>0</v>
      </c>
      <c r="J62" s="345">
        <f>K61</f>
        <v>74430690</v>
      </c>
      <c r="K62" s="347">
        <f>IF(B62&lt;&gt;"",K61+I62-J62,0)</f>
        <v>0</v>
      </c>
      <c r="L62" s="348"/>
    </row>
    <row r="63" spans="1:12" ht="20.25" customHeight="1">
      <c r="A63" s="349"/>
      <c r="B63" s="344" t="s">
        <v>1345</v>
      </c>
      <c r="C63" s="258" t="s">
        <v>1346</v>
      </c>
      <c r="D63" s="258" t="s">
        <v>1356</v>
      </c>
      <c r="E63" s="254" t="s">
        <v>1326</v>
      </c>
      <c r="F63" s="350">
        <v>1025</v>
      </c>
      <c r="G63" s="350">
        <v>6000</v>
      </c>
      <c r="H63" s="346">
        <f t="shared" si="3"/>
        <v>600</v>
      </c>
      <c r="I63" s="346">
        <f t="shared" si="4"/>
        <v>6765000</v>
      </c>
      <c r="J63" s="345"/>
      <c r="K63" s="347">
        <f t="shared" si="5"/>
        <v>6765000</v>
      </c>
      <c r="L63" s="348" t="s">
        <v>1357</v>
      </c>
    </row>
    <row r="64" spans="1:12" ht="20.25" customHeight="1">
      <c r="A64" s="349"/>
      <c r="B64" s="344" t="s">
        <v>1345</v>
      </c>
      <c r="C64" s="258" t="s">
        <v>1346</v>
      </c>
      <c r="D64" s="258" t="s">
        <v>1356</v>
      </c>
      <c r="E64" s="254" t="s">
        <v>1326</v>
      </c>
      <c r="F64" s="350">
        <v>400</v>
      </c>
      <c r="G64" s="350">
        <v>5600</v>
      </c>
      <c r="H64" s="346">
        <f t="shared" si="3"/>
        <v>560</v>
      </c>
      <c r="I64" s="346">
        <f t="shared" si="4"/>
        <v>2464000</v>
      </c>
      <c r="J64" s="345"/>
      <c r="K64" s="347">
        <f t="shared" si="5"/>
        <v>9229000</v>
      </c>
      <c r="L64" s="348" t="s">
        <v>1358</v>
      </c>
    </row>
    <row r="65" spans="1:12" ht="20.25" customHeight="1">
      <c r="A65" s="349"/>
      <c r="B65" s="344" t="s">
        <v>1345</v>
      </c>
      <c r="C65" s="258" t="s">
        <v>1346</v>
      </c>
      <c r="D65" s="258" t="s">
        <v>1356</v>
      </c>
      <c r="E65" s="254" t="s">
        <v>1326</v>
      </c>
      <c r="F65" s="350">
        <v>485</v>
      </c>
      <c r="G65" s="350">
        <v>6000</v>
      </c>
      <c r="H65" s="346">
        <f t="shared" si="3"/>
        <v>600</v>
      </c>
      <c r="I65" s="346">
        <f t="shared" si="4"/>
        <v>3201000</v>
      </c>
      <c r="J65" s="345"/>
      <c r="K65" s="347">
        <f t="shared" si="5"/>
        <v>12430000</v>
      </c>
      <c r="L65" s="348" t="s">
        <v>1357</v>
      </c>
    </row>
    <row r="66" spans="1:12" ht="20.25" customHeight="1">
      <c r="A66" s="349"/>
      <c r="B66" s="344" t="s">
        <v>1345</v>
      </c>
      <c r="C66" s="258" t="s">
        <v>1346</v>
      </c>
      <c r="D66" s="258" t="s">
        <v>1356</v>
      </c>
      <c r="E66" s="254" t="s">
        <v>1326</v>
      </c>
      <c r="F66" s="350">
        <v>320</v>
      </c>
      <c r="G66" s="350">
        <v>5600</v>
      </c>
      <c r="H66" s="346">
        <f t="shared" si="3"/>
        <v>560</v>
      </c>
      <c r="I66" s="346">
        <f t="shared" si="4"/>
        <v>1971200</v>
      </c>
      <c r="J66" s="345"/>
      <c r="K66" s="347">
        <f t="shared" si="5"/>
        <v>14401200</v>
      </c>
      <c r="L66" s="348" t="s">
        <v>1358</v>
      </c>
    </row>
    <row r="67" spans="1:12" ht="20.25" customHeight="1">
      <c r="A67" s="349"/>
      <c r="B67" s="344" t="s">
        <v>1345</v>
      </c>
      <c r="C67" s="258" t="s">
        <v>1346</v>
      </c>
      <c r="D67" s="258" t="s">
        <v>1356</v>
      </c>
      <c r="E67" s="254" t="s">
        <v>1326</v>
      </c>
      <c r="F67" s="350">
        <v>1406</v>
      </c>
      <c r="G67" s="350">
        <v>6000</v>
      </c>
      <c r="H67" s="346">
        <f t="shared" si="3"/>
        <v>600</v>
      </c>
      <c r="I67" s="346">
        <f t="shared" si="4"/>
        <v>9279600</v>
      </c>
      <c r="J67" s="345"/>
      <c r="K67" s="347">
        <f t="shared" si="5"/>
        <v>23680800</v>
      </c>
      <c r="L67" s="348" t="s">
        <v>1348</v>
      </c>
    </row>
    <row r="68" spans="1:12" ht="20.25" customHeight="1">
      <c r="A68" s="349"/>
      <c r="B68" s="344" t="s">
        <v>1345</v>
      </c>
      <c r="C68" s="258" t="s">
        <v>1346</v>
      </c>
      <c r="D68" s="258" t="s">
        <v>1356</v>
      </c>
      <c r="E68" s="254" t="s">
        <v>1326</v>
      </c>
      <c r="F68" s="350">
        <v>1780</v>
      </c>
      <c r="G68" s="350">
        <v>5600</v>
      </c>
      <c r="H68" s="346">
        <f t="shared" si="3"/>
        <v>560</v>
      </c>
      <c r="I68" s="346">
        <f t="shared" si="4"/>
        <v>10964800</v>
      </c>
      <c r="J68" s="345"/>
      <c r="K68" s="347">
        <f t="shared" si="5"/>
        <v>34645600</v>
      </c>
      <c r="L68" s="348"/>
    </row>
    <row r="69" spans="1:12" ht="20.25" customHeight="1">
      <c r="A69" s="343">
        <v>42363</v>
      </c>
      <c r="B69" s="348" t="s">
        <v>17</v>
      </c>
      <c r="C69" s="343"/>
      <c r="D69" s="254"/>
      <c r="E69" s="254"/>
      <c r="F69" s="345"/>
      <c r="G69" s="345"/>
      <c r="H69" s="346"/>
      <c r="I69" s="346">
        <f>IF(B69&lt;&gt;"",F69*(G69+H69),0)</f>
        <v>0</v>
      </c>
      <c r="J69" s="345">
        <f>K68</f>
        <v>34645600</v>
      </c>
      <c r="K69" s="347">
        <f>IF(B69&lt;&gt;"",K68+I69-J69,0)</f>
        <v>0</v>
      </c>
      <c r="L69" s="348"/>
    </row>
    <row r="70" spans="1:12" ht="20.25" customHeight="1">
      <c r="A70" s="349">
        <v>42431</v>
      </c>
      <c r="B70" s="344" t="s">
        <v>1323</v>
      </c>
      <c r="C70" s="349" t="s">
        <v>1359</v>
      </c>
      <c r="D70" s="258" t="s">
        <v>1328</v>
      </c>
      <c r="E70" s="254" t="s">
        <v>1326</v>
      </c>
      <c r="F70" s="350">
        <v>1015</v>
      </c>
      <c r="G70" s="350">
        <v>12000</v>
      </c>
      <c r="H70" s="346">
        <f t="shared" si="3"/>
        <v>1200</v>
      </c>
      <c r="I70" s="346">
        <f t="shared" si="4"/>
        <v>13398000</v>
      </c>
      <c r="J70" s="345"/>
      <c r="K70" s="347">
        <f t="shared" si="5"/>
        <v>13398000</v>
      </c>
      <c r="L70" s="348"/>
    </row>
    <row r="71" spans="1:12" ht="20.25" customHeight="1">
      <c r="A71" s="349"/>
      <c r="B71" s="344" t="s">
        <v>1323</v>
      </c>
      <c r="C71" s="349" t="s">
        <v>1359</v>
      </c>
      <c r="D71" s="258" t="s">
        <v>1360</v>
      </c>
      <c r="E71" s="254" t="s">
        <v>1326</v>
      </c>
      <c r="F71" s="350">
        <v>375</v>
      </c>
      <c r="G71" s="350">
        <v>9500</v>
      </c>
      <c r="H71" s="346">
        <f t="shared" si="3"/>
        <v>950</v>
      </c>
      <c r="I71" s="346">
        <f t="shared" si="4"/>
        <v>3918750</v>
      </c>
      <c r="J71" s="345"/>
      <c r="K71" s="347">
        <f t="shared" si="5"/>
        <v>17316750</v>
      </c>
      <c r="L71" s="348"/>
    </row>
    <row r="72" spans="1:12" ht="20.25" customHeight="1">
      <c r="A72" s="349"/>
      <c r="B72" s="344" t="s">
        <v>1323</v>
      </c>
      <c r="C72" s="349"/>
      <c r="D72" s="258" t="s">
        <v>1412</v>
      </c>
      <c r="E72" s="414" t="s">
        <v>1326</v>
      </c>
      <c r="F72" s="350">
        <v>1250</v>
      </c>
      <c r="G72" s="350">
        <v>18000</v>
      </c>
      <c r="H72" s="346">
        <f t="shared" si="3"/>
        <v>1800</v>
      </c>
      <c r="I72" s="346">
        <f t="shared" si="4"/>
        <v>24750000</v>
      </c>
      <c r="J72" s="345"/>
      <c r="K72" s="347">
        <f t="shared" si="5"/>
        <v>42066750</v>
      </c>
      <c r="L72" s="348"/>
    </row>
    <row r="73" spans="1:12" ht="20.25" customHeight="1">
      <c r="A73" s="349">
        <v>42484</v>
      </c>
      <c r="B73" s="344" t="s">
        <v>1323</v>
      </c>
      <c r="C73" s="349"/>
      <c r="D73" s="258" t="s">
        <v>1412</v>
      </c>
      <c r="E73" s="416" t="s">
        <v>1326</v>
      </c>
      <c r="F73" s="350">
        <v>578</v>
      </c>
      <c r="G73" s="350">
        <v>18000</v>
      </c>
      <c r="H73" s="346">
        <f t="shared" si="3"/>
        <v>1800</v>
      </c>
      <c r="I73" s="346">
        <f t="shared" si="4"/>
        <v>11444400</v>
      </c>
      <c r="J73" s="345"/>
      <c r="K73" s="347">
        <f t="shared" si="5"/>
        <v>53511150</v>
      </c>
      <c r="L73" s="348"/>
    </row>
    <row r="74" spans="1:12" ht="20.25" customHeight="1">
      <c r="A74" s="349">
        <v>42499</v>
      </c>
      <c r="B74" s="344" t="s">
        <v>1323</v>
      </c>
      <c r="C74" s="349"/>
      <c r="D74" s="258" t="s">
        <v>1770</v>
      </c>
      <c r="E74" s="417" t="s">
        <v>1326</v>
      </c>
      <c r="F74" s="350">
        <v>123</v>
      </c>
      <c r="G74" s="350">
        <v>13000</v>
      </c>
      <c r="H74" s="346">
        <f t="shared" si="3"/>
        <v>1300</v>
      </c>
      <c r="I74" s="346">
        <f t="shared" si="4"/>
        <v>1758900</v>
      </c>
      <c r="J74" s="345"/>
      <c r="K74" s="347">
        <f t="shared" si="5"/>
        <v>55270050</v>
      </c>
      <c r="L74" s="348"/>
    </row>
    <row r="75" spans="1:12" ht="20.25" customHeight="1">
      <c r="A75" s="349"/>
      <c r="B75" s="344" t="s">
        <v>1323</v>
      </c>
      <c r="C75" s="349"/>
      <c r="D75" s="258" t="s">
        <v>1771</v>
      </c>
      <c r="E75" s="417" t="s">
        <v>1326</v>
      </c>
      <c r="F75" s="350">
        <v>62</v>
      </c>
      <c r="G75" s="350">
        <v>13000</v>
      </c>
      <c r="H75" s="346">
        <f t="shared" ref="H75:H80" si="6">G75*10%</f>
        <v>1300</v>
      </c>
      <c r="I75" s="346">
        <f t="shared" ref="I75:I80" si="7">IF(B75&lt;&gt;"",F75*(G75+H75),0)</f>
        <v>886600</v>
      </c>
      <c r="J75" s="345"/>
      <c r="K75" s="347">
        <f t="shared" ref="K75:K80" si="8">IF(B75&lt;&gt;"",K74+I75-J75,0)</f>
        <v>56156650</v>
      </c>
      <c r="L75" s="348"/>
    </row>
    <row r="76" spans="1:12" ht="20.25" customHeight="1">
      <c r="A76" s="349"/>
      <c r="B76" s="344" t="s">
        <v>1323</v>
      </c>
      <c r="C76" s="349"/>
      <c r="D76" s="258" t="s">
        <v>1328</v>
      </c>
      <c r="E76" s="417" t="s">
        <v>1326</v>
      </c>
      <c r="F76" s="350">
        <v>321</v>
      </c>
      <c r="G76" s="350">
        <v>13500</v>
      </c>
      <c r="H76" s="346">
        <f t="shared" si="6"/>
        <v>1350</v>
      </c>
      <c r="I76" s="346">
        <f t="shared" si="7"/>
        <v>4766850</v>
      </c>
      <c r="J76" s="345"/>
      <c r="K76" s="347">
        <f t="shared" si="8"/>
        <v>60923500</v>
      </c>
      <c r="L76" s="348"/>
    </row>
    <row r="77" spans="1:12" ht="20.25" customHeight="1">
      <c r="A77" s="349"/>
      <c r="B77" s="344" t="s">
        <v>1323</v>
      </c>
      <c r="C77" s="349"/>
      <c r="D77" s="258" t="s">
        <v>1772</v>
      </c>
      <c r="E77" s="417" t="s">
        <v>1326</v>
      </c>
      <c r="F77" s="350">
        <v>904</v>
      </c>
      <c r="G77" s="350">
        <v>21347</v>
      </c>
      <c r="H77" s="346">
        <f t="shared" si="6"/>
        <v>2134.7000000000003</v>
      </c>
      <c r="I77" s="346">
        <f t="shared" si="7"/>
        <v>21227456.800000001</v>
      </c>
      <c r="J77" s="345"/>
      <c r="K77" s="347">
        <f t="shared" si="8"/>
        <v>82150956.799999997</v>
      </c>
      <c r="L77" s="348"/>
    </row>
    <row r="78" spans="1:12" ht="20.25" customHeight="1">
      <c r="A78" s="349"/>
      <c r="B78" s="344" t="s">
        <v>1323</v>
      </c>
      <c r="C78" s="349"/>
      <c r="D78" s="258" t="s">
        <v>1773</v>
      </c>
      <c r="E78" s="417" t="s">
        <v>1326</v>
      </c>
      <c r="F78" s="350">
        <v>72</v>
      </c>
      <c r="G78" s="350">
        <v>21347</v>
      </c>
      <c r="H78" s="346">
        <f t="shared" si="6"/>
        <v>2134.7000000000003</v>
      </c>
      <c r="I78" s="346">
        <f t="shared" si="7"/>
        <v>1690682.4000000001</v>
      </c>
      <c r="J78" s="345"/>
      <c r="K78" s="347">
        <f t="shared" si="8"/>
        <v>83841639.200000003</v>
      </c>
      <c r="L78" s="348"/>
    </row>
    <row r="79" spans="1:12" ht="20.25" customHeight="1">
      <c r="A79" s="349"/>
      <c r="B79" s="344" t="s">
        <v>1323</v>
      </c>
      <c r="C79" s="349"/>
      <c r="D79" s="258" t="s">
        <v>1774</v>
      </c>
      <c r="E79" s="417" t="s">
        <v>1326</v>
      </c>
      <c r="F79" s="350">
        <v>132</v>
      </c>
      <c r="G79" s="350">
        <v>21347</v>
      </c>
      <c r="H79" s="346">
        <f t="shared" si="6"/>
        <v>2134.7000000000003</v>
      </c>
      <c r="I79" s="346">
        <f t="shared" si="7"/>
        <v>3099584.4</v>
      </c>
      <c r="J79" s="345"/>
      <c r="K79" s="347">
        <f t="shared" si="8"/>
        <v>86941223.600000009</v>
      </c>
      <c r="L79" s="348"/>
    </row>
    <row r="80" spans="1:12" ht="20.25" customHeight="1">
      <c r="A80" s="349">
        <v>42530</v>
      </c>
      <c r="B80" s="344" t="s">
        <v>1323</v>
      </c>
      <c r="C80" s="349"/>
      <c r="D80" s="258" t="s">
        <v>1328</v>
      </c>
      <c r="E80" s="421" t="s">
        <v>1326</v>
      </c>
      <c r="F80" s="350">
        <v>312</v>
      </c>
      <c r="G80" s="350">
        <v>13500</v>
      </c>
      <c r="H80" s="346">
        <f t="shared" si="6"/>
        <v>1350</v>
      </c>
      <c r="I80" s="346">
        <f t="shared" si="7"/>
        <v>4633200</v>
      </c>
      <c r="J80" s="345"/>
      <c r="K80" s="347">
        <f t="shared" si="8"/>
        <v>91574423.600000009</v>
      </c>
      <c r="L80" s="348"/>
    </row>
    <row r="81" spans="1:12" ht="20.25" customHeight="1">
      <c r="A81" s="349"/>
      <c r="B81" s="344" t="s">
        <v>1323</v>
      </c>
      <c r="C81" s="349"/>
      <c r="D81" s="258" t="s">
        <v>1879</v>
      </c>
      <c r="E81" s="421" t="s">
        <v>1326</v>
      </c>
      <c r="F81" s="350">
        <v>600</v>
      </c>
      <c r="G81" s="350">
        <v>18000</v>
      </c>
      <c r="H81" s="346">
        <f t="shared" ref="H81:H86" si="9">G81*10%</f>
        <v>1800</v>
      </c>
      <c r="I81" s="346">
        <f t="shared" ref="I81:I86" si="10">IF(B81&lt;&gt;"",F81*(G81+H81),0)</f>
        <v>11880000</v>
      </c>
      <c r="J81" s="345"/>
      <c r="K81" s="347">
        <f t="shared" ref="K81:K86" si="11">IF(B81&lt;&gt;"",K80+I81-J81,0)</f>
        <v>103454423.60000001</v>
      </c>
      <c r="L81" s="348"/>
    </row>
    <row r="82" spans="1:12" ht="20.25" customHeight="1">
      <c r="A82" s="349"/>
      <c r="B82" s="344" t="s">
        <v>1878</v>
      </c>
      <c r="C82" s="349"/>
      <c r="D82" s="258" t="s">
        <v>1880</v>
      </c>
      <c r="E82" s="258"/>
      <c r="F82" s="350">
        <v>600</v>
      </c>
      <c r="G82" s="350">
        <v>2400</v>
      </c>
      <c r="H82" s="346">
        <f t="shared" si="9"/>
        <v>240</v>
      </c>
      <c r="I82" s="346">
        <f t="shared" si="10"/>
        <v>1584000</v>
      </c>
      <c r="J82" s="345"/>
      <c r="K82" s="347">
        <f t="shared" si="11"/>
        <v>105038423.60000001</v>
      </c>
      <c r="L82" s="348"/>
    </row>
    <row r="83" spans="1:12" ht="20.25" customHeight="1">
      <c r="A83" s="349"/>
      <c r="B83" s="344" t="s">
        <v>1323</v>
      </c>
      <c r="C83" s="349"/>
      <c r="D83" s="258" t="s">
        <v>1412</v>
      </c>
      <c r="E83" s="464" t="s">
        <v>1326</v>
      </c>
      <c r="F83" s="350">
        <v>600</v>
      </c>
      <c r="G83" s="350">
        <v>18200</v>
      </c>
      <c r="H83" s="346">
        <f t="shared" si="9"/>
        <v>1820</v>
      </c>
      <c r="I83" s="346">
        <f t="shared" si="10"/>
        <v>12012000</v>
      </c>
      <c r="J83" s="345"/>
      <c r="K83" s="347">
        <f t="shared" si="11"/>
        <v>117050423.60000001</v>
      </c>
      <c r="L83" s="348"/>
    </row>
    <row r="84" spans="1:12" ht="20.25" customHeight="1">
      <c r="A84" s="343">
        <v>42555</v>
      </c>
      <c r="B84" s="348" t="s">
        <v>17</v>
      </c>
      <c r="C84" s="343"/>
      <c r="D84" s="465"/>
      <c r="E84" s="465"/>
      <c r="F84" s="345"/>
      <c r="G84" s="345"/>
      <c r="H84" s="346"/>
      <c r="I84" s="346">
        <f>IF(B84&lt;&gt;"",F84*(G84+H84),0)</f>
        <v>0</v>
      </c>
      <c r="J84" s="345">
        <v>50000000</v>
      </c>
      <c r="K84" s="347">
        <f>IF(B84&lt;&gt;"",K83+I84-J84,0)</f>
        <v>67050423.600000009</v>
      </c>
      <c r="L84" s="348"/>
    </row>
    <row r="85" spans="1:12" ht="20.25" customHeight="1">
      <c r="A85" s="349">
        <v>42583</v>
      </c>
      <c r="B85" s="344" t="s">
        <v>1323</v>
      </c>
      <c r="C85" s="349"/>
      <c r="D85" s="258" t="s">
        <v>2021</v>
      </c>
      <c r="E85" s="258"/>
      <c r="F85" s="350">
        <v>120</v>
      </c>
      <c r="G85" s="350">
        <v>11000</v>
      </c>
      <c r="H85" s="346">
        <f t="shared" si="9"/>
        <v>1100</v>
      </c>
      <c r="I85" s="346">
        <f t="shared" si="10"/>
        <v>1452000</v>
      </c>
      <c r="J85" s="345"/>
      <c r="K85" s="347">
        <f t="shared" si="11"/>
        <v>68502423.600000009</v>
      </c>
      <c r="L85" s="348"/>
    </row>
    <row r="86" spans="1:12" ht="20.25" customHeight="1">
      <c r="A86" s="349"/>
      <c r="B86" s="344" t="s">
        <v>1323</v>
      </c>
      <c r="C86" s="349"/>
      <c r="D86" s="258" t="s">
        <v>1770</v>
      </c>
      <c r="E86" s="258"/>
      <c r="F86" s="350">
        <v>260</v>
      </c>
      <c r="G86" s="350">
        <v>13000</v>
      </c>
      <c r="H86" s="346">
        <f t="shared" si="9"/>
        <v>1300</v>
      </c>
      <c r="I86" s="346">
        <f t="shared" si="10"/>
        <v>3718000</v>
      </c>
      <c r="J86" s="345"/>
      <c r="K86" s="347">
        <f t="shared" si="11"/>
        <v>72220423.600000009</v>
      </c>
      <c r="L86" s="348"/>
    </row>
    <row r="87" spans="1:12" ht="20.25" customHeight="1">
      <c r="A87" s="349"/>
      <c r="B87" s="344" t="s">
        <v>1323</v>
      </c>
      <c r="C87" s="349"/>
      <c r="D87" s="258" t="s">
        <v>2022</v>
      </c>
      <c r="E87" s="258"/>
      <c r="F87" s="350">
        <v>2300</v>
      </c>
      <c r="G87" s="350">
        <v>10000</v>
      </c>
      <c r="H87" s="346">
        <f t="shared" ref="H87:H110" si="12">G87*10%</f>
        <v>1000</v>
      </c>
      <c r="I87" s="346">
        <f t="shared" ref="I87:I110" si="13">IF(B87&lt;&gt;"",F87*(G87+H87),0)</f>
        <v>25300000</v>
      </c>
      <c r="J87" s="345"/>
      <c r="K87" s="347">
        <f t="shared" ref="K87:K110" si="14">IF(B87&lt;&gt;"",K86+I87-J87,0)</f>
        <v>97520423.600000009</v>
      </c>
      <c r="L87" s="348"/>
    </row>
    <row r="88" spans="1:12" ht="20.25" customHeight="1">
      <c r="A88" s="349"/>
      <c r="B88" s="344" t="s">
        <v>1323</v>
      </c>
      <c r="C88" s="349"/>
      <c r="D88" s="258" t="s">
        <v>2023</v>
      </c>
      <c r="E88" s="258"/>
      <c r="F88" s="350">
        <v>1009</v>
      </c>
      <c r="G88" s="350">
        <v>15000</v>
      </c>
      <c r="H88" s="346">
        <f t="shared" ref="H88:H94" si="15">G88*10%</f>
        <v>1500</v>
      </c>
      <c r="I88" s="346">
        <f t="shared" ref="I88:I94" si="16">IF(B88&lt;&gt;"",F88*(G88+H88),0)</f>
        <v>16648500</v>
      </c>
      <c r="J88" s="345"/>
      <c r="K88" s="347">
        <f t="shared" ref="K88:K94" si="17">IF(B88&lt;&gt;"",K87+I88-J88,0)</f>
        <v>114168923.60000001</v>
      </c>
      <c r="L88" s="348"/>
    </row>
    <row r="89" spans="1:12" ht="20.25" customHeight="1">
      <c r="A89" s="349">
        <v>42606</v>
      </c>
      <c r="B89" s="344" t="s">
        <v>1323</v>
      </c>
      <c r="C89" s="349"/>
      <c r="D89" s="258" t="s">
        <v>2130</v>
      </c>
      <c r="E89" s="258"/>
      <c r="F89" s="350">
        <v>2000</v>
      </c>
      <c r="G89" s="350">
        <v>11500</v>
      </c>
      <c r="H89" s="346">
        <f t="shared" si="15"/>
        <v>1150</v>
      </c>
      <c r="I89" s="346">
        <f t="shared" si="16"/>
        <v>25300000</v>
      </c>
      <c r="J89" s="345"/>
      <c r="K89" s="347">
        <f t="shared" si="17"/>
        <v>139468923.60000002</v>
      </c>
      <c r="L89" s="348"/>
    </row>
    <row r="90" spans="1:12" ht="20.25" customHeight="1">
      <c r="A90" s="349"/>
      <c r="B90" s="344" t="s">
        <v>1323</v>
      </c>
      <c r="C90" s="349"/>
      <c r="D90" s="258" t="s">
        <v>2022</v>
      </c>
      <c r="E90" s="258"/>
      <c r="F90" s="350">
        <v>100</v>
      </c>
      <c r="G90" s="350">
        <v>12000</v>
      </c>
      <c r="H90" s="346">
        <f t="shared" si="15"/>
        <v>1200</v>
      </c>
      <c r="I90" s="346">
        <f t="shared" si="16"/>
        <v>1320000</v>
      </c>
      <c r="J90" s="345"/>
      <c r="K90" s="347">
        <f t="shared" si="17"/>
        <v>140788923.60000002</v>
      </c>
      <c r="L90" s="348"/>
    </row>
    <row r="91" spans="1:12" ht="20.25" customHeight="1">
      <c r="A91" s="349">
        <v>42601</v>
      </c>
      <c r="B91" s="348" t="s">
        <v>17</v>
      </c>
      <c r="C91" s="343"/>
      <c r="D91" s="470"/>
      <c r="E91" s="470"/>
      <c r="F91" s="345"/>
      <c r="G91" s="345"/>
      <c r="H91" s="346"/>
      <c r="I91" s="346">
        <f>IF(B91&lt;&gt;"",F91*(G91+H91),0)</f>
        <v>0</v>
      </c>
      <c r="J91" s="345">
        <v>50000000</v>
      </c>
      <c r="K91" s="347">
        <f t="shared" si="17"/>
        <v>90788923.600000024</v>
      </c>
      <c r="L91" s="348"/>
    </row>
    <row r="92" spans="1:12" ht="20.25" customHeight="1">
      <c r="A92" s="349"/>
      <c r="B92" s="344" t="s">
        <v>1323</v>
      </c>
      <c r="C92" s="349"/>
      <c r="D92" s="258" t="s">
        <v>1412</v>
      </c>
      <c r="E92" s="258"/>
      <c r="F92" s="350">
        <v>502</v>
      </c>
      <c r="G92" s="350">
        <v>18200</v>
      </c>
      <c r="H92" s="346">
        <f t="shared" si="15"/>
        <v>1820</v>
      </c>
      <c r="I92" s="346">
        <f t="shared" si="16"/>
        <v>10050040</v>
      </c>
      <c r="J92" s="345"/>
      <c r="K92" s="347">
        <f t="shared" si="17"/>
        <v>100838963.60000002</v>
      </c>
      <c r="L92" s="348"/>
    </row>
    <row r="93" spans="1:12" ht="20.25" customHeight="1">
      <c r="A93" s="349"/>
      <c r="B93" s="344" t="s">
        <v>1323</v>
      </c>
      <c r="C93" s="349"/>
      <c r="D93" s="258" t="s">
        <v>2171</v>
      </c>
      <c r="E93" s="258"/>
      <c r="F93" s="350">
        <v>204</v>
      </c>
      <c r="G93" s="350">
        <v>13500</v>
      </c>
      <c r="H93" s="346">
        <f t="shared" si="15"/>
        <v>1350</v>
      </c>
      <c r="I93" s="346">
        <f t="shared" si="16"/>
        <v>3029400</v>
      </c>
      <c r="J93" s="345"/>
      <c r="K93" s="347">
        <f t="shared" si="17"/>
        <v>103868363.60000002</v>
      </c>
      <c r="L93" s="348"/>
    </row>
    <row r="94" spans="1:12" ht="20.25" customHeight="1">
      <c r="A94" s="349"/>
      <c r="B94" s="344" t="s">
        <v>1323</v>
      </c>
      <c r="C94" s="349"/>
      <c r="D94" s="258" t="s">
        <v>2172</v>
      </c>
      <c r="E94" s="258"/>
      <c r="F94" s="350">
        <v>4468</v>
      </c>
      <c r="G94" s="350">
        <v>10300</v>
      </c>
      <c r="H94" s="346">
        <f t="shared" si="15"/>
        <v>1030</v>
      </c>
      <c r="I94" s="346">
        <f t="shared" si="16"/>
        <v>50622440</v>
      </c>
      <c r="J94" s="345"/>
      <c r="K94" s="347">
        <f t="shared" si="17"/>
        <v>154490803.60000002</v>
      </c>
      <c r="L94" s="348"/>
    </row>
    <row r="95" spans="1:12" ht="20.25" customHeight="1">
      <c r="A95" s="349"/>
      <c r="B95" s="344" t="s">
        <v>1323</v>
      </c>
      <c r="C95" s="349"/>
      <c r="D95" s="258" t="s">
        <v>2173</v>
      </c>
      <c r="E95" s="258"/>
      <c r="F95" s="350">
        <v>1077</v>
      </c>
      <c r="G95" s="350">
        <v>13500</v>
      </c>
      <c r="H95" s="346">
        <f t="shared" ref="H95:H109" si="18">G95*10%</f>
        <v>1350</v>
      </c>
      <c r="I95" s="346">
        <f t="shared" ref="I95:I109" si="19">IF(B95&lt;&gt;"",F95*(G95+H95),0)</f>
        <v>15993450</v>
      </c>
      <c r="J95" s="345"/>
      <c r="K95" s="347">
        <f t="shared" ref="K95:K109" si="20">IF(B95&lt;&gt;"",K94+I95-J95,0)</f>
        <v>170484253.60000002</v>
      </c>
      <c r="L95" s="348"/>
    </row>
    <row r="96" spans="1:12" ht="20.25" customHeight="1">
      <c r="A96" s="349"/>
      <c r="B96" s="344" t="s">
        <v>1323</v>
      </c>
      <c r="C96" s="349"/>
      <c r="D96" s="258" t="s">
        <v>1770</v>
      </c>
      <c r="E96" s="258"/>
      <c r="F96" s="350">
        <v>235</v>
      </c>
      <c r="G96" s="350">
        <v>13000</v>
      </c>
      <c r="H96" s="346">
        <f t="shared" si="18"/>
        <v>1300</v>
      </c>
      <c r="I96" s="346">
        <f t="shared" si="19"/>
        <v>3360500</v>
      </c>
      <c r="J96" s="345"/>
      <c r="K96" s="347">
        <f t="shared" si="20"/>
        <v>173844753.60000002</v>
      </c>
      <c r="L96" s="348"/>
    </row>
    <row r="97" spans="1:12" ht="20.25" customHeight="1">
      <c r="A97" s="349">
        <v>42685</v>
      </c>
      <c r="B97" s="344" t="s">
        <v>1323</v>
      </c>
      <c r="C97" s="349"/>
      <c r="D97" s="258"/>
      <c r="E97" s="258"/>
      <c r="F97" s="350">
        <v>2587</v>
      </c>
      <c r="G97" s="350">
        <v>10300</v>
      </c>
      <c r="H97" s="346">
        <f t="shared" si="18"/>
        <v>1030</v>
      </c>
      <c r="I97" s="346">
        <f t="shared" si="19"/>
        <v>29310710</v>
      </c>
      <c r="J97" s="345"/>
      <c r="K97" s="347">
        <f t="shared" si="20"/>
        <v>203155463.60000002</v>
      </c>
      <c r="L97" s="348"/>
    </row>
    <row r="98" spans="1:12" ht="20.25" customHeight="1">
      <c r="A98" s="349"/>
      <c r="B98" s="344" t="s">
        <v>1323</v>
      </c>
      <c r="C98" s="349"/>
      <c r="D98" s="258"/>
      <c r="E98" s="258"/>
      <c r="F98" s="350">
        <v>1076</v>
      </c>
      <c r="G98" s="350">
        <v>13500</v>
      </c>
      <c r="H98" s="346">
        <f t="shared" si="18"/>
        <v>1350</v>
      </c>
      <c r="I98" s="346">
        <f t="shared" si="19"/>
        <v>15978600</v>
      </c>
      <c r="J98" s="345"/>
      <c r="K98" s="347">
        <f t="shared" si="20"/>
        <v>219134063.60000002</v>
      </c>
      <c r="L98" s="348"/>
    </row>
    <row r="99" spans="1:12" ht="20.25" customHeight="1">
      <c r="A99" s="349"/>
      <c r="B99" s="344" t="s">
        <v>1323</v>
      </c>
      <c r="C99" s="349"/>
      <c r="D99" s="258"/>
      <c r="E99" s="258"/>
      <c r="F99" s="350">
        <v>678</v>
      </c>
      <c r="G99" s="350">
        <v>18200</v>
      </c>
      <c r="H99" s="346">
        <f t="shared" si="18"/>
        <v>1820</v>
      </c>
      <c r="I99" s="346">
        <f t="shared" si="19"/>
        <v>13573560</v>
      </c>
      <c r="J99" s="345"/>
      <c r="K99" s="347">
        <f t="shared" si="20"/>
        <v>232707623.60000002</v>
      </c>
      <c r="L99" s="348"/>
    </row>
    <row r="100" spans="1:12" ht="20.25" customHeight="1">
      <c r="A100" s="349"/>
      <c r="B100" s="344" t="s">
        <v>1323</v>
      </c>
      <c r="C100" s="349"/>
      <c r="D100" s="258"/>
      <c r="E100" s="258"/>
      <c r="F100" s="350"/>
      <c r="G100" s="350"/>
      <c r="H100" s="346">
        <f t="shared" si="18"/>
        <v>0</v>
      </c>
      <c r="I100" s="346">
        <f t="shared" si="19"/>
        <v>0</v>
      </c>
      <c r="J100" s="345"/>
      <c r="K100" s="347">
        <f t="shared" si="20"/>
        <v>232707623.60000002</v>
      </c>
      <c r="L100" s="348"/>
    </row>
    <row r="101" spans="1:12" ht="20.25" customHeight="1">
      <c r="A101" s="349"/>
      <c r="B101" s="344" t="s">
        <v>1323</v>
      </c>
      <c r="C101" s="349"/>
      <c r="D101" s="258"/>
      <c r="E101" s="258"/>
      <c r="F101" s="350"/>
      <c r="G101" s="350"/>
      <c r="H101" s="346">
        <f t="shared" si="18"/>
        <v>0</v>
      </c>
      <c r="I101" s="346">
        <f t="shared" si="19"/>
        <v>0</v>
      </c>
      <c r="J101" s="345"/>
      <c r="K101" s="347">
        <f t="shared" si="20"/>
        <v>232707623.60000002</v>
      </c>
      <c r="L101" s="348"/>
    </row>
    <row r="102" spans="1:12" ht="20.25" customHeight="1">
      <c r="A102" s="349"/>
      <c r="B102" s="344"/>
      <c r="C102" s="349"/>
      <c r="D102" s="258"/>
      <c r="E102" s="258"/>
      <c r="F102" s="350"/>
      <c r="G102" s="350"/>
      <c r="H102" s="346">
        <f t="shared" si="18"/>
        <v>0</v>
      </c>
      <c r="I102" s="346">
        <f t="shared" si="19"/>
        <v>0</v>
      </c>
      <c r="J102" s="345"/>
      <c r="K102" s="347">
        <f t="shared" si="20"/>
        <v>0</v>
      </c>
      <c r="L102" s="348"/>
    </row>
    <row r="103" spans="1:12" ht="20.25" customHeight="1">
      <c r="A103" s="349"/>
      <c r="B103" s="344"/>
      <c r="C103" s="349"/>
      <c r="D103" s="258"/>
      <c r="E103" s="258"/>
      <c r="F103" s="350"/>
      <c r="G103" s="350"/>
      <c r="H103" s="346">
        <f t="shared" si="18"/>
        <v>0</v>
      </c>
      <c r="I103" s="346">
        <f t="shared" si="19"/>
        <v>0</v>
      </c>
      <c r="J103" s="345"/>
      <c r="K103" s="347">
        <f t="shared" si="20"/>
        <v>0</v>
      </c>
      <c r="L103" s="348"/>
    </row>
    <row r="104" spans="1:12" ht="20.25" customHeight="1">
      <c r="A104" s="349"/>
      <c r="B104" s="344"/>
      <c r="C104" s="349"/>
      <c r="D104" s="258"/>
      <c r="E104" s="258"/>
      <c r="F104" s="350"/>
      <c r="G104" s="350"/>
      <c r="H104" s="346">
        <f t="shared" si="18"/>
        <v>0</v>
      </c>
      <c r="I104" s="346">
        <f t="shared" si="19"/>
        <v>0</v>
      </c>
      <c r="J104" s="345"/>
      <c r="K104" s="347">
        <f t="shared" si="20"/>
        <v>0</v>
      </c>
      <c r="L104" s="348"/>
    </row>
    <row r="105" spans="1:12" ht="20.25" customHeight="1">
      <c r="A105" s="349"/>
      <c r="B105" s="344"/>
      <c r="C105" s="349"/>
      <c r="D105" s="258"/>
      <c r="E105" s="258"/>
      <c r="F105" s="350"/>
      <c r="G105" s="350"/>
      <c r="H105" s="346">
        <f t="shared" si="18"/>
        <v>0</v>
      </c>
      <c r="I105" s="346">
        <f t="shared" si="19"/>
        <v>0</v>
      </c>
      <c r="J105" s="345"/>
      <c r="K105" s="347">
        <f t="shared" si="20"/>
        <v>0</v>
      </c>
      <c r="L105" s="348"/>
    </row>
    <row r="106" spans="1:12" ht="20.25" customHeight="1">
      <c r="A106" s="349"/>
      <c r="B106" s="344"/>
      <c r="C106" s="349"/>
      <c r="D106" s="258"/>
      <c r="E106" s="258"/>
      <c r="F106" s="350"/>
      <c r="G106" s="350"/>
      <c r="H106" s="346">
        <f t="shared" si="18"/>
        <v>0</v>
      </c>
      <c r="I106" s="346">
        <f t="shared" si="19"/>
        <v>0</v>
      </c>
      <c r="J106" s="345"/>
      <c r="K106" s="347">
        <f t="shared" si="20"/>
        <v>0</v>
      </c>
      <c r="L106" s="348"/>
    </row>
    <row r="107" spans="1:12" ht="20.25" customHeight="1">
      <c r="A107" s="349"/>
      <c r="B107" s="344"/>
      <c r="C107" s="349"/>
      <c r="D107" s="258"/>
      <c r="E107" s="258"/>
      <c r="F107" s="350"/>
      <c r="G107" s="350"/>
      <c r="H107" s="346">
        <f t="shared" si="18"/>
        <v>0</v>
      </c>
      <c r="I107" s="346">
        <f t="shared" si="19"/>
        <v>0</v>
      </c>
      <c r="J107" s="345"/>
      <c r="K107" s="347">
        <f t="shared" si="20"/>
        <v>0</v>
      </c>
      <c r="L107" s="348"/>
    </row>
    <row r="108" spans="1:12" ht="20.25" customHeight="1">
      <c r="A108" s="349"/>
      <c r="B108" s="344"/>
      <c r="C108" s="349"/>
      <c r="D108" s="258"/>
      <c r="E108" s="258"/>
      <c r="F108" s="350"/>
      <c r="G108" s="350"/>
      <c r="H108" s="346">
        <f t="shared" si="18"/>
        <v>0</v>
      </c>
      <c r="I108" s="346">
        <f t="shared" si="19"/>
        <v>0</v>
      </c>
      <c r="J108" s="345"/>
      <c r="K108" s="347">
        <f t="shared" si="20"/>
        <v>0</v>
      </c>
      <c r="L108" s="348"/>
    </row>
    <row r="109" spans="1:12" ht="20.25" customHeight="1">
      <c r="A109" s="349"/>
      <c r="B109" s="344"/>
      <c r="C109" s="349"/>
      <c r="D109" s="258"/>
      <c r="E109" s="258"/>
      <c r="F109" s="350"/>
      <c r="G109" s="350"/>
      <c r="H109" s="346">
        <f t="shared" si="18"/>
        <v>0</v>
      </c>
      <c r="I109" s="346">
        <f t="shared" si="19"/>
        <v>0</v>
      </c>
      <c r="J109" s="345"/>
      <c r="K109" s="347">
        <f t="shared" si="20"/>
        <v>0</v>
      </c>
      <c r="L109" s="348"/>
    </row>
    <row r="110" spans="1:12" ht="20.25" customHeight="1">
      <c r="A110" s="349"/>
      <c r="B110" s="344"/>
      <c r="C110" s="349"/>
      <c r="D110" s="258"/>
      <c r="E110" s="258"/>
      <c r="F110" s="350"/>
      <c r="G110" s="350"/>
      <c r="H110" s="346">
        <f t="shared" si="12"/>
        <v>0</v>
      </c>
      <c r="I110" s="346">
        <f t="shared" si="13"/>
        <v>0</v>
      </c>
      <c r="J110" s="345"/>
      <c r="K110" s="347">
        <f t="shared" si="14"/>
        <v>0</v>
      </c>
      <c r="L110" s="348"/>
    </row>
    <row r="111" spans="1:12" ht="20.25" customHeight="1">
      <c r="A111" s="349"/>
      <c r="B111" s="351"/>
      <c r="C111" s="349"/>
      <c r="D111" s="258"/>
      <c r="E111" s="258"/>
      <c r="F111" s="350"/>
      <c r="G111" s="350"/>
      <c r="H111" s="346">
        <f t="shared" si="3"/>
        <v>0</v>
      </c>
      <c r="I111" s="346">
        <f t="shared" si="4"/>
        <v>0</v>
      </c>
      <c r="J111" s="345"/>
      <c r="K111" s="347">
        <f t="shared" si="5"/>
        <v>0</v>
      </c>
      <c r="L111" s="348"/>
    </row>
    <row r="112" spans="1:12" s="260" customFormat="1" ht="20.25" customHeight="1">
      <c r="A112" s="614" t="s">
        <v>3</v>
      </c>
      <c r="B112" s="615"/>
      <c r="C112" s="615"/>
      <c r="D112" s="615"/>
      <c r="E112" s="615"/>
      <c r="F112" s="615"/>
      <c r="G112" s="615"/>
      <c r="H112" s="616"/>
      <c r="I112" s="352">
        <f>SUM(I13:I111)</f>
        <v>721669713.5999999</v>
      </c>
      <c r="J112" s="352">
        <f>SUM(J13:J111)</f>
        <v>533007965</v>
      </c>
      <c r="K112" s="352">
        <f>K12+I112-J112</f>
        <v>232707623.5999999</v>
      </c>
      <c r="L112" s="353"/>
    </row>
    <row r="113" spans="1:11" ht="21" customHeight="1">
      <c r="A113" s="354"/>
      <c r="B113" s="248"/>
      <c r="C113" s="248"/>
      <c r="D113" s="248"/>
      <c r="F113" s="355"/>
      <c r="G113" s="355"/>
      <c r="H113" s="355"/>
      <c r="I113" s="355"/>
      <c r="J113" s="355"/>
      <c r="K113" s="355"/>
    </row>
    <row r="114" spans="1:11" ht="21" customHeight="1">
      <c r="B114" s="261" t="s">
        <v>517</v>
      </c>
      <c r="C114" s="248"/>
      <c r="D114" s="333"/>
      <c r="E114" s="610">
        <f>K112</f>
        <v>232707623.5999999</v>
      </c>
      <c r="F114" s="610"/>
      <c r="G114" s="356" t="s">
        <v>20</v>
      </c>
      <c r="J114" s="244"/>
      <c r="K114" s="244"/>
    </row>
    <row r="115" spans="1:11" ht="21" customHeight="1">
      <c r="B115" s="261" t="s">
        <v>518</v>
      </c>
      <c r="C115" s="262"/>
      <c r="D115" s="357" t="e">
        <f ca="1">[3]!VND(E114, TRUE)</f>
        <v>#NAME?</v>
      </c>
      <c r="E115" s="333"/>
      <c r="F115" s="358"/>
      <c r="J115" s="244"/>
      <c r="K115" s="244"/>
    </row>
    <row r="116" spans="1:11" ht="21" customHeight="1">
      <c r="C116" s="248"/>
      <c r="D116" s="333"/>
      <c r="E116" s="333"/>
      <c r="F116" s="358"/>
      <c r="J116" s="244"/>
      <c r="K116" s="244"/>
    </row>
    <row r="117" spans="1:11" ht="21" customHeight="1">
      <c r="A117" s="333" t="s">
        <v>1361</v>
      </c>
      <c r="C117" s="248"/>
      <c r="D117" s="333"/>
      <c r="E117" s="333"/>
      <c r="F117" s="358"/>
      <c r="G117" s="333" t="s">
        <v>23</v>
      </c>
      <c r="J117" s="244"/>
      <c r="K117" s="244"/>
    </row>
    <row r="118" spans="1:11">
      <c r="A118" s="354"/>
      <c r="B118" s="248"/>
      <c r="C118" s="248"/>
      <c r="D118" s="248"/>
      <c r="F118" s="355"/>
      <c r="G118" s="355"/>
      <c r="H118" s="355"/>
      <c r="I118" s="355"/>
      <c r="J118" s="355"/>
      <c r="K118" s="355"/>
    </row>
    <row r="119" spans="1:11">
      <c r="A119" s="354"/>
      <c r="B119" s="248"/>
      <c r="C119" s="248"/>
      <c r="D119" s="248"/>
      <c r="F119" s="355"/>
      <c r="G119" s="355"/>
      <c r="H119" s="355"/>
      <c r="I119" s="355"/>
      <c r="J119" s="355"/>
      <c r="K119" s="355"/>
    </row>
    <row r="120" spans="1:11">
      <c r="A120" s="354"/>
      <c r="B120" s="248"/>
      <c r="C120" s="248"/>
      <c r="D120" s="248"/>
      <c r="F120" s="355"/>
      <c r="G120" s="355"/>
      <c r="H120" s="355"/>
      <c r="I120" s="355"/>
      <c r="J120" s="355"/>
      <c r="K120" s="355"/>
    </row>
    <row r="121" spans="1:11">
      <c r="A121" s="354"/>
      <c r="B121" s="248"/>
      <c r="C121" s="248"/>
      <c r="D121" s="248"/>
      <c r="F121" s="355"/>
      <c r="G121" s="355"/>
      <c r="H121" s="355"/>
      <c r="I121" s="355"/>
      <c r="J121" s="355"/>
      <c r="K121" s="355"/>
    </row>
    <row r="122" spans="1:11">
      <c r="A122" s="354"/>
      <c r="B122" s="248"/>
      <c r="C122" s="248"/>
      <c r="D122" s="248"/>
      <c r="F122" s="355"/>
      <c r="G122" s="355"/>
      <c r="H122" s="355"/>
      <c r="I122" s="355"/>
      <c r="J122" s="355"/>
      <c r="K122" s="355"/>
    </row>
    <row r="123" spans="1:11">
      <c r="A123" s="354"/>
      <c r="B123" s="248"/>
      <c r="C123" s="248"/>
      <c r="D123" s="248"/>
      <c r="F123" s="355"/>
      <c r="G123" s="355"/>
      <c r="H123" s="355"/>
      <c r="I123" s="355"/>
      <c r="J123" s="355"/>
      <c r="K123" s="355"/>
    </row>
    <row r="124" spans="1:11">
      <c r="A124" s="354"/>
      <c r="B124" s="248"/>
      <c r="C124" s="248"/>
      <c r="D124" s="248"/>
      <c r="F124" s="355"/>
      <c r="G124" s="355"/>
      <c r="H124" s="355"/>
      <c r="I124" s="355"/>
      <c r="J124" s="355"/>
      <c r="K124" s="355"/>
    </row>
    <row r="125" spans="1:11">
      <c r="A125" s="354"/>
      <c r="B125" s="248"/>
      <c r="C125" s="248"/>
      <c r="D125" s="248"/>
      <c r="F125" s="355"/>
      <c r="G125" s="355"/>
      <c r="H125" s="355"/>
      <c r="I125" s="355"/>
      <c r="J125" s="355"/>
      <c r="K125" s="355"/>
    </row>
    <row r="126" spans="1:11">
      <c r="A126" s="354"/>
      <c r="B126" s="248"/>
      <c r="C126" s="248"/>
      <c r="D126" s="248"/>
      <c r="F126" s="355"/>
      <c r="G126" s="355"/>
      <c r="H126" s="355"/>
      <c r="I126" s="355"/>
      <c r="J126" s="355"/>
      <c r="K126" s="355"/>
    </row>
    <row r="127" spans="1:11">
      <c r="A127" s="354"/>
      <c r="B127" s="248"/>
      <c r="C127" s="248"/>
      <c r="D127" s="248"/>
      <c r="F127" s="355"/>
      <c r="G127" s="355"/>
      <c r="H127" s="355"/>
      <c r="I127" s="355"/>
      <c r="J127" s="355"/>
      <c r="K127" s="355"/>
    </row>
    <row r="128" spans="1:11">
      <c r="A128" s="354"/>
      <c r="B128" s="248"/>
      <c r="C128" s="248"/>
      <c r="D128" s="248"/>
      <c r="F128" s="355"/>
      <c r="G128" s="355"/>
      <c r="H128" s="355"/>
      <c r="I128" s="355"/>
      <c r="J128" s="355"/>
      <c r="K128" s="355"/>
    </row>
    <row r="129" spans="1:11">
      <c r="A129" s="354"/>
      <c r="B129" s="248"/>
      <c r="C129" s="248"/>
      <c r="D129" s="248"/>
      <c r="F129" s="355"/>
      <c r="G129" s="355"/>
      <c r="H129" s="355"/>
      <c r="I129" s="355"/>
      <c r="J129" s="355"/>
      <c r="K129" s="355"/>
    </row>
    <row r="130" spans="1:11">
      <c r="A130" s="354"/>
      <c r="B130" s="248"/>
      <c r="C130" s="248"/>
      <c r="D130" s="248"/>
      <c r="F130" s="355"/>
      <c r="G130" s="355"/>
      <c r="H130" s="355"/>
      <c r="I130" s="355"/>
      <c r="J130" s="355"/>
      <c r="K130" s="355"/>
    </row>
    <row r="131" spans="1:11">
      <c r="A131" s="354"/>
      <c r="B131" s="248"/>
      <c r="C131" s="248"/>
      <c r="D131" s="248"/>
      <c r="F131" s="355"/>
      <c r="G131" s="355"/>
      <c r="H131" s="355"/>
      <c r="I131" s="355"/>
      <c r="J131" s="355"/>
      <c r="K131" s="355"/>
    </row>
    <row r="132" spans="1:11">
      <c r="A132" s="354"/>
      <c r="B132" s="248"/>
      <c r="C132" s="248"/>
      <c r="D132" s="248"/>
      <c r="F132" s="355"/>
      <c r="G132" s="355"/>
      <c r="H132" s="355"/>
      <c r="I132" s="355"/>
      <c r="J132" s="355"/>
      <c r="K132" s="355"/>
    </row>
    <row r="133" spans="1:11">
      <c r="A133" s="354"/>
      <c r="B133" s="248"/>
      <c r="C133" s="248"/>
      <c r="D133" s="248"/>
      <c r="F133" s="355"/>
      <c r="G133" s="355"/>
      <c r="H133" s="355"/>
      <c r="I133" s="355"/>
      <c r="J133" s="355"/>
      <c r="K133" s="355"/>
    </row>
    <row r="134" spans="1:11">
      <c r="A134" s="354"/>
      <c r="B134" s="248"/>
      <c r="C134" s="248"/>
      <c r="D134" s="248"/>
      <c r="F134" s="355"/>
      <c r="G134" s="355"/>
      <c r="H134" s="355"/>
      <c r="I134" s="355"/>
      <c r="J134" s="355"/>
      <c r="K134" s="355"/>
    </row>
    <row r="135" spans="1:11">
      <c r="A135" s="354"/>
      <c r="B135" s="248"/>
      <c r="C135" s="248"/>
      <c r="D135" s="248"/>
      <c r="F135" s="355"/>
      <c r="G135" s="355"/>
      <c r="H135" s="355"/>
      <c r="I135" s="355"/>
      <c r="J135" s="355"/>
      <c r="K135" s="355"/>
    </row>
    <row r="136" spans="1:11">
      <c r="A136" s="354"/>
      <c r="B136" s="248"/>
      <c r="C136" s="248"/>
      <c r="D136" s="248"/>
      <c r="F136" s="355"/>
      <c r="G136" s="355"/>
      <c r="H136" s="355"/>
      <c r="I136" s="355"/>
      <c r="J136" s="355"/>
      <c r="K136" s="355"/>
    </row>
    <row r="137" spans="1:11">
      <c r="A137" s="354"/>
      <c r="B137" s="248"/>
      <c r="C137" s="248"/>
      <c r="D137" s="248"/>
      <c r="F137" s="355"/>
      <c r="G137" s="355"/>
      <c r="H137" s="355"/>
      <c r="I137" s="355"/>
      <c r="J137" s="355"/>
      <c r="K137" s="355"/>
    </row>
    <row r="138" spans="1:11">
      <c r="A138" s="354"/>
      <c r="B138" s="248"/>
      <c r="C138" s="248"/>
      <c r="D138" s="248"/>
      <c r="F138" s="355"/>
      <c r="G138" s="355"/>
      <c r="H138" s="355"/>
      <c r="I138" s="355"/>
      <c r="J138" s="355"/>
      <c r="K138" s="355"/>
    </row>
    <row r="139" spans="1:11">
      <c r="A139" s="354"/>
      <c r="B139" s="248"/>
      <c r="C139" s="248"/>
      <c r="D139" s="248"/>
      <c r="F139" s="355"/>
      <c r="G139" s="355"/>
      <c r="H139" s="355"/>
      <c r="I139" s="355"/>
      <c r="J139" s="355"/>
      <c r="K139" s="355"/>
    </row>
    <row r="140" spans="1:11">
      <c r="A140" s="354"/>
      <c r="B140" s="248"/>
      <c r="C140" s="248"/>
      <c r="D140" s="248"/>
      <c r="F140" s="355"/>
      <c r="G140" s="355"/>
      <c r="H140" s="355"/>
      <c r="I140" s="355"/>
      <c r="J140" s="355"/>
      <c r="K140" s="355"/>
    </row>
    <row r="141" spans="1:11">
      <c r="A141" s="354"/>
      <c r="B141" s="248"/>
      <c r="C141" s="248"/>
      <c r="D141" s="248"/>
      <c r="F141" s="355"/>
      <c r="G141" s="355"/>
      <c r="H141" s="355"/>
      <c r="I141" s="355"/>
      <c r="J141" s="355"/>
      <c r="K141" s="355"/>
    </row>
    <row r="142" spans="1:11">
      <c r="A142" s="354"/>
      <c r="B142" s="248"/>
      <c r="C142" s="248"/>
      <c r="D142" s="248"/>
      <c r="F142" s="355"/>
      <c r="G142" s="355"/>
      <c r="H142" s="355"/>
      <c r="I142" s="355"/>
      <c r="J142" s="355"/>
      <c r="K142" s="355"/>
    </row>
    <row r="143" spans="1:11">
      <c r="A143" s="354"/>
      <c r="B143" s="248"/>
      <c r="C143" s="248"/>
      <c r="D143" s="248"/>
      <c r="F143" s="355"/>
      <c r="G143" s="355"/>
      <c r="H143" s="355"/>
      <c r="I143" s="355"/>
      <c r="J143" s="355"/>
      <c r="K143" s="355"/>
    </row>
    <row r="144" spans="1:11">
      <c r="A144" s="354"/>
      <c r="B144" s="248"/>
      <c r="C144" s="248"/>
      <c r="D144" s="248"/>
      <c r="F144" s="355"/>
      <c r="G144" s="355"/>
      <c r="H144" s="355"/>
      <c r="I144" s="355"/>
      <c r="J144" s="355"/>
      <c r="K144" s="355"/>
    </row>
    <row r="145" spans="1:11">
      <c r="A145" s="354"/>
      <c r="B145" s="248"/>
      <c r="C145" s="248"/>
      <c r="D145" s="248"/>
      <c r="F145" s="355"/>
      <c r="G145" s="355"/>
      <c r="H145" s="355"/>
      <c r="I145" s="355"/>
      <c r="J145" s="355"/>
      <c r="K145" s="355"/>
    </row>
    <row r="146" spans="1:11">
      <c r="A146" s="354"/>
      <c r="B146" s="248"/>
      <c r="C146" s="248"/>
      <c r="D146" s="248"/>
      <c r="F146" s="355"/>
      <c r="G146" s="355"/>
      <c r="H146" s="355"/>
      <c r="I146" s="355"/>
      <c r="J146" s="355"/>
      <c r="K146" s="355"/>
    </row>
    <row r="147" spans="1:11">
      <c r="A147" s="354"/>
      <c r="B147" s="248"/>
      <c r="C147" s="248"/>
      <c r="D147" s="248"/>
      <c r="F147" s="355"/>
      <c r="G147" s="355"/>
      <c r="H147" s="355"/>
      <c r="I147" s="355"/>
      <c r="J147" s="355"/>
      <c r="K147" s="355"/>
    </row>
    <row r="148" spans="1:11">
      <c r="A148" s="354"/>
      <c r="B148" s="248"/>
      <c r="C148" s="248"/>
      <c r="D148" s="248"/>
      <c r="F148" s="355"/>
      <c r="G148" s="355"/>
      <c r="H148" s="355"/>
      <c r="I148" s="355"/>
      <c r="J148" s="355"/>
      <c r="K148" s="355"/>
    </row>
    <row r="149" spans="1:11">
      <c r="A149" s="354"/>
      <c r="B149" s="248"/>
      <c r="C149" s="248"/>
      <c r="D149" s="248"/>
      <c r="F149" s="355"/>
      <c r="G149" s="355"/>
      <c r="H149" s="355"/>
      <c r="I149" s="355"/>
      <c r="J149" s="355"/>
      <c r="K149" s="355"/>
    </row>
    <row r="150" spans="1:11">
      <c r="A150" s="354"/>
      <c r="B150" s="248"/>
      <c r="C150" s="248"/>
      <c r="D150" s="248"/>
      <c r="F150" s="355"/>
      <c r="G150" s="355"/>
      <c r="H150" s="355"/>
      <c r="I150" s="355"/>
      <c r="J150" s="355"/>
      <c r="K150" s="355"/>
    </row>
    <row r="151" spans="1:11">
      <c r="A151" s="354"/>
      <c r="B151" s="248"/>
      <c r="C151" s="248"/>
      <c r="D151" s="248"/>
      <c r="F151" s="355"/>
      <c r="G151" s="355"/>
      <c r="H151" s="355"/>
      <c r="I151" s="355"/>
      <c r="J151" s="355"/>
      <c r="K151" s="355"/>
    </row>
    <row r="152" spans="1:11">
      <c r="A152" s="354"/>
      <c r="B152" s="248"/>
      <c r="C152" s="248"/>
      <c r="D152" s="248"/>
      <c r="F152" s="355"/>
      <c r="G152" s="355"/>
      <c r="H152" s="355"/>
      <c r="I152" s="355"/>
      <c r="J152" s="355"/>
      <c r="K152" s="355"/>
    </row>
    <row r="153" spans="1:11">
      <c r="A153" s="354"/>
      <c r="B153" s="248"/>
      <c r="C153" s="248"/>
      <c r="D153" s="248"/>
      <c r="F153" s="355"/>
      <c r="G153" s="355"/>
      <c r="H153" s="355"/>
      <c r="I153" s="355"/>
      <c r="J153" s="355"/>
      <c r="K153" s="355"/>
    </row>
    <row r="154" spans="1:11">
      <c r="A154" s="354"/>
      <c r="B154" s="248"/>
      <c r="C154" s="248"/>
      <c r="D154" s="248"/>
      <c r="F154" s="355"/>
      <c r="G154" s="355"/>
      <c r="H154" s="355"/>
      <c r="I154" s="355"/>
      <c r="J154" s="355"/>
      <c r="K154" s="355"/>
    </row>
    <row r="155" spans="1:11">
      <c r="A155" s="354"/>
      <c r="B155" s="248"/>
      <c r="C155" s="248"/>
      <c r="D155" s="248"/>
      <c r="F155" s="355"/>
      <c r="G155" s="355"/>
      <c r="H155" s="355"/>
      <c r="I155" s="355"/>
      <c r="J155" s="355"/>
      <c r="K155" s="355"/>
    </row>
    <row r="156" spans="1:11">
      <c r="A156" s="354"/>
      <c r="B156" s="248"/>
      <c r="C156" s="248"/>
      <c r="D156" s="248"/>
      <c r="F156" s="355"/>
      <c r="G156" s="355"/>
      <c r="H156" s="355"/>
      <c r="I156" s="355"/>
      <c r="J156" s="355"/>
      <c r="K156" s="355"/>
    </row>
    <row r="157" spans="1:11">
      <c r="A157" s="354"/>
      <c r="B157" s="248"/>
      <c r="C157" s="248"/>
      <c r="D157" s="248"/>
      <c r="F157" s="355"/>
      <c r="G157" s="355"/>
      <c r="H157" s="355"/>
      <c r="I157" s="355"/>
      <c r="J157" s="355"/>
      <c r="K157" s="355"/>
    </row>
    <row r="158" spans="1:11">
      <c r="A158" s="354"/>
      <c r="B158" s="248"/>
      <c r="C158" s="248"/>
      <c r="D158" s="248"/>
      <c r="F158" s="355"/>
      <c r="G158" s="355"/>
      <c r="H158" s="355"/>
      <c r="I158" s="355"/>
      <c r="J158" s="355"/>
      <c r="K158" s="355"/>
    </row>
    <row r="159" spans="1:11">
      <c r="A159" s="354"/>
      <c r="B159" s="248"/>
      <c r="C159" s="248"/>
      <c r="D159" s="248"/>
      <c r="F159" s="355"/>
      <c r="G159" s="355"/>
      <c r="H159" s="355"/>
      <c r="I159" s="355"/>
      <c r="J159" s="355"/>
      <c r="K159" s="355"/>
    </row>
    <row r="160" spans="1:11">
      <c r="A160" s="354"/>
      <c r="B160" s="248"/>
      <c r="C160" s="248"/>
      <c r="D160" s="248"/>
      <c r="F160" s="355"/>
      <c r="G160" s="355"/>
      <c r="H160" s="355"/>
      <c r="I160" s="355"/>
      <c r="J160" s="355"/>
      <c r="K160" s="355"/>
    </row>
    <row r="161" spans="1:11">
      <c r="A161" s="354"/>
      <c r="B161" s="248"/>
      <c r="C161" s="248"/>
      <c r="D161" s="248"/>
      <c r="F161" s="355"/>
      <c r="G161" s="355"/>
      <c r="H161" s="355"/>
      <c r="I161" s="355"/>
      <c r="J161" s="355"/>
      <c r="K161" s="355"/>
    </row>
    <row r="162" spans="1:11">
      <c r="A162" s="354"/>
      <c r="B162" s="248"/>
      <c r="C162" s="248"/>
      <c r="D162" s="248"/>
      <c r="F162" s="355"/>
      <c r="G162" s="355"/>
      <c r="H162" s="355"/>
      <c r="I162" s="355"/>
      <c r="J162" s="355"/>
      <c r="K162" s="355"/>
    </row>
    <row r="163" spans="1:11">
      <c r="A163" s="354"/>
      <c r="B163" s="248"/>
      <c r="C163" s="248"/>
      <c r="D163" s="248"/>
      <c r="F163" s="355"/>
      <c r="G163" s="355"/>
      <c r="H163" s="355"/>
      <c r="I163" s="355"/>
      <c r="J163" s="355"/>
      <c r="K163" s="355"/>
    </row>
    <row r="164" spans="1:11">
      <c r="A164" s="354"/>
      <c r="B164" s="248"/>
      <c r="C164" s="248"/>
      <c r="D164" s="248"/>
      <c r="F164" s="355"/>
      <c r="G164" s="355"/>
      <c r="H164" s="355"/>
      <c r="I164" s="355"/>
      <c r="J164" s="355"/>
      <c r="K164" s="355"/>
    </row>
    <row r="165" spans="1:11">
      <c r="A165" s="354"/>
      <c r="B165" s="248"/>
      <c r="C165" s="248"/>
      <c r="D165" s="248"/>
      <c r="F165" s="355"/>
      <c r="G165" s="355"/>
      <c r="H165" s="355"/>
      <c r="I165" s="355"/>
      <c r="J165" s="355"/>
      <c r="K165" s="355"/>
    </row>
    <row r="166" spans="1:11">
      <c r="A166" s="354"/>
      <c r="B166" s="248"/>
      <c r="C166" s="248"/>
      <c r="D166" s="248"/>
      <c r="F166" s="355"/>
      <c r="G166" s="355"/>
      <c r="H166" s="355"/>
      <c r="I166" s="355"/>
      <c r="J166" s="355"/>
      <c r="K166" s="355"/>
    </row>
    <row r="167" spans="1:11">
      <c r="A167" s="354"/>
      <c r="B167" s="248"/>
      <c r="C167" s="248"/>
      <c r="D167" s="248"/>
      <c r="F167" s="355"/>
      <c r="G167" s="355"/>
      <c r="H167" s="355"/>
      <c r="I167" s="355"/>
      <c r="J167" s="355"/>
      <c r="K167" s="355"/>
    </row>
    <row r="168" spans="1:11">
      <c r="A168" s="354"/>
      <c r="B168" s="248"/>
      <c r="C168" s="248"/>
      <c r="D168" s="248"/>
      <c r="F168" s="355"/>
      <c r="G168" s="355"/>
      <c r="H168" s="355"/>
      <c r="I168" s="355"/>
      <c r="J168" s="355"/>
      <c r="K168" s="355"/>
    </row>
    <row r="169" spans="1:11">
      <c r="A169" s="354"/>
      <c r="B169" s="248"/>
      <c r="C169" s="248"/>
      <c r="D169" s="248"/>
      <c r="F169" s="355"/>
      <c r="G169" s="355"/>
      <c r="H169" s="355"/>
      <c r="I169" s="355"/>
      <c r="J169" s="355"/>
      <c r="K169" s="355"/>
    </row>
    <row r="170" spans="1:11">
      <c r="A170" s="354"/>
      <c r="B170" s="248"/>
      <c r="C170" s="248"/>
      <c r="D170" s="248"/>
      <c r="F170" s="355"/>
      <c r="G170" s="355"/>
      <c r="H170" s="355"/>
      <c r="I170" s="355"/>
      <c r="J170" s="355"/>
      <c r="K170" s="355"/>
    </row>
    <row r="171" spans="1:11">
      <c r="A171" s="354"/>
      <c r="B171" s="248"/>
      <c r="C171" s="248"/>
      <c r="D171" s="248"/>
      <c r="F171" s="355"/>
      <c r="G171" s="355"/>
      <c r="H171" s="355"/>
      <c r="I171" s="355"/>
      <c r="J171" s="355"/>
      <c r="K171" s="355"/>
    </row>
    <row r="172" spans="1:11">
      <c r="A172" s="354"/>
      <c r="B172" s="248"/>
      <c r="C172" s="248"/>
      <c r="D172" s="248"/>
      <c r="F172" s="355"/>
      <c r="G172" s="355"/>
      <c r="H172" s="355"/>
      <c r="I172" s="355"/>
      <c r="J172" s="355"/>
      <c r="K172" s="355"/>
    </row>
    <row r="173" spans="1:11">
      <c r="A173" s="354"/>
      <c r="B173" s="248"/>
      <c r="C173" s="248"/>
      <c r="D173" s="248"/>
      <c r="F173" s="355"/>
      <c r="G173" s="355"/>
      <c r="H173" s="355"/>
      <c r="I173" s="355"/>
      <c r="J173" s="355"/>
      <c r="K173" s="355"/>
    </row>
    <row r="174" spans="1:11">
      <c r="A174" s="354"/>
      <c r="B174" s="248"/>
      <c r="C174" s="248"/>
      <c r="D174" s="248"/>
      <c r="F174" s="355"/>
      <c r="G174" s="355"/>
      <c r="H174" s="355"/>
      <c r="I174" s="355"/>
      <c r="J174" s="355"/>
      <c r="K174" s="355"/>
    </row>
    <row r="175" spans="1:11">
      <c r="A175" s="354"/>
      <c r="B175" s="248"/>
      <c r="C175" s="248"/>
      <c r="D175" s="248"/>
      <c r="F175" s="355"/>
      <c r="G175" s="355"/>
      <c r="H175" s="355"/>
      <c r="I175" s="355"/>
      <c r="J175" s="355"/>
      <c r="K175" s="355"/>
    </row>
    <row r="176" spans="1:11">
      <c r="A176" s="354"/>
      <c r="B176" s="248"/>
      <c r="C176" s="248"/>
      <c r="D176" s="248"/>
      <c r="F176" s="355"/>
      <c r="G176" s="355"/>
      <c r="H176" s="355"/>
      <c r="I176" s="355"/>
      <c r="J176" s="355"/>
      <c r="K176" s="355"/>
    </row>
    <row r="177" spans="1:11">
      <c r="A177" s="354"/>
      <c r="B177" s="248"/>
      <c r="C177" s="248"/>
      <c r="D177" s="248"/>
      <c r="F177" s="355"/>
      <c r="G177" s="355"/>
      <c r="H177" s="355"/>
      <c r="I177" s="355"/>
      <c r="J177" s="355"/>
      <c r="K177" s="355"/>
    </row>
    <row r="178" spans="1:11">
      <c r="A178" s="354"/>
      <c r="B178" s="248"/>
      <c r="C178" s="248"/>
      <c r="D178" s="248"/>
      <c r="F178" s="355"/>
      <c r="G178" s="355"/>
      <c r="H178" s="355"/>
      <c r="I178" s="355"/>
      <c r="J178" s="355"/>
      <c r="K178" s="355"/>
    </row>
    <row r="179" spans="1:11">
      <c r="A179" s="354"/>
      <c r="B179" s="248"/>
      <c r="C179" s="248"/>
      <c r="D179" s="248"/>
      <c r="F179" s="355"/>
      <c r="G179" s="355"/>
      <c r="H179" s="355"/>
      <c r="I179" s="355"/>
      <c r="J179" s="355"/>
      <c r="K179" s="355"/>
    </row>
    <row r="180" spans="1:11">
      <c r="A180" s="354"/>
      <c r="B180" s="248"/>
      <c r="C180" s="248"/>
      <c r="D180" s="248"/>
      <c r="F180" s="355"/>
      <c r="G180" s="355"/>
      <c r="H180" s="355"/>
      <c r="I180" s="355"/>
      <c r="J180" s="355"/>
      <c r="K180" s="355"/>
    </row>
    <row r="181" spans="1:11">
      <c r="A181" s="354"/>
      <c r="B181" s="248"/>
      <c r="C181" s="248"/>
      <c r="D181" s="248"/>
      <c r="F181" s="355"/>
      <c r="G181" s="355"/>
      <c r="H181" s="355"/>
      <c r="I181" s="355"/>
      <c r="J181" s="355"/>
      <c r="K181" s="355"/>
    </row>
    <row r="182" spans="1:11">
      <c r="A182" s="354"/>
      <c r="B182" s="248"/>
      <c r="C182" s="248"/>
      <c r="D182" s="248"/>
      <c r="F182" s="355"/>
      <c r="G182" s="355"/>
      <c r="H182" s="355"/>
      <c r="I182" s="355"/>
      <c r="J182" s="355"/>
      <c r="K182" s="355"/>
    </row>
    <row r="183" spans="1:11">
      <c r="A183" s="354"/>
      <c r="B183" s="248"/>
      <c r="C183" s="248"/>
      <c r="D183" s="248"/>
      <c r="F183" s="355"/>
      <c r="G183" s="355"/>
      <c r="H183" s="355"/>
      <c r="I183" s="355"/>
      <c r="J183" s="355"/>
      <c r="K183" s="355"/>
    </row>
    <row r="184" spans="1:11">
      <c r="A184" s="354"/>
      <c r="B184" s="248"/>
      <c r="C184" s="248"/>
      <c r="D184" s="248"/>
      <c r="F184" s="355"/>
      <c r="G184" s="355"/>
      <c r="H184" s="355"/>
      <c r="I184" s="355"/>
      <c r="J184" s="355"/>
      <c r="K184" s="355"/>
    </row>
    <row r="185" spans="1:11">
      <c r="A185" s="354"/>
      <c r="B185" s="248"/>
      <c r="C185" s="248"/>
      <c r="D185" s="248"/>
      <c r="F185" s="355"/>
      <c r="G185" s="355"/>
      <c r="H185" s="355"/>
      <c r="I185" s="355"/>
      <c r="J185" s="355"/>
      <c r="K185" s="355"/>
    </row>
    <row r="186" spans="1:11">
      <c r="A186" s="354"/>
      <c r="B186" s="248"/>
      <c r="C186" s="248"/>
      <c r="D186" s="248"/>
      <c r="F186" s="355"/>
      <c r="G186" s="355"/>
      <c r="H186" s="355"/>
      <c r="I186" s="355"/>
      <c r="J186" s="355"/>
      <c r="K186" s="355"/>
    </row>
    <row r="187" spans="1:11">
      <c r="A187" s="354"/>
      <c r="B187" s="248"/>
      <c r="C187" s="248"/>
      <c r="D187" s="248"/>
      <c r="F187" s="355"/>
      <c r="G187" s="355"/>
      <c r="H187" s="355"/>
      <c r="I187" s="355"/>
      <c r="J187" s="355"/>
      <c r="K187" s="355"/>
    </row>
    <row r="188" spans="1:11">
      <c r="A188" s="354"/>
      <c r="B188" s="248"/>
      <c r="C188" s="248"/>
      <c r="D188" s="248"/>
      <c r="F188" s="355"/>
      <c r="G188" s="355"/>
      <c r="H188" s="355"/>
      <c r="I188" s="355"/>
      <c r="J188" s="355"/>
      <c r="K188" s="355"/>
    </row>
    <row r="189" spans="1:11">
      <c r="A189" s="354"/>
      <c r="B189" s="248"/>
      <c r="C189" s="248"/>
      <c r="D189" s="248"/>
      <c r="F189" s="355"/>
      <c r="G189" s="355"/>
      <c r="H189" s="355"/>
      <c r="I189" s="355"/>
      <c r="J189" s="355"/>
      <c r="K189" s="355"/>
    </row>
    <row r="190" spans="1:11">
      <c r="A190" s="354"/>
      <c r="B190" s="248"/>
      <c r="C190" s="248"/>
      <c r="D190" s="248"/>
      <c r="F190" s="355"/>
      <c r="G190" s="355"/>
      <c r="H190" s="355"/>
      <c r="I190" s="355"/>
      <c r="J190" s="355"/>
      <c r="K190" s="355"/>
    </row>
    <row r="191" spans="1:11">
      <c r="A191" s="354"/>
      <c r="B191" s="248"/>
      <c r="C191" s="248"/>
      <c r="D191" s="248"/>
      <c r="F191" s="355"/>
      <c r="G191" s="355"/>
      <c r="H191" s="355"/>
      <c r="I191" s="355"/>
      <c r="J191" s="355"/>
      <c r="K191" s="355"/>
    </row>
    <row r="192" spans="1:11">
      <c r="A192" s="354"/>
      <c r="B192" s="248"/>
      <c r="C192" s="248"/>
      <c r="D192" s="248"/>
      <c r="F192" s="355"/>
      <c r="G192" s="355"/>
      <c r="H192" s="355"/>
      <c r="I192" s="355"/>
      <c r="J192" s="355"/>
      <c r="K192" s="355"/>
    </row>
  </sheetData>
  <autoFilter ref="A11:L112"/>
  <mergeCells count="8">
    <mergeCell ref="A112:H112"/>
    <mergeCell ref="E114:F114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7030A0"/>
  </sheetPr>
  <dimension ref="A1:J357"/>
  <sheetViews>
    <sheetView topLeftCell="A5" zoomScale="95" workbookViewId="0">
      <pane ySplit="7" topLeftCell="A307" activePane="bottomLeft" state="frozen"/>
      <selection activeCell="G72" sqref="G72"/>
      <selection pane="bottomLeft" activeCell="O320" sqref="O320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3"/>
    <col min="5" max="5" width="12.5703125" style="358" customWidth="1"/>
    <col min="6" max="6" width="8.28515625" style="365" customWidth="1"/>
    <col min="7" max="7" width="16.28515625" style="333" customWidth="1"/>
    <col min="8" max="8" width="16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590" t="s">
        <v>9</v>
      </c>
      <c r="B1" s="590"/>
      <c r="C1" s="590"/>
      <c r="E1" s="359"/>
      <c r="F1" s="38"/>
      <c r="G1" s="39"/>
      <c r="H1" s="39"/>
    </row>
    <row r="2" spans="1:10" s="37" customFormat="1" ht="18" customHeight="1">
      <c r="A2" s="590" t="s">
        <v>10</v>
      </c>
      <c r="B2" s="590"/>
      <c r="C2" s="590"/>
      <c r="D2" s="590"/>
      <c r="E2" s="590"/>
      <c r="F2" s="38"/>
      <c r="G2" s="39"/>
      <c r="H2" s="39"/>
    </row>
    <row r="3" spans="1:10" s="37" customFormat="1" ht="18" customHeight="1">
      <c r="A3" s="590" t="s">
        <v>11</v>
      </c>
      <c r="B3" s="590"/>
      <c r="C3" s="611" t="s">
        <v>513</v>
      </c>
      <c r="D3" s="611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12" t="s">
        <v>12</v>
      </c>
      <c r="B5" s="612"/>
      <c r="C5" s="612"/>
      <c r="D5" s="612"/>
      <c r="E5" s="612"/>
      <c r="F5" s="612"/>
      <c r="G5" s="612"/>
      <c r="H5" s="612"/>
      <c r="I5" s="612"/>
    </row>
    <row r="6" spans="1:10" ht="9" customHeight="1">
      <c r="A6" s="613"/>
      <c r="B6" s="613"/>
      <c r="C6" s="613"/>
      <c r="D6" s="613"/>
      <c r="E6" s="613"/>
      <c r="F6" s="613"/>
      <c r="G6" s="613"/>
      <c r="H6" s="613"/>
      <c r="I6" s="613"/>
    </row>
    <row r="7" spans="1:10" s="205" customFormat="1" ht="18" customHeight="1">
      <c r="A7" s="362" t="s">
        <v>1366</v>
      </c>
      <c r="B7" s="362" t="s">
        <v>1367</v>
      </c>
      <c r="C7" s="245"/>
      <c r="D7" s="332"/>
      <c r="E7" s="363"/>
      <c r="F7" s="364"/>
      <c r="G7" s="332"/>
      <c r="H7" s="332"/>
      <c r="I7" s="332"/>
    </row>
    <row r="8" spans="1:10" s="205" customFormat="1" ht="18" hidden="1" customHeight="1">
      <c r="A8" s="362"/>
      <c r="C8" s="245"/>
      <c r="D8" s="332"/>
      <c r="E8" s="363"/>
      <c r="F8" s="364"/>
      <c r="G8" s="332"/>
      <c r="H8" s="332"/>
      <c r="I8" s="332"/>
    </row>
    <row r="9" spans="1:10" s="205" customFormat="1" ht="18" hidden="1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06" t="s">
        <v>1322</v>
      </c>
      <c r="B12" s="607"/>
      <c r="C12" s="607"/>
      <c r="D12" s="607"/>
      <c r="E12" s="607"/>
      <c r="F12" s="607"/>
      <c r="G12" s="607"/>
      <c r="H12" s="608"/>
      <c r="I12" s="336">
        <v>89700000</v>
      </c>
      <c r="J12" s="336"/>
    </row>
    <row r="13" spans="1:10" ht="21" customHeight="1">
      <c r="A13" s="252">
        <v>41289</v>
      </c>
      <c r="B13" s="253" t="s">
        <v>1368</v>
      </c>
      <c r="C13" s="253"/>
      <c r="D13" s="367">
        <v>125</v>
      </c>
      <c r="E13" s="367">
        <v>38400</v>
      </c>
      <c r="F13" s="369"/>
      <c r="G13" s="345">
        <f>IF(B13&lt;&gt;"",D13*(E13+F13),0)</f>
        <v>4800000</v>
      </c>
      <c r="H13" s="367"/>
      <c r="I13" s="345">
        <f>IF(B13&lt;&gt;"",I12+G13-H13,0)</f>
        <v>94500000</v>
      </c>
      <c r="J13" s="367"/>
    </row>
    <row r="14" spans="1:10" ht="21" customHeight="1">
      <c r="A14" s="370">
        <v>41299</v>
      </c>
      <c r="B14" s="371" t="s">
        <v>1369</v>
      </c>
      <c r="C14" s="371"/>
      <c r="D14" s="345">
        <v>150</v>
      </c>
      <c r="E14" s="375">
        <v>68000</v>
      </c>
      <c r="F14" s="374"/>
      <c r="G14" s="345">
        <f>IF(B14&lt;&gt;"",D14*(E14+F14),0)</f>
        <v>10200000</v>
      </c>
      <c r="H14" s="375"/>
      <c r="I14" s="345">
        <f>IF(B14&lt;&gt;"",I13+G14-H14,0)</f>
        <v>104700000</v>
      </c>
      <c r="J14" s="375"/>
    </row>
    <row r="15" spans="1:10" ht="21" customHeight="1">
      <c r="A15" s="254">
        <v>41302</v>
      </c>
      <c r="B15" s="371" t="s">
        <v>1369</v>
      </c>
      <c r="C15" s="254"/>
      <c r="D15" s="345">
        <v>150</v>
      </c>
      <c r="E15" s="345">
        <v>68000</v>
      </c>
      <c r="F15" s="378"/>
      <c r="G15" s="345">
        <f>IF(B15&lt;&gt;"",D15*(E15+F15),0)</f>
        <v>10200000</v>
      </c>
      <c r="H15" s="345"/>
      <c r="I15" s="345">
        <f>IF(B15&lt;&gt;"",I14+G15-H15,0)</f>
        <v>114900000</v>
      </c>
      <c r="J15" s="345"/>
    </row>
    <row r="16" spans="1:10" ht="21" customHeight="1">
      <c r="A16" s="254">
        <v>41306</v>
      </c>
      <c r="B16" s="255" t="s">
        <v>1369</v>
      </c>
      <c r="C16" s="255"/>
      <c r="D16" s="345">
        <v>300</v>
      </c>
      <c r="E16" s="345">
        <v>68000</v>
      </c>
      <c r="F16" s="378"/>
      <c r="G16" s="345">
        <f>IF(B16&lt;&gt;"",D16*(E16+F16),0)</f>
        <v>20400000</v>
      </c>
      <c r="H16" s="345"/>
      <c r="I16" s="345">
        <f>IF(B16&lt;&gt;"",I15+G16-H16,0)</f>
        <v>135300000</v>
      </c>
      <c r="J16" s="345"/>
    </row>
    <row r="17" spans="1:10" ht="21" customHeight="1">
      <c r="A17" s="254">
        <v>41306</v>
      </c>
      <c r="B17" s="255" t="s">
        <v>1370</v>
      </c>
      <c r="C17" s="255"/>
      <c r="D17" s="345">
        <v>500</v>
      </c>
      <c r="E17" s="345">
        <v>15800</v>
      </c>
      <c r="F17" s="378"/>
      <c r="G17" s="345">
        <f t="shared" ref="G17:G78" si="0">IF(B17&lt;&gt;"",D17*(E17+F17),0)</f>
        <v>7900000</v>
      </c>
      <c r="H17" s="345"/>
      <c r="I17" s="345">
        <f t="shared" ref="I17:I80" si="1">IF(B17&lt;&gt;"",I16+G17-H17,0)</f>
        <v>143200000</v>
      </c>
      <c r="J17" s="345"/>
    </row>
    <row r="18" spans="1:10" ht="21" customHeight="1">
      <c r="A18" s="254">
        <v>41306</v>
      </c>
      <c r="B18" s="255" t="s">
        <v>1368</v>
      </c>
      <c r="C18" s="255"/>
      <c r="D18" s="345">
        <v>125</v>
      </c>
      <c r="E18" s="345">
        <v>38400</v>
      </c>
      <c r="F18" s="378"/>
      <c r="G18" s="345">
        <f t="shared" si="0"/>
        <v>4800000</v>
      </c>
      <c r="H18" s="345"/>
      <c r="I18" s="345">
        <f t="shared" si="1"/>
        <v>148000000</v>
      </c>
      <c r="J18" s="345"/>
    </row>
    <row r="19" spans="1:10" ht="21" customHeight="1">
      <c r="A19" s="254">
        <v>41302</v>
      </c>
      <c r="B19" s="255" t="s">
        <v>17</v>
      </c>
      <c r="C19" s="255"/>
      <c r="D19" s="345"/>
      <c r="E19" s="345"/>
      <c r="F19" s="378"/>
      <c r="G19" s="345">
        <f t="shared" si="0"/>
        <v>0</v>
      </c>
      <c r="H19" s="345">
        <v>50000000</v>
      </c>
      <c r="I19" s="345">
        <f t="shared" si="1"/>
        <v>98000000</v>
      </c>
      <c r="J19" s="345"/>
    </row>
    <row r="20" spans="1:10" ht="21" customHeight="1">
      <c r="A20" s="254">
        <v>41312</v>
      </c>
      <c r="B20" s="255" t="s">
        <v>17</v>
      </c>
      <c r="C20" s="255"/>
      <c r="D20" s="345"/>
      <c r="E20" s="345"/>
      <c r="F20" s="378"/>
      <c r="G20" s="345">
        <f t="shared" si="0"/>
        <v>0</v>
      </c>
      <c r="H20" s="345">
        <v>40000000</v>
      </c>
      <c r="I20" s="345">
        <f t="shared" si="1"/>
        <v>58000000</v>
      </c>
      <c r="J20" s="345"/>
    </row>
    <row r="21" spans="1:10" ht="21" customHeight="1">
      <c r="A21" s="254">
        <v>41330</v>
      </c>
      <c r="B21" s="255" t="s">
        <v>17</v>
      </c>
      <c r="C21" s="255"/>
      <c r="D21" s="345"/>
      <c r="E21" s="345"/>
      <c r="F21" s="378"/>
      <c r="G21" s="345">
        <f t="shared" si="0"/>
        <v>0</v>
      </c>
      <c r="H21" s="345">
        <v>30000000</v>
      </c>
      <c r="I21" s="345">
        <f t="shared" si="1"/>
        <v>28000000</v>
      </c>
      <c r="J21" s="345"/>
    </row>
    <row r="22" spans="1:10" ht="21" customHeight="1">
      <c r="A22" s="254">
        <v>41330</v>
      </c>
      <c r="B22" s="255" t="s">
        <v>1369</v>
      </c>
      <c r="C22" s="255"/>
      <c r="D22" s="345">
        <v>300</v>
      </c>
      <c r="E22" s="345">
        <v>68000</v>
      </c>
      <c r="F22" s="378"/>
      <c r="G22" s="345">
        <f t="shared" si="0"/>
        <v>20400000</v>
      </c>
      <c r="H22" s="345"/>
      <c r="I22" s="345">
        <f t="shared" si="1"/>
        <v>48400000</v>
      </c>
      <c r="J22" s="345"/>
    </row>
    <row r="23" spans="1:10" ht="21" customHeight="1">
      <c r="A23" s="254">
        <v>41333</v>
      </c>
      <c r="B23" s="255" t="s">
        <v>1369</v>
      </c>
      <c r="C23" s="255"/>
      <c r="D23" s="345">
        <v>300</v>
      </c>
      <c r="E23" s="345">
        <v>68000</v>
      </c>
      <c r="F23" s="378"/>
      <c r="G23" s="345">
        <f t="shared" si="0"/>
        <v>20400000</v>
      </c>
      <c r="H23" s="345"/>
      <c r="I23" s="345">
        <f t="shared" si="1"/>
        <v>68800000</v>
      </c>
      <c r="J23" s="345"/>
    </row>
    <row r="24" spans="1:10" ht="21" customHeight="1">
      <c r="A24" s="254">
        <v>41333</v>
      </c>
      <c r="B24" s="255" t="s">
        <v>1370</v>
      </c>
      <c r="C24" s="255"/>
      <c r="D24" s="345">
        <v>500</v>
      </c>
      <c r="E24" s="345">
        <v>15800</v>
      </c>
      <c r="F24" s="378"/>
      <c r="G24" s="345">
        <f t="shared" si="0"/>
        <v>7900000</v>
      </c>
      <c r="H24" s="345"/>
      <c r="I24" s="345">
        <f t="shared" si="1"/>
        <v>76700000</v>
      </c>
      <c r="J24" s="345"/>
    </row>
    <row r="25" spans="1:10" ht="21" customHeight="1">
      <c r="A25" s="254">
        <v>41340</v>
      </c>
      <c r="B25" s="255" t="s">
        <v>1368</v>
      </c>
      <c r="C25" s="255"/>
      <c r="D25" s="345">
        <v>125</v>
      </c>
      <c r="E25" s="345">
        <v>38400</v>
      </c>
      <c r="F25" s="378"/>
      <c r="G25" s="345">
        <f t="shared" si="0"/>
        <v>4800000</v>
      </c>
      <c r="H25" s="345"/>
      <c r="I25" s="345">
        <f t="shared" si="1"/>
        <v>81500000</v>
      </c>
      <c r="J25" s="345"/>
    </row>
    <row r="26" spans="1:10" ht="21" customHeight="1">
      <c r="A26" s="254">
        <v>41345</v>
      </c>
      <c r="B26" s="255" t="s">
        <v>1369</v>
      </c>
      <c r="C26" s="255"/>
      <c r="D26" s="345">
        <v>200</v>
      </c>
      <c r="E26" s="345">
        <v>68000</v>
      </c>
      <c r="F26" s="378"/>
      <c r="G26" s="345">
        <f t="shared" si="0"/>
        <v>13600000</v>
      </c>
      <c r="H26" s="345"/>
      <c r="I26" s="345">
        <f t="shared" si="1"/>
        <v>95100000</v>
      </c>
      <c r="J26" s="345"/>
    </row>
    <row r="27" spans="1:10" ht="21" customHeight="1">
      <c r="A27" s="254">
        <v>41345</v>
      </c>
      <c r="B27" s="255" t="s">
        <v>1370</v>
      </c>
      <c r="C27" s="255"/>
      <c r="D27" s="345">
        <v>500</v>
      </c>
      <c r="E27" s="345">
        <v>15800</v>
      </c>
      <c r="F27" s="378"/>
      <c r="G27" s="345">
        <f t="shared" si="0"/>
        <v>7900000</v>
      </c>
      <c r="H27" s="345"/>
      <c r="I27" s="345">
        <f t="shared" si="1"/>
        <v>103000000</v>
      </c>
      <c r="J27" s="345"/>
    </row>
    <row r="28" spans="1:10" ht="21" customHeight="1">
      <c r="A28" s="254">
        <v>41358</v>
      </c>
      <c r="B28" s="255" t="s">
        <v>1368</v>
      </c>
      <c r="C28" s="255"/>
      <c r="D28" s="345">
        <v>125</v>
      </c>
      <c r="E28" s="345">
        <v>38400</v>
      </c>
      <c r="F28" s="378"/>
      <c r="G28" s="345">
        <f t="shared" si="0"/>
        <v>4800000</v>
      </c>
      <c r="H28" s="345"/>
      <c r="I28" s="345">
        <f t="shared" si="1"/>
        <v>107800000</v>
      </c>
      <c r="J28" s="345"/>
    </row>
    <row r="29" spans="1:10" ht="21" customHeight="1">
      <c r="A29" s="254">
        <v>41347</v>
      </c>
      <c r="B29" s="255" t="s">
        <v>17</v>
      </c>
      <c r="C29" s="255"/>
      <c r="D29" s="345"/>
      <c r="E29" s="345"/>
      <c r="F29" s="378"/>
      <c r="G29" s="345">
        <f t="shared" si="0"/>
        <v>0</v>
      </c>
      <c r="H29" s="345">
        <v>30000000</v>
      </c>
      <c r="I29" s="345">
        <f t="shared" si="1"/>
        <v>77800000</v>
      </c>
      <c r="J29" s="345"/>
    </row>
    <row r="30" spans="1:10" ht="21" customHeight="1">
      <c r="A30" s="254">
        <v>41389</v>
      </c>
      <c r="B30" s="255" t="s">
        <v>1370</v>
      </c>
      <c r="C30" s="255"/>
      <c r="D30" s="345">
        <v>500</v>
      </c>
      <c r="E30" s="345">
        <v>15800</v>
      </c>
      <c r="F30" s="378"/>
      <c r="G30" s="345">
        <f t="shared" si="0"/>
        <v>7900000</v>
      </c>
      <c r="H30" s="345"/>
      <c r="I30" s="345">
        <f t="shared" si="1"/>
        <v>85700000</v>
      </c>
      <c r="J30" s="345"/>
    </row>
    <row r="31" spans="1:10" ht="21" customHeight="1">
      <c r="A31" s="254">
        <v>41389</v>
      </c>
      <c r="B31" s="255" t="s">
        <v>1368</v>
      </c>
      <c r="C31" s="255"/>
      <c r="D31" s="345">
        <v>250</v>
      </c>
      <c r="E31" s="345">
        <v>38400</v>
      </c>
      <c r="F31" s="378"/>
      <c r="G31" s="345">
        <f t="shared" si="0"/>
        <v>9600000</v>
      </c>
      <c r="H31" s="345"/>
      <c r="I31" s="345">
        <f t="shared" si="1"/>
        <v>95300000</v>
      </c>
      <c r="J31" s="345"/>
    </row>
    <row r="32" spans="1:10" ht="21" customHeight="1">
      <c r="A32" s="254">
        <v>41375</v>
      </c>
      <c r="B32" s="255" t="s">
        <v>17</v>
      </c>
      <c r="C32" s="255"/>
      <c r="D32" s="345"/>
      <c r="E32" s="345"/>
      <c r="F32" s="378"/>
      <c r="G32" s="345">
        <f t="shared" si="0"/>
        <v>0</v>
      </c>
      <c r="H32" s="345">
        <v>40000000</v>
      </c>
      <c r="I32" s="345">
        <f t="shared" si="1"/>
        <v>55300000</v>
      </c>
      <c r="J32" s="345"/>
    </row>
    <row r="33" spans="1:10" ht="21" customHeight="1">
      <c r="A33" s="254">
        <v>41418</v>
      </c>
      <c r="B33" s="255" t="s">
        <v>1369</v>
      </c>
      <c r="C33" s="255"/>
      <c r="D33" s="345">
        <v>300</v>
      </c>
      <c r="E33" s="345">
        <v>72000</v>
      </c>
      <c r="F33" s="378"/>
      <c r="G33" s="345">
        <f t="shared" si="0"/>
        <v>21600000</v>
      </c>
      <c r="H33" s="345"/>
      <c r="I33" s="345">
        <f t="shared" si="1"/>
        <v>76900000</v>
      </c>
      <c r="J33" s="345"/>
    </row>
    <row r="34" spans="1:10" ht="21" customHeight="1">
      <c r="A34" s="254">
        <v>41422</v>
      </c>
      <c r="B34" s="255" t="s">
        <v>1369</v>
      </c>
      <c r="C34" s="255"/>
      <c r="D34" s="345">
        <v>200</v>
      </c>
      <c r="E34" s="345">
        <v>72000</v>
      </c>
      <c r="F34" s="378"/>
      <c r="G34" s="345">
        <f t="shared" si="0"/>
        <v>14400000</v>
      </c>
      <c r="H34" s="345"/>
      <c r="I34" s="345">
        <f t="shared" si="1"/>
        <v>91300000</v>
      </c>
      <c r="J34" s="345"/>
    </row>
    <row r="35" spans="1:10" ht="21" customHeight="1">
      <c r="A35" s="254">
        <v>41422</v>
      </c>
      <c r="B35" s="255" t="s">
        <v>1370</v>
      </c>
      <c r="C35" s="255"/>
      <c r="D35" s="345">
        <v>500</v>
      </c>
      <c r="E35" s="345">
        <v>15600</v>
      </c>
      <c r="F35" s="378"/>
      <c r="G35" s="345">
        <f t="shared" si="0"/>
        <v>7800000</v>
      </c>
      <c r="H35" s="345"/>
      <c r="I35" s="345">
        <f t="shared" si="1"/>
        <v>99100000</v>
      </c>
      <c r="J35" s="345"/>
    </row>
    <row r="36" spans="1:10" ht="21" customHeight="1">
      <c r="A36" s="254">
        <v>41422</v>
      </c>
      <c r="B36" s="255" t="s">
        <v>1368</v>
      </c>
      <c r="C36" s="255"/>
      <c r="D36" s="345">
        <v>250</v>
      </c>
      <c r="E36" s="345">
        <v>38400</v>
      </c>
      <c r="F36" s="378"/>
      <c r="G36" s="345">
        <f t="shared" si="0"/>
        <v>9600000</v>
      </c>
      <c r="H36" s="345"/>
      <c r="I36" s="345">
        <f t="shared" si="1"/>
        <v>108700000</v>
      </c>
      <c r="J36" s="345"/>
    </row>
    <row r="37" spans="1:10" ht="21" customHeight="1">
      <c r="A37" s="254">
        <v>41426</v>
      </c>
      <c r="B37" s="255" t="s">
        <v>1369</v>
      </c>
      <c r="C37" s="255"/>
      <c r="D37" s="345">
        <v>300</v>
      </c>
      <c r="E37" s="345">
        <v>73000</v>
      </c>
      <c r="F37" s="378"/>
      <c r="G37" s="345">
        <f t="shared" si="0"/>
        <v>21900000</v>
      </c>
      <c r="H37" s="345"/>
      <c r="I37" s="345">
        <f t="shared" si="1"/>
        <v>130600000</v>
      </c>
      <c r="J37" s="345"/>
    </row>
    <row r="38" spans="1:10" ht="21" customHeight="1">
      <c r="A38" s="254">
        <v>41426</v>
      </c>
      <c r="B38" s="255" t="s">
        <v>1370</v>
      </c>
      <c r="C38" s="255"/>
      <c r="D38" s="345">
        <v>250</v>
      </c>
      <c r="E38" s="345">
        <v>15600</v>
      </c>
      <c r="F38" s="378"/>
      <c r="G38" s="345">
        <f t="shared" si="0"/>
        <v>3900000</v>
      </c>
      <c r="H38" s="345"/>
      <c r="I38" s="345">
        <f t="shared" si="1"/>
        <v>134500000</v>
      </c>
      <c r="J38" s="345"/>
    </row>
    <row r="39" spans="1:10" ht="21" customHeight="1">
      <c r="A39" s="254">
        <v>41426</v>
      </c>
      <c r="B39" s="255" t="s">
        <v>17</v>
      </c>
      <c r="C39" s="255"/>
      <c r="D39" s="345"/>
      <c r="E39" s="345"/>
      <c r="F39" s="378"/>
      <c r="G39" s="345">
        <f t="shared" si="0"/>
        <v>0</v>
      </c>
      <c r="H39" s="345">
        <v>40000000</v>
      </c>
      <c r="I39" s="345">
        <f t="shared" si="1"/>
        <v>94500000</v>
      </c>
      <c r="J39" s="345"/>
    </row>
    <row r="40" spans="1:10" ht="21" customHeight="1">
      <c r="A40" s="254">
        <v>41430</v>
      </c>
      <c r="B40" s="255" t="s">
        <v>1369</v>
      </c>
      <c r="C40" s="255"/>
      <c r="D40" s="345">
        <v>300</v>
      </c>
      <c r="E40" s="345">
        <v>72000</v>
      </c>
      <c r="F40" s="378"/>
      <c r="G40" s="345">
        <f t="shared" si="0"/>
        <v>21600000</v>
      </c>
      <c r="H40" s="345"/>
      <c r="I40" s="345">
        <f t="shared" si="1"/>
        <v>116100000</v>
      </c>
      <c r="J40" s="345"/>
    </row>
    <row r="41" spans="1:10" ht="21" customHeight="1">
      <c r="A41" s="254">
        <v>41430</v>
      </c>
      <c r="B41" s="255" t="s">
        <v>1370</v>
      </c>
      <c r="C41" s="255"/>
      <c r="D41" s="345">
        <v>250</v>
      </c>
      <c r="E41" s="345">
        <v>15600</v>
      </c>
      <c r="F41" s="378"/>
      <c r="G41" s="345">
        <f t="shared" si="0"/>
        <v>3900000</v>
      </c>
      <c r="H41" s="345"/>
      <c r="I41" s="345">
        <f t="shared" si="1"/>
        <v>120000000</v>
      </c>
      <c r="J41" s="345"/>
    </row>
    <row r="42" spans="1:10" ht="21" customHeight="1">
      <c r="A42" s="254">
        <v>41436</v>
      </c>
      <c r="B42" s="255" t="s">
        <v>1369</v>
      </c>
      <c r="C42" s="255"/>
      <c r="D42" s="345">
        <v>50</v>
      </c>
      <c r="E42" s="345">
        <v>72000</v>
      </c>
      <c r="F42" s="378"/>
      <c r="G42" s="345">
        <f t="shared" si="0"/>
        <v>3600000</v>
      </c>
      <c r="H42" s="345"/>
      <c r="I42" s="345">
        <f t="shared" si="1"/>
        <v>123600000</v>
      </c>
      <c r="J42" s="345"/>
    </row>
    <row r="43" spans="1:10" ht="21" customHeight="1">
      <c r="A43" s="254">
        <v>41436</v>
      </c>
      <c r="B43" s="255" t="s">
        <v>1369</v>
      </c>
      <c r="C43" s="255"/>
      <c r="D43" s="345">
        <v>300</v>
      </c>
      <c r="E43" s="345">
        <v>72000</v>
      </c>
      <c r="F43" s="378"/>
      <c r="G43" s="345">
        <f t="shared" si="0"/>
        <v>21600000</v>
      </c>
      <c r="H43" s="345"/>
      <c r="I43" s="345">
        <f t="shared" si="1"/>
        <v>145200000</v>
      </c>
      <c r="J43" s="345"/>
    </row>
    <row r="44" spans="1:10" ht="21" customHeight="1">
      <c r="A44" s="254">
        <v>41436</v>
      </c>
      <c r="B44" s="255" t="s">
        <v>1370</v>
      </c>
      <c r="C44" s="255"/>
      <c r="D44" s="345">
        <v>500</v>
      </c>
      <c r="E44" s="345">
        <v>15600</v>
      </c>
      <c r="F44" s="378"/>
      <c r="G44" s="345">
        <f t="shared" si="0"/>
        <v>7800000</v>
      </c>
      <c r="H44" s="345"/>
      <c r="I44" s="345">
        <f t="shared" si="1"/>
        <v>153000000</v>
      </c>
      <c r="J44" s="345"/>
    </row>
    <row r="45" spans="1:10" ht="21" customHeight="1">
      <c r="A45" s="254">
        <v>41436</v>
      </c>
      <c r="B45" s="255" t="s">
        <v>1368</v>
      </c>
      <c r="C45" s="255"/>
      <c r="D45" s="345">
        <v>125</v>
      </c>
      <c r="E45" s="345">
        <v>38400</v>
      </c>
      <c r="F45" s="378"/>
      <c r="G45" s="345">
        <f t="shared" si="0"/>
        <v>4800000</v>
      </c>
      <c r="H45" s="345"/>
      <c r="I45" s="345">
        <f t="shared" si="1"/>
        <v>157800000</v>
      </c>
      <c r="J45" s="345"/>
    </row>
    <row r="46" spans="1:10" ht="21" customHeight="1">
      <c r="A46" s="254">
        <v>41436</v>
      </c>
      <c r="B46" s="255" t="s">
        <v>17</v>
      </c>
      <c r="C46" s="255"/>
      <c r="D46" s="345"/>
      <c r="E46" s="345"/>
      <c r="F46" s="378"/>
      <c r="G46" s="345">
        <f t="shared" si="0"/>
        <v>0</v>
      </c>
      <c r="H46" s="345">
        <v>50000000</v>
      </c>
      <c r="I46" s="345">
        <f t="shared" si="1"/>
        <v>107800000</v>
      </c>
      <c r="J46" s="345"/>
    </row>
    <row r="47" spans="1:10" ht="21" customHeight="1">
      <c r="A47" s="254">
        <v>41447</v>
      </c>
      <c r="B47" s="255" t="s">
        <v>1369</v>
      </c>
      <c r="C47" s="255"/>
      <c r="D47" s="255">
        <v>300</v>
      </c>
      <c r="E47" s="345">
        <v>71000</v>
      </c>
      <c r="F47" s="378"/>
      <c r="G47" s="345">
        <f t="shared" si="0"/>
        <v>21300000</v>
      </c>
      <c r="H47" s="345"/>
      <c r="I47" s="345">
        <f t="shared" si="1"/>
        <v>129100000</v>
      </c>
      <c r="J47" s="345"/>
    </row>
    <row r="48" spans="1:10" ht="21" customHeight="1">
      <c r="A48" s="254">
        <v>41447</v>
      </c>
      <c r="B48" s="255" t="s">
        <v>1371</v>
      </c>
      <c r="C48" s="255"/>
      <c r="D48" s="255">
        <v>125</v>
      </c>
      <c r="E48" s="345">
        <v>38000</v>
      </c>
      <c r="F48" s="378"/>
      <c r="G48" s="345">
        <f t="shared" si="0"/>
        <v>4750000</v>
      </c>
      <c r="H48" s="345"/>
      <c r="I48" s="345">
        <f t="shared" si="1"/>
        <v>133850000</v>
      </c>
      <c r="J48" s="345"/>
    </row>
    <row r="49" spans="1:10" ht="21" customHeight="1">
      <c r="A49" s="254">
        <v>41451</v>
      </c>
      <c r="B49" s="255" t="s">
        <v>1369</v>
      </c>
      <c r="C49" s="255"/>
      <c r="D49" s="255">
        <v>300</v>
      </c>
      <c r="E49" s="345">
        <v>70000</v>
      </c>
      <c r="F49" s="378"/>
      <c r="G49" s="345">
        <f t="shared" si="0"/>
        <v>21000000</v>
      </c>
      <c r="H49" s="345"/>
      <c r="I49" s="345">
        <f t="shared" si="1"/>
        <v>154850000</v>
      </c>
      <c r="J49" s="345"/>
    </row>
    <row r="50" spans="1:10" ht="21" customHeight="1">
      <c r="A50" s="254">
        <v>41451</v>
      </c>
      <c r="B50" s="255" t="s">
        <v>1370</v>
      </c>
      <c r="C50" s="255"/>
      <c r="D50" s="255">
        <v>250</v>
      </c>
      <c r="E50" s="345">
        <v>16000</v>
      </c>
      <c r="F50" s="378"/>
      <c r="G50" s="345">
        <f t="shared" si="0"/>
        <v>4000000</v>
      </c>
      <c r="H50" s="345"/>
      <c r="I50" s="345">
        <f t="shared" si="1"/>
        <v>158850000</v>
      </c>
      <c r="J50" s="345"/>
    </row>
    <row r="51" spans="1:10" ht="21" customHeight="1">
      <c r="A51" s="254">
        <v>41451</v>
      </c>
      <c r="B51" s="255" t="s">
        <v>1372</v>
      </c>
      <c r="C51" s="255"/>
      <c r="D51" s="255">
        <v>125</v>
      </c>
      <c r="E51" s="345">
        <v>24800</v>
      </c>
      <c r="F51" s="378"/>
      <c r="G51" s="345">
        <f t="shared" si="0"/>
        <v>3100000</v>
      </c>
      <c r="H51" s="345"/>
      <c r="I51" s="345">
        <f t="shared" si="1"/>
        <v>161950000</v>
      </c>
      <c r="J51" s="345"/>
    </row>
    <row r="52" spans="1:10" ht="21" customHeight="1">
      <c r="A52" s="254">
        <v>41456</v>
      </c>
      <c r="B52" s="255" t="s">
        <v>1369</v>
      </c>
      <c r="C52" s="255"/>
      <c r="D52" s="255">
        <v>300</v>
      </c>
      <c r="E52" s="345">
        <v>70000</v>
      </c>
      <c r="F52" s="378"/>
      <c r="G52" s="345">
        <f t="shared" si="0"/>
        <v>21000000</v>
      </c>
      <c r="H52" s="345"/>
      <c r="I52" s="345">
        <f t="shared" si="1"/>
        <v>182950000</v>
      </c>
      <c r="J52" s="345"/>
    </row>
    <row r="53" spans="1:10" ht="21" customHeight="1">
      <c r="A53" s="254">
        <v>41456</v>
      </c>
      <c r="B53" s="255" t="s">
        <v>1370</v>
      </c>
      <c r="C53" s="255"/>
      <c r="D53" s="255">
        <v>500</v>
      </c>
      <c r="E53" s="345">
        <v>16000</v>
      </c>
      <c r="F53" s="378"/>
      <c r="G53" s="345">
        <f t="shared" si="0"/>
        <v>8000000</v>
      </c>
      <c r="H53" s="345"/>
      <c r="I53" s="345">
        <f t="shared" si="1"/>
        <v>190950000</v>
      </c>
      <c r="J53" s="345"/>
    </row>
    <row r="54" spans="1:10" ht="21" customHeight="1">
      <c r="A54" s="254">
        <v>41458</v>
      </c>
      <c r="B54" s="255" t="s">
        <v>1369</v>
      </c>
      <c r="C54" s="255"/>
      <c r="D54" s="255">
        <v>300</v>
      </c>
      <c r="E54" s="345">
        <v>70000</v>
      </c>
      <c r="F54" s="378"/>
      <c r="G54" s="345">
        <f t="shared" si="0"/>
        <v>21000000</v>
      </c>
      <c r="H54" s="345"/>
      <c r="I54" s="345">
        <f t="shared" si="1"/>
        <v>211950000</v>
      </c>
      <c r="J54" s="345"/>
    </row>
    <row r="55" spans="1:10" ht="21" customHeight="1">
      <c r="A55" s="254">
        <v>41458</v>
      </c>
      <c r="B55" s="255" t="s">
        <v>1370</v>
      </c>
      <c r="C55" s="255"/>
      <c r="D55" s="255">
        <v>250</v>
      </c>
      <c r="E55" s="345">
        <v>16000</v>
      </c>
      <c r="F55" s="378"/>
      <c r="G55" s="345">
        <f t="shared" si="0"/>
        <v>4000000</v>
      </c>
      <c r="H55" s="345"/>
      <c r="I55" s="345">
        <f t="shared" si="1"/>
        <v>215950000</v>
      </c>
      <c r="J55" s="345"/>
    </row>
    <row r="56" spans="1:10" ht="21" customHeight="1">
      <c r="A56" s="254">
        <v>41458</v>
      </c>
      <c r="B56" s="255" t="s">
        <v>1371</v>
      </c>
      <c r="C56" s="255"/>
      <c r="D56" s="255">
        <v>125</v>
      </c>
      <c r="E56" s="345">
        <v>38000</v>
      </c>
      <c r="F56" s="378"/>
      <c r="G56" s="345">
        <f t="shared" si="0"/>
        <v>4750000</v>
      </c>
      <c r="H56" s="345"/>
      <c r="I56" s="345">
        <f t="shared" si="1"/>
        <v>220700000</v>
      </c>
      <c r="J56" s="345"/>
    </row>
    <row r="57" spans="1:10" ht="21" customHeight="1">
      <c r="A57" s="254">
        <v>41461</v>
      </c>
      <c r="B57" s="255" t="s">
        <v>17</v>
      </c>
      <c r="C57" s="255"/>
      <c r="D57" s="345"/>
      <c r="E57" s="345"/>
      <c r="F57" s="378"/>
      <c r="G57" s="345">
        <f t="shared" si="0"/>
        <v>0</v>
      </c>
      <c r="H57" s="345">
        <v>100000000</v>
      </c>
      <c r="I57" s="345">
        <f t="shared" si="1"/>
        <v>120700000</v>
      </c>
      <c r="J57" s="345"/>
    </row>
    <row r="58" spans="1:10" ht="21" customHeight="1">
      <c r="A58" s="254">
        <v>41474</v>
      </c>
      <c r="B58" s="255" t="s">
        <v>1370</v>
      </c>
      <c r="C58" s="255" t="s">
        <v>519</v>
      </c>
      <c r="D58" s="345">
        <v>500</v>
      </c>
      <c r="E58" s="345">
        <v>16000</v>
      </c>
      <c r="F58" s="378"/>
      <c r="G58" s="345">
        <f t="shared" si="0"/>
        <v>8000000</v>
      </c>
      <c r="H58" s="345"/>
      <c r="I58" s="345">
        <f t="shared" si="1"/>
        <v>128700000</v>
      </c>
      <c r="J58" s="345"/>
    </row>
    <row r="59" spans="1:10" ht="21" customHeight="1">
      <c r="A59" s="254"/>
      <c r="B59" s="255" t="s">
        <v>1371</v>
      </c>
      <c r="C59" s="255" t="s">
        <v>1373</v>
      </c>
      <c r="D59" s="345">
        <v>5</v>
      </c>
      <c r="E59" s="345">
        <v>950000</v>
      </c>
      <c r="F59" s="378"/>
      <c r="G59" s="345">
        <f t="shared" si="0"/>
        <v>4750000</v>
      </c>
      <c r="H59" s="345"/>
      <c r="I59" s="345">
        <f t="shared" si="1"/>
        <v>133450000</v>
      </c>
      <c r="J59" s="345"/>
    </row>
    <row r="60" spans="1:10" ht="21" customHeight="1">
      <c r="A60" s="254">
        <v>41478</v>
      </c>
      <c r="B60" s="255" t="s">
        <v>1369</v>
      </c>
      <c r="C60" s="255" t="s">
        <v>519</v>
      </c>
      <c r="D60" s="345">
        <v>400</v>
      </c>
      <c r="E60" s="345">
        <v>71000</v>
      </c>
      <c r="F60" s="378"/>
      <c r="G60" s="345">
        <f t="shared" si="0"/>
        <v>28400000</v>
      </c>
      <c r="H60" s="345"/>
      <c r="I60" s="345">
        <f t="shared" si="1"/>
        <v>161850000</v>
      </c>
      <c r="J60" s="345"/>
    </row>
    <row r="61" spans="1:10" ht="21" customHeight="1">
      <c r="A61" s="254"/>
      <c r="B61" s="255" t="s">
        <v>1370</v>
      </c>
      <c r="C61" s="255" t="s">
        <v>519</v>
      </c>
      <c r="D61" s="345">
        <v>750</v>
      </c>
      <c r="E61" s="345">
        <v>16000</v>
      </c>
      <c r="F61" s="378"/>
      <c r="G61" s="345">
        <f t="shared" si="0"/>
        <v>12000000</v>
      </c>
      <c r="H61" s="345"/>
      <c r="I61" s="345">
        <f t="shared" si="1"/>
        <v>173850000</v>
      </c>
      <c r="J61" s="345"/>
    </row>
    <row r="62" spans="1:10" ht="21" customHeight="1">
      <c r="A62" s="254"/>
      <c r="B62" s="255" t="s">
        <v>1371</v>
      </c>
      <c r="C62" s="255" t="s">
        <v>1373</v>
      </c>
      <c r="D62" s="345">
        <v>5</v>
      </c>
      <c r="E62" s="345">
        <v>950000</v>
      </c>
      <c r="F62" s="378"/>
      <c r="G62" s="345">
        <f t="shared" si="0"/>
        <v>4750000</v>
      </c>
      <c r="H62" s="345"/>
      <c r="I62" s="345">
        <f t="shared" si="1"/>
        <v>178600000</v>
      </c>
      <c r="J62" s="345"/>
    </row>
    <row r="63" spans="1:10" ht="21" customHeight="1">
      <c r="A63" s="254">
        <v>41478</v>
      </c>
      <c r="B63" s="255" t="s">
        <v>17</v>
      </c>
      <c r="C63" s="255"/>
      <c r="D63" s="345"/>
      <c r="E63" s="345"/>
      <c r="F63" s="378"/>
      <c r="G63" s="345">
        <f>IF(B63&lt;&gt;"",D63*(E63+F63),0)</f>
        <v>0</v>
      </c>
      <c r="H63" s="345">
        <v>50000000</v>
      </c>
      <c r="I63" s="345">
        <f>IF(B63&lt;&gt;"",I62+G63-H63,0)</f>
        <v>128600000</v>
      </c>
      <c r="J63" s="345"/>
    </row>
    <row r="64" spans="1:10" ht="21" customHeight="1">
      <c r="A64" s="254">
        <v>41499</v>
      </c>
      <c r="B64" s="255" t="s">
        <v>17</v>
      </c>
      <c r="C64" s="255"/>
      <c r="D64" s="345"/>
      <c r="E64" s="345"/>
      <c r="F64" s="378"/>
      <c r="G64" s="345">
        <f t="shared" si="0"/>
        <v>0</v>
      </c>
      <c r="H64" s="345">
        <f>I63</f>
        <v>128600000</v>
      </c>
      <c r="I64" s="345">
        <f t="shared" si="1"/>
        <v>0</v>
      </c>
      <c r="J64" s="345"/>
    </row>
    <row r="65" spans="1:10" ht="21" customHeight="1">
      <c r="A65" s="254">
        <v>41482</v>
      </c>
      <c r="B65" s="255" t="s">
        <v>1369</v>
      </c>
      <c r="C65" s="255" t="s">
        <v>519</v>
      </c>
      <c r="D65" s="345">
        <v>200</v>
      </c>
      <c r="E65" s="345">
        <v>71000</v>
      </c>
      <c r="F65" s="378"/>
      <c r="G65" s="345">
        <f t="shared" si="0"/>
        <v>14200000</v>
      </c>
      <c r="H65" s="345"/>
      <c r="I65" s="345">
        <f t="shared" si="1"/>
        <v>14200000</v>
      </c>
      <c r="J65" s="345"/>
    </row>
    <row r="66" spans="1:10" ht="21" customHeight="1">
      <c r="A66" s="254"/>
      <c r="B66" s="255" t="s">
        <v>1370</v>
      </c>
      <c r="C66" s="255" t="s">
        <v>519</v>
      </c>
      <c r="D66" s="345">
        <v>750</v>
      </c>
      <c r="E66" s="345">
        <v>16200</v>
      </c>
      <c r="F66" s="378"/>
      <c r="G66" s="345">
        <f t="shared" si="0"/>
        <v>12150000</v>
      </c>
      <c r="H66" s="345"/>
      <c r="I66" s="345">
        <f t="shared" si="1"/>
        <v>26350000</v>
      </c>
      <c r="J66" s="345"/>
    </row>
    <row r="67" spans="1:10" ht="21" customHeight="1">
      <c r="A67" s="254">
        <v>41489</v>
      </c>
      <c r="B67" s="255" t="s">
        <v>1369</v>
      </c>
      <c r="C67" s="255" t="s">
        <v>519</v>
      </c>
      <c r="D67" s="345">
        <v>200</v>
      </c>
      <c r="E67" s="345">
        <v>71000</v>
      </c>
      <c r="F67" s="378"/>
      <c r="G67" s="345">
        <f t="shared" si="0"/>
        <v>14200000</v>
      </c>
      <c r="H67" s="345"/>
      <c r="I67" s="345">
        <f t="shared" si="1"/>
        <v>40550000</v>
      </c>
      <c r="J67" s="345"/>
    </row>
    <row r="68" spans="1:10" ht="21" customHeight="1">
      <c r="A68" s="254"/>
      <c r="B68" s="255" t="s">
        <v>1370</v>
      </c>
      <c r="C68" s="255" t="s">
        <v>519</v>
      </c>
      <c r="D68" s="345">
        <v>850</v>
      </c>
      <c r="E68" s="345">
        <v>16200</v>
      </c>
      <c r="F68" s="378"/>
      <c r="G68" s="345">
        <f t="shared" si="0"/>
        <v>13770000</v>
      </c>
      <c r="H68" s="345"/>
      <c r="I68" s="345">
        <f t="shared" si="1"/>
        <v>54320000</v>
      </c>
      <c r="J68" s="345"/>
    </row>
    <row r="69" spans="1:10" ht="21" customHeight="1">
      <c r="A69" s="254">
        <v>41494</v>
      </c>
      <c r="B69" s="255" t="s">
        <v>1369</v>
      </c>
      <c r="C69" s="255" t="s">
        <v>519</v>
      </c>
      <c r="D69" s="345">
        <v>300</v>
      </c>
      <c r="E69" s="345">
        <v>71000</v>
      </c>
      <c r="F69" s="378"/>
      <c r="G69" s="345">
        <f t="shared" si="0"/>
        <v>21300000</v>
      </c>
      <c r="H69" s="345"/>
      <c r="I69" s="345">
        <f t="shared" si="1"/>
        <v>75620000</v>
      </c>
      <c r="J69" s="345"/>
    </row>
    <row r="70" spans="1:10" ht="21" customHeight="1">
      <c r="A70" s="254"/>
      <c r="B70" s="255" t="s">
        <v>1370</v>
      </c>
      <c r="C70" s="255" t="s">
        <v>519</v>
      </c>
      <c r="D70" s="345">
        <v>500</v>
      </c>
      <c r="E70" s="345">
        <v>16400</v>
      </c>
      <c r="F70" s="378"/>
      <c r="G70" s="345">
        <f t="shared" si="0"/>
        <v>8200000</v>
      </c>
      <c r="H70" s="345"/>
      <c r="I70" s="345">
        <f t="shared" si="1"/>
        <v>83820000</v>
      </c>
      <c r="J70" s="345"/>
    </row>
    <row r="71" spans="1:10" ht="21" customHeight="1">
      <c r="A71" s="254"/>
      <c r="B71" s="255" t="s">
        <v>1371</v>
      </c>
      <c r="C71" s="255" t="s">
        <v>1373</v>
      </c>
      <c r="D71" s="345">
        <v>5</v>
      </c>
      <c r="E71" s="345">
        <v>950000</v>
      </c>
      <c r="F71" s="378"/>
      <c r="G71" s="345">
        <f t="shared" si="0"/>
        <v>4750000</v>
      </c>
      <c r="H71" s="345"/>
      <c r="I71" s="345">
        <f t="shared" si="1"/>
        <v>88570000</v>
      </c>
      <c r="J71" s="345"/>
    </row>
    <row r="72" spans="1:10" ht="21" customHeight="1">
      <c r="A72" s="254">
        <v>41498</v>
      </c>
      <c r="B72" s="255" t="s">
        <v>1369</v>
      </c>
      <c r="C72" s="255" t="s">
        <v>519</v>
      </c>
      <c r="D72" s="345">
        <v>400</v>
      </c>
      <c r="E72" s="345">
        <v>71000</v>
      </c>
      <c r="F72" s="378"/>
      <c r="G72" s="345">
        <f t="shared" si="0"/>
        <v>28400000</v>
      </c>
      <c r="H72" s="345"/>
      <c r="I72" s="345">
        <f t="shared" si="1"/>
        <v>116970000</v>
      </c>
      <c r="J72" s="345"/>
    </row>
    <row r="73" spans="1:10" ht="21" customHeight="1">
      <c r="A73" s="254"/>
      <c r="B73" s="255" t="s">
        <v>1370</v>
      </c>
      <c r="C73" s="255" t="s">
        <v>519</v>
      </c>
      <c r="D73" s="345">
        <v>600</v>
      </c>
      <c r="E73" s="345">
        <v>16600</v>
      </c>
      <c r="F73" s="378"/>
      <c r="G73" s="345">
        <f t="shared" si="0"/>
        <v>9960000</v>
      </c>
      <c r="H73" s="345"/>
      <c r="I73" s="345">
        <f t="shared" si="1"/>
        <v>126930000</v>
      </c>
      <c r="J73" s="345"/>
    </row>
    <row r="74" spans="1:10" ht="21" customHeight="1">
      <c r="A74" s="254">
        <v>41501</v>
      </c>
      <c r="B74" s="255" t="s">
        <v>1369</v>
      </c>
      <c r="C74" s="255" t="s">
        <v>519</v>
      </c>
      <c r="D74" s="345">
        <v>300</v>
      </c>
      <c r="E74" s="345">
        <v>71000</v>
      </c>
      <c r="F74" s="378"/>
      <c r="G74" s="345">
        <f t="shared" si="0"/>
        <v>21300000</v>
      </c>
      <c r="H74" s="345"/>
      <c r="I74" s="345">
        <f t="shared" si="1"/>
        <v>148230000</v>
      </c>
      <c r="J74" s="345"/>
    </row>
    <row r="75" spans="1:10" ht="21" customHeight="1">
      <c r="A75" s="254"/>
      <c r="B75" s="255" t="s">
        <v>1370</v>
      </c>
      <c r="C75" s="255" t="s">
        <v>519</v>
      </c>
      <c r="D75" s="345">
        <v>800</v>
      </c>
      <c r="E75" s="345">
        <v>16400</v>
      </c>
      <c r="F75" s="378"/>
      <c r="G75" s="345">
        <f t="shared" si="0"/>
        <v>13120000</v>
      </c>
      <c r="H75" s="345"/>
      <c r="I75" s="345">
        <f t="shared" si="1"/>
        <v>161350000</v>
      </c>
      <c r="J75" s="345"/>
    </row>
    <row r="76" spans="1:10" ht="21" customHeight="1">
      <c r="A76" s="254"/>
      <c r="B76" s="255" t="s">
        <v>1371</v>
      </c>
      <c r="C76" s="255" t="s">
        <v>1373</v>
      </c>
      <c r="D76" s="345">
        <v>5</v>
      </c>
      <c r="E76" s="345">
        <v>950000</v>
      </c>
      <c r="F76" s="378"/>
      <c r="G76" s="345">
        <f t="shared" si="0"/>
        <v>4750000</v>
      </c>
      <c r="H76" s="345"/>
      <c r="I76" s="345">
        <f t="shared" si="1"/>
        <v>166100000</v>
      </c>
      <c r="J76" s="345"/>
    </row>
    <row r="77" spans="1:10" ht="21" customHeight="1">
      <c r="A77" s="254">
        <v>41503</v>
      </c>
      <c r="B77" s="255" t="s">
        <v>1370</v>
      </c>
      <c r="C77" s="255" t="s">
        <v>519</v>
      </c>
      <c r="D77" s="345">
        <v>750</v>
      </c>
      <c r="E77" s="345">
        <v>16400</v>
      </c>
      <c r="F77" s="378"/>
      <c r="G77" s="345">
        <f t="shared" si="0"/>
        <v>12300000</v>
      </c>
      <c r="H77" s="345"/>
      <c r="I77" s="345">
        <f t="shared" si="1"/>
        <v>178400000</v>
      </c>
      <c r="J77" s="345"/>
    </row>
    <row r="78" spans="1:10" ht="21" customHeight="1">
      <c r="A78" s="254">
        <v>41510</v>
      </c>
      <c r="B78" s="255" t="s">
        <v>1370</v>
      </c>
      <c r="C78" s="255" t="s">
        <v>519</v>
      </c>
      <c r="D78" s="345">
        <v>750</v>
      </c>
      <c r="E78" s="345">
        <v>16400</v>
      </c>
      <c r="F78" s="378"/>
      <c r="G78" s="345">
        <f t="shared" si="0"/>
        <v>12300000</v>
      </c>
      <c r="H78" s="345"/>
      <c r="I78" s="345">
        <f t="shared" si="1"/>
        <v>190700000</v>
      </c>
      <c r="J78" s="345"/>
    </row>
    <row r="79" spans="1:10" ht="21" customHeight="1">
      <c r="A79" s="254"/>
      <c r="B79" s="255" t="s">
        <v>1371</v>
      </c>
      <c r="C79" s="255" t="s">
        <v>1373</v>
      </c>
      <c r="D79" s="345">
        <v>5</v>
      </c>
      <c r="E79" s="345">
        <v>950000</v>
      </c>
      <c r="F79" s="378"/>
      <c r="G79" s="345">
        <f>IF(B79&lt;&gt;"",D79*(E79+F79),0)</f>
        <v>4750000</v>
      </c>
      <c r="H79" s="345"/>
      <c r="I79" s="345">
        <f t="shared" si="1"/>
        <v>195450000</v>
      </c>
      <c r="J79" s="345"/>
    </row>
    <row r="80" spans="1:10" ht="21" customHeight="1">
      <c r="A80" s="254"/>
      <c r="B80" s="255" t="s">
        <v>1374</v>
      </c>
      <c r="C80" s="255"/>
      <c r="D80" s="345"/>
      <c r="E80" s="345"/>
      <c r="F80" s="378"/>
      <c r="G80" s="345">
        <f>1636400*2</f>
        <v>3272800</v>
      </c>
      <c r="H80" s="345"/>
      <c r="I80" s="345">
        <f t="shared" si="1"/>
        <v>198722800</v>
      </c>
      <c r="J80" s="345"/>
    </row>
    <row r="81" spans="1:10" ht="21" customHeight="1">
      <c r="A81" s="254">
        <v>41515</v>
      </c>
      <c r="B81" s="255" t="s">
        <v>1370</v>
      </c>
      <c r="C81" s="255" t="s">
        <v>519</v>
      </c>
      <c r="D81" s="345">
        <v>750</v>
      </c>
      <c r="E81" s="345">
        <v>16400</v>
      </c>
      <c r="F81" s="378"/>
      <c r="G81" s="345">
        <f>IF(B81&lt;&gt;"",D81*(E81+F81),0)</f>
        <v>12300000</v>
      </c>
      <c r="H81" s="345"/>
      <c r="I81" s="345">
        <f t="shared" ref="I81:I127" si="2">IF(B81&lt;&gt;"",I80+G81-H81,0)</f>
        <v>211022800</v>
      </c>
      <c r="J81" s="345"/>
    </row>
    <row r="82" spans="1:10" ht="21" customHeight="1">
      <c r="A82" s="254"/>
      <c r="B82" s="255" t="s">
        <v>1371</v>
      </c>
      <c r="C82" s="255" t="s">
        <v>1373</v>
      </c>
      <c r="D82" s="345">
        <v>5</v>
      </c>
      <c r="E82" s="345">
        <v>950000</v>
      </c>
      <c r="F82" s="378"/>
      <c r="G82" s="345">
        <f>IF(B82&lt;&gt;"",D82*(E82+F82),0)</f>
        <v>4750000</v>
      </c>
      <c r="H82" s="345"/>
      <c r="I82" s="345">
        <f t="shared" si="2"/>
        <v>215772800</v>
      </c>
      <c r="J82" s="345"/>
    </row>
    <row r="83" spans="1:10" ht="21" customHeight="1">
      <c r="A83" s="254"/>
      <c r="B83" s="255" t="s">
        <v>1374</v>
      </c>
      <c r="C83" s="255"/>
      <c r="D83" s="345"/>
      <c r="E83" s="345"/>
      <c r="F83" s="378"/>
      <c r="G83" s="345">
        <f>1636400*2</f>
        <v>3272800</v>
      </c>
      <c r="H83" s="345"/>
      <c r="I83" s="345">
        <f t="shared" si="2"/>
        <v>219045600</v>
      </c>
      <c r="J83" s="345"/>
    </row>
    <row r="84" spans="1:10" ht="21" customHeight="1">
      <c r="A84" s="254">
        <v>41515</v>
      </c>
      <c r="B84" s="255" t="s">
        <v>17</v>
      </c>
      <c r="C84" s="255"/>
      <c r="D84" s="345"/>
      <c r="E84" s="345"/>
      <c r="F84" s="378"/>
      <c r="G84" s="345">
        <f>IF(B84&lt;&gt;"",D84*(E84+F84),0)</f>
        <v>0</v>
      </c>
      <c r="H84" s="345">
        <v>100000000</v>
      </c>
      <c r="I84" s="345">
        <f t="shared" si="2"/>
        <v>119045600</v>
      </c>
      <c r="J84" s="345"/>
    </row>
    <row r="85" spans="1:10" ht="21" customHeight="1">
      <c r="A85" s="254"/>
      <c r="B85" s="255" t="s">
        <v>1375</v>
      </c>
      <c r="C85" s="255"/>
      <c r="D85" s="345"/>
      <c r="E85" s="345"/>
      <c r="F85" s="378"/>
      <c r="G85" s="345">
        <v>700000</v>
      </c>
      <c r="H85" s="345"/>
      <c r="I85" s="345">
        <f t="shared" si="2"/>
        <v>119745600</v>
      </c>
      <c r="J85" s="345"/>
    </row>
    <row r="86" spans="1:10" ht="21" customHeight="1">
      <c r="A86" s="254">
        <v>41522</v>
      </c>
      <c r="B86" s="255" t="s">
        <v>1370</v>
      </c>
      <c r="C86" s="255" t="s">
        <v>519</v>
      </c>
      <c r="D86" s="345">
        <v>900</v>
      </c>
      <c r="E86" s="345">
        <v>16400</v>
      </c>
      <c r="F86" s="378"/>
      <c r="G86" s="345">
        <f t="shared" ref="G86:G133" si="3">IF(B86&lt;&gt;"",D86*(E86+F86),0)</f>
        <v>14760000</v>
      </c>
      <c r="H86" s="345"/>
      <c r="I86" s="345">
        <f t="shared" si="2"/>
        <v>134505600</v>
      </c>
      <c r="J86" s="345"/>
    </row>
    <row r="87" spans="1:10" ht="21" customHeight="1">
      <c r="A87" s="254"/>
      <c r="B87" s="255" t="s">
        <v>1371</v>
      </c>
      <c r="C87" s="255" t="s">
        <v>1373</v>
      </c>
      <c r="D87" s="345">
        <v>5</v>
      </c>
      <c r="E87" s="345">
        <v>950000</v>
      </c>
      <c r="F87" s="378"/>
      <c r="G87" s="345">
        <f t="shared" si="3"/>
        <v>4750000</v>
      </c>
      <c r="H87" s="345"/>
      <c r="I87" s="345">
        <f t="shared" si="2"/>
        <v>139255600</v>
      </c>
      <c r="J87" s="345"/>
    </row>
    <row r="88" spans="1:10" ht="21" customHeight="1">
      <c r="A88" s="254">
        <v>41527</v>
      </c>
      <c r="B88" s="255" t="s">
        <v>1370</v>
      </c>
      <c r="C88" s="255" t="s">
        <v>519</v>
      </c>
      <c r="D88" s="345">
        <v>750</v>
      </c>
      <c r="E88" s="345">
        <v>16400</v>
      </c>
      <c r="F88" s="378"/>
      <c r="G88" s="345">
        <f t="shared" si="3"/>
        <v>12300000</v>
      </c>
      <c r="H88" s="345"/>
      <c r="I88" s="345">
        <f t="shared" si="2"/>
        <v>151555600</v>
      </c>
      <c r="J88" s="345"/>
    </row>
    <row r="89" spans="1:10" ht="21" customHeight="1">
      <c r="A89" s="254">
        <v>41530</v>
      </c>
      <c r="B89" s="255" t="s">
        <v>1370</v>
      </c>
      <c r="C89" s="255" t="s">
        <v>519</v>
      </c>
      <c r="D89" s="345">
        <v>1000</v>
      </c>
      <c r="E89" s="345">
        <v>16400</v>
      </c>
      <c r="F89" s="378"/>
      <c r="G89" s="345">
        <f t="shared" si="3"/>
        <v>16400000</v>
      </c>
      <c r="H89" s="345"/>
      <c r="I89" s="345">
        <f t="shared" si="2"/>
        <v>167955600</v>
      </c>
      <c r="J89" s="345"/>
    </row>
    <row r="90" spans="1:10" ht="21" customHeight="1">
      <c r="A90" s="254"/>
      <c r="B90" s="255" t="s">
        <v>1371</v>
      </c>
      <c r="C90" s="255" t="s">
        <v>1373</v>
      </c>
      <c r="D90" s="345">
        <v>5</v>
      </c>
      <c r="E90" s="345">
        <v>950000</v>
      </c>
      <c r="F90" s="378"/>
      <c r="G90" s="345">
        <f t="shared" si="3"/>
        <v>4750000</v>
      </c>
      <c r="H90" s="345"/>
      <c r="I90" s="345">
        <f t="shared" si="2"/>
        <v>172705600</v>
      </c>
      <c r="J90" s="345"/>
    </row>
    <row r="91" spans="1:10" ht="21" customHeight="1">
      <c r="A91" s="254">
        <v>41534</v>
      </c>
      <c r="B91" s="255" t="s">
        <v>1370</v>
      </c>
      <c r="C91" s="255" t="s">
        <v>519</v>
      </c>
      <c r="D91" s="345">
        <v>1000</v>
      </c>
      <c r="E91" s="345">
        <v>16400</v>
      </c>
      <c r="F91" s="378"/>
      <c r="G91" s="345">
        <f t="shared" si="3"/>
        <v>16400000</v>
      </c>
      <c r="H91" s="345"/>
      <c r="I91" s="345">
        <f t="shared" si="2"/>
        <v>189105600</v>
      </c>
      <c r="J91" s="345"/>
    </row>
    <row r="92" spans="1:10" ht="21" customHeight="1">
      <c r="A92" s="254"/>
      <c r="B92" s="255" t="s">
        <v>1371</v>
      </c>
      <c r="C92" s="255" t="s">
        <v>1373</v>
      </c>
      <c r="D92" s="345">
        <v>10</v>
      </c>
      <c r="E92" s="345">
        <v>950000</v>
      </c>
      <c r="F92" s="378"/>
      <c r="G92" s="345">
        <f t="shared" si="3"/>
        <v>9500000</v>
      </c>
      <c r="H92" s="345"/>
      <c r="I92" s="345">
        <f t="shared" si="2"/>
        <v>198605600</v>
      </c>
      <c r="J92" s="345"/>
    </row>
    <row r="93" spans="1:10" ht="21" customHeight="1">
      <c r="A93" s="254">
        <v>41536</v>
      </c>
      <c r="B93" s="255" t="s">
        <v>1370</v>
      </c>
      <c r="C93" s="255" t="s">
        <v>519</v>
      </c>
      <c r="D93" s="345">
        <v>1000</v>
      </c>
      <c r="E93" s="345">
        <v>16400</v>
      </c>
      <c r="F93" s="378"/>
      <c r="G93" s="345">
        <f t="shared" si="3"/>
        <v>16400000</v>
      </c>
      <c r="H93" s="345"/>
      <c r="I93" s="345">
        <f t="shared" si="2"/>
        <v>215005600</v>
      </c>
      <c r="J93" s="345"/>
    </row>
    <row r="94" spans="1:10" ht="21" customHeight="1">
      <c r="A94" s="254">
        <v>41542</v>
      </c>
      <c r="B94" s="255" t="s">
        <v>1370</v>
      </c>
      <c r="C94" s="255" t="s">
        <v>519</v>
      </c>
      <c r="D94" s="345">
        <v>1000</v>
      </c>
      <c r="E94" s="345">
        <v>16400</v>
      </c>
      <c r="F94" s="378"/>
      <c r="G94" s="345">
        <f t="shared" si="3"/>
        <v>16400000</v>
      </c>
      <c r="H94" s="345"/>
      <c r="I94" s="345">
        <f t="shared" si="2"/>
        <v>231405600</v>
      </c>
      <c r="J94" s="345"/>
    </row>
    <row r="95" spans="1:10" ht="21" customHeight="1">
      <c r="A95" s="254"/>
      <c r="B95" s="255" t="s">
        <v>1371</v>
      </c>
      <c r="C95" s="255" t="s">
        <v>1373</v>
      </c>
      <c r="D95" s="345">
        <v>10</v>
      </c>
      <c r="E95" s="345">
        <v>950000</v>
      </c>
      <c r="F95" s="378"/>
      <c r="G95" s="345">
        <f t="shared" si="3"/>
        <v>9500000</v>
      </c>
      <c r="H95" s="345"/>
      <c r="I95" s="345">
        <f t="shared" si="2"/>
        <v>240905600</v>
      </c>
      <c r="J95" s="345"/>
    </row>
    <row r="96" spans="1:10" ht="21" customHeight="1">
      <c r="A96" s="254">
        <v>41549</v>
      </c>
      <c r="B96" s="255" t="s">
        <v>17</v>
      </c>
      <c r="C96" s="255"/>
      <c r="D96" s="345"/>
      <c r="E96" s="345"/>
      <c r="F96" s="378"/>
      <c r="G96" s="345">
        <f t="shared" si="3"/>
        <v>0</v>
      </c>
      <c r="H96" s="345">
        <v>100000000</v>
      </c>
      <c r="I96" s="345">
        <f t="shared" si="2"/>
        <v>140905600</v>
      </c>
      <c r="J96" s="345"/>
    </row>
    <row r="97" spans="1:10" ht="21" customHeight="1">
      <c r="A97" s="254">
        <v>41547</v>
      </c>
      <c r="B97" s="255" t="s">
        <v>1369</v>
      </c>
      <c r="C97" s="255" t="s">
        <v>519</v>
      </c>
      <c r="D97" s="345">
        <v>300</v>
      </c>
      <c r="E97" s="345">
        <v>77000</v>
      </c>
      <c r="F97" s="378"/>
      <c r="G97" s="345">
        <f t="shared" si="3"/>
        <v>23100000</v>
      </c>
      <c r="H97" s="345"/>
      <c r="I97" s="345">
        <f t="shared" si="2"/>
        <v>164005600</v>
      </c>
      <c r="J97" s="345"/>
    </row>
    <row r="98" spans="1:10" ht="21" customHeight="1">
      <c r="A98" s="254"/>
      <c r="B98" s="255" t="s">
        <v>1376</v>
      </c>
      <c r="C98" s="255" t="s">
        <v>519</v>
      </c>
      <c r="D98" s="345">
        <v>2</v>
      </c>
      <c r="E98" s="345">
        <v>95000</v>
      </c>
      <c r="F98" s="378"/>
      <c r="G98" s="345">
        <f t="shared" si="3"/>
        <v>190000</v>
      </c>
      <c r="H98" s="345"/>
      <c r="I98" s="345">
        <f t="shared" si="2"/>
        <v>164195600</v>
      </c>
      <c r="J98" s="345"/>
    </row>
    <row r="99" spans="1:10" ht="21" customHeight="1">
      <c r="A99" s="254"/>
      <c r="B99" s="255" t="s">
        <v>1377</v>
      </c>
      <c r="C99" s="255" t="s">
        <v>519</v>
      </c>
      <c r="D99" s="345">
        <v>2</v>
      </c>
      <c r="E99" s="345">
        <v>215000</v>
      </c>
      <c r="F99" s="378"/>
      <c r="G99" s="345">
        <f t="shared" si="3"/>
        <v>430000</v>
      </c>
      <c r="H99" s="345"/>
      <c r="I99" s="345">
        <f t="shared" si="2"/>
        <v>164625600</v>
      </c>
      <c r="J99" s="345"/>
    </row>
    <row r="100" spans="1:10" ht="21" customHeight="1">
      <c r="A100" s="254">
        <v>41551</v>
      </c>
      <c r="B100" s="255" t="s">
        <v>1370</v>
      </c>
      <c r="C100" s="255" t="s">
        <v>519</v>
      </c>
      <c r="D100" s="345">
        <v>1000</v>
      </c>
      <c r="E100" s="345">
        <v>16400</v>
      </c>
      <c r="F100" s="378"/>
      <c r="G100" s="345">
        <f t="shared" si="3"/>
        <v>16400000</v>
      </c>
      <c r="H100" s="345"/>
      <c r="I100" s="345">
        <f t="shared" si="2"/>
        <v>181025600</v>
      </c>
      <c r="J100" s="345"/>
    </row>
    <row r="101" spans="1:10" ht="21" customHeight="1">
      <c r="A101" s="254"/>
      <c r="B101" s="255" t="s">
        <v>1372</v>
      </c>
      <c r="C101" s="255" t="s">
        <v>1378</v>
      </c>
      <c r="D101" s="345">
        <v>5</v>
      </c>
      <c r="E101" s="345">
        <v>610000</v>
      </c>
      <c r="F101" s="378"/>
      <c r="G101" s="345">
        <f t="shared" si="3"/>
        <v>3050000</v>
      </c>
      <c r="H101" s="345"/>
      <c r="I101" s="345">
        <f t="shared" si="2"/>
        <v>184075600</v>
      </c>
      <c r="J101" s="345"/>
    </row>
    <row r="102" spans="1:10" ht="21" customHeight="1">
      <c r="A102" s="254">
        <v>41554</v>
      </c>
      <c r="B102" s="255" t="s">
        <v>1369</v>
      </c>
      <c r="C102" s="255" t="s">
        <v>519</v>
      </c>
      <c r="D102" s="345">
        <v>400</v>
      </c>
      <c r="E102" s="345">
        <v>77000</v>
      </c>
      <c r="F102" s="378"/>
      <c r="G102" s="345">
        <f t="shared" si="3"/>
        <v>30800000</v>
      </c>
      <c r="H102" s="345"/>
      <c r="I102" s="345">
        <f t="shared" si="2"/>
        <v>214875600</v>
      </c>
      <c r="J102" s="345"/>
    </row>
    <row r="103" spans="1:10" ht="21" customHeight="1">
      <c r="A103" s="254"/>
      <c r="B103" s="255" t="s">
        <v>1376</v>
      </c>
      <c r="C103" s="255" t="s">
        <v>519</v>
      </c>
      <c r="D103" s="345">
        <v>2</v>
      </c>
      <c r="E103" s="345">
        <v>95000</v>
      </c>
      <c r="F103" s="378"/>
      <c r="G103" s="345">
        <f t="shared" si="3"/>
        <v>190000</v>
      </c>
      <c r="H103" s="345"/>
      <c r="I103" s="345">
        <f t="shared" si="2"/>
        <v>215065600</v>
      </c>
      <c r="J103" s="345"/>
    </row>
    <row r="104" spans="1:10" ht="21" customHeight="1">
      <c r="A104" s="254"/>
      <c r="B104" s="255" t="s">
        <v>1377</v>
      </c>
      <c r="C104" s="255" t="s">
        <v>519</v>
      </c>
      <c r="D104" s="345">
        <v>2</v>
      </c>
      <c r="E104" s="345">
        <v>215000</v>
      </c>
      <c r="F104" s="378"/>
      <c r="G104" s="345">
        <f t="shared" si="3"/>
        <v>430000</v>
      </c>
      <c r="H104" s="345"/>
      <c r="I104" s="345">
        <f t="shared" si="2"/>
        <v>215495600</v>
      </c>
      <c r="J104" s="345"/>
    </row>
    <row r="105" spans="1:10" ht="21" customHeight="1">
      <c r="A105" s="254">
        <v>41557</v>
      </c>
      <c r="B105" s="255" t="s">
        <v>1370</v>
      </c>
      <c r="C105" s="255" t="s">
        <v>519</v>
      </c>
      <c r="D105" s="345">
        <v>1000</v>
      </c>
      <c r="E105" s="345">
        <v>16400</v>
      </c>
      <c r="F105" s="378"/>
      <c r="G105" s="345">
        <f t="shared" si="3"/>
        <v>16400000</v>
      </c>
      <c r="H105" s="345"/>
      <c r="I105" s="345">
        <f t="shared" si="2"/>
        <v>231895600</v>
      </c>
      <c r="J105" s="345"/>
    </row>
    <row r="106" spans="1:10" ht="21" customHeight="1">
      <c r="A106" s="254"/>
      <c r="B106" s="255" t="s">
        <v>1369</v>
      </c>
      <c r="C106" s="255" t="s">
        <v>519</v>
      </c>
      <c r="D106" s="345">
        <v>300</v>
      </c>
      <c r="E106" s="345">
        <v>77000</v>
      </c>
      <c r="F106" s="378"/>
      <c r="G106" s="345">
        <f t="shared" si="3"/>
        <v>23100000</v>
      </c>
      <c r="H106" s="345"/>
      <c r="I106" s="345">
        <f t="shared" si="2"/>
        <v>254995600</v>
      </c>
      <c r="J106" s="345"/>
    </row>
    <row r="107" spans="1:10" ht="21" customHeight="1">
      <c r="A107" s="254">
        <v>41559</v>
      </c>
      <c r="B107" s="255" t="s">
        <v>1370</v>
      </c>
      <c r="C107" s="255" t="s">
        <v>519</v>
      </c>
      <c r="D107" s="345">
        <v>1000</v>
      </c>
      <c r="E107" s="345">
        <v>16400</v>
      </c>
      <c r="F107" s="378"/>
      <c r="G107" s="345">
        <f t="shared" si="3"/>
        <v>16400000</v>
      </c>
      <c r="H107" s="345"/>
      <c r="I107" s="345">
        <f t="shared" si="2"/>
        <v>271395600</v>
      </c>
      <c r="J107" s="345"/>
    </row>
    <row r="108" spans="1:10" ht="21" customHeight="1">
      <c r="A108" s="254"/>
      <c r="B108" s="255" t="s">
        <v>1371</v>
      </c>
      <c r="C108" s="255" t="s">
        <v>1373</v>
      </c>
      <c r="D108" s="345">
        <v>10</v>
      </c>
      <c r="E108" s="345">
        <v>950000</v>
      </c>
      <c r="F108" s="378"/>
      <c r="G108" s="345">
        <f t="shared" si="3"/>
        <v>9500000</v>
      </c>
      <c r="H108" s="345"/>
      <c r="I108" s="345">
        <f t="shared" si="2"/>
        <v>280895600</v>
      </c>
      <c r="J108" s="345"/>
    </row>
    <row r="109" spans="1:10" ht="21" customHeight="1">
      <c r="A109" s="254">
        <v>41559</v>
      </c>
      <c r="B109" s="255" t="s">
        <v>17</v>
      </c>
      <c r="C109" s="255"/>
      <c r="D109" s="345"/>
      <c r="E109" s="345"/>
      <c r="F109" s="378"/>
      <c r="G109" s="345">
        <f t="shared" si="3"/>
        <v>0</v>
      </c>
      <c r="H109" s="345">
        <v>50000000</v>
      </c>
      <c r="I109" s="345">
        <f t="shared" si="2"/>
        <v>230895600</v>
      </c>
      <c r="J109" s="345"/>
    </row>
    <row r="110" spans="1:10" ht="21" customHeight="1">
      <c r="A110" s="254">
        <v>41563</v>
      </c>
      <c r="B110" s="255" t="s">
        <v>1370</v>
      </c>
      <c r="C110" s="255" t="s">
        <v>519</v>
      </c>
      <c r="D110" s="345">
        <v>1000</v>
      </c>
      <c r="E110" s="345">
        <v>16400</v>
      </c>
      <c r="F110" s="378"/>
      <c r="G110" s="345">
        <f t="shared" si="3"/>
        <v>16400000</v>
      </c>
      <c r="H110" s="345"/>
      <c r="I110" s="345">
        <f t="shared" si="2"/>
        <v>247295600</v>
      </c>
      <c r="J110" s="345"/>
    </row>
    <row r="111" spans="1:10" ht="21" customHeight="1">
      <c r="A111" s="254">
        <v>41564</v>
      </c>
      <c r="B111" s="255" t="s">
        <v>1369</v>
      </c>
      <c r="C111" s="255" t="s">
        <v>519</v>
      </c>
      <c r="D111" s="345">
        <v>400</v>
      </c>
      <c r="E111" s="345">
        <v>77000</v>
      </c>
      <c r="F111" s="378"/>
      <c r="G111" s="345">
        <f t="shared" si="3"/>
        <v>30800000</v>
      </c>
      <c r="H111" s="345"/>
      <c r="I111" s="345">
        <f t="shared" si="2"/>
        <v>278095600</v>
      </c>
      <c r="J111" s="345"/>
    </row>
    <row r="112" spans="1:10" ht="21" customHeight="1">
      <c r="A112" s="254"/>
      <c r="B112" s="255" t="s">
        <v>1376</v>
      </c>
      <c r="C112" s="255" t="s">
        <v>519</v>
      </c>
      <c r="D112" s="345">
        <v>4</v>
      </c>
      <c r="E112" s="345">
        <v>95000</v>
      </c>
      <c r="F112" s="378"/>
      <c r="G112" s="345">
        <f t="shared" si="3"/>
        <v>380000</v>
      </c>
      <c r="H112" s="345"/>
      <c r="I112" s="345">
        <f t="shared" si="2"/>
        <v>278475600</v>
      </c>
      <c r="J112" s="345"/>
    </row>
    <row r="113" spans="1:10" ht="21" customHeight="1">
      <c r="A113" s="254"/>
      <c r="B113" s="255" t="s">
        <v>1377</v>
      </c>
      <c r="C113" s="255" t="s">
        <v>519</v>
      </c>
      <c r="D113" s="345">
        <v>1</v>
      </c>
      <c r="E113" s="345">
        <v>215000</v>
      </c>
      <c r="F113" s="378"/>
      <c r="G113" s="345">
        <f t="shared" si="3"/>
        <v>215000</v>
      </c>
      <c r="H113" s="345"/>
      <c r="I113" s="345">
        <f t="shared" si="2"/>
        <v>278690600</v>
      </c>
      <c r="J113" s="345"/>
    </row>
    <row r="114" spans="1:10" ht="21" customHeight="1">
      <c r="A114" s="254"/>
      <c r="B114" s="255" t="s">
        <v>1375</v>
      </c>
      <c r="C114" s="255"/>
      <c r="D114" s="345"/>
      <c r="E114" s="345"/>
      <c r="F114" s="378"/>
      <c r="G114" s="345">
        <v>700000</v>
      </c>
      <c r="H114" s="345"/>
      <c r="I114" s="345">
        <f t="shared" si="2"/>
        <v>279390600</v>
      </c>
      <c r="J114" s="345"/>
    </row>
    <row r="115" spans="1:10" ht="21" customHeight="1">
      <c r="A115" s="254">
        <v>41565</v>
      </c>
      <c r="B115" s="255" t="s">
        <v>17</v>
      </c>
      <c r="C115" s="255"/>
      <c r="D115" s="345"/>
      <c r="E115" s="345"/>
      <c r="F115" s="378"/>
      <c r="G115" s="345">
        <f>IF(B115&lt;&gt;"",D115*(E115+F115),0)</f>
        <v>0</v>
      </c>
      <c r="H115" s="345">
        <v>50000000</v>
      </c>
      <c r="I115" s="345">
        <f t="shared" si="2"/>
        <v>229390600</v>
      </c>
      <c r="J115" s="345"/>
    </row>
    <row r="116" spans="1:10" ht="21" customHeight="1">
      <c r="A116" s="254">
        <v>41565</v>
      </c>
      <c r="B116" s="255" t="s">
        <v>17</v>
      </c>
      <c r="C116" s="255"/>
      <c r="D116" s="345"/>
      <c r="E116" s="345"/>
      <c r="F116" s="378"/>
      <c r="G116" s="345">
        <f>IF(B116&lt;&gt;"",D116*(E116+F116),0)</f>
        <v>0</v>
      </c>
      <c r="H116" s="345">
        <v>100000000</v>
      </c>
      <c r="I116" s="345">
        <f>IF(B116&lt;&gt;"",I115+G116-H116,0)</f>
        <v>129390600</v>
      </c>
      <c r="J116" s="345"/>
    </row>
    <row r="117" spans="1:10" ht="21" customHeight="1">
      <c r="A117" s="254">
        <v>41566</v>
      </c>
      <c r="B117" s="255" t="s">
        <v>1370</v>
      </c>
      <c r="C117" s="255" t="s">
        <v>519</v>
      </c>
      <c r="D117" s="345">
        <v>1000</v>
      </c>
      <c r="E117" s="345">
        <v>16400</v>
      </c>
      <c r="F117" s="378"/>
      <c r="G117" s="345">
        <f t="shared" si="3"/>
        <v>16400000</v>
      </c>
      <c r="H117" s="345"/>
      <c r="I117" s="345">
        <f t="shared" si="2"/>
        <v>145790600</v>
      </c>
      <c r="J117" s="345"/>
    </row>
    <row r="118" spans="1:10" ht="21" customHeight="1">
      <c r="A118" s="254"/>
      <c r="B118" s="255" t="s">
        <v>1369</v>
      </c>
      <c r="C118" s="255" t="s">
        <v>519</v>
      </c>
      <c r="D118" s="345">
        <v>400</v>
      </c>
      <c r="E118" s="345">
        <v>77000</v>
      </c>
      <c r="F118" s="378"/>
      <c r="G118" s="345">
        <f t="shared" si="3"/>
        <v>30800000</v>
      </c>
      <c r="H118" s="345"/>
      <c r="I118" s="345">
        <f t="shared" si="2"/>
        <v>176590600</v>
      </c>
      <c r="J118" s="345"/>
    </row>
    <row r="119" spans="1:10" ht="21" customHeight="1">
      <c r="A119" s="254">
        <v>41569</v>
      </c>
      <c r="B119" s="255" t="s">
        <v>1369</v>
      </c>
      <c r="C119" s="255" t="s">
        <v>519</v>
      </c>
      <c r="D119" s="345">
        <v>400</v>
      </c>
      <c r="E119" s="345">
        <v>77000</v>
      </c>
      <c r="F119" s="378"/>
      <c r="G119" s="345">
        <f t="shared" si="3"/>
        <v>30800000</v>
      </c>
      <c r="H119" s="345"/>
      <c r="I119" s="345">
        <f t="shared" si="2"/>
        <v>207390600</v>
      </c>
      <c r="J119" s="345"/>
    </row>
    <row r="120" spans="1:10" ht="21" customHeight="1">
      <c r="A120" s="254">
        <v>41570</v>
      </c>
      <c r="B120" s="255" t="s">
        <v>1370</v>
      </c>
      <c r="C120" s="255" t="s">
        <v>519</v>
      </c>
      <c r="D120" s="345">
        <v>750</v>
      </c>
      <c r="E120" s="345">
        <v>16400</v>
      </c>
      <c r="F120" s="378"/>
      <c r="G120" s="345">
        <f t="shared" si="3"/>
        <v>12300000</v>
      </c>
      <c r="H120" s="345"/>
      <c r="I120" s="345">
        <f t="shared" si="2"/>
        <v>219690600</v>
      </c>
      <c r="J120" s="345"/>
    </row>
    <row r="121" spans="1:10" ht="21" customHeight="1">
      <c r="A121" s="254"/>
      <c r="B121" s="255" t="s">
        <v>1371</v>
      </c>
      <c r="C121" s="255" t="s">
        <v>1373</v>
      </c>
      <c r="D121" s="345">
        <v>10</v>
      </c>
      <c r="E121" s="345">
        <v>950000</v>
      </c>
      <c r="F121" s="378"/>
      <c r="G121" s="345">
        <f t="shared" si="3"/>
        <v>9500000</v>
      </c>
      <c r="H121" s="345"/>
      <c r="I121" s="345">
        <f t="shared" si="2"/>
        <v>229190600</v>
      </c>
      <c r="J121" s="345"/>
    </row>
    <row r="122" spans="1:10" ht="21" customHeight="1">
      <c r="A122" s="254">
        <v>41572</v>
      </c>
      <c r="B122" s="255" t="s">
        <v>1369</v>
      </c>
      <c r="C122" s="255" t="s">
        <v>519</v>
      </c>
      <c r="D122" s="345">
        <v>400</v>
      </c>
      <c r="E122" s="345">
        <v>77000</v>
      </c>
      <c r="F122" s="378"/>
      <c r="G122" s="345">
        <f t="shared" si="3"/>
        <v>30800000</v>
      </c>
      <c r="H122" s="345"/>
      <c r="I122" s="345">
        <f t="shared" si="2"/>
        <v>259990600</v>
      </c>
      <c r="J122" s="345"/>
    </row>
    <row r="123" spans="1:10" ht="21" customHeight="1">
      <c r="A123" s="254">
        <v>41573</v>
      </c>
      <c r="B123" s="255" t="s">
        <v>1369</v>
      </c>
      <c r="C123" s="255" t="s">
        <v>519</v>
      </c>
      <c r="D123" s="345">
        <v>200</v>
      </c>
      <c r="E123" s="345">
        <v>77000</v>
      </c>
      <c r="F123" s="378"/>
      <c r="G123" s="345">
        <f t="shared" si="3"/>
        <v>15400000</v>
      </c>
      <c r="H123" s="345"/>
      <c r="I123" s="345">
        <f t="shared" si="2"/>
        <v>275390600</v>
      </c>
      <c r="J123" s="345"/>
    </row>
    <row r="124" spans="1:10" ht="21" customHeight="1">
      <c r="A124" s="254"/>
      <c r="B124" s="255" t="s">
        <v>1370</v>
      </c>
      <c r="C124" s="255" t="s">
        <v>519</v>
      </c>
      <c r="D124" s="345">
        <v>750</v>
      </c>
      <c r="E124" s="345">
        <v>16400</v>
      </c>
      <c r="F124" s="378"/>
      <c r="G124" s="345">
        <f t="shared" si="3"/>
        <v>12300000</v>
      </c>
      <c r="H124" s="345"/>
      <c r="I124" s="345">
        <f t="shared" si="2"/>
        <v>287690600</v>
      </c>
      <c r="J124" s="345"/>
    </row>
    <row r="125" spans="1:10" ht="21" customHeight="1">
      <c r="A125" s="254">
        <v>41575</v>
      </c>
      <c r="B125" s="255" t="s">
        <v>1369</v>
      </c>
      <c r="C125" s="255" t="s">
        <v>519</v>
      </c>
      <c r="D125" s="345">
        <v>600</v>
      </c>
      <c r="E125" s="345">
        <v>77000</v>
      </c>
      <c r="F125" s="378"/>
      <c r="G125" s="345">
        <f t="shared" si="3"/>
        <v>46200000</v>
      </c>
      <c r="H125" s="345"/>
      <c r="I125" s="345">
        <f t="shared" si="2"/>
        <v>333890600</v>
      </c>
      <c r="J125" s="345"/>
    </row>
    <row r="126" spans="1:10" ht="21" customHeight="1">
      <c r="A126" s="254"/>
      <c r="B126" s="255" t="s">
        <v>1371</v>
      </c>
      <c r="C126" s="255" t="s">
        <v>1373</v>
      </c>
      <c r="D126" s="345">
        <v>5</v>
      </c>
      <c r="E126" s="345">
        <v>950000</v>
      </c>
      <c r="F126" s="378"/>
      <c r="G126" s="345">
        <f t="shared" si="3"/>
        <v>4750000</v>
      </c>
      <c r="H126" s="345"/>
      <c r="I126" s="345">
        <f t="shared" si="2"/>
        <v>338640600</v>
      </c>
      <c r="J126" s="345"/>
    </row>
    <row r="127" spans="1:10" ht="21" customHeight="1">
      <c r="A127" s="254"/>
      <c r="B127" s="255" t="s">
        <v>1379</v>
      </c>
      <c r="C127" s="255" t="s">
        <v>519</v>
      </c>
      <c r="D127" s="345">
        <v>10</v>
      </c>
      <c r="E127" s="345">
        <v>50000</v>
      </c>
      <c r="F127" s="378"/>
      <c r="G127" s="345">
        <f t="shared" si="3"/>
        <v>500000</v>
      </c>
      <c r="H127" s="345"/>
      <c r="I127" s="345">
        <f t="shared" si="2"/>
        <v>339140600</v>
      </c>
      <c r="J127" s="345"/>
    </row>
    <row r="128" spans="1:10" ht="21" customHeight="1">
      <c r="A128" s="254">
        <v>41577</v>
      </c>
      <c r="B128" s="255" t="s">
        <v>17</v>
      </c>
      <c r="C128" s="255"/>
      <c r="D128" s="345"/>
      <c r="E128" s="345"/>
      <c r="F128" s="378"/>
      <c r="G128" s="345">
        <f t="shared" si="3"/>
        <v>0</v>
      </c>
      <c r="H128" s="345">
        <v>50000000</v>
      </c>
      <c r="I128" s="345">
        <f>IF(B128&lt;&gt;"",I127+G128-H128,0)</f>
        <v>289140600</v>
      </c>
      <c r="J128" s="345"/>
    </row>
    <row r="129" spans="1:10" ht="21" customHeight="1">
      <c r="A129" s="254">
        <v>41586</v>
      </c>
      <c r="B129" s="255" t="s">
        <v>17</v>
      </c>
      <c r="C129" s="255"/>
      <c r="D129" s="345"/>
      <c r="E129" s="345"/>
      <c r="F129" s="378"/>
      <c r="G129" s="345">
        <f t="shared" si="3"/>
        <v>0</v>
      </c>
      <c r="H129" s="345">
        <v>100000000</v>
      </c>
      <c r="I129" s="345">
        <f>IF(B129&lt;&gt;"",I128+G129-H129,0)</f>
        <v>189140600</v>
      </c>
      <c r="J129" s="345"/>
    </row>
    <row r="130" spans="1:10" ht="21" customHeight="1">
      <c r="A130" s="254">
        <v>41576</v>
      </c>
      <c r="B130" s="255" t="s">
        <v>1370</v>
      </c>
      <c r="C130" s="255" t="s">
        <v>519</v>
      </c>
      <c r="D130" s="345">
        <v>1000</v>
      </c>
      <c r="E130" s="345">
        <v>16400</v>
      </c>
      <c r="F130" s="378"/>
      <c r="G130" s="345">
        <f t="shared" si="3"/>
        <v>16400000</v>
      </c>
      <c r="H130" s="345"/>
      <c r="I130" s="345">
        <f t="shared" ref="I130:I173" si="4">IF(B130&lt;&gt;"",I129+G130-H130,0)</f>
        <v>205540600</v>
      </c>
      <c r="J130" s="345"/>
    </row>
    <row r="131" spans="1:10" ht="21" customHeight="1">
      <c r="A131" s="254">
        <v>41587</v>
      </c>
      <c r="B131" s="255" t="s">
        <v>1371</v>
      </c>
      <c r="C131" s="255" t="s">
        <v>519</v>
      </c>
      <c r="D131" s="345">
        <v>250</v>
      </c>
      <c r="E131" s="345">
        <v>38000</v>
      </c>
      <c r="F131" s="378"/>
      <c r="G131" s="345">
        <f t="shared" si="3"/>
        <v>9500000</v>
      </c>
      <c r="H131" s="345"/>
      <c r="I131" s="345">
        <f t="shared" si="4"/>
        <v>215040600</v>
      </c>
      <c r="J131" s="345">
        <f>E131/25</f>
        <v>1520</v>
      </c>
    </row>
    <row r="132" spans="1:10" ht="21" customHeight="1">
      <c r="A132" s="254"/>
      <c r="B132" s="255" t="s">
        <v>1370</v>
      </c>
      <c r="C132" s="255" t="s">
        <v>519</v>
      </c>
      <c r="D132" s="345">
        <v>750</v>
      </c>
      <c r="E132" s="345">
        <v>16400</v>
      </c>
      <c r="F132" s="378"/>
      <c r="G132" s="345">
        <f t="shared" si="3"/>
        <v>12300000</v>
      </c>
      <c r="H132" s="345"/>
      <c r="I132" s="345">
        <f t="shared" si="4"/>
        <v>227340600</v>
      </c>
      <c r="J132" s="345"/>
    </row>
    <row r="133" spans="1:10" ht="21" customHeight="1">
      <c r="A133" s="254">
        <v>41592</v>
      </c>
      <c r="B133" s="255" t="s">
        <v>1370</v>
      </c>
      <c r="C133" s="255" t="s">
        <v>519</v>
      </c>
      <c r="D133" s="345">
        <v>1000</v>
      </c>
      <c r="E133" s="345">
        <v>16400</v>
      </c>
      <c r="F133" s="378"/>
      <c r="G133" s="345">
        <f t="shared" si="3"/>
        <v>16400000</v>
      </c>
      <c r="H133" s="345"/>
      <c r="I133" s="345">
        <f t="shared" si="4"/>
        <v>243740600</v>
      </c>
      <c r="J133" s="345"/>
    </row>
    <row r="134" spans="1:10" ht="21" customHeight="1">
      <c r="A134" s="254"/>
      <c r="B134" s="255" t="s">
        <v>1380</v>
      </c>
      <c r="C134" s="255" t="s">
        <v>519</v>
      </c>
      <c r="D134" s="345">
        <v>280</v>
      </c>
      <c r="E134" s="345">
        <v>77000</v>
      </c>
      <c r="F134" s="378"/>
      <c r="G134" s="345"/>
      <c r="H134" s="345">
        <f>D134*E134</f>
        <v>21560000</v>
      </c>
      <c r="I134" s="345">
        <f t="shared" si="4"/>
        <v>222180600</v>
      </c>
      <c r="J134" s="345"/>
    </row>
    <row r="135" spans="1:10" ht="21" customHeight="1">
      <c r="A135" s="254"/>
      <c r="B135" s="255" t="s">
        <v>1374</v>
      </c>
      <c r="C135" s="255"/>
      <c r="D135" s="345"/>
      <c r="E135" s="345"/>
      <c r="F135" s="378"/>
      <c r="G135" s="345">
        <f>1636400*4</f>
        <v>6545600</v>
      </c>
      <c r="H135" s="345"/>
      <c r="I135" s="345">
        <f t="shared" si="4"/>
        <v>228726200</v>
      </c>
      <c r="J135" s="345"/>
    </row>
    <row r="136" spans="1:10" ht="21" customHeight="1">
      <c r="A136" s="254">
        <v>41605</v>
      </c>
      <c r="B136" s="255" t="s">
        <v>1370</v>
      </c>
      <c r="C136" s="255" t="s">
        <v>519</v>
      </c>
      <c r="D136" s="345">
        <v>750</v>
      </c>
      <c r="E136" s="345">
        <v>16400</v>
      </c>
      <c r="F136" s="378"/>
      <c r="G136" s="345">
        <f t="shared" ref="G136:G199" si="5">IF(B136&lt;&gt;"",D136*(E136+F136),0)</f>
        <v>12300000</v>
      </c>
      <c r="H136" s="345"/>
      <c r="I136" s="345">
        <f t="shared" si="4"/>
        <v>241026200</v>
      </c>
      <c r="J136" s="345"/>
    </row>
    <row r="137" spans="1:10" ht="21" customHeight="1">
      <c r="A137" s="254"/>
      <c r="B137" s="255" t="s">
        <v>1371</v>
      </c>
      <c r="C137" s="255" t="s">
        <v>519</v>
      </c>
      <c r="D137" s="345">
        <v>250</v>
      </c>
      <c r="E137" s="345">
        <v>38000</v>
      </c>
      <c r="F137" s="378"/>
      <c r="G137" s="345">
        <f t="shared" si="5"/>
        <v>9500000</v>
      </c>
      <c r="H137" s="345"/>
      <c r="I137" s="345">
        <f t="shared" si="4"/>
        <v>250526200</v>
      </c>
      <c r="J137" s="345"/>
    </row>
    <row r="138" spans="1:10" ht="21" customHeight="1">
      <c r="A138" s="254"/>
      <c r="B138" s="255" t="s">
        <v>1381</v>
      </c>
      <c r="C138" s="255" t="s">
        <v>519</v>
      </c>
      <c r="D138" s="345">
        <v>10</v>
      </c>
      <c r="E138" s="345">
        <v>260000</v>
      </c>
      <c r="F138" s="378"/>
      <c r="G138" s="345">
        <f t="shared" si="5"/>
        <v>2600000</v>
      </c>
      <c r="H138" s="345"/>
      <c r="I138" s="345">
        <f t="shared" si="4"/>
        <v>253126200</v>
      </c>
      <c r="J138" s="345"/>
    </row>
    <row r="139" spans="1:10" ht="21" customHeight="1">
      <c r="A139" s="254">
        <v>41606</v>
      </c>
      <c r="B139" s="255" t="s">
        <v>17</v>
      </c>
      <c r="C139" s="255"/>
      <c r="D139" s="345"/>
      <c r="E139" s="345"/>
      <c r="F139" s="378"/>
      <c r="G139" s="345">
        <f t="shared" si="5"/>
        <v>0</v>
      </c>
      <c r="H139" s="345">
        <v>100000000</v>
      </c>
      <c r="I139" s="345">
        <f>IF(B139&lt;&gt;"",I138+G139-H139,0)</f>
        <v>153126200</v>
      </c>
      <c r="J139" s="345"/>
    </row>
    <row r="140" spans="1:10" ht="21" customHeight="1">
      <c r="A140" s="254">
        <v>41624</v>
      </c>
      <c r="B140" s="255" t="s">
        <v>1370</v>
      </c>
      <c r="C140" s="255" t="s">
        <v>519</v>
      </c>
      <c r="D140" s="345">
        <v>1000</v>
      </c>
      <c r="E140" s="345">
        <v>16000</v>
      </c>
      <c r="F140" s="378"/>
      <c r="G140" s="345">
        <f t="shared" si="5"/>
        <v>16000000</v>
      </c>
      <c r="H140" s="345"/>
      <c r="I140" s="345">
        <f t="shared" si="4"/>
        <v>169126200</v>
      </c>
      <c r="J140" s="345"/>
    </row>
    <row r="141" spans="1:10" ht="21" customHeight="1">
      <c r="A141" s="254"/>
      <c r="B141" s="255" t="s">
        <v>1369</v>
      </c>
      <c r="C141" s="255" t="s">
        <v>519</v>
      </c>
      <c r="D141" s="345">
        <v>50</v>
      </c>
      <c r="E141" s="345">
        <v>77000</v>
      </c>
      <c r="F141" s="378"/>
      <c r="G141" s="345">
        <f t="shared" si="5"/>
        <v>3850000</v>
      </c>
      <c r="H141" s="345"/>
      <c r="I141" s="345">
        <f t="shared" si="4"/>
        <v>172976200</v>
      </c>
      <c r="J141" s="345"/>
    </row>
    <row r="142" spans="1:10" ht="21" customHeight="1">
      <c r="A142" s="254"/>
      <c r="B142" s="255" t="s">
        <v>1371</v>
      </c>
      <c r="C142" s="255" t="s">
        <v>1373</v>
      </c>
      <c r="D142" s="345">
        <v>5</v>
      </c>
      <c r="E142" s="345">
        <v>950000</v>
      </c>
      <c r="F142" s="378"/>
      <c r="G142" s="345">
        <f t="shared" si="5"/>
        <v>4750000</v>
      </c>
      <c r="H142" s="345"/>
      <c r="I142" s="345">
        <f t="shared" si="4"/>
        <v>177726200</v>
      </c>
      <c r="J142" s="345"/>
    </row>
    <row r="143" spans="1:10" ht="21" customHeight="1">
      <c r="A143" s="254">
        <v>41632</v>
      </c>
      <c r="B143" s="255" t="s">
        <v>1382</v>
      </c>
      <c r="C143" s="255" t="s">
        <v>519</v>
      </c>
      <c r="D143" s="345">
        <v>10</v>
      </c>
      <c r="E143" s="345">
        <v>260000</v>
      </c>
      <c r="F143" s="378"/>
      <c r="G143" s="345">
        <f t="shared" si="5"/>
        <v>2600000</v>
      </c>
      <c r="H143" s="345"/>
      <c r="I143" s="345">
        <f t="shared" si="4"/>
        <v>180326200</v>
      </c>
      <c r="J143" s="345"/>
    </row>
    <row r="144" spans="1:10" ht="21" customHeight="1">
      <c r="A144" s="254"/>
      <c r="B144" s="255" t="s">
        <v>1377</v>
      </c>
      <c r="C144" s="255" t="s">
        <v>519</v>
      </c>
      <c r="D144" s="345">
        <v>5</v>
      </c>
      <c r="E144" s="345">
        <v>220000</v>
      </c>
      <c r="F144" s="378"/>
      <c r="G144" s="345">
        <f t="shared" si="5"/>
        <v>1100000</v>
      </c>
      <c r="H144" s="345"/>
      <c r="I144" s="345">
        <f t="shared" si="4"/>
        <v>181426200</v>
      </c>
      <c r="J144" s="345"/>
    </row>
    <row r="145" spans="1:10" ht="21" customHeight="1">
      <c r="A145" s="254"/>
      <c r="B145" s="255" t="s">
        <v>1383</v>
      </c>
      <c r="C145" s="255" t="s">
        <v>519</v>
      </c>
      <c r="D145" s="345">
        <v>6</v>
      </c>
      <c r="E145" s="345">
        <v>55000</v>
      </c>
      <c r="F145" s="378"/>
      <c r="G145" s="345">
        <f t="shared" si="5"/>
        <v>330000</v>
      </c>
      <c r="H145" s="345"/>
      <c r="I145" s="345">
        <f t="shared" si="4"/>
        <v>181756200</v>
      </c>
      <c r="J145" s="345"/>
    </row>
    <row r="146" spans="1:10" ht="21" customHeight="1">
      <c r="A146" s="254"/>
      <c r="B146" s="255" t="s">
        <v>1384</v>
      </c>
      <c r="C146" s="255" t="s">
        <v>519</v>
      </c>
      <c r="D146" s="345">
        <v>200</v>
      </c>
      <c r="E146" s="345">
        <v>77000</v>
      </c>
      <c r="F146" s="378"/>
      <c r="G146" s="345">
        <f t="shared" si="5"/>
        <v>15400000</v>
      </c>
      <c r="H146" s="345"/>
      <c r="I146" s="345">
        <f t="shared" si="4"/>
        <v>197156200</v>
      </c>
      <c r="J146" s="345"/>
    </row>
    <row r="147" spans="1:10" ht="21" customHeight="1">
      <c r="A147" s="254">
        <v>41634</v>
      </c>
      <c r="B147" s="255" t="s">
        <v>1370</v>
      </c>
      <c r="C147" s="255" t="s">
        <v>519</v>
      </c>
      <c r="D147" s="345">
        <v>1000</v>
      </c>
      <c r="E147" s="345">
        <v>16000</v>
      </c>
      <c r="F147" s="378"/>
      <c r="G147" s="345">
        <f t="shared" si="5"/>
        <v>16000000</v>
      </c>
      <c r="H147" s="345"/>
      <c r="I147" s="345">
        <f t="shared" si="4"/>
        <v>213156200</v>
      </c>
      <c r="J147" s="345"/>
    </row>
    <row r="148" spans="1:10" ht="21" customHeight="1">
      <c r="A148" s="254"/>
      <c r="B148" s="255" t="s">
        <v>1385</v>
      </c>
      <c r="C148" s="255" t="s">
        <v>1373</v>
      </c>
      <c r="D148" s="345">
        <v>10</v>
      </c>
      <c r="E148" s="345">
        <v>950000</v>
      </c>
      <c r="F148" s="378"/>
      <c r="G148" s="345">
        <f t="shared" si="5"/>
        <v>9500000</v>
      </c>
      <c r="H148" s="345"/>
      <c r="I148" s="345">
        <f t="shared" si="4"/>
        <v>222656200</v>
      </c>
      <c r="J148" s="345"/>
    </row>
    <row r="149" spans="1:10" ht="21" customHeight="1">
      <c r="A149" s="254"/>
      <c r="B149" s="255" t="s">
        <v>1386</v>
      </c>
      <c r="C149" s="255" t="s">
        <v>519</v>
      </c>
      <c r="D149" s="345">
        <v>10</v>
      </c>
      <c r="E149" s="345">
        <v>270000</v>
      </c>
      <c r="F149" s="378"/>
      <c r="G149" s="345">
        <f t="shared" si="5"/>
        <v>2700000</v>
      </c>
      <c r="H149" s="345"/>
      <c r="I149" s="345">
        <f t="shared" si="4"/>
        <v>225356200</v>
      </c>
      <c r="J149" s="345"/>
    </row>
    <row r="150" spans="1:10" ht="21" customHeight="1">
      <c r="A150" s="254"/>
      <c r="B150" s="255" t="s">
        <v>1376</v>
      </c>
      <c r="C150" s="255" t="s">
        <v>519</v>
      </c>
      <c r="D150" s="345">
        <v>2</v>
      </c>
      <c r="E150" s="345">
        <v>95000</v>
      </c>
      <c r="F150" s="378"/>
      <c r="G150" s="345">
        <f t="shared" si="5"/>
        <v>190000</v>
      </c>
      <c r="H150" s="345"/>
      <c r="I150" s="345">
        <f t="shared" si="4"/>
        <v>225546200</v>
      </c>
      <c r="J150" s="345"/>
    </row>
    <row r="151" spans="1:10" ht="21" customHeight="1">
      <c r="A151" s="254"/>
      <c r="B151" s="255" t="s">
        <v>1387</v>
      </c>
      <c r="C151" s="255" t="s">
        <v>519</v>
      </c>
      <c r="D151" s="345">
        <v>10</v>
      </c>
      <c r="E151" s="345">
        <v>60000</v>
      </c>
      <c r="F151" s="378"/>
      <c r="G151" s="345">
        <f t="shared" si="5"/>
        <v>600000</v>
      </c>
      <c r="H151" s="345"/>
      <c r="I151" s="345">
        <f t="shared" si="4"/>
        <v>226146200</v>
      </c>
      <c r="J151" s="345"/>
    </row>
    <row r="152" spans="1:10" ht="21" customHeight="1">
      <c r="A152" s="254"/>
      <c r="B152" s="255" t="s">
        <v>1369</v>
      </c>
      <c r="C152" s="255" t="s">
        <v>519</v>
      </c>
      <c r="D152" s="345">
        <v>50</v>
      </c>
      <c r="E152" s="345">
        <v>77000</v>
      </c>
      <c r="F152" s="378"/>
      <c r="G152" s="345">
        <f t="shared" si="5"/>
        <v>3850000</v>
      </c>
      <c r="H152" s="345"/>
      <c r="I152" s="345">
        <f t="shared" si="4"/>
        <v>229996200</v>
      </c>
      <c r="J152" s="345"/>
    </row>
    <row r="153" spans="1:10" ht="21" customHeight="1">
      <c r="A153" s="254">
        <v>41652</v>
      </c>
      <c r="B153" s="255" t="s">
        <v>17</v>
      </c>
      <c r="C153" s="255"/>
      <c r="D153" s="345"/>
      <c r="E153" s="345"/>
      <c r="F153" s="378"/>
      <c r="G153" s="345">
        <f t="shared" si="5"/>
        <v>0</v>
      </c>
      <c r="H153" s="345">
        <v>40000000</v>
      </c>
      <c r="I153" s="345">
        <f t="shared" si="4"/>
        <v>189996200</v>
      </c>
      <c r="J153" s="345"/>
    </row>
    <row r="154" spans="1:10" ht="21" customHeight="1">
      <c r="A154" s="254">
        <v>41652</v>
      </c>
      <c r="B154" s="255" t="s">
        <v>17</v>
      </c>
      <c r="C154" s="255"/>
      <c r="D154" s="345"/>
      <c r="E154" s="345"/>
      <c r="F154" s="378"/>
      <c r="G154" s="345">
        <f t="shared" si="5"/>
        <v>0</v>
      </c>
      <c r="H154" s="345">
        <v>100000000</v>
      </c>
      <c r="I154" s="345">
        <f t="shared" si="4"/>
        <v>89996200</v>
      </c>
      <c r="J154" s="345"/>
    </row>
    <row r="155" spans="1:10" ht="21" customHeight="1">
      <c r="A155" s="254">
        <v>41708</v>
      </c>
      <c r="B155" s="255" t="s">
        <v>1370</v>
      </c>
      <c r="C155" s="255" t="s">
        <v>519</v>
      </c>
      <c r="D155" s="345">
        <v>1000</v>
      </c>
      <c r="E155" s="345">
        <v>14600</v>
      </c>
      <c r="F155" s="378"/>
      <c r="G155" s="345">
        <f t="shared" si="5"/>
        <v>14600000</v>
      </c>
      <c r="H155" s="345"/>
      <c r="I155" s="345">
        <f t="shared" si="4"/>
        <v>104596200</v>
      </c>
      <c r="J155" s="345"/>
    </row>
    <row r="156" spans="1:10" ht="21" customHeight="1">
      <c r="A156" s="254">
        <v>41734</v>
      </c>
      <c r="B156" s="255" t="s">
        <v>17</v>
      </c>
      <c r="C156" s="255"/>
      <c r="D156" s="345"/>
      <c r="E156" s="345"/>
      <c r="F156" s="378"/>
      <c r="G156" s="345">
        <f t="shared" si="5"/>
        <v>0</v>
      </c>
      <c r="H156" s="345">
        <v>50000000</v>
      </c>
      <c r="I156" s="345">
        <f t="shared" si="4"/>
        <v>54596200</v>
      </c>
      <c r="J156" s="345"/>
    </row>
    <row r="157" spans="1:10" ht="21" customHeight="1">
      <c r="A157" s="254"/>
      <c r="B157" s="255" t="s">
        <v>1388</v>
      </c>
      <c r="C157" s="255"/>
      <c r="D157" s="345"/>
      <c r="E157" s="345"/>
      <c r="F157" s="378"/>
      <c r="G157" s="345">
        <f t="shared" si="5"/>
        <v>0</v>
      </c>
      <c r="H157" s="345">
        <f>775000*2</f>
        <v>1550000</v>
      </c>
      <c r="I157" s="345">
        <f t="shared" si="4"/>
        <v>53046200</v>
      </c>
      <c r="J157" s="345"/>
    </row>
    <row r="158" spans="1:10" ht="21" customHeight="1">
      <c r="A158" s="254">
        <v>41745</v>
      </c>
      <c r="B158" s="255" t="s">
        <v>1385</v>
      </c>
      <c r="C158" s="255" t="s">
        <v>1373</v>
      </c>
      <c r="D158" s="345">
        <v>10</v>
      </c>
      <c r="E158" s="345">
        <v>950000</v>
      </c>
      <c r="F158" s="378"/>
      <c r="G158" s="345">
        <f t="shared" si="5"/>
        <v>9500000</v>
      </c>
      <c r="H158" s="345"/>
      <c r="I158" s="345">
        <f t="shared" si="4"/>
        <v>62546200</v>
      </c>
      <c r="J158" s="345"/>
    </row>
    <row r="159" spans="1:10" ht="21" customHeight="1">
      <c r="A159" s="254"/>
      <c r="B159" s="255" t="s">
        <v>1369</v>
      </c>
      <c r="C159" s="255" t="s">
        <v>519</v>
      </c>
      <c r="D159" s="345">
        <v>150</v>
      </c>
      <c r="E159" s="345">
        <v>78000</v>
      </c>
      <c r="F159" s="378"/>
      <c r="G159" s="345">
        <f t="shared" si="5"/>
        <v>11700000</v>
      </c>
      <c r="H159" s="345"/>
      <c r="I159" s="345">
        <f t="shared" si="4"/>
        <v>74246200</v>
      </c>
      <c r="J159" s="345"/>
    </row>
    <row r="160" spans="1:10" ht="21" customHeight="1">
      <c r="A160" s="254">
        <v>41750</v>
      </c>
      <c r="B160" s="255" t="s">
        <v>1369</v>
      </c>
      <c r="C160" s="255" t="s">
        <v>519</v>
      </c>
      <c r="D160" s="345">
        <v>300</v>
      </c>
      <c r="E160" s="345">
        <v>80000</v>
      </c>
      <c r="F160" s="378"/>
      <c r="G160" s="345">
        <f t="shared" si="5"/>
        <v>24000000</v>
      </c>
      <c r="H160" s="345"/>
      <c r="I160" s="345">
        <f t="shared" si="4"/>
        <v>98246200</v>
      </c>
      <c r="J160" s="345"/>
    </row>
    <row r="161" spans="1:10" ht="21" customHeight="1">
      <c r="A161" s="254">
        <v>41771</v>
      </c>
      <c r="B161" s="255" t="s">
        <v>1369</v>
      </c>
      <c r="C161" s="255" t="s">
        <v>519</v>
      </c>
      <c r="D161" s="345">
        <v>150</v>
      </c>
      <c r="E161" s="345">
        <v>80000</v>
      </c>
      <c r="F161" s="378"/>
      <c r="G161" s="345">
        <f t="shared" si="5"/>
        <v>12000000</v>
      </c>
      <c r="H161" s="345"/>
      <c r="I161" s="345">
        <f t="shared" si="4"/>
        <v>110246200</v>
      </c>
      <c r="J161" s="345"/>
    </row>
    <row r="162" spans="1:10" ht="21" customHeight="1">
      <c r="A162" s="254"/>
      <c r="B162" s="255" t="s">
        <v>1370</v>
      </c>
      <c r="C162" s="255" t="s">
        <v>519</v>
      </c>
      <c r="D162" s="345">
        <v>750</v>
      </c>
      <c r="E162" s="345">
        <v>15800</v>
      </c>
      <c r="F162" s="378"/>
      <c r="G162" s="345">
        <f t="shared" si="5"/>
        <v>11850000</v>
      </c>
      <c r="H162" s="345"/>
      <c r="I162" s="345">
        <f t="shared" si="4"/>
        <v>122096200</v>
      </c>
      <c r="J162" s="345"/>
    </row>
    <row r="163" spans="1:10" ht="21" customHeight="1">
      <c r="A163" s="254">
        <v>41776</v>
      </c>
      <c r="B163" s="255" t="s">
        <v>1369</v>
      </c>
      <c r="C163" s="255" t="s">
        <v>519</v>
      </c>
      <c r="D163" s="345">
        <v>150</v>
      </c>
      <c r="E163" s="345">
        <v>80000</v>
      </c>
      <c r="F163" s="378"/>
      <c r="G163" s="345">
        <f t="shared" si="5"/>
        <v>12000000</v>
      </c>
      <c r="H163" s="345"/>
      <c r="I163" s="345">
        <f t="shared" si="4"/>
        <v>134096200</v>
      </c>
      <c r="J163" s="345"/>
    </row>
    <row r="164" spans="1:10" ht="21" customHeight="1">
      <c r="A164" s="254">
        <v>41783</v>
      </c>
      <c r="B164" s="255" t="s">
        <v>1370</v>
      </c>
      <c r="C164" s="255" t="s">
        <v>519</v>
      </c>
      <c r="D164" s="345">
        <v>750</v>
      </c>
      <c r="E164" s="345">
        <v>15800</v>
      </c>
      <c r="F164" s="378"/>
      <c r="G164" s="345">
        <f t="shared" si="5"/>
        <v>11850000</v>
      </c>
      <c r="H164" s="345"/>
      <c r="I164" s="345">
        <f t="shared" si="4"/>
        <v>145946200</v>
      </c>
      <c r="J164" s="345"/>
    </row>
    <row r="165" spans="1:10" ht="21" customHeight="1">
      <c r="A165" s="254"/>
      <c r="B165" s="255" t="s">
        <v>1385</v>
      </c>
      <c r="C165" s="255" t="s">
        <v>1373</v>
      </c>
      <c r="D165" s="345">
        <v>10</v>
      </c>
      <c r="E165" s="345">
        <v>950000</v>
      </c>
      <c r="F165" s="378"/>
      <c r="G165" s="345">
        <f t="shared" si="5"/>
        <v>9500000</v>
      </c>
      <c r="H165" s="345"/>
      <c r="I165" s="345">
        <f t="shared" si="4"/>
        <v>155446200</v>
      </c>
      <c r="J165" s="345"/>
    </row>
    <row r="166" spans="1:10" ht="21" customHeight="1">
      <c r="A166" s="254">
        <v>41803</v>
      </c>
      <c r="B166" s="255" t="s">
        <v>17</v>
      </c>
      <c r="C166" s="255"/>
      <c r="D166" s="345"/>
      <c r="E166" s="345"/>
      <c r="F166" s="378"/>
      <c r="G166" s="345">
        <f>IF(B166&lt;&gt;"",D166*(E166+F166),0)</f>
        <v>0</v>
      </c>
      <c r="H166" s="345">
        <v>80000000</v>
      </c>
      <c r="I166" s="345">
        <f>IF(B166&lt;&gt;"",I165+G166-H166,0)</f>
        <v>75446200</v>
      </c>
      <c r="J166" s="345"/>
    </row>
    <row r="167" spans="1:10" ht="21" customHeight="1">
      <c r="A167" s="254">
        <v>41800</v>
      </c>
      <c r="B167" s="255" t="s">
        <v>1385</v>
      </c>
      <c r="C167" s="255" t="s">
        <v>1373</v>
      </c>
      <c r="D167" s="345">
        <v>10</v>
      </c>
      <c r="E167" s="345">
        <v>950000</v>
      </c>
      <c r="F167" s="378"/>
      <c r="G167" s="345">
        <f t="shared" si="5"/>
        <v>9500000</v>
      </c>
      <c r="H167" s="345"/>
      <c r="I167" s="345">
        <f t="shared" si="4"/>
        <v>84946200</v>
      </c>
      <c r="J167" s="345"/>
    </row>
    <row r="168" spans="1:10" ht="21" customHeight="1">
      <c r="A168" s="254">
        <v>41808</v>
      </c>
      <c r="B168" s="255" t="s">
        <v>1370</v>
      </c>
      <c r="C168" s="255" t="s">
        <v>519</v>
      </c>
      <c r="D168" s="345">
        <v>1000</v>
      </c>
      <c r="E168" s="345">
        <v>15800</v>
      </c>
      <c r="F168" s="378"/>
      <c r="G168" s="345">
        <f t="shared" si="5"/>
        <v>15800000</v>
      </c>
      <c r="H168" s="345"/>
      <c r="I168" s="345">
        <f t="shared" si="4"/>
        <v>100746200</v>
      </c>
      <c r="J168" s="345"/>
    </row>
    <row r="169" spans="1:10" ht="21" customHeight="1">
      <c r="A169" s="254">
        <v>41816</v>
      </c>
      <c r="B169" s="255" t="s">
        <v>1385</v>
      </c>
      <c r="C169" s="255" t="s">
        <v>1373</v>
      </c>
      <c r="D169" s="345">
        <v>10</v>
      </c>
      <c r="E169" s="345">
        <v>950000</v>
      </c>
      <c r="F169" s="378"/>
      <c r="G169" s="345">
        <f t="shared" si="5"/>
        <v>9500000</v>
      </c>
      <c r="H169" s="345"/>
      <c r="I169" s="345">
        <f t="shared" si="4"/>
        <v>110246200</v>
      </c>
      <c r="J169" s="345"/>
    </row>
    <row r="170" spans="1:10" ht="21" customHeight="1">
      <c r="A170" s="254">
        <v>41832</v>
      </c>
      <c r="B170" s="255" t="s">
        <v>1385</v>
      </c>
      <c r="C170" s="255" t="s">
        <v>1373</v>
      </c>
      <c r="D170" s="345">
        <v>10</v>
      </c>
      <c r="E170" s="345">
        <v>950000</v>
      </c>
      <c r="F170" s="378"/>
      <c r="G170" s="345">
        <f t="shared" si="5"/>
        <v>9500000</v>
      </c>
      <c r="H170" s="345"/>
      <c r="I170" s="345">
        <f t="shared" si="4"/>
        <v>119746200</v>
      </c>
      <c r="J170" s="345"/>
    </row>
    <row r="171" spans="1:10" ht="21" customHeight="1">
      <c r="A171" s="254"/>
      <c r="B171" s="255" t="s">
        <v>1370</v>
      </c>
      <c r="C171" s="255" t="s">
        <v>519</v>
      </c>
      <c r="D171" s="345">
        <v>750</v>
      </c>
      <c r="E171" s="345">
        <v>15800</v>
      </c>
      <c r="F171" s="378"/>
      <c r="G171" s="345">
        <f t="shared" si="5"/>
        <v>11850000</v>
      </c>
      <c r="H171" s="345"/>
      <c r="I171" s="345">
        <f t="shared" si="4"/>
        <v>131596200</v>
      </c>
      <c r="J171" s="345"/>
    </row>
    <row r="172" spans="1:10" ht="21" customHeight="1">
      <c r="A172" s="254">
        <v>41842</v>
      </c>
      <c r="B172" s="255" t="s">
        <v>1369</v>
      </c>
      <c r="C172" s="255" t="s">
        <v>519</v>
      </c>
      <c r="D172" s="345">
        <v>300</v>
      </c>
      <c r="E172" s="345">
        <v>80000</v>
      </c>
      <c r="F172" s="378"/>
      <c r="G172" s="345">
        <f t="shared" si="5"/>
        <v>24000000</v>
      </c>
      <c r="H172" s="345"/>
      <c r="I172" s="345">
        <f t="shared" si="4"/>
        <v>155596200</v>
      </c>
      <c r="J172" s="345"/>
    </row>
    <row r="173" spans="1:10" ht="21" customHeight="1">
      <c r="A173" s="254">
        <v>41849</v>
      </c>
      <c r="B173" s="255" t="s">
        <v>1369</v>
      </c>
      <c r="C173" s="255" t="s">
        <v>519</v>
      </c>
      <c r="D173" s="345">
        <v>500</v>
      </c>
      <c r="E173" s="345">
        <v>80000</v>
      </c>
      <c r="F173" s="378"/>
      <c r="G173" s="345">
        <f t="shared" si="5"/>
        <v>40000000</v>
      </c>
      <c r="H173" s="345"/>
      <c r="I173" s="345">
        <f t="shared" si="4"/>
        <v>195596200</v>
      </c>
      <c r="J173" s="345"/>
    </row>
    <row r="174" spans="1:10" ht="21" customHeight="1">
      <c r="A174" s="254">
        <v>41849</v>
      </c>
      <c r="B174" s="255" t="s">
        <v>17</v>
      </c>
      <c r="C174" s="255"/>
      <c r="D174" s="345"/>
      <c r="E174" s="345"/>
      <c r="F174" s="378"/>
      <c r="G174" s="345">
        <f>IF(B174&lt;&gt;"",D174*(E174+F174),0)</f>
        <v>0</v>
      </c>
      <c r="H174" s="345">
        <v>50000000</v>
      </c>
      <c r="I174" s="345">
        <f>IF(B174&lt;&gt;"",I173+G174-H174,0)</f>
        <v>145596200</v>
      </c>
      <c r="J174" s="345"/>
    </row>
    <row r="175" spans="1:10" ht="21" customHeight="1">
      <c r="A175" s="254">
        <v>41853</v>
      </c>
      <c r="B175" s="255" t="s">
        <v>1385</v>
      </c>
      <c r="C175" s="255" t="s">
        <v>1373</v>
      </c>
      <c r="D175" s="345">
        <v>10</v>
      </c>
      <c r="E175" s="345">
        <v>950000</v>
      </c>
      <c r="F175" s="378"/>
      <c r="G175" s="345">
        <f t="shared" si="5"/>
        <v>9500000</v>
      </c>
      <c r="H175" s="345"/>
      <c r="I175" s="345">
        <f t="shared" ref="I175:I238" si="6">IF(B175&lt;&gt;"",I174+G175-H175,0)</f>
        <v>155096200</v>
      </c>
      <c r="J175" s="345"/>
    </row>
    <row r="176" spans="1:10" ht="21" customHeight="1">
      <c r="A176" s="254"/>
      <c r="B176" s="255" t="s">
        <v>1370</v>
      </c>
      <c r="C176" s="255" t="s">
        <v>519</v>
      </c>
      <c r="D176" s="345">
        <v>500</v>
      </c>
      <c r="E176" s="345">
        <v>15800</v>
      </c>
      <c r="F176" s="378"/>
      <c r="G176" s="345">
        <f t="shared" si="5"/>
        <v>7900000</v>
      </c>
      <c r="H176" s="345"/>
      <c r="I176" s="345">
        <f t="shared" si="6"/>
        <v>162996200</v>
      </c>
      <c r="J176" s="345"/>
    </row>
    <row r="177" spans="1:10" ht="21" customHeight="1">
      <c r="A177" s="254">
        <v>41862</v>
      </c>
      <c r="B177" s="255" t="s">
        <v>1369</v>
      </c>
      <c r="C177" s="255" t="s">
        <v>519</v>
      </c>
      <c r="D177" s="345">
        <v>300</v>
      </c>
      <c r="E177" s="345">
        <v>80000</v>
      </c>
      <c r="F177" s="378"/>
      <c r="G177" s="345">
        <f t="shared" si="5"/>
        <v>24000000</v>
      </c>
      <c r="H177" s="345"/>
      <c r="I177" s="345">
        <f t="shared" si="6"/>
        <v>186996200</v>
      </c>
      <c r="J177" s="345"/>
    </row>
    <row r="178" spans="1:10" ht="21" customHeight="1">
      <c r="A178" s="254"/>
      <c r="B178" s="255" t="s">
        <v>1387</v>
      </c>
      <c r="C178" s="255" t="s">
        <v>519</v>
      </c>
      <c r="D178" s="345">
        <v>20</v>
      </c>
      <c r="E178" s="345">
        <v>50000</v>
      </c>
      <c r="F178" s="378"/>
      <c r="G178" s="345">
        <f t="shared" si="5"/>
        <v>1000000</v>
      </c>
      <c r="H178" s="345"/>
      <c r="I178" s="345">
        <f t="shared" si="6"/>
        <v>187996200</v>
      </c>
      <c r="J178" s="345"/>
    </row>
    <row r="179" spans="1:10" ht="21" customHeight="1">
      <c r="A179" s="254">
        <v>41863</v>
      </c>
      <c r="B179" s="255" t="s">
        <v>1369</v>
      </c>
      <c r="C179" s="255" t="s">
        <v>519</v>
      </c>
      <c r="D179" s="345">
        <v>200</v>
      </c>
      <c r="E179" s="345">
        <v>80000</v>
      </c>
      <c r="F179" s="378"/>
      <c r="G179" s="345">
        <f t="shared" si="5"/>
        <v>16000000</v>
      </c>
      <c r="H179" s="345"/>
      <c r="I179" s="345">
        <f t="shared" si="6"/>
        <v>203996200</v>
      </c>
      <c r="J179" s="345"/>
    </row>
    <row r="180" spans="1:10" ht="21" customHeight="1">
      <c r="A180" s="254"/>
      <c r="B180" s="255" t="s">
        <v>1370</v>
      </c>
      <c r="C180" s="255" t="s">
        <v>519</v>
      </c>
      <c r="D180" s="345">
        <v>750</v>
      </c>
      <c r="E180" s="345">
        <v>15800</v>
      </c>
      <c r="F180" s="378"/>
      <c r="G180" s="345">
        <f t="shared" si="5"/>
        <v>11850000</v>
      </c>
      <c r="H180" s="345"/>
      <c r="I180" s="345">
        <f t="shared" si="6"/>
        <v>215846200</v>
      </c>
      <c r="J180" s="345"/>
    </row>
    <row r="181" spans="1:10" ht="21" customHeight="1">
      <c r="A181" s="254">
        <v>41872</v>
      </c>
      <c r="B181" s="255" t="s">
        <v>17</v>
      </c>
      <c r="C181" s="255"/>
      <c r="D181" s="345"/>
      <c r="E181" s="345"/>
      <c r="F181" s="378"/>
      <c r="G181" s="345">
        <f>IF(B181&lt;&gt;"",D181*(E181+F181),0)</f>
        <v>0</v>
      </c>
      <c r="H181" s="345">
        <v>70000000</v>
      </c>
      <c r="I181" s="345">
        <f>IF(B181&lt;&gt;"",I180+G181-H181,0)</f>
        <v>145846200</v>
      </c>
      <c r="J181" s="345"/>
    </row>
    <row r="182" spans="1:10" ht="21" customHeight="1">
      <c r="A182" s="254">
        <v>41876</v>
      </c>
      <c r="B182" s="255" t="s">
        <v>1370</v>
      </c>
      <c r="C182" s="255" t="s">
        <v>519</v>
      </c>
      <c r="D182" s="345">
        <v>750</v>
      </c>
      <c r="E182" s="345">
        <v>15800</v>
      </c>
      <c r="F182" s="378"/>
      <c r="G182" s="345">
        <f t="shared" si="5"/>
        <v>11850000</v>
      </c>
      <c r="H182" s="345"/>
      <c r="I182" s="345">
        <f t="shared" si="6"/>
        <v>157696200</v>
      </c>
      <c r="J182" s="345"/>
    </row>
    <row r="183" spans="1:10" ht="21" customHeight="1">
      <c r="A183" s="254"/>
      <c r="B183" s="255" t="s">
        <v>1385</v>
      </c>
      <c r="C183" s="255" t="s">
        <v>1373</v>
      </c>
      <c r="D183" s="345">
        <v>10</v>
      </c>
      <c r="E183" s="345">
        <v>950000</v>
      </c>
      <c r="F183" s="378"/>
      <c r="G183" s="345">
        <f t="shared" si="5"/>
        <v>9500000</v>
      </c>
      <c r="H183" s="345"/>
      <c r="I183" s="345">
        <f t="shared" si="6"/>
        <v>167196200</v>
      </c>
      <c r="J183" s="345"/>
    </row>
    <row r="184" spans="1:10" ht="21" customHeight="1">
      <c r="A184" s="254">
        <v>41888</v>
      </c>
      <c r="B184" s="255" t="s">
        <v>1370</v>
      </c>
      <c r="C184" s="255" t="s">
        <v>519</v>
      </c>
      <c r="D184" s="345">
        <v>750</v>
      </c>
      <c r="E184" s="345">
        <v>15800</v>
      </c>
      <c r="F184" s="378"/>
      <c r="G184" s="345">
        <f t="shared" si="5"/>
        <v>11850000</v>
      </c>
      <c r="H184" s="345"/>
      <c r="I184" s="345">
        <f t="shared" si="6"/>
        <v>179046200</v>
      </c>
      <c r="J184" s="345"/>
    </row>
    <row r="185" spans="1:10" ht="21" customHeight="1">
      <c r="A185" s="254"/>
      <c r="B185" s="255" t="s">
        <v>1385</v>
      </c>
      <c r="C185" s="255" t="s">
        <v>1373</v>
      </c>
      <c r="D185" s="345">
        <v>5</v>
      </c>
      <c r="E185" s="345">
        <v>950000</v>
      </c>
      <c r="F185" s="378"/>
      <c r="G185" s="345">
        <f t="shared" si="5"/>
        <v>4750000</v>
      </c>
      <c r="H185" s="345"/>
      <c r="I185" s="345">
        <f t="shared" si="6"/>
        <v>183796200</v>
      </c>
      <c r="J185" s="345"/>
    </row>
    <row r="186" spans="1:10" ht="21" customHeight="1">
      <c r="A186" s="254">
        <v>41899</v>
      </c>
      <c r="B186" s="255" t="s">
        <v>17</v>
      </c>
      <c r="C186" s="255"/>
      <c r="D186" s="345"/>
      <c r="E186" s="345"/>
      <c r="F186" s="378"/>
      <c r="G186" s="345">
        <f>IF(B186&lt;&gt;"",D186*(E186+F186),0)</f>
        <v>0</v>
      </c>
      <c r="H186" s="345">
        <v>70000000</v>
      </c>
      <c r="I186" s="345">
        <f>IF(B186&lt;&gt;"",I185+G186-H186,0)</f>
        <v>113796200</v>
      </c>
      <c r="J186" s="345"/>
    </row>
    <row r="187" spans="1:10" ht="21" customHeight="1">
      <c r="A187" s="254">
        <v>41900</v>
      </c>
      <c r="B187" s="255" t="s">
        <v>1369</v>
      </c>
      <c r="C187" s="255" t="s">
        <v>519</v>
      </c>
      <c r="D187" s="345">
        <v>300</v>
      </c>
      <c r="E187" s="345">
        <v>75000</v>
      </c>
      <c r="F187" s="378"/>
      <c r="G187" s="345">
        <f t="shared" si="5"/>
        <v>22500000</v>
      </c>
      <c r="H187" s="345"/>
      <c r="I187" s="345">
        <f t="shared" si="6"/>
        <v>136296200</v>
      </c>
      <c r="J187" s="345"/>
    </row>
    <row r="188" spans="1:10" ht="21" customHeight="1">
      <c r="A188" s="254">
        <v>41904</v>
      </c>
      <c r="B188" s="255" t="s">
        <v>1369</v>
      </c>
      <c r="C188" s="255" t="s">
        <v>519</v>
      </c>
      <c r="D188" s="345">
        <v>300</v>
      </c>
      <c r="E188" s="345">
        <v>75000</v>
      </c>
      <c r="F188" s="378"/>
      <c r="G188" s="345">
        <f t="shared" si="5"/>
        <v>22500000</v>
      </c>
      <c r="H188" s="345"/>
      <c r="I188" s="345">
        <f t="shared" si="6"/>
        <v>158796200</v>
      </c>
      <c r="J188" s="345"/>
    </row>
    <row r="189" spans="1:10" ht="21" customHeight="1">
      <c r="A189" s="254"/>
      <c r="B189" s="255" t="s">
        <v>1370</v>
      </c>
      <c r="C189" s="255" t="s">
        <v>519</v>
      </c>
      <c r="D189" s="345">
        <v>750</v>
      </c>
      <c r="E189" s="345">
        <v>15200</v>
      </c>
      <c r="F189" s="378"/>
      <c r="G189" s="345">
        <f t="shared" si="5"/>
        <v>11400000</v>
      </c>
      <c r="H189" s="345"/>
      <c r="I189" s="345">
        <f t="shared" si="6"/>
        <v>170196200</v>
      </c>
      <c r="J189" s="345"/>
    </row>
    <row r="190" spans="1:10" ht="21" customHeight="1">
      <c r="A190" s="254"/>
      <c r="B190" s="255" t="s">
        <v>1385</v>
      </c>
      <c r="C190" s="255" t="s">
        <v>1373</v>
      </c>
      <c r="D190" s="345">
        <v>5</v>
      </c>
      <c r="E190" s="345">
        <v>950000</v>
      </c>
      <c r="F190" s="378"/>
      <c r="G190" s="345">
        <f t="shared" si="5"/>
        <v>4750000</v>
      </c>
      <c r="H190" s="345"/>
      <c r="I190" s="345">
        <f t="shared" si="6"/>
        <v>174946200</v>
      </c>
      <c r="J190" s="345"/>
    </row>
    <row r="191" spans="1:10" ht="21" customHeight="1">
      <c r="A191" s="254">
        <v>41909</v>
      </c>
      <c r="B191" s="255" t="s">
        <v>1369</v>
      </c>
      <c r="C191" s="255" t="s">
        <v>519</v>
      </c>
      <c r="D191" s="345">
        <v>300</v>
      </c>
      <c r="E191" s="345">
        <v>75000</v>
      </c>
      <c r="F191" s="378"/>
      <c r="G191" s="345">
        <f t="shared" si="5"/>
        <v>22500000</v>
      </c>
      <c r="H191" s="345"/>
      <c r="I191" s="345">
        <f t="shared" si="6"/>
        <v>197446200</v>
      </c>
      <c r="J191" s="345"/>
    </row>
    <row r="192" spans="1:10" ht="21" customHeight="1">
      <c r="A192" s="254"/>
      <c r="B192" s="255" t="s">
        <v>1370</v>
      </c>
      <c r="C192" s="255" t="s">
        <v>519</v>
      </c>
      <c r="D192" s="345">
        <v>750</v>
      </c>
      <c r="E192" s="345">
        <v>15200</v>
      </c>
      <c r="F192" s="378"/>
      <c r="G192" s="345">
        <f t="shared" si="5"/>
        <v>11400000</v>
      </c>
      <c r="H192" s="345"/>
      <c r="I192" s="345">
        <f t="shared" si="6"/>
        <v>208846200</v>
      </c>
      <c r="J192" s="345"/>
    </row>
    <row r="193" spans="1:10" ht="21" customHeight="1">
      <c r="A193" s="254"/>
      <c r="B193" s="255" t="s">
        <v>1389</v>
      </c>
      <c r="C193" s="255" t="s">
        <v>519</v>
      </c>
      <c r="D193" s="345">
        <v>20</v>
      </c>
      <c r="E193" s="345">
        <v>50000</v>
      </c>
      <c r="F193" s="378"/>
      <c r="G193" s="345">
        <f t="shared" si="5"/>
        <v>1000000</v>
      </c>
      <c r="H193" s="345"/>
      <c r="I193" s="345">
        <f t="shared" si="6"/>
        <v>209846200</v>
      </c>
      <c r="J193" s="345"/>
    </row>
    <row r="194" spans="1:10" ht="21" customHeight="1">
      <c r="A194" s="254">
        <v>41912</v>
      </c>
      <c r="B194" s="255" t="s">
        <v>1369</v>
      </c>
      <c r="C194" s="255" t="s">
        <v>519</v>
      </c>
      <c r="D194" s="345">
        <v>300</v>
      </c>
      <c r="E194" s="345">
        <v>75000</v>
      </c>
      <c r="F194" s="378"/>
      <c r="G194" s="345">
        <f t="shared" si="5"/>
        <v>22500000</v>
      </c>
      <c r="H194" s="345"/>
      <c r="I194" s="345">
        <f t="shared" si="6"/>
        <v>232346200</v>
      </c>
      <c r="J194" s="345"/>
    </row>
    <row r="195" spans="1:10" ht="21" customHeight="1">
      <c r="A195" s="254"/>
      <c r="B195" s="255" t="s">
        <v>1370</v>
      </c>
      <c r="C195" s="255" t="s">
        <v>519</v>
      </c>
      <c r="D195" s="345">
        <v>500</v>
      </c>
      <c r="E195" s="345">
        <v>15200</v>
      </c>
      <c r="F195" s="378"/>
      <c r="G195" s="345">
        <f t="shared" si="5"/>
        <v>7600000</v>
      </c>
      <c r="H195" s="345"/>
      <c r="I195" s="345">
        <f t="shared" si="6"/>
        <v>239946200</v>
      </c>
      <c r="J195" s="345"/>
    </row>
    <row r="196" spans="1:10" ht="21" customHeight="1">
      <c r="A196" s="254"/>
      <c r="B196" s="255" t="s">
        <v>1385</v>
      </c>
      <c r="C196" s="255" t="s">
        <v>1373</v>
      </c>
      <c r="D196" s="345">
        <v>10</v>
      </c>
      <c r="E196" s="345">
        <v>950000</v>
      </c>
      <c r="F196" s="378"/>
      <c r="G196" s="345">
        <f t="shared" si="5"/>
        <v>9500000</v>
      </c>
      <c r="H196" s="345"/>
      <c r="I196" s="345">
        <f t="shared" si="6"/>
        <v>249446200</v>
      </c>
      <c r="J196" s="345"/>
    </row>
    <row r="197" spans="1:10" ht="21" customHeight="1">
      <c r="A197" s="254">
        <v>41920</v>
      </c>
      <c r="B197" s="255" t="s">
        <v>1370</v>
      </c>
      <c r="C197" s="255" t="s">
        <v>519</v>
      </c>
      <c r="D197" s="345">
        <v>1000</v>
      </c>
      <c r="E197" s="345">
        <v>15200</v>
      </c>
      <c r="F197" s="378"/>
      <c r="G197" s="345">
        <f t="shared" si="5"/>
        <v>15200000</v>
      </c>
      <c r="H197" s="345"/>
      <c r="I197" s="345">
        <f t="shared" si="6"/>
        <v>264646200</v>
      </c>
      <c r="J197" s="345"/>
    </row>
    <row r="198" spans="1:10" ht="21" customHeight="1">
      <c r="A198" s="254">
        <v>41927</v>
      </c>
      <c r="B198" s="255" t="s">
        <v>1369</v>
      </c>
      <c r="C198" s="255" t="s">
        <v>519</v>
      </c>
      <c r="D198" s="345">
        <v>700</v>
      </c>
      <c r="E198" s="345">
        <v>85000</v>
      </c>
      <c r="F198" s="378"/>
      <c r="G198" s="345">
        <f t="shared" si="5"/>
        <v>59500000</v>
      </c>
      <c r="H198" s="345"/>
      <c r="I198" s="345">
        <f t="shared" si="6"/>
        <v>324146200</v>
      </c>
      <c r="J198" s="345" t="s">
        <v>1390</v>
      </c>
    </row>
    <row r="199" spans="1:10" ht="21" customHeight="1">
      <c r="A199" s="254"/>
      <c r="B199" s="255" t="s">
        <v>1377</v>
      </c>
      <c r="C199" s="255" t="s">
        <v>519</v>
      </c>
      <c r="D199" s="345">
        <v>5</v>
      </c>
      <c r="E199" s="345">
        <v>210000</v>
      </c>
      <c r="F199" s="378"/>
      <c r="G199" s="345">
        <f t="shared" si="5"/>
        <v>1050000</v>
      </c>
      <c r="H199" s="345"/>
      <c r="I199" s="345">
        <f t="shared" si="6"/>
        <v>325196200</v>
      </c>
      <c r="J199" s="345" t="s">
        <v>1390</v>
      </c>
    </row>
    <row r="200" spans="1:10" ht="21" customHeight="1">
      <c r="A200" s="254"/>
      <c r="B200" s="255" t="s">
        <v>1385</v>
      </c>
      <c r="C200" s="255" t="s">
        <v>1373</v>
      </c>
      <c r="D200" s="345">
        <v>2</v>
      </c>
      <c r="E200" s="345">
        <v>1040000</v>
      </c>
      <c r="F200" s="378"/>
      <c r="G200" s="345">
        <f t="shared" ref="G200:G263" si="7">IF(B200&lt;&gt;"",D200*(E200+F200),0)</f>
        <v>2080000</v>
      </c>
      <c r="H200" s="345"/>
      <c r="I200" s="345">
        <f t="shared" si="6"/>
        <v>327276200</v>
      </c>
      <c r="J200" s="345" t="s">
        <v>1390</v>
      </c>
    </row>
    <row r="201" spans="1:10" ht="21" customHeight="1">
      <c r="A201" s="254">
        <v>41928</v>
      </c>
      <c r="B201" s="255" t="s">
        <v>17</v>
      </c>
      <c r="C201" s="255"/>
      <c r="D201" s="345"/>
      <c r="E201" s="345"/>
      <c r="F201" s="378"/>
      <c r="G201" s="345">
        <f t="shared" si="7"/>
        <v>0</v>
      </c>
      <c r="H201" s="345">
        <v>150000000</v>
      </c>
      <c r="I201" s="345">
        <f t="shared" si="6"/>
        <v>177276200</v>
      </c>
      <c r="J201" s="345"/>
    </row>
    <row r="202" spans="1:10" ht="21" customHeight="1">
      <c r="A202" s="254">
        <v>41933</v>
      </c>
      <c r="B202" s="255" t="s">
        <v>1369</v>
      </c>
      <c r="C202" s="255" t="s">
        <v>519</v>
      </c>
      <c r="D202" s="345">
        <v>500</v>
      </c>
      <c r="E202" s="345">
        <v>85000</v>
      </c>
      <c r="F202" s="378"/>
      <c r="G202" s="345">
        <f t="shared" si="7"/>
        <v>42500000</v>
      </c>
      <c r="H202" s="345"/>
      <c r="I202" s="345">
        <f t="shared" si="6"/>
        <v>219776200</v>
      </c>
      <c r="J202" s="345"/>
    </row>
    <row r="203" spans="1:10" ht="21" customHeight="1">
      <c r="A203" s="254"/>
      <c r="B203" s="255" t="s">
        <v>1370</v>
      </c>
      <c r="C203" s="255" t="s">
        <v>519</v>
      </c>
      <c r="D203" s="345">
        <v>500</v>
      </c>
      <c r="E203" s="345">
        <v>15200</v>
      </c>
      <c r="F203" s="378"/>
      <c r="G203" s="345">
        <f t="shared" si="7"/>
        <v>7600000</v>
      </c>
      <c r="H203" s="345"/>
      <c r="I203" s="345">
        <f t="shared" si="6"/>
        <v>227376200</v>
      </c>
      <c r="J203" s="345"/>
    </row>
    <row r="204" spans="1:10" ht="21" customHeight="1">
      <c r="A204" s="254"/>
      <c r="B204" s="255" t="s">
        <v>1385</v>
      </c>
      <c r="C204" s="255" t="s">
        <v>1373</v>
      </c>
      <c r="D204" s="345">
        <v>2</v>
      </c>
      <c r="E204" s="345">
        <v>1040000</v>
      </c>
      <c r="F204" s="378"/>
      <c r="G204" s="345">
        <f t="shared" si="7"/>
        <v>2080000</v>
      </c>
      <c r="H204" s="345"/>
      <c r="I204" s="345">
        <f t="shared" si="6"/>
        <v>229456200</v>
      </c>
      <c r="J204" s="345"/>
    </row>
    <row r="205" spans="1:10" ht="21" customHeight="1">
      <c r="A205" s="254"/>
      <c r="B205" s="255" t="s">
        <v>1385</v>
      </c>
      <c r="C205" s="255" t="s">
        <v>1373</v>
      </c>
      <c r="D205" s="345">
        <v>5</v>
      </c>
      <c r="E205" s="345">
        <v>950000</v>
      </c>
      <c r="F205" s="378"/>
      <c r="G205" s="345">
        <f t="shared" si="7"/>
        <v>4750000</v>
      </c>
      <c r="H205" s="345"/>
      <c r="I205" s="345">
        <f t="shared" si="6"/>
        <v>234206200</v>
      </c>
      <c r="J205" s="345"/>
    </row>
    <row r="206" spans="1:10" ht="21" customHeight="1">
      <c r="A206" s="254">
        <v>41936</v>
      </c>
      <c r="B206" s="255" t="s">
        <v>1369</v>
      </c>
      <c r="C206" s="255" t="s">
        <v>519</v>
      </c>
      <c r="D206" s="345">
        <v>600</v>
      </c>
      <c r="E206" s="345">
        <v>85000</v>
      </c>
      <c r="F206" s="378"/>
      <c r="G206" s="345">
        <f t="shared" si="7"/>
        <v>51000000</v>
      </c>
      <c r="H206" s="345"/>
      <c r="I206" s="345">
        <f t="shared" si="6"/>
        <v>285206200</v>
      </c>
      <c r="J206" s="345"/>
    </row>
    <row r="207" spans="1:10" ht="21" customHeight="1">
      <c r="A207" s="254"/>
      <c r="B207" s="255" t="s">
        <v>1370</v>
      </c>
      <c r="C207" s="255" t="s">
        <v>519</v>
      </c>
      <c r="D207" s="345">
        <v>750</v>
      </c>
      <c r="E207" s="345">
        <v>15200</v>
      </c>
      <c r="F207" s="378"/>
      <c r="G207" s="345">
        <f t="shared" si="7"/>
        <v>11400000</v>
      </c>
      <c r="H207" s="345"/>
      <c r="I207" s="345">
        <f t="shared" si="6"/>
        <v>296606200</v>
      </c>
      <c r="J207" s="345"/>
    </row>
    <row r="208" spans="1:10" ht="21" customHeight="1">
      <c r="A208" s="254">
        <v>41953</v>
      </c>
      <c r="B208" s="255" t="s">
        <v>1369</v>
      </c>
      <c r="C208" s="255" t="s">
        <v>519</v>
      </c>
      <c r="D208" s="345">
        <v>500</v>
      </c>
      <c r="E208" s="345">
        <v>75000</v>
      </c>
      <c r="F208" s="378"/>
      <c r="G208" s="345">
        <f t="shared" si="7"/>
        <v>37500000</v>
      </c>
      <c r="H208" s="345"/>
      <c r="I208" s="345">
        <f t="shared" si="6"/>
        <v>334106200</v>
      </c>
      <c r="J208" s="345"/>
    </row>
    <row r="209" spans="1:10" ht="21" customHeight="1">
      <c r="A209" s="254"/>
      <c r="B209" s="255" t="s">
        <v>1370</v>
      </c>
      <c r="C209" s="255" t="s">
        <v>519</v>
      </c>
      <c r="D209" s="345">
        <v>750</v>
      </c>
      <c r="E209" s="345">
        <v>15200</v>
      </c>
      <c r="F209" s="378"/>
      <c r="G209" s="345">
        <f t="shared" si="7"/>
        <v>11400000</v>
      </c>
      <c r="H209" s="345"/>
      <c r="I209" s="345">
        <f t="shared" si="6"/>
        <v>345506200</v>
      </c>
      <c r="J209" s="345"/>
    </row>
    <row r="210" spans="1:10" ht="21" customHeight="1">
      <c r="A210" s="254"/>
      <c r="B210" s="255" t="s">
        <v>1385</v>
      </c>
      <c r="C210" s="255" t="s">
        <v>1373</v>
      </c>
      <c r="D210" s="345">
        <v>10</v>
      </c>
      <c r="E210" s="345">
        <v>950000</v>
      </c>
      <c r="F210" s="378"/>
      <c r="G210" s="345">
        <f t="shared" si="7"/>
        <v>9500000</v>
      </c>
      <c r="H210" s="345"/>
      <c r="I210" s="345">
        <f t="shared" si="6"/>
        <v>355006200</v>
      </c>
      <c r="J210" s="345"/>
    </row>
    <row r="211" spans="1:10" ht="21" customHeight="1">
      <c r="A211" s="254"/>
      <c r="B211" s="255" t="s">
        <v>1387</v>
      </c>
      <c r="C211" s="255" t="s">
        <v>519</v>
      </c>
      <c r="D211" s="345">
        <v>10</v>
      </c>
      <c r="E211" s="345">
        <v>50000</v>
      </c>
      <c r="F211" s="378"/>
      <c r="G211" s="345">
        <f t="shared" si="7"/>
        <v>500000</v>
      </c>
      <c r="H211" s="345"/>
      <c r="I211" s="345">
        <f t="shared" si="6"/>
        <v>355506200</v>
      </c>
      <c r="J211" s="345"/>
    </row>
    <row r="212" spans="1:10" ht="21" customHeight="1">
      <c r="A212" s="254">
        <v>41956</v>
      </c>
      <c r="B212" s="255" t="s">
        <v>1369</v>
      </c>
      <c r="C212" s="255" t="s">
        <v>519</v>
      </c>
      <c r="D212" s="345">
        <v>500</v>
      </c>
      <c r="E212" s="345">
        <v>75000</v>
      </c>
      <c r="F212" s="378"/>
      <c r="G212" s="345">
        <f t="shared" si="7"/>
        <v>37500000</v>
      </c>
      <c r="H212" s="345"/>
      <c r="I212" s="345">
        <f t="shared" si="6"/>
        <v>393006200</v>
      </c>
      <c r="J212" s="345"/>
    </row>
    <row r="213" spans="1:10" ht="21" customHeight="1">
      <c r="A213" s="254"/>
      <c r="B213" s="255" t="s">
        <v>1370</v>
      </c>
      <c r="C213" s="255" t="s">
        <v>519</v>
      </c>
      <c r="D213" s="345">
        <v>500</v>
      </c>
      <c r="E213" s="345">
        <v>15200</v>
      </c>
      <c r="F213" s="378"/>
      <c r="G213" s="345">
        <f t="shared" si="7"/>
        <v>7600000</v>
      </c>
      <c r="H213" s="345"/>
      <c r="I213" s="345">
        <f t="shared" si="6"/>
        <v>400606200</v>
      </c>
      <c r="J213" s="345"/>
    </row>
    <row r="214" spans="1:10" ht="21" customHeight="1">
      <c r="A214" s="254"/>
      <c r="B214" s="255" t="s">
        <v>1387</v>
      </c>
      <c r="C214" s="255" t="s">
        <v>519</v>
      </c>
      <c r="D214" s="345">
        <v>10</v>
      </c>
      <c r="E214" s="345">
        <v>50000</v>
      </c>
      <c r="F214" s="378"/>
      <c r="G214" s="345">
        <f t="shared" si="7"/>
        <v>500000</v>
      </c>
      <c r="H214" s="345"/>
      <c r="I214" s="345">
        <f t="shared" si="6"/>
        <v>401106200</v>
      </c>
      <c r="J214" s="345"/>
    </row>
    <row r="215" spans="1:10" ht="21" customHeight="1">
      <c r="A215" s="254">
        <v>41962</v>
      </c>
      <c r="B215" s="255" t="s">
        <v>17</v>
      </c>
      <c r="C215" s="255"/>
      <c r="D215" s="345"/>
      <c r="E215" s="345"/>
      <c r="F215" s="378"/>
      <c r="G215" s="345">
        <f t="shared" si="7"/>
        <v>0</v>
      </c>
      <c r="H215" s="345">
        <v>200000000</v>
      </c>
      <c r="I215" s="345">
        <f t="shared" si="6"/>
        <v>201106200</v>
      </c>
      <c r="J215" s="345"/>
    </row>
    <row r="216" spans="1:10" ht="21" customHeight="1">
      <c r="A216" s="254">
        <v>41963</v>
      </c>
      <c r="B216" s="255" t="s">
        <v>1370</v>
      </c>
      <c r="C216" s="255" t="s">
        <v>519</v>
      </c>
      <c r="D216" s="345">
        <v>1000</v>
      </c>
      <c r="E216" s="345">
        <v>15200</v>
      </c>
      <c r="F216" s="378"/>
      <c r="G216" s="345">
        <f t="shared" si="7"/>
        <v>15200000</v>
      </c>
      <c r="H216" s="345"/>
      <c r="I216" s="345">
        <f t="shared" si="6"/>
        <v>216306200</v>
      </c>
      <c r="J216" s="345"/>
    </row>
    <row r="217" spans="1:10" ht="21" customHeight="1">
      <c r="A217" s="254"/>
      <c r="B217" s="255" t="s">
        <v>1385</v>
      </c>
      <c r="C217" s="255" t="s">
        <v>1373</v>
      </c>
      <c r="D217" s="345">
        <v>10</v>
      </c>
      <c r="E217" s="345">
        <v>950000</v>
      </c>
      <c r="F217" s="378"/>
      <c r="G217" s="345">
        <f t="shared" si="7"/>
        <v>9500000</v>
      </c>
      <c r="H217" s="345"/>
      <c r="I217" s="345">
        <f t="shared" si="6"/>
        <v>225806200</v>
      </c>
      <c r="J217" s="345"/>
    </row>
    <row r="218" spans="1:10" ht="21" customHeight="1">
      <c r="A218" s="254">
        <v>41965</v>
      </c>
      <c r="B218" s="255" t="s">
        <v>1369</v>
      </c>
      <c r="C218" s="255" t="s">
        <v>519</v>
      </c>
      <c r="D218" s="345">
        <v>600</v>
      </c>
      <c r="E218" s="345">
        <v>85000</v>
      </c>
      <c r="F218" s="378"/>
      <c r="G218" s="345">
        <f t="shared" si="7"/>
        <v>51000000</v>
      </c>
      <c r="H218" s="345"/>
      <c r="I218" s="345">
        <f t="shared" si="6"/>
        <v>276806200</v>
      </c>
      <c r="J218" s="345"/>
    </row>
    <row r="219" spans="1:10" ht="21" customHeight="1">
      <c r="A219" s="254"/>
      <c r="B219" s="255" t="s">
        <v>1385</v>
      </c>
      <c r="C219" s="255" t="s">
        <v>1373</v>
      </c>
      <c r="D219" s="345">
        <v>4</v>
      </c>
      <c r="E219" s="345">
        <v>1040000</v>
      </c>
      <c r="F219" s="378"/>
      <c r="G219" s="345">
        <f t="shared" si="7"/>
        <v>4160000</v>
      </c>
      <c r="H219" s="345"/>
      <c r="I219" s="345">
        <f t="shared" si="6"/>
        <v>280966200</v>
      </c>
      <c r="J219" s="345"/>
    </row>
    <row r="220" spans="1:10" ht="21" customHeight="1">
      <c r="A220" s="254"/>
      <c r="B220" s="255" t="s">
        <v>1377</v>
      </c>
      <c r="C220" s="255" t="s">
        <v>519</v>
      </c>
      <c r="D220" s="345">
        <v>5</v>
      </c>
      <c r="E220" s="345">
        <v>220000</v>
      </c>
      <c r="F220" s="378"/>
      <c r="G220" s="345">
        <f t="shared" si="7"/>
        <v>1100000</v>
      </c>
      <c r="H220" s="345"/>
      <c r="I220" s="345">
        <f t="shared" si="6"/>
        <v>282066200</v>
      </c>
      <c r="J220" s="345"/>
    </row>
    <row r="221" spans="1:10" ht="21" customHeight="1">
      <c r="A221" s="254">
        <v>41969</v>
      </c>
      <c r="B221" s="255" t="s">
        <v>1369</v>
      </c>
      <c r="C221" s="255" t="s">
        <v>519</v>
      </c>
      <c r="D221" s="345">
        <v>550</v>
      </c>
      <c r="E221" s="345">
        <v>85000</v>
      </c>
      <c r="F221" s="378"/>
      <c r="G221" s="345">
        <f t="shared" si="7"/>
        <v>46750000</v>
      </c>
      <c r="H221" s="345"/>
      <c r="I221" s="345">
        <f t="shared" si="6"/>
        <v>328816200</v>
      </c>
      <c r="J221" s="345"/>
    </row>
    <row r="222" spans="1:10" ht="21" customHeight="1">
      <c r="A222" s="254"/>
      <c r="B222" s="255" t="s">
        <v>1377</v>
      </c>
      <c r="C222" s="255" t="s">
        <v>519</v>
      </c>
      <c r="D222" s="345">
        <v>5</v>
      </c>
      <c r="E222" s="345">
        <v>220000</v>
      </c>
      <c r="F222" s="378"/>
      <c r="G222" s="345">
        <f t="shared" si="7"/>
        <v>1100000</v>
      </c>
      <c r="H222" s="345"/>
      <c r="I222" s="345">
        <f t="shared" si="6"/>
        <v>329916200</v>
      </c>
      <c r="J222" s="345"/>
    </row>
    <row r="223" spans="1:10" ht="21" customHeight="1">
      <c r="A223" s="254">
        <v>41975</v>
      </c>
      <c r="B223" s="255" t="s">
        <v>1369</v>
      </c>
      <c r="C223" s="255" t="s">
        <v>519</v>
      </c>
      <c r="D223" s="345">
        <v>300</v>
      </c>
      <c r="E223" s="345">
        <v>85000</v>
      </c>
      <c r="F223" s="378"/>
      <c r="G223" s="345">
        <f t="shared" si="7"/>
        <v>25500000</v>
      </c>
      <c r="H223" s="345"/>
      <c r="I223" s="345">
        <f t="shared" si="6"/>
        <v>355416200</v>
      </c>
      <c r="J223" s="345"/>
    </row>
    <row r="224" spans="1:10" ht="21" customHeight="1">
      <c r="A224" s="254"/>
      <c r="B224" s="255" t="s">
        <v>1370</v>
      </c>
      <c r="C224" s="255" t="s">
        <v>519</v>
      </c>
      <c r="D224" s="345">
        <v>750</v>
      </c>
      <c r="E224" s="345">
        <v>15200</v>
      </c>
      <c r="F224" s="378"/>
      <c r="G224" s="345">
        <f t="shared" si="7"/>
        <v>11400000</v>
      </c>
      <c r="H224" s="345"/>
      <c r="I224" s="345">
        <f t="shared" si="6"/>
        <v>366816200</v>
      </c>
      <c r="J224" s="345"/>
    </row>
    <row r="225" spans="1:10" ht="21" customHeight="1">
      <c r="A225" s="254">
        <v>41992</v>
      </c>
      <c r="B225" s="255" t="s">
        <v>17</v>
      </c>
      <c r="C225" s="255"/>
      <c r="D225" s="345"/>
      <c r="E225" s="345"/>
      <c r="F225" s="378"/>
      <c r="G225" s="345">
        <f t="shared" si="7"/>
        <v>0</v>
      </c>
      <c r="H225" s="345">
        <v>150000000</v>
      </c>
      <c r="I225" s="345">
        <f t="shared" si="6"/>
        <v>216816200</v>
      </c>
      <c r="J225" s="345"/>
    </row>
    <row r="226" spans="1:10" ht="21" customHeight="1">
      <c r="A226" s="254">
        <v>42018</v>
      </c>
      <c r="B226" s="255" t="s">
        <v>1370</v>
      </c>
      <c r="C226" s="255" t="s">
        <v>519</v>
      </c>
      <c r="D226" s="345">
        <v>750</v>
      </c>
      <c r="E226" s="345">
        <v>15200</v>
      </c>
      <c r="F226" s="378"/>
      <c r="G226" s="345">
        <f t="shared" si="7"/>
        <v>11400000</v>
      </c>
      <c r="H226" s="345"/>
      <c r="I226" s="345">
        <f t="shared" si="6"/>
        <v>228216200</v>
      </c>
      <c r="J226" s="345"/>
    </row>
    <row r="227" spans="1:10" ht="21" customHeight="1">
      <c r="A227" s="254"/>
      <c r="B227" s="255" t="s">
        <v>1385</v>
      </c>
      <c r="C227" s="255" t="s">
        <v>1373</v>
      </c>
      <c r="D227" s="345">
        <v>5</v>
      </c>
      <c r="E227" s="345">
        <v>1050000</v>
      </c>
      <c r="F227" s="378"/>
      <c r="G227" s="345">
        <f t="shared" si="7"/>
        <v>5250000</v>
      </c>
      <c r="H227" s="345"/>
      <c r="I227" s="345">
        <f t="shared" si="6"/>
        <v>233466200</v>
      </c>
      <c r="J227" s="345"/>
    </row>
    <row r="228" spans="1:10" ht="21" customHeight="1">
      <c r="A228" s="254"/>
      <c r="B228" s="255" t="s">
        <v>1391</v>
      </c>
      <c r="C228" s="255"/>
      <c r="D228" s="345"/>
      <c r="E228" s="345"/>
      <c r="F228" s="378"/>
      <c r="G228" s="345">
        <f>(1600000*4+583333*2)/2</f>
        <v>3783333</v>
      </c>
      <c r="H228" s="345"/>
      <c r="I228" s="345">
        <f t="shared" si="6"/>
        <v>237249533</v>
      </c>
      <c r="J228" s="345"/>
    </row>
    <row r="229" spans="1:10" ht="21" customHeight="1">
      <c r="A229" s="254"/>
      <c r="B229" s="255" t="s">
        <v>1392</v>
      </c>
      <c r="C229" s="255"/>
      <c r="D229" s="345">
        <v>10</v>
      </c>
      <c r="E229" s="345">
        <v>59000</v>
      </c>
      <c r="F229" s="378"/>
      <c r="G229" s="345">
        <f>IF(B229&lt;&gt;"",D229*(E229+F229),0)</f>
        <v>590000</v>
      </c>
      <c r="H229" s="345"/>
      <c r="I229" s="345">
        <f t="shared" si="6"/>
        <v>237839533</v>
      </c>
      <c r="J229" s="345"/>
    </row>
    <row r="230" spans="1:10" ht="21" customHeight="1">
      <c r="A230" s="254">
        <v>42041</v>
      </c>
      <c r="B230" s="255" t="s">
        <v>17</v>
      </c>
      <c r="C230" s="255"/>
      <c r="D230" s="345"/>
      <c r="E230" s="345"/>
      <c r="F230" s="378"/>
      <c r="G230" s="345">
        <f>IF(B230&lt;&gt;"",D230*(E230+F230),0)</f>
        <v>0</v>
      </c>
      <c r="H230" s="345">
        <v>100000000</v>
      </c>
      <c r="I230" s="345">
        <f>IF(B230&lt;&gt;"",I229+G230-H230,0)</f>
        <v>137839533</v>
      </c>
      <c r="J230" s="345"/>
    </row>
    <row r="231" spans="1:10" ht="21" customHeight="1">
      <c r="A231" s="254">
        <v>42049</v>
      </c>
      <c r="B231" s="255" t="s">
        <v>17</v>
      </c>
      <c r="C231" s="255"/>
      <c r="D231" s="345"/>
      <c r="E231" s="345"/>
      <c r="F231" s="378"/>
      <c r="G231" s="345">
        <f t="shared" si="7"/>
        <v>0</v>
      </c>
      <c r="H231" s="345">
        <v>100000000</v>
      </c>
      <c r="I231" s="345">
        <f t="shared" si="6"/>
        <v>37839533</v>
      </c>
      <c r="J231" s="345"/>
    </row>
    <row r="232" spans="1:10" ht="21" customHeight="1">
      <c r="A232" s="254">
        <v>42136</v>
      </c>
      <c r="B232" s="255" t="s">
        <v>1370</v>
      </c>
      <c r="C232" s="255" t="s">
        <v>519</v>
      </c>
      <c r="D232" s="345">
        <v>1000</v>
      </c>
      <c r="E232" s="345">
        <v>16800</v>
      </c>
      <c r="F232" s="378"/>
      <c r="G232" s="345">
        <f t="shared" si="7"/>
        <v>16800000</v>
      </c>
      <c r="H232" s="345"/>
      <c r="I232" s="345">
        <f t="shared" si="6"/>
        <v>54639533</v>
      </c>
      <c r="J232" s="345"/>
    </row>
    <row r="233" spans="1:10" ht="21" customHeight="1">
      <c r="A233" s="254"/>
      <c r="B233" s="255" t="s">
        <v>1392</v>
      </c>
      <c r="C233" s="255"/>
      <c r="D233" s="345">
        <v>1</v>
      </c>
      <c r="E233" s="345">
        <v>600000</v>
      </c>
      <c r="F233" s="378"/>
      <c r="G233" s="345">
        <f t="shared" si="7"/>
        <v>600000</v>
      </c>
      <c r="H233" s="345"/>
      <c r="I233" s="345">
        <f t="shared" si="6"/>
        <v>55239533</v>
      </c>
      <c r="J233" s="345"/>
    </row>
    <row r="234" spans="1:10" ht="21" customHeight="1">
      <c r="A234" s="254">
        <v>42188</v>
      </c>
      <c r="B234" s="255" t="s">
        <v>1392</v>
      </c>
      <c r="C234" s="255"/>
      <c r="D234" s="345">
        <v>3</v>
      </c>
      <c r="E234" s="345">
        <v>600000</v>
      </c>
      <c r="F234" s="378"/>
      <c r="G234" s="345">
        <f t="shared" si="7"/>
        <v>1800000</v>
      </c>
      <c r="H234" s="345"/>
      <c r="I234" s="345">
        <f t="shared" si="6"/>
        <v>57039533</v>
      </c>
      <c r="J234" s="345"/>
    </row>
    <row r="235" spans="1:10" ht="21" customHeight="1">
      <c r="A235" s="254"/>
      <c r="B235" s="255" t="s">
        <v>1370</v>
      </c>
      <c r="C235" s="255"/>
      <c r="D235" s="345">
        <v>750</v>
      </c>
      <c r="E235" s="345">
        <v>16800</v>
      </c>
      <c r="F235" s="378"/>
      <c r="G235" s="345">
        <f t="shared" si="7"/>
        <v>12600000</v>
      </c>
      <c r="H235" s="345"/>
      <c r="I235" s="345">
        <f t="shared" si="6"/>
        <v>69639533</v>
      </c>
      <c r="J235" s="345"/>
    </row>
    <row r="236" spans="1:10" ht="21" customHeight="1">
      <c r="A236" s="254"/>
      <c r="B236" s="255" t="s">
        <v>1385</v>
      </c>
      <c r="C236" s="255"/>
      <c r="D236" s="345">
        <v>5</v>
      </c>
      <c r="E236" s="345">
        <v>1050000</v>
      </c>
      <c r="F236" s="378"/>
      <c r="G236" s="345">
        <f t="shared" si="7"/>
        <v>5250000</v>
      </c>
      <c r="H236" s="345"/>
      <c r="I236" s="345">
        <f t="shared" si="6"/>
        <v>74889533</v>
      </c>
      <c r="J236" s="345"/>
    </row>
    <row r="237" spans="1:10" ht="21" customHeight="1">
      <c r="A237" s="254">
        <v>42284</v>
      </c>
      <c r="B237" s="255" t="s">
        <v>1370</v>
      </c>
      <c r="C237" s="255"/>
      <c r="D237" s="345">
        <v>1000</v>
      </c>
      <c r="E237" s="345">
        <v>16800</v>
      </c>
      <c r="F237" s="378"/>
      <c r="G237" s="345">
        <f t="shared" si="7"/>
        <v>16800000</v>
      </c>
      <c r="H237" s="345"/>
      <c r="I237" s="345">
        <f t="shared" si="6"/>
        <v>91689533</v>
      </c>
      <c r="J237" s="345"/>
    </row>
    <row r="238" spans="1:10" ht="21" customHeight="1">
      <c r="A238" s="254">
        <v>42291</v>
      </c>
      <c r="B238" s="255" t="s">
        <v>1370</v>
      </c>
      <c r="C238" s="255"/>
      <c r="D238" s="345">
        <v>1000</v>
      </c>
      <c r="E238" s="345">
        <v>16800</v>
      </c>
      <c r="F238" s="378"/>
      <c r="G238" s="345">
        <f t="shared" si="7"/>
        <v>16800000</v>
      </c>
      <c r="H238" s="345"/>
      <c r="I238" s="345">
        <f t="shared" si="6"/>
        <v>108489533</v>
      </c>
      <c r="J238" s="345"/>
    </row>
    <row r="239" spans="1:10" ht="21" customHeight="1">
      <c r="A239" s="254"/>
      <c r="B239" s="255" t="s">
        <v>1385</v>
      </c>
      <c r="C239" s="255"/>
      <c r="D239" s="345">
        <v>10</v>
      </c>
      <c r="E239" s="345">
        <v>1050000</v>
      </c>
      <c r="F239" s="378"/>
      <c r="G239" s="345">
        <f t="shared" si="7"/>
        <v>10500000</v>
      </c>
      <c r="H239" s="345"/>
      <c r="I239" s="345">
        <f t="shared" ref="I239:I336" si="8">IF(B239&lt;&gt;"",I238+G239-H239,0)</f>
        <v>118989533</v>
      </c>
      <c r="J239" s="345"/>
    </row>
    <row r="240" spans="1:10" ht="21" customHeight="1">
      <c r="A240" s="254">
        <v>42291</v>
      </c>
      <c r="B240" s="255" t="s">
        <v>17</v>
      </c>
      <c r="C240" s="255"/>
      <c r="D240" s="345"/>
      <c r="E240" s="345"/>
      <c r="F240" s="378"/>
      <c r="G240" s="345">
        <f t="shared" si="7"/>
        <v>0</v>
      </c>
      <c r="H240" s="345">
        <v>40000000</v>
      </c>
      <c r="I240" s="345">
        <f t="shared" si="8"/>
        <v>78989533</v>
      </c>
      <c r="J240" s="345"/>
    </row>
    <row r="241" spans="1:10" ht="21" customHeight="1">
      <c r="A241" s="254">
        <v>42304</v>
      </c>
      <c r="B241" s="255" t="s">
        <v>1370</v>
      </c>
      <c r="C241" s="255"/>
      <c r="D241" s="345">
        <v>1000</v>
      </c>
      <c r="E241" s="345">
        <v>16800</v>
      </c>
      <c r="F241" s="378"/>
      <c r="G241" s="345">
        <f t="shared" si="7"/>
        <v>16800000</v>
      </c>
      <c r="H241" s="345"/>
      <c r="I241" s="345">
        <f t="shared" si="8"/>
        <v>95789533</v>
      </c>
      <c r="J241" s="345"/>
    </row>
    <row r="242" spans="1:10" ht="21" customHeight="1">
      <c r="A242" s="254"/>
      <c r="B242" s="255" t="s">
        <v>1392</v>
      </c>
      <c r="C242" s="255"/>
      <c r="D242" s="345">
        <v>2</v>
      </c>
      <c r="E242" s="345">
        <v>480000</v>
      </c>
      <c r="F242" s="378"/>
      <c r="G242" s="345">
        <f t="shared" si="7"/>
        <v>960000</v>
      </c>
      <c r="H242" s="345"/>
      <c r="I242" s="345">
        <f t="shared" si="8"/>
        <v>96749533</v>
      </c>
      <c r="J242" s="345"/>
    </row>
    <row r="243" spans="1:10" ht="21" customHeight="1">
      <c r="A243" s="254">
        <v>42322</v>
      </c>
      <c r="B243" s="255" t="s">
        <v>1370</v>
      </c>
      <c r="C243" s="255"/>
      <c r="D243" s="345">
        <v>1000</v>
      </c>
      <c r="E243" s="345">
        <v>16800</v>
      </c>
      <c r="F243" s="378"/>
      <c r="G243" s="345">
        <f t="shared" si="7"/>
        <v>16800000</v>
      </c>
      <c r="H243" s="345"/>
      <c r="I243" s="345">
        <f t="shared" si="8"/>
        <v>113549533</v>
      </c>
      <c r="J243" s="345"/>
    </row>
    <row r="244" spans="1:10" ht="21" customHeight="1">
      <c r="A244" s="254"/>
      <c r="B244" s="255" t="s">
        <v>1385</v>
      </c>
      <c r="C244" s="255"/>
      <c r="D244" s="345">
        <v>10</v>
      </c>
      <c r="E244" s="345">
        <v>1050000</v>
      </c>
      <c r="F244" s="378"/>
      <c r="G244" s="345">
        <f t="shared" si="7"/>
        <v>10500000</v>
      </c>
      <c r="H244" s="345"/>
      <c r="I244" s="345">
        <f t="shared" si="8"/>
        <v>124049533</v>
      </c>
      <c r="J244" s="345"/>
    </row>
    <row r="245" spans="1:10" ht="21" customHeight="1">
      <c r="A245" s="254">
        <v>42331</v>
      </c>
      <c r="B245" s="255" t="s">
        <v>1370</v>
      </c>
      <c r="C245" s="255"/>
      <c r="D245" s="345">
        <v>1000</v>
      </c>
      <c r="E245" s="345">
        <v>16800</v>
      </c>
      <c r="F245" s="378"/>
      <c r="G245" s="345">
        <f t="shared" si="7"/>
        <v>16800000</v>
      </c>
      <c r="H245" s="345"/>
      <c r="I245" s="345">
        <f t="shared" si="8"/>
        <v>140849533</v>
      </c>
      <c r="J245" s="345"/>
    </row>
    <row r="246" spans="1:10" ht="21" customHeight="1">
      <c r="A246" s="254">
        <v>42354</v>
      </c>
      <c r="B246" s="255" t="s">
        <v>1370</v>
      </c>
      <c r="C246" s="255"/>
      <c r="D246" s="345">
        <v>1000</v>
      </c>
      <c r="E246" s="345">
        <v>16800</v>
      </c>
      <c r="F246" s="378"/>
      <c r="G246" s="345">
        <f t="shared" si="7"/>
        <v>16800000</v>
      </c>
      <c r="H246" s="345"/>
      <c r="I246" s="345">
        <f t="shared" si="8"/>
        <v>157649533</v>
      </c>
      <c r="J246" s="345"/>
    </row>
    <row r="247" spans="1:10" ht="21" customHeight="1">
      <c r="A247" s="254"/>
      <c r="B247" s="255" t="s">
        <v>1385</v>
      </c>
      <c r="C247" s="255"/>
      <c r="D247" s="345">
        <v>10</v>
      </c>
      <c r="E247" s="345">
        <v>1050000</v>
      </c>
      <c r="F247" s="378"/>
      <c r="G247" s="345">
        <f t="shared" si="7"/>
        <v>10500000</v>
      </c>
      <c r="H247" s="345"/>
      <c r="I247" s="345">
        <f t="shared" si="8"/>
        <v>168149533</v>
      </c>
      <c r="J247" s="345"/>
    </row>
    <row r="248" spans="1:10" ht="21" customHeight="1">
      <c r="A248" s="254">
        <v>42363</v>
      </c>
      <c r="B248" s="255" t="s">
        <v>17</v>
      </c>
      <c r="C248" s="255"/>
      <c r="D248" s="345"/>
      <c r="E248" s="345"/>
      <c r="F248" s="378"/>
      <c r="G248" s="345">
        <f t="shared" si="7"/>
        <v>0</v>
      </c>
      <c r="H248" s="345">
        <v>60000000</v>
      </c>
      <c r="I248" s="345">
        <f t="shared" si="8"/>
        <v>108149533</v>
      </c>
      <c r="J248" s="345"/>
    </row>
    <row r="249" spans="1:10" ht="21" customHeight="1">
      <c r="A249" s="254">
        <v>42361</v>
      </c>
      <c r="B249" s="255" t="s">
        <v>1384</v>
      </c>
      <c r="C249" s="255"/>
      <c r="D249" s="345">
        <v>100</v>
      </c>
      <c r="E249" s="345">
        <v>75000</v>
      </c>
      <c r="F249" s="378"/>
      <c r="G249" s="345">
        <f t="shared" si="7"/>
        <v>7500000</v>
      </c>
      <c r="H249" s="345"/>
      <c r="I249" s="345">
        <f t="shared" si="8"/>
        <v>115649533</v>
      </c>
      <c r="J249" s="345"/>
    </row>
    <row r="250" spans="1:10" ht="21" customHeight="1">
      <c r="A250" s="254">
        <v>42378</v>
      </c>
      <c r="B250" s="255" t="s">
        <v>1384</v>
      </c>
      <c r="C250" s="255"/>
      <c r="D250" s="345">
        <v>500</v>
      </c>
      <c r="E250" s="345">
        <v>75000</v>
      </c>
      <c r="F250" s="378"/>
      <c r="G250" s="345">
        <f t="shared" si="7"/>
        <v>37500000</v>
      </c>
      <c r="H250" s="345"/>
      <c r="I250" s="345">
        <f t="shared" si="8"/>
        <v>153149533</v>
      </c>
      <c r="J250" s="345"/>
    </row>
    <row r="251" spans="1:10" ht="21" customHeight="1">
      <c r="A251" s="254"/>
      <c r="B251" s="255" t="s">
        <v>1385</v>
      </c>
      <c r="C251" s="255"/>
      <c r="D251" s="345">
        <v>10</v>
      </c>
      <c r="E251" s="345">
        <v>1050000</v>
      </c>
      <c r="F251" s="378"/>
      <c r="G251" s="345">
        <f t="shared" si="7"/>
        <v>10500000</v>
      </c>
      <c r="H251" s="345"/>
      <c r="I251" s="345">
        <f t="shared" si="8"/>
        <v>163649533</v>
      </c>
      <c r="J251" s="345"/>
    </row>
    <row r="252" spans="1:10" ht="21" customHeight="1">
      <c r="A252" s="254"/>
      <c r="B252" s="255" t="s">
        <v>1384</v>
      </c>
      <c r="C252" s="255"/>
      <c r="D252" s="345">
        <v>500</v>
      </c>
      <c r="E252" s="345">
        <v>75000</v>
      </c>
      <c r="F252" s="378"/>
      <c r="G252" s="345">
        <f t="shared" si="7"/>
        <v>37500000</v>
      </c>
      <c r="H252" s="345"/>
      <c r="I252" s="345">
        <f t="shared" si="8"/>
        <v>201149533</v>
      </c>
      <c r="J252" s="345"/>
    </row>
    <row r="253" spans="1:10" ht="21" customHeight="1">
      <c r="A253" s="254"/>
      <c r="B253" s="255" t="s">
        <v>1370</v>
      </c>
      <c r="C253" s="255"/>
      <c r="D253" s="345">
        <v>500</v>
      </c>
      <c r="E253" s="345">
        <v>16800</v>
      </c>
      <c r="F253" s="378"/>
      <c r="G253" s="345">
        <f t="shared" si="7"/>
        <v>8400000</v>
      </c>
      <c r="H253" s="345"/>
      <c r="I253" s="345">
        <f t="shared" si="8"/>
        <v>209549533</v>
      </c>
      <c r="J253" s="345"/>
    </row>
    <row r="254" spans="1:10" ht="21" customHeight="1">
      <c r="A254" s="254"/>
      <c r="B254" s="255" t="s">
        <v>1387</v>
      </c>
      <c r="C254" s="255"/>
      <c r="D254" s="345">
        <v>25</v>
      </c>
      <c r="E254" s="345">
        <v>50000</v>
      </c>
      <c r="F254" s="378"/>
      <c r="G254" s="345">
        <f t="shared" si="7"/>
        <v>1250000</v>
      </c>
      <c r="H254" s="345"/>
      <c r="I254" s="345">
        <f t="shared" si="8"/>
        <v>210799533</v>
      </c>
      <c r="J254" s="345"/>
    </row>
    <row r="255" spans="1:10" ht="21" customHeight="1">
      <c r="A255" s="254">
        <v>42386</v>
      </c>
      <c r="B255" s="255" t="s">
        <v>1384</v>
      </c>
      <c r="C255" s="255"/>
      <c r="D255" s="345">
        <v>100</v>
      </c>
      <c r="E255" s="345">
        <v>75000</v>
      </c>
      <c r="F255" s="378"/>
      <c r="G255" s="345">
        <f t="shared" si="7"/>
        <v>7500000</v>
      </c>
      <c r="H255" s="345"/>
      <c r="I255" s="345">
        <f t="shared" si="8"/>
        <v>218299533</v>
      </c>
      <c r="J255" s="345"/>
    </row>
    <row r="256" spans="1:10" ht="21" customHeight="1">
      <c r="A256" s="254"/>
      <c r="B256" s="255" t="s">
        <v>1370</v>
      </c>
      <c r="C256" s="255"/>
      <c r="D256" s="345">
        <v>500</v>
      </c>
      <c r="E256" s="345">
        <v>16800</v>
      </c>
      <c r="F256" s="378"/>
      <c r="G256" s="345">
        <f t="shared" si="7"/>
        <v>8400000</v>
      </c>
      <c r="H256" s="345"/>
      <c r="I256" s="345">
        <f t="shared" si="8"/>
        <v>226699533</v>
      </c>
      <c r="J256" s="345"/>
    </row>
    <row r="257" spans="1:10" ht="21" customHeight="1">
      <c r="A257" s="254"/>
      <c r="B257" s="255" t="s">
        <v>1385</v>
      </c>
      <c r="C257" s="255"/>
      <c r="D257" s="345">
        <v>10</v>
      </c>
      <c r="E257" s="345">
        <v>1050000</v>
      </c>
      <c r="F257" s="378"/>
      <c r="G257" s="345">
        <f t="shared" si="7"/>
        <v>10500000</v>
      </c>
      <c r="H257" s="345"/>
      <c r="I257" s="345">
        <f t="shared" si="8"/>
        <v>237199533</v>
      </c>
      <c r="J257" s="345"/>
    </row>
    <row r="258" spans="1:10" ht="21" customHeight="1">
      <c r="A258" s="254">
        <v>42393</v>
      </c>
      <c r="B258" s="255" t="s">
        <v>1384</v>
      </c>
      <c r="C258" s="255"/>
      <c r="D258" s="345">
        <v>100</v>
      </c>
      <c r="E258" s="345">
        <v>75000</v>
      </c>
      <c r="F258" s="378"/>
      <c r="G258" s="345">
        <f t="shared" si="7"/>
        <v>7500000</v>
      </c>
      <c r="H258" s="345"/>
      <c r="I258" s="345">
        <f t="shared" si="8"/>
        <v>244699533</v>
      </c>
      <c r="J258" s="345"/>
    </row>
    <row r="259" spans="1:10" ht="21" customHeight="1">
      <c r="A259" s="254">
        <v>42397</v>
      </c>
      <c r="B259" s="255" t="s">
        <v>1392</v>
      </c>
      <c r="C259" s="255"/>
      <c r="D259" s="345">
        <v>2</v>
      </c>
      <c r="E259" s="345">
        <v>480000</v>
      </c>
      <c r="F259" s="378"/>
      <c r="G259" s="345">
        <f t="shared" si="7"/>
        <v>960000</v>
      </c>
      <c r="H259" s="345"/>
      <c r="I259" s="345">
        <f t="shared" si="8"/>
        <v>245659533</v>
      </c>
      <c r="J259" s="345"/>
    </row>
    <row r="260" spans="1:10" ht="21" customHeight="1">
      <c r="A260" s="254">
        <v>42438</v>
      </c>
      <c r="B260" s="255" t="s">
        <v>1370</v>
      </c>
      <c r="C260" s="255"/>
      <c r="D260" s="345">
        <v>500</v>
      </c>
      <c r="E260" s="345">
        <v>16800</v>
      </c>
      <c r="F260" s="378"/>
      <c r="G260" s="345">
        <f t="shared" si="7"/>
        <v>8400000</v>
      </c>
      <c r="H260" s="345"/>
      <c r="I260" s="345">
        <f t="shared" si="8"/>
        <v>254059533</v>
      </c>
      <c r="J260" s="345"/>
    </row>
    <row r="261" spans="1:10" ht="21" customHeight="1">
      <c r="A261" s="254"/>
      <c r="B261" s="255" t="s">
        <v>1385</v>
      </c>
      <c r="C261" s="255"/>
      <c r="D261" s="345">
        <v>10</v>
      </c>
      <c r="E261" s="345">
        <v>1050000</v>
      </c>
      <c r="F261" s="378"/>
      <c r="G261" s="345">
        <f t="shared" si="7"/>
        <v>10500000</v>
      </c>
      <c r="H261" s="345"/>
      <c r="I261" s="345">
        <f t="shared" si="8"/>
        <v>264559533</v>
      </c>
      <c r="J261" s="345"/>
    </row>
    <row r="262" spans="1:10" ht="21" customHeight="1">
      <c r="A262" s="254">
        <v>42407</v>
      </c>
      <c r="B262" s="255" t="s">
        <v>17</v>
      </c>
      <c r="C262" s="255"/>
      <c r="D262" s="345"/>
      <c r="E262" s="345"/>
      <c r="F262" s="378"/>
      <c r="G262" s="345">
        <f t="shared" si="7"/>
        <v>0</v>
      </c>
      <c r="H262" s="345">
        <v>100000000</v>
      </c>
      <c r="I262" s="345">
        <f t="shared" si="8"/>
        <v>164559533</v>
      </c>
      <c r="J262" s="345"/>
    </row>
    <row r="263" spans="1:10" ht="21" customHeight="1">
      <c r="A263" s="254">
        <v>42458</v>
      </c>
      <c r="B263" s="255" t="s">
        <v>1384</v>
      </c>
      <c r="C263" s="255"/>
      <c r="D263" s="345">
        <v>600</v>
      </c>
      <c r="E263" s="345">
        <v>71000</v>
      </c>
      <c r="F263" s="378"/>
      <c r="G263" s="345">
        <f t="shared" si="7"/>
        <v>42600000</v>
      </c>
      <c r="H263" s="345"/>
      <c r="I263" s="345">
        <f t="shared" si="8"/>
        <v>207159533</v>
      </c>
      <c r="J263" s="345"/>
    </row>
    <row r="264" spans="1:10" ht="21" customHeight="1">
      <c r="A264" s="254"/>
      <c r="B264" s="255" t="s">
        <v>1385</v>
      </c>
      <c r="C264" s="255"/>
      <c r="D264" s="345">
        <v>10</v>
      </c>
      <c r="E264" s="345">
        <v>1050000</v>
      </c>
      <c r="F264" s="378"/>
      <c r="G264" s="345">
        <f t="shared" ref="G264:G336" si="9">IF(B264&lt;&gt;"",D264*(E264+F264),0)</f>
        <v>10500000</v>
      </c>
      <c r="H264" s="345"/>
      <c r="I264" s="345">
        <f t="shared" si="8"/>
        <v>217659533</v>
      </c>
      <c r="J264" s="345"/>
    </row>
    <row r="265" spans="1:10" ht="21" customHeight="1">
      <c r="A265" s="254">
        <v>42460</v>
      </c>
      <c r="B265" s="255" t="s">
        <v>1370</v>
      </c>
      <c r="C265" s="255"/>
      <c r="D265" s="345">
        <v>1000</v>
      </c>
      <c r="E265" s="345">
        <v>16800</v>
      </c>
      <c r="F265" s="378"/>
      <c r="G265" s="345">
        <f t="shared" si="9"/>
        <v>16800000</v>
      </c>
      <c r="H265" s="345"/>
      <c r="I265" s="345">
        <f t="shared" si="8"/>
        <v>234459533</v>
      </c>
      <c r="J265" s="345"/>
    </row>
    <row r="266" spans="1:10" ht="21" customHeight="1">
      <c r="A266" s="413"/>
      <c r="B266" s="255" t="s">
        <v>1387</v>
      </c>
      <c r="C266" s="255"/>
      <c r="D266" s="345">
        <v>30</v>
      </c>
      <c r="E266" s="345">
        <v>50000</v>
      </c>
      <c r="F266" s="378"/>
      <c r="G266" s="345">
        <f t="shared" ref="G266:G276" si="10">IF(B266&lt;&gt;"",D266*(E266+F266),0)</f>
        <v>1500000</v>
      </c>
      <c r="H266" s="345"/>
      <c r="I266" s="345">
        <f t="shared" si="8"/>
        <v>235959533</v>
      </c>
      <c r="J266" s="345"/>
    </row>
    <row r="267" spans="1:10" ht="21" customHeight="1">
      <c r="A267" s="413">
        <v>42462</v>
      </c>
      <c r="B267" s="255" t="s">
        <v>1384</v>
      </c>
      <c r="C267" s="255"/>
      <c r="D267" s="345">
        <v>600</v>
      </c>
      <c r="E267" s="345">
        <v>71000</v>
      </c>
      <c r="F267" s="378"/>
      <c r="G267" s="345">
        <f t="shared" si="10"/>
        <v>42600000</v>
      </c>
      <c r="H267" s="345"/>
      <c r="I267" s="345">
        <f t="shared" si="8"/>
        <v>278559533</v>
      </c>
      <c r="J267" s="345"/>
    </row>
    <row r="268" spans="1:10" ht="21" customHeight="1">
      <c r="A268" s="413">
        <v>42464</v>
      </c>
      <c r="B268" s="255" t="s">
        <v>1385</v>
      </c>
      <c r="C268" s="255"/>
      <c r="D268" s="345">
        <v>10</v>
      </c>
      <c r="E268" s="345">
        <v>1050000</v>
      </c>
      <c r="F268" s="378"/>
      <c r="G268" s="345">
        <f t="shared" si="10"/>
        <v>10500000</v>
      </c>
      <c r="H268" s="345"/>
      <c r="I268" s="345">
        <f t="shared" si="8"/>
        <v>289059533</v>
      </c>
      <c r="J268" s="345"/>
    </row>
    <row r="269" spans="1:10" ht="21" customHeight="1">
      <c r="A269" s="413">
        <v>42467</v>
      </c>
      <c r="B269" s="255" t="s">
        <v>1384</v>
      </c>
      <c r="C269" s="255"/>
      <c r="D269" s="345">
        <v>500</v>
      </c>
      <c r="E269" s="345">
        <v>71000</v>
      </c>
      <c r="F269" s="378"/>
      <c r="G269" s="345">
        <f t="shared" si="10"/>
        <v>35500000</v>
      </c>
      <c r="H269" s="345"/>
      <c r="I269" s="345">
        <f t="shared" ref="I269:I276" si="11">IF(B269&lt;&gt;"",I268+G269-H269,0)</f>
        <v>324559533</v>
      </c>
      <c r="J269" s="345"/>
    </row>
    <row r="270" spans="1:10" ht="21" customHeight="1">
      <c r="A270" s="413"/>
      <c r="B270" s="255" t="s">
        <v>1385</v>
      </c>
      <c r="C270" s="255"/>
      <c r="D270" s="345">
        <v>10</v>
      </c>
      <c r="E270" s="345">
        <v>1050000</v>
      </c>
      <c r="F270" s="378"/>
      <c r="G270" s="345">
        <f t="shared" si="10"/>
        <v>10500000</v>
      </c>
      <c r="H270" s="345"/>
      <c r="I270" s="345">
        <f t="shared" si="11"/>
        <v>335059533</v>
      </c>
      <c r="J270" s="345"/>
    </row>
    <row r="271" spans="1:10" ht="21" customHeight="1">
      <c r="A271" s="413"/>
      <c r="B271" s="255" t="s">
        <v>1370</v>
      </c>
      <c r="C271" s="255"/>
      <c r="D271" s="345">
        <v>1000</v>
      </c>
      <c r="E271" s="345">
        <v>16800</v>
      </c>
      <c r="F271" s="378"/>
      <c r="G271" s="345">
        <f t="shared" si="10"/>
        <v>16800000</v>
      </c>
      <c r="H271" s="345"/>
      <c r="I271" s="345">
        <f t="shared" si="11"/>
        <v>351859533</v>
      </c>
      <c r="J271" s="345"/>
    </row>
    <row r="272" spans="1:10" ht="21" customHeight="1">
      <c r="A272" s="413">
        <v>42469</v>
      </c>
      <c r="B272" s="255" t="s">
        <v>1384</v>
      </c>
      <c r="C272" s="255"/>
      <c r="D272" s="345">
        <v>600</v>
      </c>
      <c r="E272" s="345">
        <v>71000</v>
      </c>
      <c r="F272" s="378"/>
      <c r="G272" s="345">
        <f t="shared" si="10"/>
        <v>42600000</v>
      </c>
      <c r="H272" s="345"/>
      <c r="I272" s="345">
        <f t="shared" si="11"/>
        <v>394459533</v>
      </c>
      <c r="J272" s="345"/>
    </row>
    <row r="273" spans="1:10" ht="21" customHeight="1">
      <c r="A273" s="413">
        <v>42478</v>
      </c>
      <c r="B273" s="255" t="s">
        <v>1385</v>
      </c>
      <c r="C273" s="255"/>
      <c r="D273" s="345">
        <v>10</v>
      </c>
      <c r="E273" s="345">
        <v>1050000</v>
      </c>
      <c r="F273" s="378"/>
      <c r="G273" s="345">
        <f t="shared" si="10"/>
        <v>10500000</v>
      </c>
      <c r="H273" s="345"/>
      <c r="I273" s="345">
        <f t="shared" si="11"/>
        <v>404959533</v>
      </c>
      <c r="J273" s="345"/>
    </row>
    <row r="274" spans="1:10" ht="21" customHeight="1">
      <c r="A274" s="413"/>
      <c r="B274" s="255" t="s">
        <v>1370</v>
      </c>
      <c r="C274" s="255"/>
      <c r="D274" s="345">
        <v>1000</v>
      </c>
      <c r="E274" s="345">
        <v>16800</v>
      </c>
      <c r="F274" s="378"/>
      <c r="G274" s="345">
        <f t="shared" si="10"/>
        <v>16800000</v>
      </c>
      <c r="H274" s="345"/>
      <c r="I274" s="345">
        <f t="shared" si="11"/>
        <v>421759533</v>
      </c>
      <c r="J274" s="345"/>
    </row>
    <row r="275" spans="1:10" ht="21" customHeight="1">
      <c r="A275" s="413">
        <v>42479</v>
      </c>
      <c r="B275" s="255" t="s">
        <v>17</v>
      </c>
      <c r="C275" s="255"/>
      <c r="D275" s="345"/>
      <c r="E275" s="345"/>
      <c r="F275" s="378"/>
      <c r="G275" s="345">
        <f t="shared" si="10"/>
        <v>0</v>
      </c>
      <c r="H275" s="345">
        <v>150000000</v>
      </c>
      <c r="I275" s="345">
        <f t="shared" si="11"/>
        <v>271759533</v>
      </c>
      <c r="J275" s="345"/>
    </row>
    <row r="276" spans="1:10" ht="21" customHeight="1">
      <c r="A276" s="413">
        <v>42481</v>
      </c>
      <c r="B276" s="255" t="s">
        <v>1384</v>
      </c>
      <c r="C276" s="255"/>
      <c r="D276" s="345">
        <v>300</v>
      </c>
      <c r="E276" s="345">
        <v>71000</v>
      </c>
      <c r="F276" s="378"/>
      <c r="G276" s="345">
        <f t="shared" si="10"/>
        <v>21300000</v>
      </c>
      <c r="H276" s="345"/>
      <c r="I276" s="345">
        <f t="shared" si="11"/>
        <v>293059533</v>
      </c>
      <c r="J276" s="345"/>
    </row>
    <row r="277" spans="1:10" ht="21" customHeight="1">
      <c r="A277" s="415"/>
      <c r="B277" s="255" t="s">
        <v>1385</v>
      </c>
      <c r="C277" s="255"/>
      <c r="D277" s="345">
        <v>10</v>
      </c>
      <c r="E277" s="345">
        <v>1050000</v>
      </c>
      <c r="F277" s="378"/>
      <c r="G277" s="345">
        <f t="shared" ref="G277:G288" si="12">IF(B277&lt;&gt;"",D277*(E277+F277),0)</f>
        <v>10500000</v>
      </c>
      <c r="H277" s="345"/>
      <c r="I277" s="345">
        <f t="shared" ref="I277:I288" si="13">IF(B277&lt;&gt;"",I276+G277-H277,0)</f>
        <v>303559533</v>
      </c>
      <c r="J277" s="345"/>
    </row>
    <row r="278" spans="1:10" ht="21" customHeight="1">
      <c r="A278" s="415"/>
      <c r="B278" s="255" t="s">
        <v>1387</v>
      </c>
      <c r="C278" s="255"/>
      <c r="D278" s="345">
        <v>15</v>
      </c>
      <c r="E278" s="345">
        <v>50000</v>
      </c>
      <c r="F278" s="378"/>
      <c r="G278" s="345">
        <f t="shared" si="12"/>
        <v>750000</v>
      </c>
      <c r="H278" s="345"/>
      <c r="I278" s="345">
        <f t="shared" si="13"/>
        <v>304309533</v>
      </c>
      <c r="J278" s="345"/>
    </row>
    <row r="279" spans="1:10" ht="21" customHeight="1">
      <c r="A279" s="415">
        <v>42483</v>
      </c>
      <c r="B279" s="255" t="s">
        <v>1385</v>
      </c>
      <c r="C279" s="255"/>
      <c r="D279" s="345">
        <v>10</v>
      </c>
      <c r="E279" s="345">
        <v>1050000</v>
      </c>
      <c r="F279" s="378"/>
      <c r="G279" s="345">
        <f t="shared" si="12"/>
        <v>10500000</v>
      </c>
      <c r="H279" s="345"/>
      <c r="I279" s="345">
        <f t="shared" si="13"/>
        <v>314809533</v>
      </c>
      <c r="J279" s="345"/>
    </row>
    <row r="280" spans="1:10" ht="21" customHeight="1">
      <c r="A280" s="415">
        <v>42494</v>
      </c>
      <c r="B280" s="255" t="s">
        <v>1384</v>
      </c>
      <c r="C280" s="255"/>
      <c r="D280" s="345">
        <v>500</v>
      </c>
      <c r="E280" s="345">
        <v>71000</v>
      </c>
      <c r="F280" s="378"/>
      <c r="G280" s="345">
        <f t="shared" si="12"/>
        <v>35500000</v>
      </c>
      <c r="H280" s="345"/>
      <c r="I280" s="345">
        <f t="shared" si="13"/>
        <v>350309533</v>
      </c>
      <c r="J280" s="345"/>
    </row>
    <row r="281" spans="1:10" ht="21" customHeight="1">
      <c r="A281" s="415"/>
      <c r="B281" s="255" t="s">
        <v>1370</v>
      </c>
      <c r="C281" s="255"/>
      <c r="D281" s="345">
        <v>500</v>
      </c>
      <c r="E281" s="345">
        <v>16800</v>
      </c>
      <c r="F281" s="378"/>
      <c r="G281" s="345">
        <f t="shared" si="12"/>
        <v>8400000</v>
      </c>
      <c r="H281" s="345"/>
      <c r="I281" s="345">
        <f t="shared" si="13"/>
        <v>358709533</v>
      </c>
      <c r="J281" s="345"/>
    </row>
    <row r="282" spans="1:10" ht="21" customHeight="1">
      <c r="A282" s="415"/>
      <c r="B282" s="255" t="s">
        <v>17</v>
      </c>
      <c r="C282" s="255"/>
      <c r="D282" s="345"/>
      <c r="E282" s="345"/>
      <c r="F282" s="378"/>
      <c r="G282" s="345">
        <v>0</v>
      </c>
      <c r="H282" s="345">
        <v>170000000</v>
      </c>
      <c r="I282" s="345">
        <f t="shared" si="13"/>
        <v>188709533</v>
      </c>
      <c r="J282" s="345"/>
    </row>
    <row r="283" spans="1:10" ht="21" customHeight="1">
      <c r="A283" s="415">
        <v>42501</v>
      </c>
      <c r="B283" s="255" t="s">
        <v>1384</v>
      </c>
      <c r="C283" s="255"/>
      <c r="D283" s="345">
        <v>100</v>
      </c>
      <c r="E283" s="345">
        <v>71000</v>
      </c>
      <c r="F283" s="378"/>
      <c r="G283" s="345">
        <f t="shared" si="12"/>
        <v>7100000</v>
      </c>
      <c r="H283" s="345"/>
      <c r="I283" s="345">
        <f t="shared" si="13"/>
        <v>195809533</v>
      </c>
      <c r="J283" s="345"/>
    </row>
    <row r="284" spans="1:10" ht="21" customHeight="1">
      <c r="A284" s="415">
        <v>42513</v>
      </c>
      <c r="B284" s="255" t="s">
        <v>1385</v>
      </c>
      <c r="C284" s="255"/>
      <c r="D284" s="345">
        <v>10</v>
      </c>
      <c r="E284" s="345">
        <v>1050000</v>
      </c>
      <c r="F284" s="378"/>
      <c r="G284" s="345">
        <f t="shared" si="12"/>
        <v>10500000</v>
      </c>
      <c r="H284" s="345"/>
      <c r="I284" s="345">
        <f t="shared" si="13"/>
        <v>206309533</v>
      </c>
      <c r="J284" s="345"/>
    </row>
    <row r="285" spans="1:10" ht="21" customHeight="1">
      <c r="A285" s="415">
        <v>42535</v>
      </c>
      <c r="B285" s="255" t="s">
        <v>1384</v>
      </c>
      <c r="C285" s="255"/>
      <c r="D285" s="345">
        <v>500</v>
      </c>
      <c r="E285" s="345">
        <v>71000</v>
      </c>
      <c r="F285" s="378"/>
      <c r="G285" s="345">
        <f t="shared" si="12"/>
        <v>35500000</v>
      </c>
      <c r="H285" s="345"/>
      <c r="I285" s="345">
        <f t="shared" si="13"/>
        <v>241809533</v>
      </c>
      <c r="J285" s="345"/>
    </row>
    <row r="286" spans="1:10" ht="21" customHeight="1">
      <c r="A286" s="415"/>
      <c r="B286" s="255" t="s">
        <v>1385</v>
      </c>
      <c r="C286" s="255"/>
      <c r="D286" s="345">
        <v>10</v>
      </c>
      <c r="E286" s="345">
        <v>1050000</v>
      </c>
      <c r="F286" s="378"/>
      <c r="G286" s="345">
        <f t="shared" si="12"/>
        <v>10500000</v>
      </c>
      <c r="H286" s="345"/>
      <c r="I286" s="345">
        <f t="shared" si="13"/>
        <v>252309533</v>
      </c>
      <c r="J286" s="345"/>
    </row>
    <row r="287" spans="1:10" ht="21" customHeight="1">
      <c r="A287" s="415"/>
      <c r="B287" s="255" t="s">
        <v>1387</v>
      </c>
      <c r="C287" s="255"/>
      <c r="D287" s="345">
        <v>15</v>
      </c>
      <c r="E287" s="345">
        <v>50000</v>
      </c>
      <c r="F287" s="378"/>
      <c r="G287" s="345">
        <f t="shared" si="12"/>
        <v>750000</v>
      </c>
      <c r="H287" s="345"/>
      <c r="I287" s="345">
        <f t="shared" si="13"/>
        <v>253059533</v>
      </c>
      <c r="J287" s="345"/>
    </row>
    <row r="288" spans="1:10" ht="21" customHeight="1">
      <c r="A288" s="415">
        <v>42538</v>
      </c>
      <c r="B288" s="255" t="s">
        <v>1370</v>
      </c>
      <c r="C288" s="255"/>
      <c r="D288" s="345">
        <v>1000</v>
      </c>
      <c r="E288" s="345">
        <v>16800</v>
      </c>
      <c r="F288" s="378"/>
      <c r="G288" s="345">
        <f t="shared" si="12"/>
        <v>16800000</v>
      </c>
      <c r="H288" s="345"/>
      <c r="I288" s="345">
        <f t="shared" si="13"/>
        <v>269859533</v>
      </c>
      <c r="J288" s="345"/>
    </row>
    <row r="289" spans="1:10" ht="21" customHeight="1">
      <c r="A289" s="465"/>
      <c r="B289" s="255" t="s">
        <v>17</v>
      </c>
      <c r="C289" s="255"/>
      <c r="D289" s="345"/>
      <c r="E289" s="345"/>
      <c r="F289" s="378"/>
      <c r="G289" s="345">
        <v>0</v>
      </c>
      <c r="H289" s="345">
        <v>150000000</v>
      </c>
      <c r="I289" s="345">
        <f t="shared" ref="I289" si="14">IF(B289&lt;&gt;"",I288+G289-H289,0)</f>
        <v>119859533</v>
      </c>
      <c r="J289" s="345"/>
    </row>
    <row r="290" spans="1:10" ht="21" customHeight="1">
      <c r="A290" s="420">
        <v>42546</v>
      </c>
      <c r="B290" s="255" t="s">
        <v>1384</v>
      </c>
      <c r="C290" s="255"/>
      <c r="D290" s="345">
        <v>500</v>
      </c>
      <c r="E290" s="345">
        <v>71000</v>
      </c>
      <c r="F290" s="378"/>
      <c r="G290" s="345">
        <f t="shared" ref="G290:G335" si="15">IF(B290&lt;&gt;"",D290*(E290+F290),0)</f>
        <v>35500000</v>
      </c>
      <c r="H290" s="345"/>
      <c r="I290" s="345">
        <f t="shared" ref="I290:I294" si="16">IF(B290&lt;&gt;"",I289+G290-H290,0)</f>
        <v>155359533</v>
      </c>
      <c r="J290" s="345"/>
    </row>
    <row r="291" spans="1:10" ht="21" customHeight="1">
      <c r="A291" s="420">
        <v>42551</v>
      </c>
      <c r="B291" s="255" t="s">
        <v>1384</v>
      </c>
      <c r="C291" s="255"/>
      <c r="D291" s="345">
        <v>500</v>
      </c>
      <c r="E291" s="345">
        <v>71000</v>
      </c>
      <c r="F291" s="378"/>
      <c r="G291" s="345">
        <f t="shared" si="15"/>
        <v>35500000</v>
      </c>
      <c r="H291" s="345"/>
      <c r="I291" s="345">
        <f t="shared" si="16"/>
        <v>190859533</v>
      </c>
      <c r="J291" s="345"/>
    </row>
    <row r="292" spans="1:10" ht="21" customHeight="1">
      <c r="A292" s="420"/>
      <c r="B292" s="255" t="s">
        <v>1385</v>
      </c>
      <c r="C292" s="255"/>
      <c r="D292" s="345">
        <v>10</v>
      </c>
      <c r="E292" s="345">
        <v>1050000</v>
      </c>
      <c r="F292" s="378"/>
      <c r="G292" s="345">
        <f t="shared" si="15"/>
        <v>10500000</v>
      </c>
      <c r="H292" s="345"/>
      <c r="I292" s="345">
        <f t="shared" si="16"/>
        <v>201359533</v>
      </c>
      <c r="J292" s="345"/>
    </row>
    <row r="293" spans="1:10" ht="21" customHeight="1">
      <c r="A293" s="420"/>
      <c r="B293" s="255" t="s">
        <v>1370</v>
      </c>
      <c r="C293" s="255"/>
      <c r="D293" s="345">
        <v>500</v>
      </c>
      <c r="E293" s="345">
        <v>16800</v>
      </c>
      <c r="F293" s="378"/>
      <c r="G293" s="345">
        <f t="shared" si="15"/>
        <v>8400000</v>
      </c>
      <c r="H293" s="345"/>
      <c r="I293" s="345">
        <f t="shared" si="16"/>
        <v>209759533</v>
      </c>
      <c r="J293" s="345"/>
    </row>
    <row r="294" spans="1:10" ht="21" customHeight="1">
      <c r="A294" s="420">
        <v>42559</v>
      </c>
      <c r="B294" s="255" t="s">
        <v>1384</v>
      </c>
      <c r="C294" s="255"/>
      <c r="D294" s="345">
        <v>400</v>
      </c>
      <c r="E294" s="345">
        <v>71000</v>
      </c>
      <c r="F294" s="378"/>
      <c r="G294" s="345">
        <f t="shared" si="15"/>
        <v>28400000</v>
      </c>
      <c r="H294" s="345"/>
      <c r="I294" s="345">
        <f t="shared" si="16"/>
        <v>238159533</v>
      </c>
      <c r="J294" s="345"/>
    </row>
    <row r="295" spans="1:10" ht="21" customHeight="1">
      <c r="A295" s="466"/>
      <c r="B295" s="255" t="s">
        <v>1385</v>
      </c>
      <c r="C295" s="255"/>
      <c r="D295" s="345">
        <v>10</v>
      </c>
      <c r="E295" s="345">
        <v>1050000</v>
      </c>
      <c r="F295" s="378"/>
      <c r="G295" s="345">
        <f t="shared" ref="G295:G333" si="17">IF(B295&lt;&gt;"",D295*(E295+F295),0)</f>
        <v>10500000</v>
      </c>
      <c r="H295" s="345"/>
      <c r="I295" s="345">
        <f t="shared" ref="I295:I335" si="18">IF(B295&lt;&gt;"",I294+G295-H295,0)</f>
        <v>248659533</v>
      </c>
      <c r="J295" s="345"/>
    </row>
    <row r="296" spans="1:10" ht="21" customHeight="1">
      <c r="A296" s="466"/>
      <c r="B296" s="255" t="s">
        <v>1370</v>
      </c>
      <c r="C296" s="255"/>
      <c r="D296" s="345">
        <v>500</v>
      </c>
      <c r="E296" s="345">
        <v>17400</v>
      </c>
      <c r="F296" s="378"/>
      <c r="G296" s="345">
        <f t="shared" si="17"/>
        <v>8700000</v>
      </c>
      <c r="H296" s="345"/>
      <c r="I296" s="345">
        <f t="shared" si="18"/>
        <v>257359533</v>
      </c>
      <c r="J296" s="345"/>
    </row>
    <row r="297" spans="1:10" ht="21" customHeight="1">
      <c r="A297" s="466">
        <v>42578</v>
      </c>
      <c r="B297" s="255" t="s">
        <v>1385</v>
      </c>
      <c r="C297" s="255"/>
      <c r="D297" s="345">
        <v>10</v>
      </c>
      <c r="E297" s="345">
        <v>1050000</v>
      </c>
      <c r="F297" s="378"/>
      <c r="G297" s="345">
        <f t="shared" si="17"/>
        <v>10500000</v>
      </c>
      <c r="H297" s="345"/>
      <c r="I297" s="345">
        <f t="shared" si="18"/>
        <v>267859533</v>
      </c>
      <c r="J297" s="345"/>
    </row>
    <row r="298" spans="1:10" ht="21" customHeight="1">
      <c r="A298" s="466"/>
      <c r="B298" s="255" t="s">
        <v>1370</v>
      </c>
      <c r="C298" s="255"/>
      <c r="D298" s="345">
        <v>500</v>
      </c>
      <c r="E298" s="345">
        <v>17400</v>
      </c>
      <c r="F298" s="378"/>
      <c r="G298" s="345">
        <f t="shared" si="17"/>
        <v>8700000</v>
      </c>
      <c r="H298" s="345"/>
      <c r="I298" s="345">
        <f t="shared" si="18"/>
        <v>276559533</v>
      </c>
      <c r="J298" s="345"/>
    </row>
    <row r="299" spans="1:10" ht="21" customHeight="1">
      <c r="A299" s="466">
        <v>42587</v>
      </c>
      <c r="B299" s="255" t="s">
        <v>1385</v>
      </c>
      <c r="C299" s="255"/>
      <c r="D299" s="345">
        <v>10</v>
      </c>
      <c r="E299" s="345">
        <v>1050000</v>
      </c>
      <c r="F299" s="378"/>
      <c r="G299" s="345">
        <f t="shared" si="17"/>
        <v>10500000</v>
      </c>
      <c r="H299" s="345"/>
      <c r="I299" s="345">
        <f t="shared" si="18"/>
        <v>287059533</v>
      </c>
      <c r="J299" s="345"/>
    </row>
    <row r="300" spans="1:10" ht="21" customHeight="1">
      <c r="A300" s="466"/>
      <c r="B300" s="255" t="s">
        <v>1370</v>
      </c>
      <c r="C300" s="255"/>
      <c r="D300" s="345">
        <v>500</v>
      </c>
      <c r="E300" s="345">
        <v>17400</v>
      </c>
      <c r="F300" s="378"/>
      <c r="G300" s="345">
        <f t="shared" si="17"/>
        <v>8700000</v>
      </c>
      <c r="H300" s="345"/>
      <c r="I300" s="345">
        <f t="shared" si="18"/>
        <v>295759533</v>
      </c>
      <c r="J300" s="345"/>
    </row>
    <row r="301" spans="1:10" ht="21" customHeight="1">
      <c r="A301" s="466">
        <v>42627</v>
      </c>
      <c r="B301" s="255" t="s">
        <v>1385</v>
      </c>
      <c r="C301" s="255"/>
      <c r="D301" s="345">
        <v>10</v>
      </c>
      <c r="E301" s="345">
        <v>1050000</v>
      </c>
      <c r="F301" s="378"/>
      <c r="G301" s="345">
        <f t="shared" si="17"/>
        <v>10500000</v>
      </c>
      <c r="H301" s="345"/>
      <c r="I301" s="345">
        <f t="shared" si="18"/>
        <v>306259533</v>
      </c>
      <c r="J301" s="345"/>
    </row>
    <row r="302" spans="1:10" ht="21" customHeight="1">
      <c r="A302" s="466">
        <v>42639</v>
      </c>
      <c r="B302" s="255" t="s">
        <v>1384</v>
      </c>
      <c r="C302" s="255"/>
      <c r="D302" s="345">
        <v>500</v>
      </c>
      <c r="E302" s="345">
        <v>71000</v>
      </c>
      <c r="F302" s="378"/>
      <c r="G302" s="345">
        <f t="shared" si="17"/>
        <v>35500000</v>
      </c>
      <c r="H302" s="345"/>
      <c r="I302" s="345">
        <f t="shared" si="18"/>
        <v>341759533</v>
      </c>
      <c r="J302" s="345"/>
    </row>
    <row r="303" spans="1:10" ht="21" customHeight="1">
      <c r="A303" s="466"/>
      <c r="B303" s="255" t="s">
        <v>1385</v>
      </c>
      <c r="C303" s="255"/>
      <c r="D303" s="345">
        <v>10</v>
      </c>
      <c r="E303" s="345">
        <v>1050000</v>
      </c>
      <c r="F303" s="378"/>
      <c r="G303" s="345">
        <f t="shared" si="17"/>
        <v>10500000</v>
      </c>
      <c r="H303" s="345"/>
      <c r="I303" s="345">
        <f t="shared" si="18"/>
        <v>352259533</v>
      </c>
      <c r="J303" s="345"/>
    </row>
    <row r="304" spans="1:10" ht="21" customHeight="1">
      <c r="A304" s="466"/>
      <c r="B304" s="255" t="s">
        <v>1387</v>
      </c>
      <c r="C304" s="255"/>
      <c r="D304" s="345">
        <v>20</v>
      </c>
      <c r="E304" s="345">
        <v>50000</v>
      </c>
      <c r="F304" s="378"/>
      <c r="G304" s="345">
        <f t="shared" si="17"/>
        <v>1000000</v>
      </c>
      <c r="H304" s="345"/>
      <c r="I304" s="345">
        <f t="shared" si="18"/>
        <v>353259533</v>
      </c>
      <c r="J304" s="345"/>
    </row>
    <row r="305" spans="1:10" ht="21" customHeight="1">
      <c r="A305" s="466">
        <v>42648</v>
      </c>
      <c r="B305" s="255" t="s">
        <v>1384</v>
      </c>
      <c r="C305" s="255"/>
      <c r="D305" s="345">
        <v>500</v>
      </c>
      <c r="E305" s="345">
        <v>71000</v>
      </c>
      <c r="F305" s="378"/>
      <c r="G305" s="345">
        <f t="shared" si="17"/>
        <v>35500000</v>
      </c>
      <c r="H305" s="345"/>
      <c r="I305" s="345">
        <f t="shared" si="18"/>
        <v>388759533</v>
      </c>
      <c r="J305" s="345"/>
    </row>
    <row r="306" spans="1:10" ht="21" customHeight="1">
      <c r="A306" s="564"/>
      <c r="B306" s="255" t="s">
        <v>2208</v>
      </c>
      <c r="C306" s="255"/>
      <c r="D306" s="345">
        <v>2</v>
      </c>
      <c r="E306" s="345">
        <v>570000</v>
      </c>
      <c r="F306" s="378"/>
      <c r="G306" s="345">
        <f t="shared" si="17"/>
        <v>1140000</v>
      </c>
      <c r="H306" s="345"/>
      <c r="I306" s="345">
        <f t="shared" si="18"/>
        <v>389899533</v>
      </c>
      <c r="J306" s="345"/>
    </row>
    <row r="307" spans="1:10" ht="21" customHeight="1">
      <c r="A307" s="564">
        <v>42649</v>
      </c>
      <c r="B307" s="255" t="s">
        <v>1385</v>
      </c>
      <c r="C307" s="255"/>
      <c r="D307" s="345">
        <v>10</v>
      </c>
      <c r="E307" s="345">
        <v>1050000</v>
      </c>
      <c r="F307" s="378"/>
      <c r="G307" s="345">
        <f t="shared" si="17"/>
        <v>10500000</v>
      </c>
      <c r="H307" s="345"/>
      <c r="I307" s="345">
        <f t="shared" si="18"/>
        <v>400399533</v>
      </c>
      <c r="J307" s="345"/>
    </row>
    <row r="308" spans="1:10" ht="21" customHeight="1">
      <c r="A308" s="564">
        <v>42653</v>
      </c>
      <c r="B308" s="255" t="s">
        <v>1385</v>
      </c>
      <c r="C308" s="255"/>
      <c r="D308" s="345">
        <v>20</v>
      </c>
      <c r="E308" s="345">
        <v>1050000</v>
      </c>
      <c r="F308" s="378"/>
      <c r="G308" s="345">
        <f t="shared" si="17"/>
        <v>21000000</v>
      </c>
      <c r="H308" s="345"/>
      <c r="I308" s="345">
        <f t="shared" si="18"/>
        <v>421399533</v>
      </c>
      <c r="J308" s="345"/>
    </row>
    <row r="309" spans="1:10" ht="21" customHeight="1">
      <c r="A309" s="564">
        <v>42651</v>
      </c>
      <c r="B309" s="255" t="s">
        <v>17</v>
      </c>
      <c r="C309" s="255"/>
      <c r="D309" s="345"/>
      <c r="E309" s="345"/>
      <c r="F309" s="378"/>
      <c r="G309" s="345">
        <v>0</v>
      </c>
      <c r="H309" s="345">
        <v>200000000</v>
      </c>
      <c r="I309" s="345">
        <f t="shared" si="18"/>
        <v>221399533</v>
      </c>
      <c r="J309" s="345"/>
    </row>
    <row r="310" spans="1:10" ht="21" customHeight="1">
      <c r="A310" s="564">
        <v>42658</v>
      </c>
      <c r="B310" s="255" t="s">
        <v>1384</v>
      </c>
      <c r="C310" s="255"/>
      <c r="D310" s="345">
        <v>100</v>
      </c>
      <c r="E310" s="345">
        <v>71000</v>
      </c>
      <c r="F310" s="378"/>
      <c r="G310" s="345">
        <f t="shared" si="17"/>
        <v>7100000</v>
      </c>
      <c r="H310" s="345"/>
      <c r="I310" s="345">
        <f t="shared" si="18"/>
        <v>228499533</v>
      </c>
      <c r="J310" s="345"/>
    </row>
    <row r="311" spans="1:10" ht="21" customHeight="1">
      <c r="A311" s="564"/>
      <c r="B311" s="255" t="s">
        <v>1370</v>
      </c>
      <c r="C311" s="255"/>
      <c r="D311" s="345">
        <v>500</v>
      </c>
      <c r="E311" s="345">
        <v>18000</v>
      </c>
      <c r="F311" s="378"/>
      <c r="G311" s="345">
        <f t="shared" ref="G311:G315" si="19">IF(B311&lt;&gt;"",D311*(E311+F311),0)</f>
        <v>9000000</v>
      </c>
      <c r="H311" s="345"/>
      <c r="I311" s="345">
        <f t="shared" si="18"/>
        <v>237499533</v>
      </c>
      <c r="J311" s="345"/>
    </row>
    <row r="312" spans="1:10" ht="21" customHeight="1">
      <c r="A312" s="564">
        <v>42679</v>
      </c>
      <c r="B312" s="255" t="s">
        <v>1384</v>
      </c>
      <c r="C312" s="255"/>
      <c r="D312" s="345">
        <v>300</v>
      </c>
      <c r="E312" s="345">
        <v>71000</v>
      </c>
      <c r="F312" s="378"/>
      <c r="G312" s="345">
        <f t="shared" si="19"/>
        <v>21300000</v>
      </c>
      <c r="H312" s="345"/>
      <c r="I312" s="345">
        <f t="shared" si="18"/>
        <v>258799533</v>
      </c>
      <c r="J312" s="345"/>
    </row>
    <row r="313" spans="1:10" ht="21" customHeight="1">
      <c r="A313" s="564"/>
      <c r="B313" s="255" t="s">
        <v>1370</v>
      </c>
      <c r="C313" s="255"/>
      <c r="D313" s="345">
        <v>500</v>
      </c>
      <c r="E313" s="345">
        <v>18000</v>
      </c>
      <c r="F313" s="378"/>
      <c r="G313" s="345">
        <f t="shared" si="19"/>
        <v>9000000</v>
      </c>
      <c r="H313" s="345"/>
      <c r="I313" s="345">
        <f t="shared" si="18"/>
        <v>267799533</v>
      </c>
      <c r="J313" s="345"/>
    </row>
    <row r="314" spans="1:10" ht="21" customHeight="1">
      <c r="A314" s="564">
        <v>42689</v>
      </c>
      <c r="B314" s="255" t="s">
        <v>1384</v>
      </c>
      <c r="C314" s="255"/>
      <c r="D314" s="345">
        <v>500</v>
      </c>
      <c r="E314" s="345">
        <v>71000</v>
      </c>
      <c r="F314" s="378"/>
      <c r="G314" s="345">
        <f t="shared" si="19"/>
        <v>35500000</v>
      </c>
      <c r="H314" s="345"/>
      <c r="I314" s="345">
        <f t="shared" si="18"/>
        <v>303299533</v>
      </c>
      <c r="J314" s="345"/>
    </row>
    <row r="315" spans="1:10" ht="21" customHeight="1">
      <c r="A315" s="564"/>
      <c r="B315" s="255" t="s">
        <v>1385</v>
      </c>
      <c r="C315" s="255"/>
      <c r="D315" s="345">
        <v>10</v>
      </c>
      <c r="E315" s="345">
        <v>1050000</v>
      </c>
      <c r="F315" s="378"/>
      <c r="G315" s="345">
        <f t="shared" si="19"/>
        <v>10500000</v>
      </c>
      <c r="H315" s="345"/>
      <c r="I315" s="345">
        <f t="shared" si="18"/>
        <v>313799533</v>
      </c>
      <c r="J315" s="345"/>
    </row>
    <row r="316" spans="1:10" ht="21" customHeight="1">
      <c r="A316" s="466"/>
      <c r="B316" s="255" t="s">
        <v>1387</v>
      </c>
      <c r="C316" s="255"/>
      <c r="D316" s="345">
        <v>20</v>
      </c>
      <c r="E316" s="345">
        <v>50000</v>
      </c>
      <c r="F316" s="378"/>
      <c r="G316" s="345">
        <f t="shared" si="17"/>
        <v>1000000</v>
      </c>
      <c r="H316" s="345"/>
      <c r="I316" s="345">
        <f t="shared" si="18"/>
        <v>314799533</v>
      </c>
      <c r="J316" s="345"/>
    </row>
    <row r="317" spans="1:10" ht="21" customHeight="1">
      <c r="A317" s="466">
        <v>42699</v>
      </c>
      <c r="B317" s="255" t="s">
        <v>1384</v>
      </c>
      <c r="C317" s="255"/>
      <c r="D317" s="345">
        <v>500</v>
      </c>
      <c r="E317" s="345">
        <v>71000</v>
      </c>
      <c r="F317" s="378"/>
      <c r="G317" s="345">
        <f t="shared" si="17"/>
        <v>35500000</v>
      </c>
      <c r="H317" s="345"/>
      <c r="I317" s="345">
        <f t="shared" si="18"/>
        <v>350299533</v>
      </c>
      <c r="J317" s="345"/>
    </row>
    <row r="318" spans="1:10" ht="21" customHeight="1">
      <c r="A318" s="564"/>
      <c r="B318" s="255" t="s">
        <v>1370</v>
      </c>
      <c r="C318" s="255"/>
      <c r="D318" s="345">
        <v>500</v>
      </c>
      <c r="E318" s="345">
        <v>18000</v>
      </c>
      <c r="F318" s="378"/>
      <c r="G318" s="345">
        <f t="shared" ref="G318:G323" si="20">IF(B318&lt;&gt;"",D318*(E318+F318),0)</f>
        <v>9000000</v>
      </c>
      <c r="H318" s="345"/>
      <c r="I318" s="345">
        <f t="shared" si="18"/>
        <v>359299533</v>
      </c>
      <c r="J318" s="345"/>
    </row>
    <row r="319" spans="1:10" ht="21" customHeight="1">
      <c r="A319" s="564"/>
      <c r="B319" s="255"/>
      <c r="C319" s="255"/>
      <c r="D319" s="345"/>
      <c r="E319" s="345"/>
      <c r="F319" s="378"/>
      <c r="G319" s="345">
        <f t="shared" si="20"/>
        <v>0</v>
      </c>
      <c r="H319" s="345"/>
      <c r="I319" s="345">
        <f t="shared" si="18"/>
        <v>0</v>
      </c>
      <c r="J319" s="345"/>
    </row>
    <row r="320" spans="1:10" ht="21" customHeight="1">
      <c r="A320" s="564"/>
      <c r="B320" s="255"/>
      <c r="C320" s="255"/>
      <c r="D320" s="345"/>
      <c r="E320" s="345"/>
      <c r="F320" s="378"/>
      <c r="G320" s="345">
        <f t="shared" si="20"/>
        <v>0</v>
      </c>
      <c r="H320" s="345"/>
      <c r="I320" s="345">
        <f t="shared" si="18"/>
        <v>0</v>
      </c>
      <c r="J320" s="345"/>
    </row>
    <row r="321" spans="1:10" ht="21" customHeight="1">
      <c r="A321" s="564"/>
      <c r="B321" s="255"/>
      <c r="C321" s="255"/>
      <c r="D321" s="345"/>
      <c r="E321" s="345"/>
      <c r="F321" s="378"/>
      <c r="G321" s="345">
        <f t="shared" si="20"/>
        <v>0</v>
      </c>
      <c r="H321" s="345"/>
      <c r="I321" s="345">
        <f t="shared" si="18"/>
        <v>0</v>
      </c>
      <c r="J321" s="345"/>
    </row>
    <row r="322" spans="1:10" ht="21" customHeight="1">
      <c r="A322" s="564"/>
      <c r="B322" s="255"/>
      <c r="C322" s="255"/>
      <c r="D322" s="345"/>
      <c r="E322" s="345"/>
      <c r="F322" s="378"/>
      <c r="G322" s="345">
        <f t="shared" si="20"/>
        <v>0</v>
      </c>
      <c r="H322" s="345"/>
      <c r="I322" s="345">
        <f t="shared" si="18"/>
        <v>0</v>
      </c>
      <c r="J322" s="345"/>
    </row>
    <row r="323" spans="1:10" ht="21" customHeight="1">
      <c r="A323" s="564"/>
      <c r="B323" s="255"/>
      <c r="C323" s="255"/>
      <c r="D323" s="345"/>
      <c r="E323" s="345"/>
      <c r="F323" s="378"/>
      <c r="G323" s="345">
        <f t="shared" si="20"/>
        <v>0</v>
      </c>
      <c r="H323" s="345"/>
      <c r="I323" s="345">
        <f t="shared" si="18"/>
        <v>0</v>
      </c>
      <c r="J323" s="345"/>
    </row>
    <row r="324" spans="1:10" ht="21" customHeight="1">
      <c r="A324" s="564"/>
      <c r="B324" s="255"/>
      <c r="C324" s="255"/>
      <c r="D324" s="345"/>
      <c r="E324" s="345"/>
      <c r="F324" s="378"/>
      <c r="G324" s="345">
        <f t="shared" si="17"/>
        <v>0</v>
      </c>
      <c r="H324" s="345"/>
      <c r="I324" s="345">
        <f t="shared" si="18"/>
        <v>0</v>
      </c>
      <c r="J324" s="345"/>
    </row>
    <row r="325" spans="1:10" ht="21" customHeight="1">
      <c r="A325" s="564"/>
      <c r="B325" s="255"/>
      <c r="C325" s="255"/>
      <c r="D325" s="345"/>
      <c r="E325" s="345"/>
      <c r="F325" s="378"/>
      <c r="G325" s="345">
        <f t="shared" si="17"/>
        <v>0</v>
      </c>
      <c r="H325" s="345"/>
      <c r="I325" s="345">
        <f t="shared" si="18"/>
        <v>0</v>
      </c>
      <c r="J325" s="345"/>
    </row>
    <row r="326" spans="1:10" ht="21" customHeight="1">
      <c r="A326" s="564"/>
      <c r="B326" s="255"/>
      <c r="C326" s="255"/>
      <c r="D326" s="345"/>
      <c r="E326" s="345"/>
      <c r="F326" s="378"/>
      <c r="G326" s="345">
        <f t="shared" si="17"/>
        <v>0</v>
      </c>
      <c r="H326" s="345"/>
      <c r="I326" s="345">
        <f t="shared" si="18"/>
        <v>0</v>
      </c>
      <c r="J326" s="345"/>
    </row>
    <row r="327" spans="1:10" ht="21" customHeight="1">
      <c r="A327" s="564"/>
      <c r="B327" s="255"/>
      <c r="C327" s="255"/>
      <c r="D327" s="345"/>
      <c r="E327" s="345"/>
      <c r="F327" s="378"/>
      <c r="G327" s="345">
        <f t="shared" ref="G327:G329" si="21">IF(B327&lt;&gt;"",D327*(E327+F327),0)</f>
        <v>0</v>
      </c>
      <c r="H327" s="345"/>
      <c r="I327" s="345">
        <f t="shared" si="18"/>
        <v>0</v>
      </c>
      <c r="J327" s="345"/>
    </row>
    <row r="328" spans="1:10" ht="21" customHeight="1">
      <c r="A328" s="564"/>
      <c r="B328" s="255"/>
      <c r="C328" s="255"/>
      <c r="D328" s="345"/>
      <c r="E328" s="345"/>
      <c r="F328" s="378"/>
      <c r="G328" s="345">
        <f t="shared" si="21"/>
        <v>0</v>
      </c>
      <c r="H328" s="345"/>
      <c r="I328" s="345">
        <f t="shared" si="18"/>
        <v>0</v>
      </c>
      <c r="J328" s="345"/>
    </row>
    <row r="329" spans="1:10" ht="21" customHeight="1">
      <c r="A329" s="564"/>
      <c r="B329" s="255"/>
      <c r="C329" s="255"/>
      <c r="D329" s="345"/>
      <c r="E329" s="345"/>
      <c r="F329" s="378"/>
      <c r="G329" s="345">
        <f t="shared" si="21"/>
        <v>0</v>
      </c>
      <c r="H329" s="345"/>
      <c r="I329" s="345">
        <f t="shared" si="18"/>
        <v>0</v>
      </c>
      <c r="J329" s="345"/>
    </row>
    <row r="330" spans="1:10" ht="21" customHeight="1">
      <c r="A330" s="564"/>
      <c r="B330" s="255"/>
      <c r="C330" s="255"/>
      <c r="D330" s="345"/>
      <c r="E330" s="345"/>
      <c r="F330" s="378"/>
      <c r="G330" s="345">
        <f t="shared" ref="G330:G332" si="22">IF(B330&lt;&gt;"",D330*(E330+F330),0)</f>
        <v>0</v>
      </c>
      <c r="H330" s="345"/>
      <c r="I330" s="345">
        <f t="shared" si="18"/>
        <v>0</v>
      </c>
      <c r="J330" s="345"/>
    </row>
    <row r="331" spans="1:10" ht="21" customHeight="1">
      <c r="A331" s="564"/>
      <c r="B331" s="255"/>
      <c r="C331" s="255"/>
      <c r="D331" s="345"/>
      <c r="E331" s="345"/>
      <c r="F331" s="378"/>
      <c r="G331" s="345">
        <f t="shared" si="22"/>
        <v>0</v>
      </c>
      <c r="H331" s="345"/>
      <c r="I331" s="345">
        <f t="shared" si="18"/>
        <v>0</v>
      </c>
      <c r="J331" s="345"/>
    </row>
    <row r="332" spans="1:10" ht="21" customHeight="1">
      <c r="A332" s="564"/>
      <c r="B332" s="255"/>
      <c r="C332" s="255"/>
      <c r="D332" s="345"/>
      <c r="E332" s="345"/>
      <c r="F332" s="378"/>
      <c r="G332" s="345">
        <f t="shared" si="22"/>
        <v>0</v>
      </c>
      <c r="H332" s="345"/>
      <c r="I332" s="345">
        <f t="shared" si="18"/>
        <v>0</v>
      </c>
      <c r="J332" s="345"/>
    </row>
    <row r="333" spans="1:10" ht="21" customHeight="1">
      <c r="A333" s="466"/>
      <c r="B333" s="255"/>
      <c r="C333" s="255"/>
      <c r="D333" s="345"/>
      <c r="E333" s="345"/>
      <c r="F333" s="378"/>
      <c r="G333" s="345">
        <f t="shared" si="17"/>
        <v>0</v>
      </c>
      <c r="H333" s="345"/>
      <c r="I333" s="345">
        <f t="shared" si="18"/>
        <v>0</v>
      </c>
      <c r="J333" s="345"/>
    </row>
    <row r="334" spans="1:10" ht="21" customHeight="1">
      <c r="A334" s="420"/>
      <c r="B334" s="255"/>
      <c r="C334" s="255"/>
      <c r="D334" s="345"/>
      <c r="E334" s="345"/>
      <c r="F334" s="378"/>
      <c r="G334" s="345">
        <f t="shared" si="15"/>
        <v>0</v>
      </c>
      <c r="H334" s="345"/>
      <c r="I334" s="345">
        <f t="shared" si="18"/>
        <v>0</v>
      </c>
      <c r="J334" s="345"/>
    </row>
    <row r="335" spans="1:10" ht="21" customHeight="1">
      <c r="A335" s="420"/>
      <c r="B335" s="255"/>
      <c r="C335" s="255"/>
      <c r="D335" s="345"/>
      <c r="E335" s="345"/>
      <c r="F335" s="378"/>
      <c r="G335" s="345">
        <f t="shared" si="15"/>
        <v>0</v>
      </c>
      <c r="H335" s="345"/>
      <c r="I335" s="345">
        <f t="shared" si="18"/>
        <v>0</v>
      </c>
      <c r="J335" s="345"/>
    </row>
    <row r="336" spans="1:10" ht="21" customHeight="1">
      <c r="A336" s="254"/>
      <c r="B336" s="255"/>
      <c r="C336" s="255"/>
      <c r="D336" s="345"/>
      <c r="E336" s="345"/>
      <c r="F336" s="378"/>
      <c r="G336" s="345">
        <f t="shared" si="9"/>
        <v>0</v>
      </c>
      <c r="H336" s="345"/>
      <c r="I336" s="345">
        <f t="shared" si="8"/>
        <v>0</v>
      </c>
      <c r="J336" s="345"/>
    </row>
    <row r="337" spans="1:10" s="260" customFormat="1" ht="21" customHeight="1">
      <c r="A337" s="609" t="s">
        <v>3</v>
      </c>
      <c r="B337" s="609"/>
      <c r="C337" s="609"/>
      <c r="D337" s="609"/>
      <c r="E337" s="609"/>
      <c r="F337" s="609"/>
      <c r="G337" s="380">
        <f>SUM(G13:G336)</f>
        <v>3531309533</v>
      </c>
      <c r="H337" s="380">
        <f>SUM(H13:H336)</f>
        <v>3261710000</v>
      </c>
      <c r="I337" s="352">
        <f>I12+G337-H337</f>
        <v>359299533</v>
      </c>
      <c r="J337" s="352"/>
    </row>
    <row r="338" spans="1:10" ht="21" customHeight="1"/>
    <row r="339" spans="1:10" ht="21" customHeight="1">
      <c r="B339" s="261" t="s">
        <v>517</v>
      </c>
      <c r="E339" s="610">
        <f>I337</f>
        <v>359299533</v>
      </c>
      <c r="F339" s="610"/>
      <c r="G339" s="356" t="s">
        <v>20</v>
      </c>
    </row>
    <row r="340" spans="1:10" ht="21" customHeight="1">
      <c r="B340" s="261" t="s">
        <v>518</v>
      </c>
      <c r="C340" s="262" t="e">
        <f ca="1">[3]!VND(E339, TRUE)</f>
        <v>#NAME?</v>
      </c>
    </row>
    <row r="341" spans="1:10" ht="21" customHeight="1"/>
    <row r="342" spans="1:10" ht="14.25" customHeight="1">
      <c r="H342" s="355" t="s">
        <v>21</v>
      </c>
    </row>
    <row r="343" spans="1:10" ht="21" customHeight="1">
      <c r="A343" s="333" t="s">
        <v>22</v>
      </c>
      <c r="G343" s="333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7030A0"/>
  </sheetPr>
  <dimension ref="A1:J97"/>
  <sheetViews>
    <sheetView topLeftCell="A5" zoomScale="95" workbookViewId="0">
      <pane ySplit="7" topLeftCell="A39" activePane="bottomLeft" state="frozen"/>
      <selection activeCell="G72" sqref="G72"/>
      <selection pane="bottomLeft" activeCell="G43" sqref="G43:G55"/>
    </sheetView>
  </sheetViews>
  <sheetFormatPr defaultRowHeight="15.75"/>
  <cols>
    <col min="1" max="1" width="11.85546875" style="399" customWidth="1"/>
    <col min="2" max="2" width="27.7109375" style="393" customWidth="1"/>
    <col min="3" max="3" width="6.28515625" style="400" customWidth="1"/>
    <col min="4" max="4" width="14.5703125" style="401" customWidth="1"/>
    <col min="5" max="5" width="13.28515625" style="401" customWidth="1"/>
    <col min="6" max="6" width="9.42578125" style="402" customWidth="1"/>
    <col min="7" max="7" width="17.140625" style="401" customWidth="1"/>
    <col min="8" max="8" width="16.7109375" style="401" customWidth="1"/>
    <col min="9" max="9" width="15.140625" style="401" customWidth="1"/>
    <col min="10" max="10" width="13.7109375" style="393" customWidth="1"/>
    <col min="11" max="16384" width="9.140625" style="393"/>
  </cols>
  <sheetData>
    <row r="1" spans="1:10" s="387" customFormat="1" ht="18.75" customHeight="1">
      <c r="A1" s="619" t="s">
        <v>9</v>
      </c>
      <c r="B1" s="619"/>
      <c r="C1" s="619"/>
      <c r="E1" s="388"/>
      <c r="F1" s="388"/>
      <c r="G1" s="388"/>
    </row>
    <row r="2" spans="1:10" s="387" customFormat="1" ht="18.75" customHeight="1">
      <c r="A2" s="389" t="s">
        <v>10</v>
      </c>
      <c r="B2" s="389"/>
      <c r="C2" s="389"/>
      <c r="D2" s="389"/>
      <c r="E2" s="388"/>
      <c r="F2" s="388"/>
      <c r="G2" s="388"/>
    </row>
    <row r="3" spans="1:10" s="387" customFormat="1" ht="18.75" customHeight="1">
      <c r="A3" s="620" t="s">
        <v>11</v>
      </c>
      <c r="B3" s="620"/>
      <c r="C3" s="389" t="s">
        <v>513</v>
      </c>
      <c r="D3" s="389"/>
      <c r="E3" s="388"/>
      <c r="F3" s="388"/>
      <c r="G3" s="388"/>
    </row>
    <row r="4" spans="1:10" s="390" customFormat="1" ht="9" customHeight="1">
      <c r="E4" s="391"/>
      <c r="F4" s="391"/>
      <c r="G4" s="391"/>
    </row>
    <row r="5" spans="1:10" s="392" customFormat="1" ht="28.5" customHeight="1">
      <c r="A5" s="621" t="s">
        <v>12</v>
      </c>
      <c r="B5" s="621"/>
      <c r="C5" s="621"/>
      <c r="D5" s="621"/>
      <c r="E5" s="621"/>
      <c r="F5" s="621"/>
      <c r="G5" s="621"/>
      <c r="H5" s="621"/>
    </row>
    <row r="6" spans="1:10" ht="9" customHeight="1">
      <c r="A6" s="622"/>
      <c r="B6" s="622"/>
      <c r="C6" s="622"/>
      <c r="D6" s="622"/>
      <c r="E6" s="622"/>
      <c r="F6" s="622"/>
      <c r="G6" s="622"/>
      <c r="H6" s="622"/>
      <c r="I6" s="393"/>
    </row>
    <row r="7" spans="1:10" s="207" customFormat="1" ht="18.75" customHeight="1">
      <c r="A7" s="394" t="s">
        <v>1393</v>
      </c>
      <c r="C7" s="395"/>
      <c r="D7" s="396"/>
      <c r="E7" s="396"/>
      <c r="F7" s="397"/>
      <c r="G7" s="396"/>
      <c r="H7" s="396"/>
      <c r="I7" s="396"/>
    </row>
    <row r="8" spans="1:10" s="207" customFormat="1" ht="18.75" customHeight="1">
      <c r="A8" s="394" t="s">
        <v>1394</v>
      </c>
      <c r="C8" s="395"/>
      <c r="D8" s="396"/>
      <c r="E8" s="396"/>
      <c r="F8" s="397"/>
      <c r="G8" s="396"/>
      <c r="H8" s="396"/>
      <c r="I8" s="396"/>
    </row>
    <row r="9" spans="1:10" s="207" customFormat="1" ht="18.75" customHeight="1">
      <c r="A9" s="394" t="s">
        <v>1395</v>
      </c>
      <c r="C9" s="398" t="s">
        <v>1396</v>
      </c>
      <c r="D9" s="396"/>
      <c r="E9" s="396"/>
      <c r="F9" s="397"/>
      <c r="G9" s="396"/>
      <c r="H9" s="396"/>
      <c r="I9" s="396"/>
    </row>
    <row r="10" spans="1:10" ht="8.25" customHeight="1"/>
    <row r="11" spans="1:10" s="403" customFormat="1" ht="34.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4" t="s">
        <v>516</v>
      </c>
      <c r="F11" s="335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ht="19.5" customHeight="1">
      <c r="A12" s="381">
        <v>41136</v>
      </c>
      <c r="B12" s="382" t="s">
        <v>1397</v>
      </c>
      <c r="C12" s="381" t="s">
        <v>1398</v>
      </c>
      <c r="D12" s="383">
        <v>2500</v>
      </c>
      <c r="E12" s="384">
        <v>14000</v>
      </c>
      <c r="F12" s="383"/>
      <c r="G12" s="384">
        <f t="shared" ref="G12:G18" si="0">IF(B12&lt;&gt;"",ROUND(D12*(E12+F12),-3),0)</f>
        <v>35000000</v>
      </c>
      <c r="H12" s="384"/>
      <c r="I12" s="384">
        <f>IF(B12&lt;&gt;"",G12-H12,0)</f>
        <v>35000000</v>
      </c>
      <c r="J12" s="384"/>
    </row>
    <row r="13" spans="1:10" ht="19.5" customHeight="1">
      <c r="A13" s="254">
        <v>41270</v>
      </c>
      <c r="B13" s="255" t="s">
        <v>1399</v>
      </c>
      <c r="C13" s="254" t="s">
        <v>1398</v>
      </c>
      <c r="D13" s="377">
        <v>600</v>
      </c>
      <c r="E13" s="345">
        <v>22500</v>
      </c>
      <c r="F13" s="377"/>
      <c r="G13" s="345">
        <f t="shared" si="0"/>
        <v>13500000</v>
      </c>
      <c r="H13" s="345"/>
      <c r="I13" s="345">
        <f t="shared" ref="I13:I18" si="1">IF(B13&lt;&gt;"",I12+G13-H13,0)</f>
        <v>48500000</v>
      </c>
      <c r="J13" s="345"/>
    </row>
    <row r="14" spans="1:10" ht="19.5" customHeight="1">
      <c r="A14" s="254"/>
      <c r="B14" s="254" t="s">
        <v>1400</v>
      </c>
      <c r="C14" s="254" t="s">
        <v>1398</v>
      </c>
      <c r="D14" s="377">
        <v>622</v>
      </c>
      <c r="E14" s="345"/>
      <c r="F14" s="377">
        <v>2250.9</v>
      </c>
      <c r="G14" s="345">
        <f t="shared" si="0"/>
        <v>1400000</v>
      </c>
      <c r="H14" s="345"/>
      <c r="I14" s="345">
        <f t="shared" si="1"/>
        <v>49900000</v>
      </c>
      <c r="J14" s="254"/>
    </row>
    <row r="15" spans="1:10" ht="19.5" customHeight="1">
      <c r="A15" s="254">
        <v>41228</v>
      </c>
      <c r="B15" s="254" t="s">
        <v>1401</v>
      </c>
      <c r="C15" s="255"/>
      <c r="D15" s="345"/>
      <c r="E15" s="345"/>
      <c r="F15" s="377"/>
      <c r="G15" s="345">
        <f t="shared" si="0"/>
        <v>0</v>
      </c>
      <c r="H15" s="345">
        <v>15400000</v>
      </c>
      <c r="I15" s="345">
        <f t="shared" si="1"/>
        <v>34500000</v>
      </c>
      <c r="J15" s="254"/>
    </row>
    <row r="16" spans="1:10" ht="19.5" customHeight="1">
      <c r="A16" s="254">
        <v>41307</v>
      </c>
      <c r="B16" s="255" t="s">
        <v>1402</v>
      </c>
      <c r="C16" s="255" t="s">
        <v>1398</v>
      </c>
      <c r="D16" s="345">
        <v>500</v>
      </c>
      <c r="E16" s="345">
        <v>7000</v>
      </c>
      <c r="F16" s="377"/>
      <c r="G16" s="345">
        <f t="shared" si="0"/>
        <v>3500000</v>
      </c>
      <c r="H16" s="345"/>
      <c r="I16" s="345">
        <f t="shared" si="1"/>
        <v>38000000</v>
      </c>
      <c r="J16" s="345"/>
    </row>
    <row r="17" spans="1:10" ht="19.5" customHeight="1">
      <c r="A17" s="254">
        <v>41332</v>
      </c>
      <c r="B17" s="255" t="s">
        <v>1402</v>
      </c>
      <c r="C17" s="255" t="s">
        <v>1398</v>
      </c>
      <c r="D17" s="345">
        <v>630</v>
      </c>
      <c r="E17" s="345">
        <v>7000</v>
      </c>
      <c r="F17" s="377"/>
      <c r="G17" s="345">
        <f t="shared" si="0"/>
        <v>4410000</v>
      </c>
      <c r="H17" s="345"/>
      <c r="I17" s="345">
        <f t="shared" si="1"/>
        <v>42410000</v>
      </c>
      <c r="J17" s="345"/>
    </row>
    <row r="18" spans="1:10" ht="19.5" customHeight="1">
      <c r="A18" s="254"/>
      <c r="B18" s="254" t="s">
        <v>1401</v>
      </c>
      <c r="C18" s="255"/>
      <c r="D18" s="345"/>
      <c r="E18" s="345"/>
      <c r="F18" s="377"/>
      <c r="G18" s="345">
        <f t="shared" si="0"/>
        <v>0</v>
      </c>
      <c r="H18" s="345">
        <f>I17</f>
        <v>42410000</v>
      </c>
      <c r="I18" s="345">
        <f t="shared" si="1"/>
        <v>0</v>
      </c>
      <c r="J18" s="254"/>
    </row>
    <row r="19" spans="1:10" ht="19.5" customHeight="1">
      <c r="A19" s="618"/>
      <c r="B19" s="618"/>
      <c r="C19" s="618"/>
      <c r="D19" s="618"/>
      <c r="E19" s="618"/>
      <c r="F19" s="618"/>
      <c r="G19" s="618"/>
      <c r="H19" s="618"/>
      <c r="I19" s="618"/>
      <c r="J19" s="618"/>
    </row>
    <row r="20" spans="1:10" ht="19.5" customHeight="1">
      <c r="A20" s="254">
        <v>41430</v>
      </c>
      <c r="B20" s="255" t="s">
        <v>1397</v>
      </c>
      <c r="C20" s="255" t="s">
        <v>1398</v>
      </c>
      <c r="D20" s="345">
        <v>2500</v>
      </c>
      <c r="E20" s="345">
        <v>14000</v>
      </c>
      <c r="F20" s="377">
        <f>E20*10%</f>
        <v>1400</v>
      </c>
      <c r="G20" s="345">
        <f t="shared" ref="G20:G68" si="2">IF(B20&lt;&gt;"",ROUND(D20*(E20+F20),-3),0)</f>
        <v>38500000</v>
      </c>
      <c r="H20" s="345"/>
      <c r="I20" s="345">
        <f>IF(B20&lt;&gt;"",I18+G20-H20,0)</f>
        <v>38500000</v>
      </c>
      <c r="J20" s="345" t="s">
        <v>1403</v>
      </c>
    </row>
    <row r="21" spans="1:10" s="407" customFormat="1" ht="19.5" customHeight="1">
      <c r="A21" s="256">
        <v>41472</v>
      </c>
      <c r="B21" s="256" t="s">
        <v>1401</v>
      </c>
      <c r="C21" s="257"/>
      <c r="D21" s="385"/>
      <c r="E21" s="385"/>
      <c r="F21" s="386"/>
      <c r="G21" s="385">
        <f t="shared" si="2"/>
        <v>0</v>
      </c>
      <c r="H21" s="385">
        <f>I20</f>
        <v>38500000</v>
      </c>
      <c r="I21" s="385">
        <f t="shared" ref="I21:I68" si="3">IF(B21&lt;&gt;"",I20+G21-H21,0)</f>
        <v>0</v>
      </c>
      <c r="J21" s="256"/>
    </row>
    <row r="22" spans="1:10" ht="19.5" customHeight="1">
      <c r="A22" s="254">
        <v>41459</v>
      </c>
      <c r="B22" s="255" t="s">
        <v>1397</v>
      </c>
      <c r="C22" s="255" t="s">
        <v>1398</v>
      </c>
      <c r="D22" s="345">
        <v>2500</v>
      </c>
      <c r="E22" s="345">
        <v>14000</v>
      </c>
      <c r="F22" s="377">
        <f>E22*10%</f>
        <v>1400</v>
      </c>
      <c r="G22" s="345">
        <f t="shared" si="2"/>
        <v>38500000</v>
      </c>
      <c r="H22" s="345"/>
      <c r="I22" s="345">
        <f t="shared" si="3"/>
        <v>38500000</v>
      </c>
      <c r="J22" s="345" t="s">
        <v>1404</v>
      </c>
    </row>
    <row r="23" spans="1:10" s="407" customFormat="1" ht="19.5" customHeight="1">
      <c r="A23" s="256">
        <v>41522</v>
      </c>
      <c r="B23" s="256" t="s">
        <v>1401</v>
      </c>
      <c r="C23" s="257"/>
      <c r="D23" s="385"/>
      <c r="E23" s="385"/>
      <c r="F23" s="386"/>
      <c r="G23" s="385">
        <f t="shared" si="2"/>
        <v>0</v>
      </c>
      <c r="H23" s="385">
        <f>I22</f>
        <v>38500000</v>
      </c>
      <c r="I23" s="385">
        <f t="shared" si="3"/>
        <v>0</v>
      </c>
      <c r="J23" s="256"/>
    </row>
    <row r="24" spans="1:10" ht="19.5" customHeight="1">
      <c r="A24" s="254">
        <v>41846</v>
      </c>
      <c r="B24" s="255" t="s">
        <v>1397</v>
      </c>
      <c r="C24" s="255" t="s">
        <v>1398</v>
      </c>
      <c r="D24" s="345">
        <v>2500</v>
      </c>
      <c r="E24" s="345">
        <v>14000</v>
      </c>
      <c r="F24" s="377">
        <f>E24*10%</f>
        <v>1400</v>
      </c>
      <c r="G24" s="345">
        <f t="shared" si="2"/>
        <v>38500000</v>
      </c>
      <c r="H24" s="345"/>
      <c r="I24" s="345">
        <f t="shared" si="3"/>
        <v>38500000</v>
      </c>
      <c r="J24" s="345" t="s">
        <v>1403</v>
      </c>
    </row>
    <row r="25" spans="1:10" s="407" customFormat="1" ht="19.5" customHeight="1">
      <c r="A25" s="256">
        <v>41893</v>
      </c>
      <c r="B25" s="256" t="s">
        <v>1401</v>
      </c>
      <c r="C25" s="257"/>
      <c r="D25" s="385"/>
      <c r="E25" s="385"/>
      <c r="F25" s="386"/>
      <c r="G25" s="385">
        <f t="shared" si="2"/>
        <v>0</v>
      </c>
      <c r="H25" s="385">
        <f>I24</f>
        <v>38500000</v>
      </c>
      <c r="I25" s="385">
        <f t="shared" si="3"/>
        <v>0</v>
      </c>
      <c r="J25" s="256"/>
    </row>
    <row r="26" spans="1:10" ht="19.5" customHeight="1">
      <c r="A26" s="254"/>
      <c r="B26" s="255" t="s">
        <v>1397</v>
      </c>
      <c r="C26" s="255" t="s">
        <v>1398</v>
      </c>
      <c r="D26" s="345">
        <v>2500</v>
      </c>
      <c r="E26" s="345">
        <v>14000</v>
      </c>
      <c r="F26" s="377">
        <f>E26*10%</f>
        <v>1400</v>
      </c>
      <c r="G26" s="345">
        <f t="shared" si="2"/>
        <v>38500000</v>
      </c>
      <c r="H26" s="345"/>
      <c r="I26" s="345">
        <f t="shared" si="3"/>
        <v>38500000</v>
      </c>
      <c r="J26" s="345" t="s">
        <v>1404</v>
      </c>
    </row>
    <row r="27" spans="1:10" s="407" customFormat="1" ht="19.5" customHeight="1">
      <c r="A27" s="256">
        <v>41929</v>
      </c>
      <c r="B27" s="256" t="s">
        <v>1401</v>
      </c>
      <c r="C27" s="257"/>
      <c r="D27" s="385"/>
      <c r="E27" s="385"/>
      <c r="F27" s="386"/>
      <c r="G27" s="385">
        <f t="shared" si="2"/>
        <v>0</v>
      </c>
      <c r="H27" s="385">
        <f>I26</f>
        <v>38500000</v>
      </c>
      <c r="I27" s="385">
        <f t="shared" si="3"/>
        <v>0</v>
      </c>
      <c r="J27" s="256"/>
    </row>
    <row r="28" spans="1:10" ht="18.75" customHeight="1">
      <c r="A28" s="254">
        <v>41963</v>
      </c>
      <c r="B28" s="255" t="s">
        <v>1397</v>
      </c>
      <c r="C28" s="255" t="s">
        <v>1398</v>
      </c>
      <c r="D28" s="345">
        <v>2500</v>
      </c>
      <c r="E28" s="345">
        <v>14000</v>
      </c>
      <c r="F28" s="377">
        <f>E28*10%</f>
        <v>1400</v>
      </c>
      <c r="G28" s="345">
        <f t="shared" si="2"/>
        <v>38500000</v>
      </c>
      <c r="H28" s="345"/>
      <c r="I28" s="345">
        <f t="shared" si="3"/>
        <v>38500000</v>
      </c>
      <c r="J28" s="345" t="s">
        <v>1405</v>
      </c>
    </row>
    <row r="29" spans="1:10" s="407" customFormat="1" ht="19.5" customHeight="1">
      <c r="A29" s="256">
        <v>41997</v>
      </c>
      <c r="B29" s="256" t="s">
        <v>1401</v>
      </c>
      <c r="C29" s="257"/>
      <c r="D29" s="385"/>
      <c r="E29" s="385"/>
      <c r="F29" s="386"/>
      <c r="G29" s="385">
        <f t="shared" si="2"/>
        <v>0</v>
      </c>
      <c r="H29" s="385">
        <f>I28</f>
        <v>38500000</v>
      </c>
      <c r="I29" s="385">
        <f t="shared" si="3"/>
        <v>0</v>
      </c>
      <c r="J29" s="256"/>
    </row>
    <row r="30" spans="1:10" ht="18.75" customHeight="1">
      <c r="A30" s="254">
        <v>42039</v>
      </c>
      <c r="B30" s="255" t="s">
        <v>1402</v>
      </c>
      <c r="C30" s="255" t="s">
        <v>1398</v>
      </c>
      <c r="D30" s="345">
        <v>1000</v>
      </c>
      <c r="E30" s="345">
        <v>9500</v>
      </c>
      <c r="F30" s="377"/>
      <c r="G30" s="345">
        <f t="shared" si="2"/>
        <v>9500000</v>
      </c>
      <c r="H30" s="345"/>
      <c r="I30" s="345">
        <f t="shared" si="3"/>
        <v>9500000</v>
      </c>
      <c r="J30" s="345"/>
    </row>
    <row r="31" spans="1:10" ht="18.75" customHeight="1">
      <c r="A31" s="254"/>
      <c r="B31" s="255" t="s">
        <v>1406</v>
      </c>
      <c r="C31" s="255" t="s">
        <v>1407</v>
      </c>
      <c r="D31" s="345">
        <v>20500</v>
      </c>
      <c r="E31" s="345">
        <v>380</v>
      </c>
      <c r="F31" s="377">
        <f>E31*10%</f>
        <v>38</v>
      </c>
      <c r="G31" s="345">
        <f t="shared" si="2"/>
        <v>8569000</v>
      </c>
      <c r="H31" s="345"/>
      <c r="I31" s="345">
        <f t="shared" si="3"/>
        <v>18069000</v>
      </c>
      <c r="J31" s="345"/>
    </row>
    <row r="32" spans="1:10" s="407" customFormat="1" ht="18.75" customHeight="1">
      <c r="A32" s="256">
        <v>42049</v>
      </c>
      <c r="B32" s="256" t="s">
        <v>1401</v>
      </c>
      <c r="C32" s="257"/>
      <c r="D32" s="385"/>
      <c r="E32" s="385"/>
      <c r="F32" s="386"/>
      <c r="G32" s="385">
        <f t="shared" si="2"/>
        <v>0</v>
      </c>
      <c r="H32" s="385">
        <f>I31</f>
        <v>18069000</v>
      </c>
      <c r="I32" s="385">
        <f t="shared" si="3"/>
        <v>0</v>
      </c>
      <c r="J32" s="385"/>
    </row>
    <row r="33" spans="1:10" ht="18.75" customHeight="1">
      <c r="A33" s="254">
        <v>42094</v>
      </c>
      <c r="B33" s="255" t="s">
        <v>1408</v>
      </c>
      <c r="C33" s="255"/>
      <c r="D33" s="345">
        <v>7000</v>
      </c>
      <c r="E33" s="345">
        <v>350</v>
      </c>
      <c r="F33" s="377"/>
      <c r="G33" s="345">
        <f t="shared" si="2"/>
        <v>2450000</v>
      </c>
      <c r="H33" s="345"/>
      <c r="I33" s="345">
        <f t="shared" si="3"/>
        <v>2450000</v>
      </c>
      <c r="J33" s="345"/>
    </row>
    <row r="34" spans="1:10" s="407" customFormat="1" ht="18.75" customHeight="1">
      <c r="A34" s="256">
        <v>42130</v>
      </c>
      <c r="B34" s="256" t="s">
        <v>1401</v>
      </c>
      <c r="C34" s="257"/>
      <c r="D34" s="385"/>
      <c r="E34" s="385"/>
      <c r="F34" s="386"/>
      <c r="G34" s="385">
        <f t="shared" si="2"/>
        <v>0</v>
      </c>
      <c r="H34" s="385">
        <f>I33</f>
        <v>2450000</v>
      </c>
      <c r="I34" s="385">
        <f t="shared" si="3"/>
        <v>0</v>
      </c>
      <c r="J34" s="385"/>
    </row>
    <row r="35" spans="1:10" ht="19.5" customHeight="1">
      <c r="A35" s="618"/>
      <c r="B35" s="618"/>
      <c r="C35" s="618"/>
      <c r="D35" s="618"/>
      <c r="E35" s="618"/>
      <c r="F35" s="618"/>
      <c r="G35" s="618"/>
      <c r="H35" s="618"/>
      <c r="I35" s="618"/>
      <c r="J35" s="618"/>
    </row>
    <row r="36" spans="1:10" ht="18.75" customHeight="1">
      <c r="A36" s="254">
        <v>42391</v>
      </c>
      <c r="B36" s="255" t="s">
        <v>1397</v>
      </c>
      <c r="C36" s="255" t="s">
        <v>1398</v>
      </c>
      <c r="D36" s="345">
        <v>2500</v>
      </c>
      <c r="E36" s="345">
        <v>14000</v>
      </c>
      <c r="F36" s="377">
        <f>E36*10%</f>
        <v>1400</v>
      </c>
      <c r="G36" s="345">
        <f t="shared" si="2"/>
        <v>38500000</v>
      </c>
      <c r="H36" s="345"/>
      <c r="I36" s="345">
        <f>IF(B36&lt;&gt;"",I34+G36-H36,0)</f>
        <v>38500000</v>
      </c>
      <c r="J36" s="345" t="s">
        <v>1403</v>
      </c>
    </row>
    <row r="37" spans="1:10" ht="18.75" customHeight="1">
      <c r="A37" s="254">
        <v>42444</v>
      </c>
      <c r="B37" s="256" t="s">
        <v>1401</v>
      </c>
      <c r="C37" s="255"/>
      <c r="D37" s="345"/>
      <c r="E37" s="345"/>
      <c r="F37" s="377"/>
      <c r="G37" s="345">
        <f t="shared" si="2"/>
        <v>0</v>
      </c>
      <c r="H37" s="385">
        <f>I36</f>
        <v>38500000</v>
      </c>
      <c r="I37" s="345">
        <f t="shared" si="3"/>
        <v>0</v>
      </c>
      <c r="J37" s="345"/>
    </row>
    <row r="38" spans="1:10" ht="18.75" customHeight="1">
      <c r="A38" s="254">
        <v>42467</v>
      </c>
      <c r="B38" s="255" t="s">
        <v>1397</v>
      </c>
      <c r="C38" s="255" t="s">
        <v>1398</v>
      </c>
      <c r="D38" s="345">
        <v>4500</v>
      </c>
      <c r="E38" s="345">
        <v>14000</v>
      </c>
      <c r="F38" s="377">
        <f>E38*10%</f>
        <v>1400</v>
      </c>
      <c r="G38" s="345">
        <f t="shared" si="2"/>
        <v>69300000</v>
      </c>
      <c r="H38" s="345"/>
      <c r="I38" s="345">
        <f t="shared" si="3"/>
        <v>69300000</v>
      </c>
      <c r="J38" s="345"/>
    </row>
    <row r="39" spans="1:10" ht="18.75" customHeight="1">
      <c r="A39" s="254">
        <v>42486</v>
      </c>
      <c r="B39" s="255" t="s">
        <v>1397</v>
      </c>
      <c r="C39" s="255" t="s">
        <v>1398</v>
      </c>
      <c r="D39" s="345">
        <v>2000</v>
      </c>
      <c r="E39" s="345">
        <v>14000</v>
      </c>
      <c r="F39" s="377">
        <f>E39*10%</f>
        <v>1400</v>
      </c>
      <c r="G39" s="345">
        <f t="shared" ref="G39:G56" si="4">IF(B39&lt;&gt;"",ROUND(D39*(E39+F39),-3),0)</f>
        <v>30800000</v>
      </c>
      <c r="H39" s="345"/>
      <c r="I39" s="345">
        <f t="shared" ref="I39:I56" si="5">IF(B39&lt;&gt;"",I38+G39-H39,0)</f>
        <v>100100000</v>
      </c>
      <c r="J39" s="345"/>
    </row>
    <row r="40" spans="1:10" ht="18.75" customHeight="1">
      <c r="A40" s="465">
        <v>42555</v>
      </c>
      <c r="B40" s="256" t="s">
        <v>1401</v>
      </c>
      <c r="C40" s="255"/>
      <c r="D40" s="345"/>
      <c r="E40" s="345"/>
      <c r="F40" s="377"/>
      <c r="G40" s="345">
        <f t="shared" si="4"/>
        <v>0</v>
      </c>
      <c r="H40" s="385">
        <v>50000000</v>
      </c>
      <c r="I40" s="345">
        <f t="shared" si="5"/>
        <v>50100000</v>
      </c>
      <c r="J40" s="345"/>
    </row>
    <row r="41" spans="1:10" ht="18.75" customHeight="1">
      <c r="A41" s="543">
        <v>42600</v>
      </c>
      <c r="B41" s="256" t="s">
        <v>1401</v>
      </c>
      <c r="C41" s="255"/>
      <c r="D41" s="345"/>
      <c r="E41" s="345"/>
      <c r="F41" s="377"/>
      <c r="G41" s="345">
        <f t="shared" ref="G41" si="6">IF(B41&lt;&gt;"",ROUND(D41*(E41+F41),-3),0)</f>
        <v>0</v>
      </c>
      <c r="H41" s="385">
        <v>50100000</v>
      </c>
      <c r="I41" s="345">
        <f t="shared" si="5"/>
        <v>0</v>
      </c>
      <c r="J41" s="345"/>
    </row>
    <row r="42" spans="1:10" ht="18.75" customHeight="1">
      <c r="A42" s="254">
        <v>42634</v>
      </c>
      <c r="B42" s="255" t="s">
        <v>1397</v>
      </c>
      <c r="C42" s="255" t="s">
        <v>1398</v>
      </c>
      <c r="D42" s="345">
        <v>2400</v>
      </c>
      <c r="E42" s="345">
        <v>14000</v>
      </c>
      <c r="F42" s="377">
        <f>E42*10%</f>
        <v>1400</v>
      </c>
      <c r="G42" s="345">
        <f t="shared" si="4"/>
        <v>36960000</v>
      </c>
      <c r="H42" s="345"/>
      <c r="I42" s="345">
        <f t="shared" si="5"/>
        <v>36960000</v>
      </c>
      <c r="J42" s="345"/>
    </row>
    <row r="43" spans="1:10" ht="18.75" customHeight="1">
      <c r="A43" s="254">
        <v>42584</v>
      </c>
      <c r="B43" s="255" t="s">
        <v>2176</v>
      </c>
      <c r="C43" s="255" t="s">
        <v>1398</v>
      </c>
      <c r="D43" s="345">
        <v>2300</v>
      </c>
      <c r="E43" s="345">
        <v>550</v>
      </c>
      <c r="F43" s="377"/>
      <c r="G43" s="345">
        <f t="shared" si="4"/>
        <v>1265000</v>
      </c>
      <c r="H43" s="345"/>
      <c r="I43" s="345">
        <f t="shared" si="5"/>
        <v>38225000</v>
      </c>
      <c r="J43" s="345"/>
    </row>
    <row r="44" spans="1:10" ht="18.75" customHeight="1">
      <c r="A44" s="544">
        <v>42584</v>
      </c>
      <c r="B44" s="255" t="s">
        <v>2177</v>
      </c>
      <c r="C44" s="255" t="s">
        <v>1398</v>
      </c>
      <c r="D44" s="345">
        <v>1300</v>
      </c>
      <c r="E44" s="345">
        <v>650</v>
      </c>
      <c r="F44" s="377"/>
      <c r="G44" s="345">
        <f t="shared" si="4"/>
        <v>845000</v>
      </c>
      <c r="H44" s="345"/>
      <c r="I44" s="345">
        <f t="shared" si="5"/>
        <v>39070000</v>
      </c>
      <c r="J44" s="345"/>
    </row>
    <row r="45" spans="1:10" ht="18.75" customHeight="1">
      <c r="A45" s="544">
        <v>42584</v>
      </c>
      <c r="B45" s="255" t="s">
        <v>2178</v>
      </c>
      <c r="C45" s="255" t="s">
        <v>1398</v>
      </c>
      <c r="D45" s="345">
        <v>650</v>
      </c>
      <c r="E45" s="345">
        <v>650</v>
      </c>
      <c r="F45" s="377"/>
      <c r="G45" s="345">
        <f t="shared" ref="G45:G54" si="7">IF(B45&lt;&gt;"",ROUND(D45*(E45+F45),-3),0)</f>
        <v>423000</v>
      </c>
      <c r="H45" s="345"/>
      <c r="I45" s="345">
        <f t="shared" ref="I45:I54" si="8">IF(B45&lt;&gt;"",I44+G45-H45,0)</f>
        <v>39493000</v>
      </c>
      <c r="J45" s="345"/>
    </row>
    <row r="46" spans="1:10" ht="18.75" customHeight="1">
      <c r="A46" s="544">
        <v>42584</v>
      </c>
      <c r="B46" s="255" t="s">
        <v>2179</v>
      </c>
      <c r="C46" s="255" t="s">
        <v>1398</v>
      </c>
      <c r="D46" s="345">
        <v>3300</v>
      </c>
      <c r="E46" s="345">
        <v>650</v>
      </c>
      <c r="F46" s="377"/>
      <c r="G46" s="345">
        <f t="shared" si="7"/>
        <v>2145000</v>
      </c>
      <c r="H46" s="345"/>
      <c r="I46" s="345">
        <f t="shared" si="8"/>
        <v>41638000</v>
      </c>
      <c r="J46" s="345"/>
    </row>
    <row r="47" spans="1:10" ht="18.75" customHeight="1">
      <c r="A47" s="544">
        <v>42584</v>
      </c>
      <c r="B47" s="255" t="s">
        <v>2180</v>
      </c>
      <c r="C47" s="255" t="s">
        <v>1398</v>
      </c>
      <c r="D47" s="345">
        <v>1700</v>
      </c>
      <c r="E47" s="345">
        <v>650</v>
      </c>
      <c r="F47" s="377"/>
      <c r="G47" s="345">
        <f t="shared" si="7"/>
        <v>1105000</v>
      </c>
      <c r="H47" s="345"/>
      <c r="I47" s="345">
        <f t="shared" si="8"/>
        <v>42743000</v>
      </c>
      <c r="J47" s="345"/>
    </row>
    <row r="48" spans="1:10" ht="18.75" customHeight="1">
      <c r="A48" s="544">
        <v>42606</v>
      </c>
      <c r="B48" s="255" t="s">
        <v>2181</v>
      </c>
      <c r="C48" s="255" t="s">
        <v>1398</v>
      </c>
      <c r="D48" s="345">
        <v>4180</v>
      </c>
      <c r="E48" s="345">
        <v>550</v>
      </c>
      <c r="F48" s="377"/>
      <c r="G48" s="345">
        <f t="shared" si="7"/>
        <v>2299000</v>
      </c>
      <c r="H48" s="345"/>
      <c r="I48" s="345">
        <f t="shared" si="8"/>
        <v>45042000</v>
      </c>
      <c r="J48" s="345"/>
    </row>
    <row r="49" spans="1:10" ht="18.75" customHeight="1">
      <c r="A49" s="544">
        <v>42606</v>
      </c>
      <c r="B49" s="255" t="s">
        <v>2182</v>
      </c>
      <c r="C49" s="255" t="s">
        <v>1398</v>
      </c>
      <c r="D49" s="345">
        <v>5450</v>
      </c>
      <c r="E49" s="345">
        <v>550</v>
      </c>
      <c r="F49" s="377"/>
      <c r="G49" s="345">
        <f t="shared" si="7"/>
        <v>2998000</v>
      </c>
      <c r="H49" s="345"/>
      <c r="I49" s="345">
        <f t="shared" si="8"/>
        <v>48040000</v>
      </c>
      <c r="J49" s="345"/>
    </row>
    <row r="50" spans="1:10" ht="18.75" customHeight="1">
      <c r="A50" s="544">
        <v>42627</v>
      </c>
      <c r="B50" s="255" t="s">
        <v>2181</v>
      </c>
      <c r="C50" s="255" t="s">
        <v>1398</v>
      </c>
      <c r="D50" s="345">
        <v>4150</v>
      </c>
      <c r="E50" s="345">
        <v>550</v>
      </c>
      <c r="F50" s="377"/>
      <c r="G50" s="345">
        <f t="shared" si="7"/>
        <v>2283000</v>
      </c>
      <c r="H50" s="345"/>
      <c r="I50" s="345">
        <f t="shared" si="8"/>
        <v>50323000</v>
      </c>
      <c r="J50" s="345"/>
    </row>
    <row r="51" spans="1:10" ht="18.75" customHeight="1">
      <c r="A51" s="544">
        <v>42627</v>
      </c>
      <c r="B51" s="255" t="s">
        <v>2182</v>
      </c>
      <c r="C51" s="255" t="s">
        <v>1398</v>
      </c>
      <c r="D51" s="345">
        <v>4150</v>
      </c>
      <c r="E51" s="345">
        <v>550</v>
      </c>
      <c r="F51" s="377"/>
      <c r="G51" s="345">
        <f t="shared" si="7"/>
        <v>2283000</v>
      </c>
      <c r="H51" s="345"/>
      <c r="I51" s="345">
        <f t="shared" si="8"/>
        <v>52606000</v>
      </c>
      <c r="J51" s="345"/>
    </row>
    <row r="52" spans="1:10" ht="18.75" customHeight="1">
      <c r="A52" s="544">
        <v>42641</v>
      </c>
      <c r="B52" s="255" t="s">
        <v>2183</v>
      </c>
      <c r="C52" s="255" t="s">
        <v>1398</v>
      </c>
      <c r="D52" s="345">
        <v>6360</v>
      </c>
      <c r="E52" s="345">
        <v>450</v>
      </c>
      <c r="F52" s="377"/>
      <c r="G52" s="345">
        <f t="shared" si="7"/>
        <v>2862000</v>
      </c>
      <c r="H52" s="345"/>
      <c r="I52" s="345">
        <f t="shared" si="8"/>
        <v>55468000</v>
      </c>
      <c r="J52" s="345"/>
    </row>
    <row r="53" spans="1:10" ht="18.75" customHeight="1">
      <c r="A53" s="544">
        <v>42641</v>
      </c>
      <c r="B53" s="255" t="s">
        <v>2184</v>
      </c>
      <c r="C53" s="255" t="s">
        <v>1398</v>
      </c>
      <c r="D53" s="345">
        <v>2120</v>
      </c>
      <c r="E53" s="345">
        <v>450</v>
      </c>
      <c r="F53" s="377"/>
      <c r="G53" s="345">
        <f t="shared" si="7"/>
        <v>954000</v>
      </c>
      <c r="H53" s="345"/>
      <c r="I53" s="345">
        <f t="shared" si="8"/>
        <v>56422000</v>
      </c>
      <c r="J53" s="345"/>
    </row>
    <row r="54" spans="1:10" ht="18.75" customHeight="1">
      <c r="A54" s="544">
        <v>42644</v>
      </c>
      <c r="B54" s="255" t="s">
        <v>2183</v>
      </c>
      <c r="C54" s="255" t="s">
        <v>1398</v>
      </c>
      <c r="D54" s="345">
        <v>3200</v>
      </c>
      <c r="E54" s="345">
        <v>450</v>
      </c>
      <c r="F54" s="377"/>
      <c r="G54" s="345">
        <f t="shared" si="7"/>
        <v>1440000</v>
      </c>
      <c r="H54" s="345"/>
      <c r="I54" s="345">
        <f t="shared" si="8"/>
        <v>57862000</v>
      </c>
      <c r="J54" s="345"/>
    </row>
    <row r="55" spans="1:10" ht="18.75" customHeight="1">
      <c r="A55" s="544">
        <v>42644</v>
      </c>
      <c r="B55" s="255" t="s">
        <v>2184</v>
      </c>
      <c r="C55" s="255" t="s">
        <v>1398</v>
      </c>
      <c r="D55" s="345">
        <v>800</v>
      </c>
      <c r="E55" s="345">
        <v>450</v>
      </c>
      <c r="F55" s="377"/>
      <c r="G55" s="345">
        <f t="shared" si="4"/>
        <v>360000</v>
      </c>
      <c r="H55" s="345"/>
      <c r="I55" s="345">
        <f t="shared" si="5"/>
        <v>58222000</v>
      </c>
      <c r="J55" s="345"/>
    </row>
    <row r="56" spans="1:10" ht="18.75" customHeight="1">
      <c r="A56" s="254"/>
      <c r="B56" s="255"/>
      <c r="C56" s="255"/>
      <c r="D56" s="345"/>
      <c r="E56" s="345"/>
      <c r="F56" s="377"/>
      <c r="G56" s="345">
        <f t="shared" si="4"/>
        <v>0</v>
      </c>
      <c r="H56" s="345"/>
      <c r="I56" s="345">
        <f t="shared" si="5"/>
        <v>0</v>
      </c>
      <c r="J56" s="345"/>
    </row>
    <row r="57" spans="1:10" ht="18.75" customHeight="1">
      <c r="A57" s="544"/>
      <c r="B57" s="255"/>
      <c r="C57" s="255"/>
      <c r="D57" s="345"/>
      <c r="E57" s="345"/>
      <c r="F57" s="377"/>
      <c r="G57" s="345">
        <f t="shared" ref="G57:G67" si="9">IF(B57&lt;&gt;"",ROUND(D57*(E57+F57),-3),0)</f>
        <v>0</v>
      </c>
      <c r="H57" s="345"/>
      <c r="I57" s="345">
        <f t="shared" ref="I57:I67" si="10">IF(B57&lt;&gt;"",I56+G57-H57,0)</f>
        <v>0</v>
      </c>
      <c r="J57" s="345"/>
    </row>
    <row r="58" spans="1:10" ht="18.75" customHeight="1">
      <c r="A58" s="544"/>
      <c r="B58" s="255"/>
      <c r="C58" s="255"/>
      <c r="D58" s="345"/>
      <c r="E58" s="345"/>
      <c r="F58" s="377"/>
      <c r="G58" s="345">
        <f t="shared" si="9"/>
        <v>0</v>
      </c>
      <c r="H58" s="345"/>
      <c r="I58" s="345">
        <f t="shared" si="10"/>
        <v>0</v>
      </c>
      <c r="J58" s="345"/>
    </row>
    <row r="59" spans="1:10" ht="18.75" customHeight="1">
      <c r="A59" s="544"/>
      <c r="B59" s="255"/>
      <c r="C59" s="255"/>
      <c r="D59" s="345"/>
      <c r="E59" s="345"/>
      <c r="F59" s="377"/>
      <c r="G59" s="345">
        <f t="shared" si="9"/>
        <v>0</v>
      </c>
      <c r="H59" s="345"/>
      <c r="I59" s="345">
        <f t="shared" si="10"/>
        <v>0</v>
      </c>
      <c r="J59" s="345"/>
    </row>
    <row r="60" spans="1:10" ht="18.75" customHeight="1">
      <c r="A60" s="544"/>
      <c r="B60" s="255"/>
      <c r="C60" s="255"/>
      <c r="D60" s="345"/>
      <c r="E60" s="345"/>
      <c r="F60" s="377"/>
      <c r="G60" s="345">
        <f t="shared" si="9"/>
        <v>0</v>
      </c>
      <c r="H60" s="345"/>
      <c r="I60" s="345">
        <f t="shared" si="10"/>
        <v>0</v>
      </c>
      <c r="J60" s="345"/>
    </row>
    <row r="61" spans="1:10" ht="18.75" customHeight="1">
      <c r="A61" s="544"/>
      <c r="B61" s="255"/>
      <c r="C61" s="255"/>
      <c r="D61" s="345"/>
      <c r="E61" s="345"/>
      <c r="F61" s="377"/>
      <c r="G61" s="345">
        <f t="shared" si="9"/>
        <v>0</v>
      </c>
      <c r="H61" s="345"/>
      <c r="I61" s="345">
        <f t="shared" si="10"/>
        <v>0</v>
      </c>
      <c r="J61" s="345"/>
    </row>
    <row r="62" spans="1:10" ht="18.75" customHeight="1">
      <c r="A62" s="544"/>
      <c r="B62" s="255"/>
      <c r="C62" s="255"/>
      <c r="D62" s="345"/>
      <c r="E62" s="345"/>
      <c r="F62" s="377"/>
      <c r="G62" s="345">
        <f t="shared" si="9"/>
        <v>0</v>
      </c>
      <c r="H62" s="345"/>
      <c r="I62" s="345">
        <f t="shared" si="10"/>
        <v>0</v>
      </c>
      <c r="J62" s="345"/>
    </row>
    <row r="63" spans="1:10" ht="18.75" customHeight="1">
      <c r="A63" s="544"/>
      <c r="B63" s="255"/>
      <c r="C63" s="255"/>
      <c r="D63" s="345"/>
      <c r="E63" s="345"/>
      <c r="F63" s="377"/>
      <c r="G63" s="345">
        <f t="shared" si="9"/>
        <v>0</v>
      </c>
      <c r="H63" s="345"/>
      <c r="I63" s="345">
        <f t="shared" si="10"/>
        <v>0</v>
      </c>
      <c r="J63" s="345"/>
    </row>
    <row r="64" spans="1:10" ht="18.75" customHeight="1">
      <c r="A64" s="544"/>
      <c r="B64" s="255"/>
      <c r="C64" s="255"/>
      <c r="D64" s="345"/>
      <c r="E64" s="345"/>
      <c r="F64" s="377"/>
      <c r="G64" s="345">
        <f t="shared" si="9"/>
        <v>0</v>
      </c>
      <c r="H64" s="345"/>
      <c r="I64" s="345">
        <f t="shared" si="10"/>
        <v>0</v>
      </c>
      <c r="J64" s="345"/>
    </row>
    <row r="65" spans="1:10" ht="18.75" customHeight="1">
      <c r="A65" s="544"/>
      <c r="B65" s="255"/>
      <c r="C65" s="255"/>
      <c r="D65" s="345"/>
      <c r="E65" s="345"/>
      <c r="F65" s="377"/>
      <c r="G65" s="345">
        <f t="shared" si="9"/>
        <v>0</v>
      </c>
      <c r="H65" s="345"/>
      <c r="I65" s="345">
        <f t="shared" si="10"/>
        <v>0</v>
      </c>
      <c r="J65" s="345"/>
    </row>
    <row r="66" spans="1:10" ht="18.75" customHeight="1">
      <c r="A66" s="544"/>
      <c r="B66" s="255"/>
      <c r="C66" s="255"/>
      <c r="D66" s="345"/>
      <c r="E66" s="345"/>
      <c r="F66" s="377"/>
      <c r="G66" s="345">
        <f t="shared" si="9"/>
        <v>0</v>
      </c>
      <c r="H66" s="345"/>
      <c r="I66" s="345">
        <f t="shared" si="10"/>
        <v>0</v>
      </c>
      <c r="J66" s="345"/>
    </row>
    <row r="67" spans="1:10" ht="18.75" customHeight="1">
      <c r="A67" s="544"/>
      <c r="B67" s="255"/>
      <c r="C67" s="255"/>
      <c r="D67" s="345"/>
      <c r="E67" s="345"/>
      <c r="F67" s="377"/>
      <c r="G67" s="345">
        <f t="shared" si="9"/>
        <v>0</v>
      </c>
      <c r="H67" s="345"/>
      <c r="I67" s="345">
        <f t="shared" si="10"/>
        <v>0</v>
      </c>
      <c r="J67" s="345"/>
    </row>
    <row r="68" spans="1:10" ht="18.75" customHeight="1">
      <c r="A68" s="258"/>
      <c r="B68" s="259"/>
      <c r="C68" s="259"/>
      <c r="D68" s="350"/>
      <c r="E68" s="350"/>
      <c r="F68" s="412"/>
      <c r="G68" s="350">
        <f t="shared" si="2"/>
        <v>0</v>
      </c>
      <c r="H68" s="350"/>
      <c r="I68" s="350">
        <f t="shared" si="3"/>
        <v>0</v>
      </c>
      <c r="J68" s="350"/>
    </row>
    <row r="69" spans="1:10" s="408" customFormat="1" ht="21" customHeight="1">
      <c r="A69" s="609" t="s">
        <v>3</v>
      </c>
      <c r="B69" s="609"/>
      <c r="C69" s="609"/>
      <c r="D69" s="609"/>
      <c r="E69" s="609"/>
      <c r="F69" s="609"/>
      <c r="G69" s="380">
        <f>SUM(G12:G68)</f>
        <v>467651000</v>
      </c>
      <c r="H69" s="380">
        <f>SUM(H12:H68)</f>
        <v>409429000</v>
      </c>
      <c r="I69" s="352">
        <f>G69-H69</f>
        <v>58222000</v>
      </c>
      <c r="J69" s="352"/>
    </row>
    <row r="70" spans="1:10" ht="21" customHeight="1"/>
    <row r="71" spans="1:10" ht="21" customHeight="1">
      <c r="B71" s="409" t="s">
        <v>517</v>
      </c>
      <c r="E71" s="617">
        <f>I69</f>
        <v>58222000</v>
      </c>
      <c r="F71" s="617"/>
      <c r="G71" s="410" t="s">
        <v>20</v>
      </c>
    </row>
    <row r="72" spans="1:10" ht="21" customHeight="1">
      <c r="B72" s="409" t="s">
        <v>518</v>
      </c>
      <c r="C72" s="411" t="str">
        <f>[4]!VND(E71, TRUE)</f>
        <v>Năm mươi tám triệu, hai trăm hai mươi hai ngàn đồng</v>
      </c>
    </row>
    <row r="73" spans="1:10" ht="21" customHeight="1"/>
    <row r="74" spans="1:10" ht="21" customHeight="1">
      <c r="A74" s="401" t="s">
        <v>1409</v>
      </c>
      <c r="G74" s="401" t="s">
        <v>23</v>
      </c>
    </row>
    <row r="75" spans="1:10" ht="21" customHeight="1"/>
    <row r="76" spans="1:10" ht="18.75" customHeight="1">
      <c r="A76" s="404"/>
      <c r="B76" s="400"/>
      <c r="D76" s="406"/>
      <c r="E76" s="406"/>
      <c r="F76" s="405"/>
      <c r="G76" s="406"/>
      <c r="H76" s="406"/>
      <c r="I76" s="406"/>
    </row>
    <row r="77" spans="1:10" ht="18.75" customHeight="1">
      <c r="A77" s="404"/>
      <c r="B77" s="400"/>
      <c r="D77" s="406"/>
      <c r="E77" s="406"/>
      <c r="F77" s="405"/>
      <c r="G77" s="406"/>
      <c r="H77" s="406"/>
      <c r="I77" s="406"/>
    </row>
    <row r="78" spans="1:10" ht="18.75" customHeight="1">
      <c r="A78" s="404"/>
      <c r="B78" s="400"/>
      <c r="D78" s="406"/>
      <c r="E78" s="406"/>
      <c r="F78" s="405"/>
      <c r="G78" s="406"/>
      <c r="H78" s="406"/>
      <c r="I78" s="406"/>
    </row>
    <row r="79" spans="1:10" ht="18.75" customHeight="1">
      <c r="A79" s="404"/>
      <c r="B79" s="400"/>
      <c r="D79" s="406"/>
      <c r="E79" s="406"/>
      <c r="F79" s="405"/>
      <c r="G79" s="406"/>
      <c r="H79" s="406"/>
      <c r="I79" s="406"/>
    </row>
    <row r="80" spans="1:10" ht="18.75" customHeight="1">
      <c r="A80" s="404"/>
      <c r="B80" s="400"/>
      <c r="D80" s="406"/>
      <c r="E80" s="406"/>
      <c r="F80" s="405"/>
      <c r="G80" s="406"/>
      <c r="H80" s="406"/>
      <c r="I80" s="406"/>
    </row>
    <row r="81" spans="1:9" ht="18.75" customHeight="1">
      <c r="A81" s="404"/>
      <c r="B81" s="400"/>
      <c r="D81" s="406"/>
      <c r="E81" s="406"/>
      <c r="F81" s="405"/>
      <c r="G81" s="406"/>
      <c r="H81" s="406"/>
      <c r="I81" s="406"/>
    </row>
    <row r="82" spans="1:9" ht="18.75" customHeight="1">
      <c r="A82" s="404"/>
      <c r="B82" s="400"/>
      <c r="D82" s="406"/>
      <c r="E82" s="406"/>
      <c r="F82" s="405"/>
      <c r="G82" s="406"/>
      <c r="H82" s="406"/>
      <c r="I82" s="406"/>
    </row>
    <row r="83" spans="1:9" ht="18.75" customHeight="1">
      <c r="A83" s="404"/>
      <c r="B83" s="400"/>
      <c r="D83" s="406"/>
      <c r="E83" s="406"/>
      <c r="F83" s="405"/>
      <c r="G83" s="406"/>
      <c r="H83" s="406"/>
      <c r="I83" s="406"/>
    </row>
    <row r="84" spans="1:9" ht="18.75" customHeight="1">
      <c r="A84" s="404"/>
      <c r="B84" s="400"/>
      <c r="D84" s="406"/>
      <c r="E84" s="406"/>
      <c r="F84" s="405"/>
      <c r="G84" s="406"/>
      <c r="H84" s="406"/>
      <c r="I84" s="406"/>
    </row>
    <row r="85" spans="1:9" ht="18.75" customHeight="1">
      <c r="A85" s="404"/>
      <c r="B85" s="400"/>
      <c r="D85" s="406"/>
      <c r="E85" s="406"/>
      <c r="F85" s="405"/>
      <c r="G85" s="406"/>
      <c r="H85" s="406"/>
      <c r="I85" s="406"/>
    </row>
    <row r="86" spans="1:9" ht="18.75" customHeight="1">
      <c r="A86" s="404"/>
      <c r="B86" s="400"/>
      <c r="D86" s="406"/>
      <c r="E86" s="406"/>
      <c r="F86" s="405"/>
      <c r="G86" s="406"/>
      <c r="H86" s="406"/>
      <c r="I86" s="406"/>
    </row>
    <row r="87" spans="1:9" ht="18.75" customHeight="1">
      <c r="A87" s="404"/>
      <c r="B87" s="400"/>
      <c r="D87" s="406"/>
      <c r="E87" s="406"/>
      <c r="F87" s="405"/>
      <c r="G87" s="406"/>
      <c r="H87" s="406"/>
      <c r="I87" s="406"/>
    </row>
    <row r="88" spans="1:9" ht="18.75" customHeight="1">
      <c r="A88" s="404"/>
      <c r="B88" s="400"/>
      <c r="D88" s="406"/>
      <c r="E88" s="406"/>
      <c r="F88" s="405"/>
      <c r="G88" s="406"/>
      <c r="H88" s="406"/>
      <c r="I88" s="406"/>
    </row>
    <row r="89" spans="1:9" ht="18.75" customHeight="1">
      <c r="A89" s="404"/>
      <c r="B89" s="400"/>
      <c r="D89" s="406"/>
      <c r="E89" s="406"/>
      <c r="F89" s="405"/>
      <c r="G89" s="406"/>
      <c r="H89" s="406"/>
      <c r="I89" s="406"/>
    </row>
    <row r="90" spans="1:9" ht="18.75" customHeight="1"/>
    <row r="91" spans="1:9" ht="18.75" customHeight="1"/>
    <row r="92" spans="1:9" ht="18.75" customHeight="1"/>
    <row r="93" spans="1:9" ht="18.75" customHeight="1"/>
    <row r="94" spans="1:9" s="399" customFormat="1" ht="18.75" customHeight="1">
      <c r="B94" s="393"/>
      <c r="C94" s="400"/>
      <c r="D94" s="401"/>
      <c r="E94" s="401"/>
      <c r="F94" s="402"/>
      <c r="G94" s="401"/>
      <c r="H94" s="401"/>
      <c r="I94" s="401"/>
    </row>
    <row r="95" spans="1:9" s="399" customFormat="1" ht="18.75" customHeight="1">
      <c r="B95" s="393"/>
      <c r="C95" s="400"/>
      <c r="D95" s="401"/>
      <c r="E95" s="401"/>
      <c r="F95" s="402"/>
      <c r="G95" s="401"/>
      <c r="H95" s="401"/>
      <c r="I95" s="401"/>
    </row>
    <row r="96" spans="1:9" s="399" customFormat="1" ht="18.75" customHeight="1">
      <c r="B96" s="393"/>
      <c r="C96" s="400"/>
      <c r="D96" s="401"/>
      <c r="E96" s="401"/>
      <c r="F96" s="402"/>
      <c r="G96" s="401"/>
      <c r="H96" s="401"/>
      <c r="I96" s="401"/>
    </row>
    <row r="97" spans="2:9" s="399" customFormat="1" ht="18.75" customHeight="1">
      <c r="B97" s="393"/>
      <c r="C97" s="400"/>
      <c r="D97" s="401"/>
      <c r="E97" s="401"/>
      <c r="F97" s="402"/>
      <c r="G97" s="401"/>
      <c r="H97" s="401"/>
      <c r="I97" s="401"/>
    </row>
  </sheetData>
  <mergeCells count="8">
    <mergeCell ref="E71:F71"/>
    <mergeCell ref="A35:J35"/>
    <mergeCell ref="A1:C1"/>
    <mergeCell ref="A3:B3"/>
    <mergeCell ref="A5:H5"/>
    <mergeCell ref="A6:H6"/>
    <mergeCell ref="A19:J19"/>
    <mergeCell ref="A69:F69"/>
  </mergeCells>
  <pageMargins left="0.5" right="0.15" top="0.53" bottom="0.25" header="0.5" footer="0.25"/>
  <pageSetup scale="93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31"/>
  </sheetPr>
  <dimension ref="A1:N43"/>
  <sheetViews>
    <sheetView workbookViewId="0">
      <selection activeCell="E24" sqref="E22:E24"/>
    </sheetView>
  </sheetViews>
  <sheetFormatPr defaultColWidth="9.140625" defaultRowHeight="16.5"/>
  <cols>
    <col min="1" max="1" width="4.85546875" style="472" customWidth="1"/>
    <col min="2" max="2" width="34.140625" style="472" customWidth="1"/>
    <col min="3" max="3" width="12.5703125" style="474" customWidth="1"/>
    <col min="4" max="4" width="13.28515625" style="475" bestFit="1" customWidth="1"/>
    <col min="5" max="5" width="15.7109375" style="475" customWidth="1"/>
    <col min="6" max="6" width="15.85546875" style="472" customWidth="1"/>
    <col min="7" max="7" width="14.5703125" style="496" bestFit="1" customWidth="1"/>
    <col min="8" max="8" width="10.42578125" style="496" customWidth="1"/>
    <col min="9" max="9" width="16.5703125" style="496" customWidth="1"/>
    <col min="10" max="10" width="11.5703125" style="496" customWidth="1"/>
    <col min="11" max="11" width="10" style="496" customWidth="1"/>
    <col min="12" max="12" width="12.85546875" style="496" customWidth="1"/>
    <col min="13" max="13" width="13.28515625" style="496" customWidth="1"/>
    <col min="14" max="16384" width="9.140625" style="472"/>
  </cols>
  <sheetData>
    <row r="1" spans="1:10" ht="47.25" customHeight="1">
      <c r="A1" s="623" t="s">
        <v>2146</v>
      </c>
      <c r="B1" s="623"/>
      <c r="C1" s="623"/>
      <c r="D1" s="623"/>
      <c r="E1" s="623"/>
      <c r="F1" s="471"/>
      <c r="G1" s="495"/>
      <c r="H1" s="495"/>
    </row>
    <row r="2" spans="1:10" ht="18.75" customHeight="1">
      <c r="A2" s="473"/>
      <c r="G2" s="472"/>
      <c r="H2" s="497"/>
    </row>
    <row r="3" spans="1:10" s="430" customFormat="1" ht="39.75" customHeight="1">
      <c r="A3" s="426"/>
      <c r="B3" s="427" t="s">
        <v>1992</v>
      </c>
      <c r="C3" s="516" t="s">
        <v>487</v>
      </c>
      <c r="D3" s="517" t="s">
        <v>1993</v>
      </c>
      <c r="E3" s="517" t="s">
        <v>1994</v>
      </c>
      <c r="F3" s="517" t="s">
        <v>1995</v>
      </c>
    </row>
    <row r="4" spans="1:10" s="424" customFormat="1" ht="17.25" customHeight="1">
      <c r="B4" s="435" t="s">
        <v>2158</v>
      </c>
      <c r="C4" s="518"/>
      <c r="D4" s="519"/>
      <c r="E4" s="520"/>
      <c r="F4" s="440"/>
    </row>
    <row r="5" spans="1:10" s="424" customFormat="1" ht="17.25" customHeight="1">
      <c r="B5" s="441" t="s">
        <v>2157</v>
      </c>
      <c r="C5" s="521">
        <v>52000</v>
      </c>
      <c r="D5" s="522">
        <v>2.85</v>
      </c>
      <c r="E5" s="523">
        <f>C5*D5</f>
        <v>148200</v>
      </c>
      <c r="F5" s="445"/>
    </row>
    <row r="6" spans="1:10" s="423" customFormat="1" ht="17.25" customHeight="1">
      <c r="B6" s="524" t="s">
        <v>2156</v>
      </c>
      <c r="C6" s="525"/>
      <c r="D6" s="526"/>
      <c r="E6" s="527"/>
      <c r="F6" s="528"/>
    </row>
    <row r="7" spans="1:10" s="424" customFormat="1" ht="17.25" customHeight="1">
      <c r="B7" s="441" t="s">
        <v>2160</v>
      </c>
      <c r="C7" s="521"/>
      <c r="D7" s="522"/>
      <c r="E7" s="523"/>
      <c r="F7" s="443">
        <v>148188</v>
      </c>
    </row>
    <row r="8" spans="1:10" s="424" customFormat="1" ht="17.25" customHeight="1">
      <c r="B8" s="441"/>
      <c r="C8" s="521"/>
      <c r="D8" s="522"/>
      <c r="E8" s="523"/>
      <c r="F8" s="445"/>
    </row>
    <row r="9" spans="1:10" s="423" customFormat="1" ht="17.25" customHeight="1">
      <c r="B9" s="451" t="s">
        <v>2001</v>
      </c>
      <c r="C9" s="533">
        <f>SUM(C4:C8)</f>
        <v>52000</v>
      </c>
      <c r="D9" s="533"/>
      <c r="E9" s="533">
        <f t="shared" ref="E9:F9" si="0">SUM(E4:E8)</f>
        <v>148200</v>
      </c>
      <c r="F9" s="533">
        <f t="shared" si="0"/>
        <v>148188</v>
      </c>
    </row>
    <row r="10" spans="1:10" s="424" customFormat="1" ht="17.25" customHeight="1">
      <c r="B10" s="435" t="s">
        <v>2159</v>
      </c>
      <c r="C10" s="521"/>
      <c r="D10" s="522"/>
      <c r="E10" s="523">
        <f t="shared" ref="E10:E11" si="1">C10*D10</f>
        <v>0</v>
      </c>
      <c r="F10" s="445"/>
      <c r="I10" s="17"/>
      <c r="J10" s="17"/>
    </row>
    <row r="11" spans="1:10" s="424" customFormat="1" ht="17.25" customHeight="1">
      <c r="B11" s="441" t="s">
        <v>2157</v>
      </c>
      <c r="C11" s="521">
        <v>52000</v>
      </c>
      <c r="D11" s="522">
        <v>2.85</v>
      </c>
      <c r="E11" s="523">
        <f t="shared" si="1"/>
        <v>148200</v>
      </c>
      <c r="F11" s="445"/>
    </row>
    <row r="12" spans="1:10" s="423" customFormat="1" ht="17.25" customHeight="1">
      <c r="B12" s="524" t="s">
        <v>2156</v>
      </c>
      <c r="C12" s="525"/>
      <c r="D12" s="526"/>
      <c r="E12" s="527"/>
      <c r="F12" s="528"/>
    </row>
    <row r="13" spans="1:10" s="424" customFormat="1" ht="17.25" customHeight="1">
      <c r="B13" s="441"/>
      <c r="C13" s="521"/>
      <c r="D13" s="522"/>
      <c r="E13" s="523"/>
      <c r="F13" s="445"/>
    </row>
    <row r="14" spans="1:10" s="424" customFormat="1" ht="17.25" customHeight="1">
      <c r="B14" s="446"/>
      <c r="C14" s="529"/>
      <c r="D14" s="530"/>
      <c r="E14" s="531"/>
      <c r="F14" s="532"/>
    </row>
    <row r="15" spans="1:10" s="423" customFormat="1" ht="17.25" customHeight="1">
      <c r="B15" s="451" t="s">
        <v>2001</v>
      </c>
      <c r="C15" s="533">
        <f>SUM(C10:C14)</f>
        <v>52000</v>
      </c>
      <c r="D15" s="533"/>
      <c r="E15" s="533">
        <f t="shared" ref="E15:F15" si="2">SUM(E10:E14)</f>
        <v>148200</v>
      </c>
      <c r="F15" s="533">
        <f t="shared" si="2"/>
        <v>0</v>
      </c>
    </row>
    <row r="16" spans="1:10" s="423" customFormat="1" ht="17.25" customHeight="1">
      <c r="B16" s="534"/>
      <c r="C16" s="535"/>
      <c r="D16" s="536"/>
      <c r="E16" s="537"/>
      <c r="F16" s="76"/>
      <c r="G16" s="513" t="s">
        <v>2142</v>
      </c>
    </row>
    <row r="17" spans="1:14" s="473" customFormat="1" ht="36.75" customHeight="1">
      <c r="A17" s="476" t="s">
        <v>0</v>
      </c>
      <c r="B17" s="476" t="s">
        <v>1992</v>
      </c>
      <c r="C17" s="477" t="s">
        <v>487</v>
      </c>
      <c r="D17" s="478" t="s">
        <v>1993</v>
      </c>
      <c r="E17" s="478" t="s">
        <v>489</v>
      </c>
      <c r="G17" s="508" t="s">
        <v>13</v>
      </c>
      <c r="H17" s="508" t="s">
        <v>923</v>
      </c>
      <c r="I17" s="498" t="s">
        <v>1992</v>
      </c>
      <c r="J17" s="508" t="s">
        <v>2144</v>
      </c>
      <c r="K17" s="477" t="s">
        <v>58</v>
      </c>
      <c r="L17" s="512" t="s">
        <v>2145</v>
      </c>
      <c r="M17" s="512" t="s">
        <v>489</v>
      </c>
    </row>
    <row r="18" spans="1:14" ht="17.25" customHeight="1">
      <c r="A18" s="479">
        <f>ROW()-3</f>
        <v>15</v>
      </c>
      <c r="B18" s="480" t="s">
        <v>2131</v>
      </c>
      <c r="C18" s="481">
        <f>52000*2</f>
        <v>104000</v>
      </c>
      <c r="D18" s="482">
        <v>300</v>
      </c>
      <c r="E18" s="482">
        <f t="shared" ref="E18:E25" si="3">C18*D18</f>
        <v>31200000</v>
      </c>
      <c r="G18" s="505">
        <v>42574</v>
      </c>
      <c r="H18" s="505">
        <v>42586</v>
      </c>
      <c r="I18" s="506" t="s">
        <v>2143</v>
      </c>
      <c r="J18" s="509">
        <f>H18-G18+1</f>
        <v>13</v>
      </c>
      <c r="K18" s="510">
        <v>3.1070000000000002</v>
      </c>
      <c r="L18" s="507">
        <v>18000</v>
      </c>
      <c r="M18" s="507">
        <f>L18*K18*J18</f>
        <v>727038.00000000012</v>
      </c>
      <c r="N18" s="487"/>
    </row>
    <row r="19" spans="1:14" ht="17.25" customHeight="1">
      <c r="A19" s="483">
        <f t="shared" ref="A19:A25" si="4">ROW()-3</f>
        <v>16</v>
      </c>
      <c r="B19" s="484" t="s">
        <v>2132</v>
      </c>
      <c r="C19" s="485">
        <v>4</v>
      </c>
      <c r="D19" s="486">
        <v>2000000</v>
      </c>
      <c r="E19" s="486">
        <f t="shared" si="3"/>
        <v>8000000</v>
      </c>
      <c r="G19" s="503">
        <v>42575</v>
      </c>
      <c r="H19" s="503">
        <v>42586</v>
      </c>
      <c r="I19" s="506" t="s">
        <v>2143</v>
      </c>
      <c r="J19" s="509">
        <f t="shared" ref="J19:J29" si="5">H19-G19+1</f>
        <v>12</v>
      </c>
      <c r="K19" s="511">
        <v>22.893000000000001</v>
      </c>
      <c r="L19" s="507">
        <v>18000</v>
      </c>
      <c r="M19" s="507">
        <f t="shared" ref="M19:M29" si="6">L19*K19*J19</f>
        <v>4944888</v>
      </c>
      <c r="N19" s="487"/>
    </row>
    <row r="20" spans="1:14" ht="17.25" customHeight="1">
      <c r="A20" s="483">
        <f t="shared" si="4"/>
        <v>17</v>
      </c>
      <c r="B20" s="484" t="s">
        <v>2133</v>
      </c>
      <c r="C20" s="485">
        <v>4</v>
      </c>
      <c r="D20" s="486">
        <v>2000000</v>
      </c>
      <c r="E20" s="486">
        <f t="shared" si="3"/>
        <v>8000000</v>
      </c>
      <c r="G20" s="503">
        <v>42575</v>
      </c>
      <c r="H20" s="503">
        <v>42587</v>
      </c>
      <c r="I20" s="506" t="s">
        <v>2143</v>
      </c>
      <c r="J20" s="509">
        <f t="shared" si="5"/>
        <v>13</v>
      </c>
      <c r="K20" s="511">
        <v>2.2879999999999998</v>
      </c>
      <c r="L20" s="507">
        <v>18000</v>
      </c>
      <c r="M20" s="507">
        <f t="shared" si="6"/>
        <v>535392</v>
      </c>
      <c r="N20" s="487"/>
    </row>
    <row r="21" spans="1:14" ht="17.25" customHeight="1">
      <c r="A21" s="483">
        <f t="shared" si="4"/>
        <v>18</v>
      </c>
      <c r="B21" s="484" t="s">
        <v>2134</v>
      </c>
      <c r="C21" s="485">
        <v>4</v>
      </c>
      <c r="D21" s="486">
        <v>600000</v>
      </c>
      <c r="E21" s="486">
        <f t="shared" si="3"/>
        <v>2400000</v>
      </c>
      <c r="G21" s="503">
        <v>42576</v>
      </c>
      <c r="H21" s="503">
        <v>42587</v>
      </c>
      <c r="I21" s="506" t="s">
        <v>2143</v>
      </c>
      <c r="J21" s="509">
        <f t="shared" si="5"/>
        <v>12</v>
      </c>
      <c r="K21" s="511">
        <v>7.67</v>
      </c>
      <c r="L21" s="507">
        <v>18000</v>
      </c>
      <c r="M21" s="507">
        <f t="shared" si="6"/>
        <v>1656720</v>
      </c>
      <c r="N21" s="487"/>
    </row>
    <row r="22" spans="1:14" ht="17.25" customHeight="1">
      <c r="A22" s="483">
        <f t="shared" si="4"/>
        <v>19</v>
      </c>
      <c r="B22" s="484" t="s">
        <v>2135</v>
      </c>
      <c r="C22" s="485">
        <v>4</v>
      </c>
      <c r="D22" s="486">
        <v>15306800</v>
      </c>
      <c r="E22" s="486">
        <f>C22*D22</f>
        <v>61227200</v>
      </c>
      <c r="G22" s="503">
        <v>42577</v>
      </c>
      <c r="H22" s="503">
        <v>42587</v>
      </c>
      <c r="I22" s="506" t="s">
        <v>2143</v>
      </c>
      <c r="J22" s="509">
        <f t="shared" si="5"/>
        <v>11</v>
      </c>
      <c r="K22" s="511">
        <v>16.042000000000002</v>
      </c>
      <c r="L22" s="507">
        <v>18000</v>
      </c>
      <c r="M22" s="507">
        <f t="shared" si="6"/>
        <v>3176316</v>
      </c>
      <c r="N22" s="487"/>
    </row>
    <row r="23" spans="1:14" ht="17.25" customHeight="1">
      <c r="A23" s="483">
        <f t="shared" si="4"/>
        <v>20</v>
      </c>
      <c r="B23" s="484" t="s">
        <v>2136</v>
      </c>
      <c r="C23" s="485">
        <v>4</v>
      </c>
      <c r="D23" s="486">
        <v>7378778</v>
      </c>
      <c r="E23" s="486">
        <f t="shared" si="3"/>
        <v>29515112</v>
      </c>
      <c r="G23" s="503">
        <v>42577</v>
      </c>
      <c r="H23" s="503">
        <v>42593</v>
      </c>
      <c r="I23" s="506" t="s">
        <v>2143</v>
      </c>
      <c r="J23" s="509">
        <f t="shared" si="5"/>
        <v>17</v>
      </c>
      <c r="K23" s="511">
        <v>1.794</v>
      </c>
      <c r="L23" s="507">
        <v>18000</v>
      </c>
      <c r="M23" s="507">
        <f t="shared" si="6"/>
        <v>548964</v>
      </c>
      <c r="N23" s="487"/>
    </row>
    <row r="24" spans="1:14" ht="17.25" customHeight="1">
      <c r="A24" s="483">
        <f t="shared" si="4"/>
        <v>21</v>
      </c>
      <c r="B24" s="484" t="s">
        <v>2137</v>
      </c>
      <c r="C24" s="485">
        <v>4</v>
      </c>
      <c r="D24" s="486">
        <v>5600000</v>
      </c>
      <c r="E24" s="486">
        <f t="shared" si="3"/>
        <v>22400000</v>
      </c>
      <c r="G24" s="503">
        <v>42578</v>
      </c>
      <c r="H24" s="503">
        <v>42593</v>
      </c>
      <c r="I24" s="506" t="s">
        <v>2143</v>
      </c>
      <c r="J24" s="509">
        <f t="shared" si="5"/>
        <v>16</v>
      </c>
      <c r="K24" s="511">
        <v>22.399000000000001</v>
      </c>
      <c r="L24" s="507">
        <v>18000</v>
      </c>
      <c r="M24" s="507">
        <f t="shared" si="6"/>
        <v>6450912</v>
      </c>
      <c r="N24" s="487"/>
    </row>
    <row r="25" spans="1:14" ht="16.5" customHeight="1">
      <c r="A25" s="483">
        <f t="shared" si="4"/>
        <v>22</v>
      </c>
      <c r="B25" s="484" t="s">
        <v>2139</v>
      </c>
      <c r="C25" s="485">
        <v>4</v>
      </c>
      <c r="D25" s="486">
        <f>88*22500</f>
        <v>1980000</v>
      </c>
      <c r="E25" s="486">
        <f t="shared" si="3"/>
        <v>7920000</v>
      </c>
      <c r="G25" s="503">
        <v>42579</v>
      </c>
      <c r="H25" s="503">
        <v>42593</v>
      </c>
      <c r="I25" s="506" t="s">
        <v>2143</v>
      </c>
      <c r="J25" s="509">
        <f t="shared" si="5"/>
        <v>15</v>
      </c>
      <c r="K25" s="511">
        <v>1.8069999999999999</v>
      </c>
      <c r="L25" s="507">
        <v>18000</v>
      </c>
      <c r="M25" s="507">
        <f t="shared" si="6"/>
        <v>487890</v>
      </c>
      <c r="N25" s="487"/>
    </row>
    <row r="26" spans="1:14" ht="16.5" customHeight="1">
      <c r="A26" s="483">
        <v>9</v>
      </c>
      <c r="B26" s="484" t="s">
        <v>2140</v>
      </c>
      <c r="C26" s="485">
        <v>2</v>
      </c>
      <c r="D26" s="486">
        <v>1350000</v>
      </c>
      <c r="E26" s="486">
        <f>C26*D26</f>
        <v>2700000</v>
      </c>
      <c r="G26" s="503">
        <v>42579</v>
      </c>
      <c r="H26" s="503">
        <v>42594</v>
      </c>
      <c r="I26" s="506" t="s">
        <v>2143</v>
      </c>
      <c r="J26" s="509">
        <f t="shared" si="5"/>
        <v>16</v>
      </c>
      <c r="K26" s="511">
        <v>11.843</v>
      </c>
      <c r="L26" s="507">
        <v>18000</v>
      </c>
      <c r="M26" s="507">
        <f t="shared" si="6"/>
        <v>3410784</v>
      </c>
      <c r="N26" s="487"/>
    </row>
    <row r="27" spans="1:14" ht="17.25" customHeight="1">
      <c r="A27" s="483">
        <v>10</v>
      </c>
      <c r="B27" s="484" t="s">
        <v>2147</v>
      </c>
      <c r="C27" s="485">
        <f>C18</f>
        <v>104000</v>
      </c>
      <c r="D27" s="486">
        <v>50</v>
      </c>
      <c r="E27" s="486">
        <f>C27*D27</f>
        <v>5200000</v>
      </c>
      <c r="G27" s="503">
        <v>42590</v>
      </c>
      <c r="H27" s="503">
        <v>42594</v>
      </c>
      <c r="I27" s="506" t="s">
        <v>2143</v>
      </c>
      <c r="J27" s="509">
        <f>H27-G27+1</f>
        <v>5</v>
      </c>
      <c r="K27" s="511">
        <v>7.54</v>
      </c>
      <c r="L27" s="507">
        <v>18000</v>
      </c>
      <c r="M27" s="507">
        <f>L27*K27*J27</f>
        <v>678600</v>
      </c>
      <c r="N27" s="487"/>
    </row>
    <row r="28" spans="1:14" ht="17.25" customHeight="1">
      <c r="A28" s="483">
        <v>11</v>
      </c>
      <c r="B28" s="484" t="s">
        <v>2141</v>
      </c>
      <c r="C28" s="485"/>
      <c r="D28" s="486"/>
      <c r="E28" s="486">
        <f>M31</f>
        <v>22818510</v>
      </c>
      <c r="G28" s="503">
        <v>42593</v>
      </c>
      <c r="H28" s="503">
        <v>42594</v>
      </c>
      <c r="I28" s="506" t="s">
        <v>2143</v>
      </c>
      <c r="J28" s="509">
        <f>H28-G28+1</f>
        <v>2</v>
      </c>
      <c r="K28" s="511">
        <v>4.55</v>
      </c>
      <c r="L28" s="507">
        <v>18000</v>
      </c>
      <c r="M28" s="507">
        <f>L28*K28*J28</f>
        <v>163800</v>
      </c>
      <c r="N28" s="487"/>
    </row>
    <row r="29" spans="1:14" s="473" customFormat="1" ht="17.25" customHeight="1">
      <c r="A29" s="483">
        <v>12</v>
      </c>
      <c r="B29" s="484" t="s">
        <v>2166</v>
      </c>
      <c r="C29" s="485"/>
      <c r="D29" s="486"/>
      <c r="E29" s="486">
        <v>1000000</v>
      </c>
      <c r="F29" s="472"/>
      <c r="G29" s="503">
        <v>42594</v>
      </c>
      <c r="H29" s="503">
        <v>42594</v>
      </c>
      <c r="I29" s="506" t="s">
        <v>2143</v>
      </c>
      <c r="J29" s="509">
        <f t="shared" si="5"/>
        <v>1</v>
      </c>
      <c r="K29" s="511">
        <v>2.0670000000000002</v>
      </c>
      <c r="L29" s="507">
        <v>18000</v>
      </c>
      <c r="M29" s="507">
        <f t="shared" si="6"/>
        <v>37206</v>
      </c>
      <c r="N29" s="487"/>
    </row>
    <row r="30" spans="1:14" ht="11.25" customHeight="1">
      <c r="A30" s="483"/>
      <c r="B30" s="484"/>
      <c r="C30" s="485"/>
      <c r="D30" s="486"/>
      <c r="E30" s="486"/>
      <c r="G30" s="504"/>
      <c r="H30" s="504"/>
      <c r="I30" s="488"/>
      <c r="J30" s="488"/>
      <c r="K30" s="499"/>
      <c r="L30" s="500"/>
      <c r="M30" s="500">
        <f t="shared" ref="M30" si="7">K30*L30</f>
        <v>0</v>
      </c>
    </row>
    <row r="31" spans="1:14" ht="18.75" customHeight="1">
      <c r="A31" s="492"/>
      <c r="B31" s="492" t="s">
        <v>2008</v>
      </c>
      <c r="C31" s="493"/>
      <c r="D31" s="494"/>
      <c r="E31" s="494">
        <f>SUM(E18:E30)</f>
        <v>202380822</v>
      </c>
      <c r="F31" s="473"/>
      <c r="G31" s="206"/>
      <c r="H31" s="206"/>
      <c r="I31" s="206" t="s">
        <v>2008</v>
      </c>
      <c r="J31" s="206"/>
      <c r="K31" s="501"/>
      <c r="L31" s="502"/>
      <c r="M31" s="502">
        <f>SUM(M18:M30)</f>
        <v>22818510</v>
      </c>
    </row>
    <row r="32" spans="1:14" ht="18.75" customHeight="1"/>
    <row r="33" spans="1:10" s="496" customFormat="1">
      <c r="A33" s="472"/>
      <c r="B33" s="472"/>
      <c r="C33" s="474"/>
      <c r="D33" s="475" t="s">
        <v>2138</v>
      </c>
      <c r="E33" s="475">
        <f>E31/C18</f>
        <v>1945.9694423076924</v>
      </c>
      <c r="F33" s="472"/>
    </row>
    <row r="35" spans="1:10" ht="33">
      <c r="A35" s="498" t="s">
        <v>0</v>
      </c>
      <c r="B35" s="508" t="s">
        <v>1992</v>
      </c>
      <c r="C35" s="477" t="s">
        <v>2162</v>
      </c>
      <c r="D35" s="512" t="s">
        <v>2010</v>
      </c>
      <c r="E35" s="512" t="s">
        <v>489</v>
      </c>
      <c r="F35" s="512" t="s">
        <v>2161</v>
      </c>
    </row>
    <row r="36" spans="1:10">
      <c r="A36" s="483">
        <v>1</v>
      </c>
      <c r="B36" s="484" t="s">
        <v>2163</v>
      </c>
      <c r="C36" s="485">
        <f>F9</f>
        <v>148188</v>
      </c>
      <c r="D36" s="486">
        <v>22260</v>
      </c>
      <c r="E36" s="486">
        <f t="shared" ref="E36:E37" si="8">C36*D36</f>
        <v>3298664880</v>
      </c>
      <c r="F36" s="486"/>
    </row>
    <row r="37" spans="1:10">
      <c r="A37" s="483">
        <v>2</v>
      </c>
      <c r="B37" s="484" t="s">
        <v>2167</v>
      </c>
      <c r="C37" s="485"/>
      <c r="D37" s="486"/>
      <c r="E37" s="486">
        <f t="shared" si="8"/>
        <v>0</v>
      </c>
      <c r="F37" s="486">
        <v>1416959000</v>
      </c>
      <c r="G37" s="538"/>
      <c r="H37" s="539"/>
      <c r="I37" s="538"/>
      <c r="J37" s="540"/>
    </row>
    <row r="38" spans="1:10">
      <c r="A38" s="483">
        <v>3</v>
      </c>
      <c r="B38" s="484" t="s">
        <v>2164</v>
      </c>
      <c r="C38" s="485"/>
      <c r="D38" s="486"/>
      <c r="E38" s="486">
        <f>C38*D38</f>
        <v>0</v>
      </c>
      <c r="F38" s="486">
        <v>1421958000</v>
      </c>
      <c r="G38" s="538"/>
      <c r="H38" s="539"/>
      <c r="I38" s="538"/>
      <c r="J38" s="540"/>
    </row>
    <row r="39" spans="1:10">
      <c r="A39" s="483">
        <v>5</v>
      </c>
      <c r="B39" s="484" t="s">
        <v>2165</v>
      </c>
      <c r="C39" s="485"/>
      <c r="D39" s="486"/>
      <c r="E39" s="486">
        <f>C39*D39</f>
        <v>0</v>
      </c>
      <c r="F39" s="486">
        <v>257367058</v>
      </c>
      <c r="G39" s="538"/>
      <c r="H39" s="539"/>
      <c r="I39" s="538"/>
      <c r="J39" s="540"/>
    </row>
    <row r="40" spans="1:10">
      <c r="A40" s="488"/>
      <c r="B40" s="489"/>
      <c r="C40" s="490"/>
      <c r="D40" s="491"/>
      <c r="E40" s="491">
        <f>M41</f>
        <v>0</v>
      </c>
      <c r="F40" s="491"/>
    </row>
    <row r="41" spans="1:10">
      <c r="A41" s="492"/>
      <c r="B41" s="492" t="s">
        <v>2169</v>
      </c>
      <c r="C41" s="493"/>
      <c r="D41" s="494"/>
      <c r="E41" s="494">
        <f>SUM(E36:E40)</f>
        <v>3298664880</v>
      </c>
      <c r="F41" s="494">
        <f>SUM(F36:F40)</f>
        <v>3096284058</v>
      </c>
    </row>
    <row r="43" spans="1:10">
      <c r="D43" s="541" t="s">
        <v>2168</v>
      </c>
      <c r="F43" s="542">
        <f>E41-F41</f>
        <v>202380822</v>
      </c>
    </row>
  </sheetData>
  <mergeCells count="1">
    <mergeCell ref="A1:E1"/>
  </mergeCells>
  <pageMargins left="0.51" right="0.25" top="0.19" bottom="0.25" header="0" footer="0"/>
  <pageSetup paperSize="9" scale="9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pane ySplit="3" topLeftCell="A4" activePane="bottomLeft" state="frozen"/>
      <selection pane="bottomLeft" activeCell="D16" sqref="D16"/>
    </sheetView>
  </sheetViews>
  <sheetFormatPr defaultColWidth="10.7109375" defaultRowHeight="18" customHeight="1"/>
  <cols>
    <col min="1" max="1" width="4.7109375" style="546" customWidth="1"/>
    <col min="2" max="2" width="9.7109375" style="546" customWidth="1"/>
    <col min="3" max="3" width="27.7109375" style="546" customWidth="1"/>
    <col min="4" max="4" width="13.85546875" style="546" customWidth="1"/>
    <col min="5" max="5" width="22.85546875" style="546" customWidth="1"/>
    <col min="6" max="6" width="9" style="546" customWidth="1"/>
    <col min="7" max="7" width="6.85546875" style="546" customWidth="1"/>
    <col min="8" max="8" width="11.7109375" style="546" customWidth="1"/>
    <col min="9" max="9" width="10.7109375" style="546"/>
    <col min="10" max="10" width="9.5703125" style="546" customWidth="1"/>
    <col min="11" max="16384" width="10.7109375" style="546"/>
  </cols>
  <sheetData>
    <row r="1" spans="1:11" ht="27" customHeight="1">
      <c r="A1" s="625" t="s">
        <v>2186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1" s="545" customFormat="1" ht="19.5" customHeight="1">
      <c r="A2" s="629" t="s">
        <v>0</v>
      </c>
      <c r="B2" s="629" t="s">
        <v>2187</v>
      </c>
      <c r="C2" s="624" t="s">
        <v>2191</v>
      </c>
      <c r="D2" s="624"/>
      <c r="E2" s="624"/>
      <c r="F2" s="624" t="s">
        <v>2193</v>
      </c>
      <c r="G2" s="624"/>
      <c r="H2" s="624"/>
      <c r="I2" s="629" t="s">
        <v>2192</v>
      </c>
      <c r="J2" s="624" t="s">
        <v>1995</v>
      </c>
      <c r="K2" s="624"/>
    </row>
    <row r="3" spans="1:11" s="548" customFormat="1" ht="27" customHeight="1">
      <c r="A3" s="629"/>
      <c r="B3" s="629" t="s">
        <v>2187</v>
      </c>
      <c r="C3" s="549" t="s">
        <v>2188</v>
      </c>
      <c r="D3" s="549" t="s">
        <v>2189</v>
      </c>
      <c r="E3" s="549" t="s">
        <v>2190</v>
      </c>
      <c r="F3" s="549" t="s">
        <v>487</v>
      </c>
      <c r="G3" s="549" t="s">
        <v>1993</v>
      </c>
      <c r="H3" s="549" t="s">
        <v>489</v>
      </c>
      <c r="I3" s="629"/>
      <c r="J3" s="550" t="s">
        <v>2194</v>
      </c>
      <c r="K3" s="549" t="s">
        <v>2</v>
      </c>
    </row>
    <row r="4" spans="1:11" s="547" customFormat="1" ht="18" customHeight="1">
      <c r="A4" s="551">
        <f>IF(B4&lt;&gt;"",ROW()-3,"")</f>
        <v>1</v>
      </c>
      <c r="B4" s="555">
        <v>42587</v>
      </c>
      <c r="C4" s="551" t="s">
        <v>2197</v>
      </c>
      <c r="D4" s="551" t="s">
        <v>2195</v>
      </c>
      <c r="E4" s="551">
        <v>3290158</v>
      </c>
      <c r="F4" s="558">
        <v>26000</v>
      </c>
      <c r="G4" s="559">
        <v>2.85</v>
      </c>
      <c r="H4" s="559">
        <f>F4*G4</f>
        <v>74100</v>
      </c>
      <c r="I4" s="555"/>
      <c r="J4" s="555">
        <v>42626</v>
      </c>
      <c r="K4" s="559">
        <v>148188</v>
      </c>
    </row>
    <row r="5" spans="1:11" s="547" customFormat="1" ht="18" customHeight="1">
      <c r="A5" s="551">
        <f t="shared" ref="A5:A24" si="0">IF(B5&lt;&gt;"",ROW()-3,"")</f>
        <v>2</v>
      </c>
      <c r="B5" s="555">
        <v>42587</v>
      </c>
      <c r="C5" s="551" t="s">
        <v>2197</v>
      </c>
      <c r="D5" s="560" t="s">
        <v>2196</v>
      </c>
      <c r="E5" s="560">
        <v>3290198</v>
      </c>
      <c r="F5" s="558">
        <v>26000</v>
      </c>
      <c r="G5" s="559">
        <v>2.85</v>
      </c>
      <c r="H5" s="559">
        <f t="shared" ref="H5:H24" si="1">F5*G5</f>
        <v>74100</v>
      </c>
      <c r="I5" s="556"/>
      <c r="J5" s="556"/>
      <c r="K5" s="559"/>
    </row>
    <row r="6" spans="1:11" s="547" customFormat="1" ht="18" customHeight="1">
      <c r="A6" s="551">
        <f t="shared" si="0"/>
        <v>3</v>
      </c>
      <c r="B6" s="556">
        <v>42594</v>
      </c>
      <c r="C6" s="560" t="s">
        <v>2198</v>
      </c>
      <c r="D6" s="560" t="s">
        <v>2199</v>
      </c>
      <c r="E6" s="560">
        <v>3751842</v>
      </c>
      <c r="F6" s="558">
        <v>26000</v>
      </c>
      <c r="G6" s="559">
        <v>2.85</v>
      </c>
      <c r="H6" s="559">
        <f t="shared" si="1"/>
        <v>74100</v>
      </c>
      <c r="I6" s="556"/>
      <c r="J6" s="556">
        <v>42633</v>
      </c>
      <c r="K6" s="559">
        <v>148188</v>
      </c>
    </row>
    <row r="7" spans="1:11" s="547" customFormat="1" ht="18" customHeight="1">
      <c r="A7" s="551">
        <f t="shared" si="0"/>
        <v>4</v>
      </c>
      <c r="B7" s="556">
        <v>42594</v>
      </c>
      <c r="C7" s="560" t="s">
        <v>2198</v>
      </c>
      <c r="D7" s="560" t="s">
        <v>2200</v>
      </c>
      <c r="E7" s="560">
        <v>3755190</v>
      </c>
      <c r="F7" s="558">
        <v>26000</v>
      </c>
      <c r="G7" s="559">
        <v>2.85</v>
      </c>
      <c r="H7" s="559">
        <f t="shared" si="1"/>
        <v>74100</v>
      </c>
      <c r="I7" s="556"/>
      <c r="J7" s="556"/>
      <c r="K7" s="560"/>
    </row>
    <row r="8" spans="1:11" s="547" customFormat="1" ht="18" customHeight="1">
      <c r="A8" s="551">
        <f t="shared" si="0"/>
        <v>5</v>
      </c>
      <c r="B8" s="556">
        <v>42661</v>
      </c>
      <c r="C8" s="560" t="s">
        <v>2205</v>
      </c>
      <c r="D8" s="560" t="s">
        <v>2201</v>
      </c>
      <c r="E8" s="560" t="s">
        <v>2203</v>
      </c>
      <c r="F8" s="558">
        <v>26000</v>
      </c>
      <c r="G8" s="559">
        <v>2.8</v>
      </c>
      <c r="H8" s="559">
        <f t="shared" si="1"/>
        <v>72800</v>
      </c>
      <c r="I8" s="556"/>
      <c r="J8" s="556"/>
      <c r="K8" s="560"/>
    </row>
    <row r="9" spans="1:11" s="547" customFormat="1" ht="18" customHeight="1">
      <c r="A9" s="551">
        <f t="shared" si="0"/>
        <v>6</v>
      </c>
      <c r="B9" s="556">
        <v>42661</v>
      </c>
      <c r="C9" s="560" t="s">
        <v>2205</v>
      </c>
      <c r="D9" s="560" t="s">
        <v>2202</v>
      </c>
      <c r="E9" s="560" t="s">
        <v>2204</v>
      </c>
      <c r="F9" s="558">
        <v>26000</v>
      </c>
      <c r="G9" s="559">
        <v>2.8</v>
      </c>
      <c r="H9" s="559">
        <f t="shared" si="1"/>
        <v>72800</v>
      </c>
      <c r="I9" s="556"/>
      <c r="J9" s="556"/>
      <c r="K9" s="560"/>
    </row>
    <row r="10" spans="1:11" s="547" customFormat="1" ht="18" customHeight="1">
      <c r="A10" s="551">
        <f t="shared" si="0"/>
        <v>7</v>
      </c>
      <c r="B10" s="556">
        <v>42674</v>
      </c>
      <c r="C10" s="560"/>
      <c r="D10" s="560"/>
      <c r="E10" s="560"/>
      <c r="F10" s="558">
        <v>26000</v>
      </c>
      <c r="G10" s="559">
        <v>2.8</v>
      </c>
      <c r="H10" s="559">
        <f t="shared" si="1"/>
        <v>72800</v>
      </c>
      <c r="I10" s="556"/>
      <c r="J10" s="556"/>
      <c r="K10" s="560"/>
    </row>
    <row r="11" spans="1:11" s="547" customFormat="1" ht="18" customHeight="1">
      <c r="A11" s="551">
        <f t="shared" si="0"/>
        <v>8</v>
      </c>
      <c r="B11" s="556">
        <v>42674</v>
      </c>
      <c r="C11" s="560"/>
      <c r="D11" s="560"/>
      <c r="E11" s="560"/>
      <c r="F11" s="558">
        <v>26000</v>
      </c>
      <c r="G11" s="559">
        <v>2.8</v>
      </c>
      <c r="H11" s="559">
        <f t="shared" si="1"/>
        <v>72800</v>
      </c>
      <c r="I11" s="556"/>
      <c r="J11" s="556"/>
      <c r="K11" s="560"/>
    </row>
    <row r="12" spans="1:11" s="547" customFormat="1" ht="18" customHeight="1">
      <c r="A12" s="551" t="str">
        <f t="shared" si="0"/>
        <v/>
      </c>
      <c r="B12" s="556"/>
      <c r="C12" s="560"/>
      <c r="D12" s="560"/>
      <c r="E12" s="560"/>
      <c r="F12" s="558"/>
      <c r="G12" s="559"/>
      <c r="H12" s="559">
        <f t="shared" si="1"/>
        <v>0</v>
      </c>
      <c r="I12" s="556"/>
      <c r="J12" s="556"/>
      <c r="K12" s="560"/>
    </row>
    <row r="13" spans="1:11" s="547" customFormat="1" ht="18" customHeight="1">
      <c r="A13" s="551" t="str">
        <f t="shared" si="0"/>
        <v/>
      </c>
      <c r="B13" s="556"/>
      <c r="C13" s="560"/>
      <c r="D13" s="560"/>
      <c r="E13" s="560"/>
      <c r="F13" s="558"/>
      <c r="G13" s="559"/>
      <c r="H13" s="559">
        <f t="shared" si="1"/>
        <v>0</v>
      </c>
      <c r="I13" s="556"/>
      <c r="J13" s="556"/>
      <c r="K13" s="560"/>
    </row>
    <row r="14" spans="1:11" s="547" customFormat="1" ht="18" customHeight="1">
      <c r="A14" s="551" t="str">
        <f t="shared" si="0"/>
        <v/>
      </c>
      <c r="B14" s="556"/>
      <c r="C14" s="560"/>
      <c r="D14" s="560"/>
      <c r="E14" s="560"/>
      <c r="F14" s="558"/>
      <c r="G14" s="559"/>
      <c r="H14" s="559">
        <f t="shared" si="1"/>
        <v>0</v>
      </c>
      <c r="I14" s="556"/>
      <c r="J14" s="556"/>
      <c r="K14" s="560"/>
    </row>
    <row r="15" spans="1:11" s="547" customFormat="1" ht="18" customHeight="1">
      <c r="A15" s="551" t="str">
        <f t="shared" si="0"/>
        <v/>
      </c>
      <c r="B15" s="556"/>
      <c r="C15" s="560"/>
      <c r="D15" s="560"/>
      <c r="E15" s="560"/>
      <c r="F15" s="558"/>
      <c r="G15" s="559"/>
      <c r="H15" s="559">
        <f t="shared" si="1"/>
        <v>0</v>
      </c>
      <c r="I15" s="556"/>
      <c r="J15" s="556"/>
      <c r="K15" s="560"/>
    </row>
    <row r="16" spans="1:11" s="547" customFormat="1" ht="18" customHeight="1">
      <c r="A16" s="551" t="str">
        <f t="shared" si="0"/>
        <v/>
      </c>
      <c r="B16" s="556"/>
      <c r="C16" s="560"/>
      <c r="D16" s="560"/>
      <c r="E16" s="560"/>
      <c r="F16" s="558"/>
      <c r="G16" s="559"/>
      <c r="H16" s="559">
        <f t="shared" si="1"/>
        <v>0</v>
      </c>
      <c r="I16" s="556"/>
      <c r="J16" s="556"/>
      <c r="K16" s="560"/>
    </row>
    <row r="17" spans="1:11" s="547" customFormat="1" ht="18" customHeight="1">
      <c r="A17" s="551" t="str">
        <f t="shared" si="0"/>
        <v/>
      </c>
      <c r="B17" s="556"/>
      <c r="C17" s="560"/>
      <c r="D17" s="560"/>
      <c r="E17" s="560"/>
      <c r="F17" s="558"/>
      <c r="G17" s="559"/>
      <c r="H17" s="559">
        <f t="shared" si="1"/>
        <v>0</v>
      </c>
      <c r="I17" s="556"/>
      <c r="J17" s="556"/>
      <c r="K17" s="560"/>
    </row>
    <row r="18" spans="1:11" s="547" customFormat="1" ht="18" customHeight="1">
      <c r="A18" s="551" t="str">
        <f t="shared" si="0"/>
        <v/>
      </c>
      <c r="B18" s="556"/>
      <c r="C18" s="560"/>
      <c r="D18" s="560"/>
      <c r="E18" s="560"/>
      <c r="F18" s="558"/>
      <c r="G18" s="559"/>
      <c r="H18" s="559">
        <f t="shared" si="1"/>
        <v>0</v>
      </c>
      <c r="I18" s="556"/>
      <c r="J18" s="556"/>
      <c r="K18" s="560"/>
    </row>
    <row r="19" spans="1:11" s="547" customFormat="1" ht="18" customHeight="1">
      <c r="A19" s="551" t="str">
        <f t="shared" si="0"/>
        <v/>
      </c>
      <c r="B19" s="556"/>
      <c r="C19" s="560"/>
      <c r="D19" s="560"/>
      <c r="E19" s="560"/>
      <c r="F19" s="558"/>
      <c r="G19" s="559"/>
      <c r="H19" s="559">
        <f t="shared" si="1"/>
        <v>0</v>
      </c>
      <c r="I19" s="556"/>
      <c r="J19" s="556"/>
      <c r="K19" s="560"/>
    </row>
    <row r="20" spans="1:11" s="547" customFormat="1" ht="18" customHeight="1">
      <c r="A20" s="551" t="str">
        <f t="shared" si="0"/>
        <v/>
      </c>
      <c r="B20" s="556"/>
      <c r="C20" s="560"/>
      <c r="D20" s="560"/>
      <c r="E20" s="560"/>
      <c r="F20" s="558"/>
      <c r="G20" s="559"/>
      <c r="H20" s="559">
        <f t="shared" si="1"/>
        <v>0</v>
      </c>
      <c r="I20" s="556"/>
      <c r="J20" s="556"/>
      <c r="K20" s="560"/>
    </row>
    <row r="21" spans="1:11" s="547" customFormat="1" ht="18" customHeight="1">
      <c r="A21" s="551" t="str">
        <f t="shared" si="0"/>
        <v/>
      </c>
      <c r="B21" s="556"/>
      <c r="C21" s="560"/>
      <c r="D21" s="560"/>
      <c r="E21" s="560"/>
      <c r="F21" s="558"/>
      <c r="G21" s="559"/>
      <c r="H21" s="559">
        <f t="shared" si="1"/>
        <v>0</v>
      </c>
      <c r="I21" s="556"/>
      <c r="J21" s="556"/>
      <c r="K21" s="560"/>
    </row>
    <row r="22" spans="1:11" s="547" customFormat="1" ht="18" customHeight="1">
      <c r="A22" s="551" t="str">
        <f t="shared" si="0"/>
        <v/>
      </c>
      <c r="B22" s="556"/>
      <c r="C22" s="560"/>
      <c r="D22" s="560"/>
      <c r="E22" s="560"/>
      <c r="F22" s="558"/>
      <c r="G22" s="559"/>
      <c r="H22" s="559">
        <f t="shared" si="1"/>
        <v>0</v>
      </c>
      <c r="I22" s="556"/>
      <c r="J22" s="556"/>
      <c r="K22" s="560"/>
    </row>
    <row r="23" spans="1:11" s="547" customFormat="1" ht="18" customHeight="1">
      <c r="A23" s="551" t="str">
        <f t="shared" si="0"/>
        <v/>
      </c>
      <c r="B23" s="556"/>
      <c r="C23" s="560"/>
      <c r="D23" s="560"/>
      <c r="E23" s="560"/>
      <c r="F23" s="558"/>
      <c r="G23" s="559"/>
      <c r="H23" s="559">
        <f t="shared" si="1"/>
        <v>0</v>
      </c>
      <c r="I23" s="556"/>
      <c r="J23" s="556"/>
      <c r="K23" s="560"/>
    </row>
    <row r="24" spans="1:11" s="547" customFormat="1" ht="18" customHeight="1">
      <c r="A24" s="552" t="str">
        <f t="shared" si="0"/>
        <v/>
      </c>
      <c r="B24" s="557"/>
      <c r="C24" s="561"/>
      <c r="D24" s="561"/>
      <c r="E24" s="561"/>
      <c r="F24" s="562"/>
      <c r="G24" s="563"/>
      <c r="H24" s="563">
        <f t="shared" si="1"/>
        <v>0</v>
      </c>
      <c r="I24" s="557"/>
      <c r="J24" s="556"/>
      <c r="K24" s="561"/>
    </row>
    <row r="25" spans="1:11" s="545" customFormat="1" ht="18" customHeight="1">
      <c r="A25" s="626" t="s">
        <v>3</v>
      </c>
      <c r="B25" s="627"/>
      <c r="C25" s="627"/>
      <c r="D25" s="627"/>
      <c r="E25" s="628"/>
      <c r="F25" s="554">
        <f t="shared" ref="F25" si="2">SUM(F4:F24)</f>
        <v>208000</v>
      </c>
      <c r="G25" s="553"/>
      <c r="H25" s="553">
        <f>SUM(H4:H24)</f>
        <v>587600</v>
      </c>
      <c r="I25" s="550"/>
      <c r="J25" s="550"/>
      <c r="K25" s="553">
        <f>SUM(K4:K24)</f>
        <v>296376</v>
      </c>
    </row>
  </sheetData>
  <mergeCells count="8">
    <mergeCell ref="J2:K2"/>
    <mergeCell ref="A1:K1"/>
    <mergeCell ref="A25:E25"/>
    <mergeCell ref="A2:A3"/>
    <mergeCell ref="B2:B3"/>
    <mergeCell ref="C2:E2"/>
    <mergeCell ref="F2:H2"/>
    <mergeCell ref="I2:I3"/>
  </mergeCells>
  <pageMargins left="0.16" right="0.16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Trung - Tokai</vt:lpstr>
      <vt:lpstr>CP-MỰC</vt:lpstr>
      <vt:lpstr>M.T.NAM</vt:lpstr>
      <vt:lpstr>NGHỊ HÒA</vt:lpstr>
      <vt:lpstr>PHÁT</vt:lpstr>
      <vt:lpstr>T.M.THƯ</vt:lpstr>
      <vt:lpstr>GC - TQ</vt:lpstr>
      <vt:lpstr>TD-TQ</vt:lpstr>
      <vt:lpstr>'AN PHÚ'!Print_Area</vt:lpstr>
      <vt:lpstr>'TONG HOP'!Print_Area</vt:lpstr>
      <vt:lpstr>'Trung - Tokai'!Print_Area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7</cp:lastModifiedBy>
  <cp:lastPrinted>2016-10-31T06:43:53Z</cp:lastPrinted>
  <dcterms:created xsi:type="dcterms:W3CDTF">1996-10-14T23:33:28Z</dcterms:created>
  <dcterms:modified xsi:type="dcterms:W3CDTF">2016-12-07T00:11:23Z</dcterms:modified>
</cp:coreProperties>
</file>