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activeTab="4"/>
  </bookViews>
  <sheets>
    <sheet name="TH" sheetId="15" r:id="rId1"/>
    <sheet name="CC - 01" sheetId="50" r:id="rId2"/>
    <sheet name="L - 01" sheetId="51" r:id="rId3"/>
    <sheet name="CC - 02" sheetId="17" r:id="rId4"/>
    <sheet name="L - 02" sheetId="18" r:id="rId5"/>
    <sheet name="Sheet1" sheetId="49" r:id="rId6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2" hidden="1">{"'Sheet1'!$L$16"}</definedName>
    <definedName name="_a1" localSheetId="4" hidden="1">{"'Sheet1'!$L$16"}</definedName>
    <definedName name="_a1" localSheetId="0" hidden="1">{"'Sheet1'!$L$16"}</definedName>
    <definedName name="_a1" hidden="1">{"'Sheet1'!$L$16"}</definedName>
    <definedName name="_Fill" localSheetId="1" hidden="1">#REF!</definedName>
    <definedName name="_Fill" localSheetId="2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2" hidden="1">'L - 01'!$A$7:$AE$10</definedName>
    <definedName name="_xlnm._FilterDatabase" localSheetId="4" hidden="1">'L - 02'!$A$7:$AE$28</definedName>
    <definedName name="_xlnm._FilterDatabase" localSheetId="0" hidden="1">TH!$A$10:$AA$58</definedName>
    <definedName name="_Key1" localSheetId="1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2" hidden="1">#REF!</definedName>
    <definedName name="_Sort" hidden="1">#REF!</definedName>
    <definedName name="CP" localSheetId="1" hidden="1">#REF!</definedName>
    <definedName name="CP" localSheetId="2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0" hidden="1">{#N/A,#N/A,FALSE,"Chi tiÆt"}</definedName>
    <definedName name="dh" hidden="1">{#N/A,#N/A,FALSE,"Chi tiÆt"}</definedName>
    <definedName name="DS">TH!$B$11:$Y$55</definedName>
    <definedName name="GFSAH" localSheetId="1" hidden="1">{"'Sheet1'!$L$16"}</definedName>
    <definedName name="GFSAH" localSheetId="3" hidden="1">{"'Sheet1'!$L$16"}</definedName>
    <definedName name="GFSAH" localSheetId="2" hidden="1">{"'Sheet1'!$L$16"}</definedName>
    <definedName name="GFSAH" localSheetId="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2" hidden="1">{"'Sheet1'!$L$16"}</definedName>
    <definedName name="h" localSheetId="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2" hidden="1">{"'Sheet1'!$L$16"}</definedName>
    <definedName name="huy" localSheetId="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2" hidden="1">{"'Sheet1'!$L$16"}</definedName>
    <definedName name="khkl" localSheetId="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2" hidden="1">{"'Sheet1'!$L$16"}</definedName>
    <definedName name="kjjh" localSheetId="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- 01'!$A$65:$AS$90</definedName>
    <definedName name="_xlnm.Print_Area" localSheetId="3">'CC - 02'!$A$72:$AS$99</definedName>
    <definedName name="_xlnm.Print_Area" localSheetId="2">'L - 01'!$A$41:$T$62</definedName>
    <definedName name="_xlnm.Print_Area" localSheetId="4">'L - 02'!$A$42:$T$62</definedName>
    <definedName name="ưer" localSheetId="1" hidden="1">{"'Sheet1'!$L$16"}</definedName>
    <definedName name="ưer" localSheetId="3" hidden="1">{"'Sheet1'!$L$16"}</definedName>
    <definedName name="ưer" localSheetId="2" hidden="1">{"'Sheet1'!$L$16"}</definedName>
    <definedName name="ưer" localSheetId="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2" hidden="1">{"'Sheet1'!$L$16"}</definedName>
    <definedName name="UU" localSheetId="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L53" i="15"/>
  <c r="K53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P56" i="51" l="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E53" i="15"/>
  <c r="G6" i="50" l="1"/>
  <c r="E58" i="18"/>
  <c r="N57" i="51"/>
  <c r="P28"/>
  <c r="P57"/>
  <c r="N28"/>
  <c r="J5" i="50"/>
  <c r="I6"/>
  <c r="G70"/>
  <c r="H69"/>
  <c r="I69" l="1"/>
  <c r="H70"/>
  <c r="J6"/>
  <c r="K5"/>
  <c r="I70" l="1"/>
  <c r="J69"/>
  <c r="L5"/>
  <c r="K6"/>
  <c r="K69" l="1"/>
  <c r="J70"/>
  <c r="L6"/>
  <c r="M5"/>
  <c r="N5" l="1"/>
  <c r="M6"/>
  <c r="K70"/>
  <c r="L69"/>
  <c r="M69" l="1"/>
  <c r="L70"/>
  <c r="N6"/>
  <c r="O5"/>
  <c r="P5" l="1"/>
  <c r="O6"/>
  <c r="M70"/>
  <c r="N69"/>
  <c r="P6" l="1"/>
  <c r="Q5"/>
  <c r="O69"/>
  <c r="N70"/>
  <c r="O70" l="1"/>
  <c r="P69"/>
  <c r="R5"/>
  <c r="Q6"/>
  <c r="R6" l="1"/>
  <c r="S5"/>
  <c r="Q69"/>
  <c r="P70"/>
  <c r="Q70" l="1"/>
  <c r="R69"/>
  <c r="T5"/>
  <c r="S6"/>
  <c r="T6" l="1"/>
  <c r="U5"/>
  <c r="S69"/>
  <c r="R70"/>
  <c r="S70" l="1"/>
  <c r="T69"/>
  <c r="V5"/>
  <c r="U6"/>
  <c r="V6" l="1"/>
  <c r="W5"/>
  <c r="U69"/>
  <c r="T70"/>
  <c r="U70" l="1"/>
  <c r="V69"/>
  <c r="X5"/>
  <c r="W6"/>
  <c r="X6" l="1"/>
  <c r="Y5"/>
  <c r="W69"/>
  <c r="V70"/>
  <c r="W70" l="1"/>
  <c r="X69"/>
  <c r="Z5"/>
  <c r="Y6"/>
  <c r="Z6" l="1"/>
  <c r="AA5"/>
  <c r="Y69"/>
  <c r="X70"/>
  <c r="Y70" l="1"/>
  <c r="Z69"/>
  <c r="AB5"/>
  <c r="AA6"/>
  <c r="AB6" l="1"/>
  <c r="AC5"/>
  <c r="AA69"/>
  <c r="Z70"/>
  <c r="AA70" l="1"/>
  <c r="AB69"/>
  <c r="AD5"/>
  <c r="AC6"/>
  <c r="AD6" l="1"/>
  <c r="AE5"/>
  <c r="AC69"/>
  <c r="AB70"/>
  <c r="AC70" l="1"/>
  <c r="AD69"/>
  <c r="AF5"/>
  <c r="AE6"/>
  <c r="AF6" l="1"/>
  <c r="AG5"/>
  <c r="AE69"/>
  <c r="AD70"/>
  <c r="AE70" l="1"/>
  <c r="AF69"/>
  <c r="AH5"/>
  <c r="AG6"/>
  <c r="AH6" l="1"/>
  <c r="AI5"/>
  <c r="AI6" s="1"/>
  <c r="AG69"/>
  <c r="AF70"/>
  <c r="AK32" l="1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AN9" i="50" l="1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L18" i="51" l="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L57" l="1"/>
  <c r="L28"/>
  <c r="G28"/>
  <c r="M27"/>
  <c r="Q27" s="1"/>
  <c r="S27" s="1"/>
  <c r="G57"/>
  <c r="AL93" i="17" l="1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V53" i="15"/>
  <c r="A37" i="17" l="1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N22" s="1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N35" s="1"/>
  <c r="AM14"/>
  <c r="AM87"/>
  <c r="AM11"/>
  <c r="AM93"/>
  <c r="AM9"/>
  <c r="AM41"/>
  <c r="AI76"/>
  <c r="AI77" s="1"/>
  <c r="AH77"/>
  <c r="H21" i="18" l="1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56" i="51" l="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M57" s="1"/>
  <c r="Q57" s="1"/>
  <c r="S57" s="1"/>
  <c r="G21"/>
  <c r="K21" s="1"/>
  <c r="L21"/>
  <c r="J21"/>
  <c r="I50" i="51"/>
  <c r="K50" s="1"/>
  <c r="M50" s="1"/>
  <c r="Q50" s="1"/>
  <c r="S50" s="1"/>
  <c r="J50"/>
  <c r="H57"/>
  <c r="I49"/>
  <c r="J49"/>
  <c r="A20" i="15"/>
  <c r="J57" i="51" l="1"/>
  <c r="M21" i="18"/>
  <c r="Q21" s="1"/>
  <c r="S21" s="1"/>
  <c r="I57" i="51"/>
  <c r="K49"/>
  <c r="K28"/>
  <c r="M10"/>
  <c r="G53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28" i="51" l="1"/>
  <c r="Q10"/>
  <c r="K57"/>
  <c r="M49"/>
  <c r="E29" i="18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M57" i="51" l="1"/>
  <c r="Q49"/>
  <c r="Q28"/>
  <c r="S10"/>
  <c r="S28" s="1"/>
  <c r="O58" i="18"/>
  <c r="P58"/>
  <c r="O29"/>
  <c r="N29"/>
  <c r="N58"/>
  <c r="P29"/>
  <c r="Q57" i="51" l="1"/>
  <c r="S49"/>
  <c r="S57" s="1"/>
  <c r="N108" i="15"/>
  <c r="O136" s="1"/>
  <c r="N109"/>
  <c r="O138" s="1"/>
  <c r="N110"/>
  <c r="O140" s="1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80"/>
  <c r="K54" a="1"/>
  <c r="K54" s="1"/>
  <c r="A18"/>
  <c r="A19"/>
  <c r="O82" l="1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130"/>
  <c r="O132"/>
  <c r="O134"/>
  <c r="O80"/>
  <c r="A48"/>
  <c r="A49"/>
  <c r="A50"/>
  <c r="A51"/>
  <c r="A41"/>
  <c r="F53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L54" l="1" a="1"/>
  <c r="L54" s="1"/>
  <c r="M54" a="1"/>
  <c r="M54" s="1"/>
  <c r="N54" a="1"/>
  <c r="N54" s="1"/>
  <c r="O54" a="1"/>
  <c r="O54" s="1"/>
  <c r="P54" a="1"/>
  <c r="P54" s="1"/>
  <c r="Q54" a="1"/>
  <c r="Q54" s="1"/>
  <c r="R54" a="1"/>
  <c r="R54" s="1"/>
  <c r="S54" a="1"/>
  <c r="S54" s="1"/>
  <c r="T54" a="1"/>
  <c r="T54" s="1"/>
  <c r="U54" a="1"/>
  <c r="U54" s="1"/>
  <c r="V54" a="1"/>
  <c r="V54" s="1"/>
  <c r="M53"/>
  <c r="N53"/>
  <c r="O53"/>
  <c r="P53"/>
  <c r="Q53"/>
  <c r="R53"/>
  <c r="S53"/>
  <c r="T53"/>
  <c r="U53"/>
  <c r="H53"/>
  <c r="I53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K29" l="1"/>
  <c r="M10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<sst xmlns="http://schemas.openxmlformats.org/spreadsheetml/2006/main" count="797" uniqueCount="203">
  <si>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</si>
  <si>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</si>
  <si>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</si>
  <si>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</si>
  <si>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</si>
  <si>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</si>
  <si>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</si>
  <si>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</si>
  <si>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</si>
  <si>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</si>
  <si>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</si>
  <si>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</si>
  <si>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</si>
  <si>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</si>
  <si>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</si>
  <si>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</si>
  <si>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</si>
  <si>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</si>
  <si>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</si>
  <si>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</si>
  <si>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</si>
  <si>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</si>
  <si>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</si>
  <si>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</si>
  <si>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</si>
  <si>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</si>
  <si>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</si>
  <si>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</si>
  <si>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</si>
  <si>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</si>
  <si>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</si>
  <si>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</si>
  <si>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</si>
  <si>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</si>
  <si>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</si>
  <si>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</si>
  <si>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</si>
  <si>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</si>
  <si>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</si>
  <si>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</si>
  <si>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</si>
  <si>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</si>
  <si>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</si>
  <si>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</si>
  <si>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</si>
  <si>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</si>
  <si>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</si>
  <si>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</si>
  <si>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</si>
  <si>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</si>
  <si>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</si>
  <si>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</si>
  <si>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</si>
  <si>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</si>
  <si>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</si>
  <si>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</si>
  <si>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</si>
  <si>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</si>
  <si>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</si>
  <si>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</si>
  <si>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</si>
  <si>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</si>
  <si>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</si>
  <si>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</si>
  <si>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</si>
  <si>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</si>
  <si>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</si>
  <si>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</si>
  <si>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</si>
  <si>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</si>
  <si>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</si>
  <si>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</si>
  <si>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</si>
  <si>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</si>
  <si>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</si>
  <si>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</si>
  <si>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</si>
  <si>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</si>
  <si>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</si>
  <si>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</si>
  <si>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</si>
  <si>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</si>
  <si>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</si>
  <si>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</si>
  <si>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</si>
  <si>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</si>
  <si>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</si>
  <si>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</si>
  <si>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</si>
  <si>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</si>
  <si>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</si>
  <si>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</si>
  <si>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</si>
  <si>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</si>
  <si>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</si>
  <si>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</si>
  <si>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</si>
  <si>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</si>
  <si>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</si>
  <si>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</si>
  <si>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</si>
  <si>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</si>
  <si>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</si>
  <si>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</si>
  <si>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</si>
  <si>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</si>
  <si>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</si>
  <si>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</si>
  <si>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</si>
  <si>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</si>
  <si>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</si>
  <si>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</si>
  <si>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</si>
  <si>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</si>
  <si>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</si>
  <si>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</si>
  <si>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</si>
  <si>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</si>
  <si>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</si>
  <si>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</si>
  <si>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</si>
  <si>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</si>
  <si>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</si>
  <si>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</si>
  <si>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</si>
  <si>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</si>
  <si>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</si>
  <si>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</si>
  <si>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</si>
  <si>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</si>
  <si>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</si>
  <si>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</si>
  <si>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</si>
  <si>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</si>
  <si>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</si>
  <si>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</si>
  <si>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</si>
  <si>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</si>
  <si>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</si>
  <si>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</si>
  <si>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</si>
  <si>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</si>
  <si>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</si>
  <si>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</si>
  <si>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</si>
  <si>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</si>
  <si>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</si>
  <si>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</si>
  <si>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</si>
  <si>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</si>
  <si>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</si>
  <si>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</si>
  <si>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</si>
  <si>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</si>
  <si>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</si>
  <si>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</si>
  <si>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</si>
  <si>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</si>
  <si>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</si>
  <si>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</si>
  <si>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</si>
  <si>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</si>
  <si>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</si>
  <si>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</si>
  <si>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</si>
  <si>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</si>
  <si>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</si>
  <si>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</si>
  <si>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</si>
  <si>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</si>
  <si>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</si>
  <si>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</si>
  <si>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</si>
  <si>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</si>
  <si>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</si>
  <si>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</si>
  <si>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</si>
  <si>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</si>
  <si>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</si>
  <si>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</si>
  <si>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</si>
  <si>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</si>
  <si>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</si>
  <si>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</si>
  <si>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</si>
  <si>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</si>
  <si>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</si>
  <si>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</si>
  <si>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</si>
  <si>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</si>
  <si>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</si>
  <si>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</si>
  <si>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</si>
  <si>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</si>
  <si>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</si>
  <si>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</si>
  <si>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</si>
  <si>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</si>
  <si>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</si>
  <si>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</si>
  <si>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</si>
  <si>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X</t>
  </si>
  <si>
    <t>Lập Biểu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</si>
</sst>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9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96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10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4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30" fillId="0" borderId="30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169" fontId="118" fillId="30" borderId="2" xfId="337" applyNumberFormat="1" applyFont="1" applyFill="1" applyBorder="1" applyAlignment="1">
      <alignment horizontal="center" vertical="center" wrapText="1"/>
    </xf>
    <xf numFmtId="169" fontId="116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4" fillId="0" borderId="2" xfId="0" applyFont="1" applyFill="1" applyBorder="1" applyAlignment="1">
      <alignment vertical="center" wrapText="1"/>
    </xf>
    <xf numFmtId="0" fontId="124" fillId="0" borderId="2" xfId="0" applyFont="1" applyFill="1" applyBorder="1" applyAlignment="1">
      <alignment horizontal="center" vertical="center" wrapText="1"/>
    </xf>
    <xf numFmtId="0" fontId="124" fillId="0" borderId="2" xfId="0" applyFont="1" applyFill="1" applyBorder="1" applyAlignment="1">
      <alignment horizontal="left" vertical="center"/>
    </xf>
    <xf numFmtId="0" fontId="124" fillId="0" borderId="2" xfId="0" applyFont="1" applyFill="1" applyBorder="1" applyAlignment="1">
      <alignment horizontal="center" vertical="center"/>
    </xf>
    <xf numFmtId="169" fontId="124" fillId="0" borderId="2" xfId="337" applyNumberFormat="1" applyFont="1" applyFill="1" applyBorder="1" applyAlignment="1">
      <alignment horizontal="left" vertical="center"/>
    </xf>
    <xf numFmtId="168" fontId="124" fillId="0" borderId="2" xfId="337" applyNumberFormat="1" applyFont="1" applyFill="1" applyBorder="1" applyAlignment="1">
      <alignment horizontal="left" vertical="center"/>
    </xf>
    <xf numFmtId="169" fontId="124" fillId="0" borderId="2" xfId="341" applyNumberFormat="1" applyFont="1" applyFill="1" applyBorder="1" applyAlignment="1">
      <alignment horizontal="center" vertical="center" wrapText="1"/>
    </xf>
    <xf numFmtId="43" fontId="124" fillId="0" borderId="2" xfId="341" applyNumberFormat="1" applyFont="1" applyFill="1" applyBorder="1" applyAlignment="1">
      <alignment horizontal="left" vertical="center"/>
    </xf>
    <xf numFmtId="169" fontId="124" fillId="0" borderId="2" xfId="337" applyNumberFormat="1" applyFont="1" applyFill="1" applyBorder="1" applyAlignment="1">
      <alignment horizontal="center" vertical="center" wrapText="1"/>
    </xf>
    <xf numFmtId="169" fontId="124" fillId="0" borderId="2" xfId="337" quotePrefix="1" applyNumberFormat="1" applyFont="1" applyFill="1" applyBorder="1" applyAlignment="1">
      <alignment horizontal="center" vertical="center" wrapText="1"/>
    </xf>
    <xf numFmtId="169" fontId="124" fillId="26" borderId="2" xfId="337" applyNumberFormat="1" applyFont="1" applyFill="1" applyBorder="1" applyAlignment="1">
      <alignment horizontal="center" vertical="center" wrapText="1"/>
    </xf>
    <xf numFmtId="0" fontId="125" fillId="0" borderId="0" xfId="0" applyFont="1" applyFill="1" applyBorder="1" applyAlignment="1">
      <alignment horizontal="center" vertical="center"/>
    </xf>
    <xf numFmtId="169" fontId="124" fillId="0" borderId="0" xfId="337" applyNumberFormat="1" applyFont="1" applyFill="1" applyAlignment="1">
      <alignment vertical="center" wrapText="1"/>
    </xf>
    <xf numFmtId="169" fontId="125" fillId="0" borderId="0" xfId="337" applyNumberFormat="1" applyFont="1" applyFill="1" applyAlignment="1">
      <alignment horizontal="center" vertical="center" wrapText="1"/>
    </xf>
    <xf numFmtId="169" fontId="126" fillId="0" borderId="0" xfId="337" applyNumberFormat="1" applyFont="1" applyFill="1" applyAlignment="1">
      <alignment vertical="center"/>
    </xf>
    <xf numFmtId="0" fontId="126" fillId="0" borderId="0" xfId="0" applyFont="1" applyFill="1" applyAlignment="1">
      <alignment vertical="center"/>
    </xf>
    <xf numFmtId="0" fontId="124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8" fillId="30" borderId="2" xfId="337" applyNumberFormat="1" applyFont="1" applyFill="1" applyBorder="1" applyAlignment="1">
      <alignment horizontal="center" vertical="center" wrapText="1"/>
    </xf>
    <xf numFmtId="169" fontId="122" fillId="30" borderId="2" xfId="337" applyNumberFormat="1" applyFont="1" applyFill="1" applyBorder="1" applyAlignment="1">
      <alignment horizontal="center" vertical="center" wrapText="1"/>
    </xf>
    <xf numFmtId="169" fontId="127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30" fillId="0" borderId="14" xfId="420" applyFont="1" applyFill="1" applyBorder="1" applyAlignment="1">
      <alignment horizontal="left" vertical="center"/>
    </xf>
    <xf numFmtId="0" fontId="30" fillId="0" borderId="28" xfId="420" applyFont="1" applyFill="1" applyBorder="1" applyAlignment="1">
      <alignment horizontal="left" vertical="center"/>
    </xf>
    <xf numFmtId="0" fontId="30" fillId="0" borderId="14" xfId="420" applyFont="1" applyFill="1" applyBorder="1" applyAlignment="1">
      <alignment horizontal="center" vertical="center"/>
    </xf>
    <xf numFmtId="0" fontId="30" fillId="0" borderId="28" xfId="42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100" fillId="26" borderId="23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2" xfId="42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0" borderId="32" xfId="422" applyNumberFormat="1" applyFont="1" applyFill="1" applyBorder="1" applyAlignment="1">
      <alignment horizontal="center" vertical="center" wrapText="1"/>
    </xf>
    <xf numFmtId="0" fontId="98" fillId="0" borderId="35" xfId="422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0" fontId="98" fillId="0" borderId="12" xfId="0" applyFont="1" applyFill="1" applyBorder="1" applyAlignment="1">
      <alignment horizontal="center" vertical="center" wrapText="1"/>
    </xf>
    <xf numFmtId="0" fontId="98" fillId="0" borderId="12" xfId="422" applyNumberFormat="1" applyFont="1" applyFill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14" fontId="110" fillId="30" borderId="26" xfId="0" applyNumberFormat="1" applyFont="1" applyFill="1" applyBorder="1" applyAlignment="1"/>
    <xf numFmtId="0" fontId="98" fillId="0" borderId="12" xfId="420" applyFont="1" applyFill="1" applyBorder="1" applyAlignment="1">
      <alignment horizontal="center" vertical="center" wrapText="1"/>
    </xf>
    <xf numFmtId="0" fontId="102" fillId="0" borderId="12" xfId="420" applyFont="1" applyBorder="1" applyAlignment="1">
      <alignment horizontal="center" vertical="center"/>
    </xf>
    <xf numFmtId="0" fontId="98" fillId="30" borderId="14" xfId="420" applyFont="1" applyFill="1" applyBorder="1" applyAlignment="1">
      <alignment horizontal="center" vertical="center" wrapText="1"/>
    </xf>
    <xf numFmtId="0" fontId="30" fillId="30" borderId="14" xfId="420" applyFont="1" applyFill="1" applyBorder="1" applyAlignment="1">
      <alignment horizontal="center" vertical="center" wrapText="1"/>
    </xf>
    <xf numFmtId="0" fontId="30" fillId="30" borderId="14" xfId="420" applyFont="1" applyFill="1" applyBorder="1" applyAlignment="1">
      <alignment horizontal="center" vertical="center"/>
    </xf>
    <xf numFmtId="0" fontId="98" fillId="30" borderId="29" xfId="422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237" fontId="99" fillId="30" borderId="14" xfId="0" applyNumberFormat="1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238" fontId="98" fillId="30" borderId="14" xfId="341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20" applyFont="1" applyFill="1" applyBorder="1" applyAlignment="1">
      <alignment horizontal="center" vertical="center"/>
    </xf>
    <xf numFmtId="0" fontId="102" fillId="30" borderId="0" xfId="420" applyFont="1" applyFill="1"/>
    <xf numFmtId="0" fontId="30" fillId="30" borderId="0" xfId="420" applyFont="1" applyFill="1"/>
    <xf numFmtId="0" fontId="98" fillId="30" borderId="28" xfId="420" applyFont="1" applyFill="1" applyBorder="1" applyAlignment="1">
      <alignment horizontal="center" vertical="center" wrapText="1"/>
    </xf>
    <xf numFmtId="0" fontId="30" fillId="30" borderId="28" xfId="420" applyFont="1" applyFill="1" applyBorder="1" applyAlignment="1">
      <alignment horizontal="center" vertical="center" wrapText="1"/>
    </xf>
    <xf numFmtId="0" fontId="30" fillId="30" borderId="28" xfId="420" applyFont="1" applyFill="1" applyBorder="1" applyAlignment="1">
      <alignment horizontal="center" vertical="center"/>
    </xf>
    <xf numFmtId="0" fontId="98" fillId="30" borderId="24" xfId="422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14" xfId="422" applyNumberFormat="1" applyFont="1" applyFill="1" applyBorder="1" applyAlignment="1">
      <alignment horizontal="left" vertical="center"/>
    </xf>
    <xf numFmtId="0" fontId="98" fillId="30" borderId="14" xfId="422" applyNumberFormat="1" applyFont="1" applyFill="1" applyBorder="1" applyAlignment="1">
      <alignment horizontal="center" vertical="center" wrapText="1"/>
    </xf>
    <xf numFmtId="238" fontId="98" fillId="30" borderId="14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98" fillId="30" borderId="28" xfId="0" applyFont="1" applyFill="1" applyBorder="1" applyAlignment="1">
      <alignment horizontal="center" vertical="center" wrapText="1"/>
    </xf>
    <xf numFmtId="0" fontId="98" fillId="30" borderId="28" xfId="422" applyNumberFormat="1" applyFont="1" applyFill="1" applyBorder="1" applyAlignment="1">
      <alignment horizontal="left" vertical="center"/>
    </xf>
    <xf numFmtId="0" fontId="98" fillId="30" borderId="28" xfId="422" applyNumberFormat="1" applyFont="1" applyFill="1" applyBorder="1" applyAlignment="1">
      <alignment horizontal="center" vertical="center" wrapText="1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4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A141"/>
  <sheetViews>
    <sheetView topLeftCell="A8" workbookViewId="0">
      <pane ySplit="3" topLeftCell="A49" activePane="bottomLeft" state="frozen"/>
      <selection activeCell="A8" sqref="A8"/>
      <selection pane="bottomLeft" activeCell="K54" sqref="K5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0" customWidth="1"/>
    <col min="6" max="6" width="10.85546875" style="40" customWidth="1"/>
    <col min="7" max="7" width="10.85546875" style="30" customWidth="1"/>
    <col min="8" max="9" width="9.7109375" style="30" customWidth="1"/>
    <col min="10" max="23" width="10.5703125" style="2" customWidth="1"/>
    <col min="24" max="24" width="10.85546875" style="40" customWidth="1"/>
    <col min="25" max="25" width="13.28515625" style="40" customWidth="1"/>
    <col min="26" max="27" width="11.85546875" style="40" customWidth="1"/>
    <col min="28" max="16384" width="9.140625" style="2"/>
  </cols>
  <sheetData>
    <row r="1" spans="1:27" ht="15">
      <c r="A1" s="1" t="s">
        <v>181</v>
      </c>
    </row>
    <row r="2" spans="1:27" ht="15">
      <c r="A2" s="1" t="s">
        <v>182</v>
      </c>
    </row>
    <row r="3" spans="1:27" ht="15">
      <c r="A3" s="1"/>
    </row>
    <row r="4" spans="1:27">
      <c r="A4" s="99"/>
      <c r="B4" s="99"/>
    </row>
    <row r="5" spans="1:27" ht="23.25" customHeight="1">
      <c r="A5" s="343" t="s">
        <v>35</v>
      </c>
      <c r="B5" s="343"/>
      <c r="C5" s="343"/>
      <c r="D5" s="343"/>
      <c r="E5" s="344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  <c r="W5" s="343"/>
      <c r="X5" s="343"/>
      <c r="Y5" s="343"/>
    </row>
    <row r="6" spans="1:27" ht="23.25" customHeight="1">
      <c r="A6" s="345" t="e">
        <f>"Tháng "&amp;#REF!&amp;" năm 2011"</f>
        <v>#REF!</v>
      </c>
      <c r="B6" s="345"/>
      <c r="C6" s="345"/>
      <c r="D6" s="345"/>
      <c r="E6" s="346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  <c r="T6" s="345"/>
      <c r="U6" s="345"/>
      <c r="V6" s="345"/>
      <c r="W6" s="345"/>
      <c r="X6" s="345"/>
      <c r="Y6" s="345"/>
    </row>
    <row r="7" spans="1:27" s="115" customFormat="1" ht="19.5" customHeight="1">
      <c r="A7" s="113"/>
      <c r="B7" s="113"/>
      <c r="C7" s="113"/>
      <c r="D7" s="113"/>
      <c r="E7" s="302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4"/>
      <c r="AA7" s="114"/>
    </row>
    <row r="8" spans="1:27" s="1" customFormat="1" ht="20.25" customHeight="1">
      <c r="A8" s="347" t="s">
        <v>19</v>
      </c>
      <c r="B8" s="347" t="s">
        <v>3</v>
      </c>
      <c r="C8" s="347" t="s">
        <v>1</v>
      </c>
      <c r="D8" s="347" t="s">
        <v>2</v>
      </c>
      <c r="E8" s="351" t="s">
        <v>56</v>
      </c>
      <c r="F8" s="352"/>
      <c r="G8" s="353"/>
      <c r="H8" s="350" t="s">
        <v>36</v>
      </c>
      <c r="I8" s="350"/>
      <c r="J8" s="350" t="s">
        <v>24</v>
      </c>
      <c r="K8" s="350" t="s">
        <v>33</v>
      </c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48" t="s">
        <v>39</v>
      </c>
      <c r="X8" s="348" t="s">
        <v>23</v>
      </c>
      <c r="Y8" s="348" t="s">
        <v>11</v>
      </c>
      <c r="Z8" s="97"/>
      <c r="AA8" s="97"/>
    </row>
    <row r="9" spans="1:27" s="1" customFormat="1" ht="20.25" customHeight="1">
      <c r="A9" s="347"/>
      <c r="B9" s="347"/>
      <c r="C9" s="347"/>
      <c r="D9" s="347"/>
      <c r="E9" s="303" t="s">
        <v>196</v>
      </c>
      <c r="F9" s="267" t="s">
        <v>190</v>
      </c>
      <c r="G9" s="267">
        <v>2015</v>
      </c>
      <c r="H9" s="266" t="s">
        <v>57</v>
      </c>
      <c r="I9" s="266" t="s">
        <v>38</v>
      </c>
      <c r="J9" s="350"/>
      <c r="K9" s="266" t="s">
        <v>129</v>
      </c>
      <c r="L9" s="266" t="s">
        <v>130</v>
      </c>
      <c r="M9" s="266" t="s">
        <v>131</v>
      </c>
      <c r="N9" s="266" t="s">
        <v>132</v>
      </c>
      <c r="O9" s="266" t="s">
        <v>133</v>
      </c>
      <c r="P9" s="266" t="s">
        <v>134</v>
      </c>
      <c r="Q9" s="266" t="s">
        <v>135</v>
      </c>
      <c r="R9" s="266" t="s">
        <v>136</v>
      </c>
      <c r="S9" s="266" t="s">
        <v>137</v>
      </c>
      <c r="T9" s="266" t="s">
        <v>138</v>
      </c>
      <c r="U9" s="266" t="s">
        <v>139</v>
      </c>
      <c r="V9" s="266" t="s">
        <v>140</v>
      </c>
      <c r="W9" s="349"/>
      <c r="X9" s="349"/>
      <c r="Y9" s="349"/>
      <c r="Z9" s="97"/>
      <c r="AA9" s="97"/>
    </row>
    <row r="10" spans="1:27" ht="14.25" customHeight="1">
      <c r="A10" s="116">
        <v>1</v>
      </c>
      <c r="B10" s="116">
        <v>1</v>
      </c>
      <c r="C10" s="116">
        <v>2</v>
      </c>
      <c r="D10" s="116">
        <v>3</v>
      </c>
      <c r="E10" s="304"/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6">
        <v>10</v>
      </c>
      <c r="M10" s="116">
        <v>11</v>
      </c>
      <c r="N10" s="116">
        <v>12</v>
      </c>
      <c r="O10" s="116">
        <v>13</v>
      </c>
      <c r="P10" s="116">
        <v>14</v>
      </c>
      <c r="Q10" s="116">
        <v>15</v>
      </c>
      <c r="R10" s="116">
        <v>16</v>
      </c>
      <c r="S10" s="116">
        <v>17</v>
      </c>
      <c r="T10" s="116">
        <v>18</v>
      </c>
      <c r="U10" s="116">
        <v>19</v>
      </c>
      <c r="V10" s="116">
        <v>20</v>
      </c>
      <c r="W10" s="116">
        <v>21</v>
      </c>
      <c r="X10" s="116">
        <v>22</v>
      </c>
      <c r="Y10" s="116">
        <v>23</v>
      </c>
    </row>
    <row r="11" spans="1:27" s="250" customFormat="1" ht="21.75" customHeight="1">
      <c r="A11" s="246">
        <f>ROW()-10</f>
        <v>1</v>
      </c>
      <c r="B11" s="246" t="s">
        <v>61</v>
      </c>
      <c r="C11" s="251" t="s">
        <v>63</v>
      </c>
      <c r="D11" s="246" t="s">
        <v>64</v>
      </c>
      <c r="E11" s="241">
        <v>4336000</v>
      </c>
      <c r="F11" s="307">
        <v>4336000</v>
      </c>
      <c r="G11" s="241">
        <v>4336000</v>
      </c>
      <c r="H11" s="241">
        <v>390000</v>
      </c>
      <c r="I11" s="241"/>
      <c r="J11" s="241"/>
      <c r="K11" s="241" t="s">
        <v>67</v>
      </c>
      <c r="L11" s="241" t="s">
        <v>67</v>
      </c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8"/>
      <c r="AA11" s="249"/>
    </row>
    <row r="12" spans="1:27" s="250" customFormat="1" ht="21.75" customHeight="1">
      <c r="A12" s="246">
        <f t="shared" ref="A12:A51" si="0">ROW()-10</f>
        <v>2</v>
      </c>
      <c r="B12" s="246" t="s">
        <v>62</v>
      </c>
      <c r="C12" s="251" t="s">
        <v>65</v>
      </c>
      <c r="D12" s="246" t="s">
        <v>66</v>
      </c>
      <c r="E12" s="241">
        <v>4056000</v>
      </c>
      <c r="F12" s="307">
        <v>4056000</v>
      </c>
      <c r="G12" s="241">
        <v>4056000</v>
      </c>
      <c r="H12" s="241">
        <v>390000</v>
      </c>
      <c r="I12" s="241"/>
      <c r="J12" s="241"/>
      <c r="K12" s="241" t="s">
        <v>67</v>
      </c>
      <c r="L12" s="241" t="s">
        <v>67</v>
      </c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8"/>
      <c r="AA12" s="249"/>
    </row>
    <row r="13" spans="1:27" s="256" customFormat="1" ht="21.75" customHeight="1">
      <c r="A13" s="247">
        <f t="shared" si="0"/>
        <v>3</v>
      </c>
      <c r="B13" s="247" t="s">
        <v>68</v>
      </c>
      <c r="C13" s="252" t="s">
        <v>69</v>
      </c>
      <c r="D13" s="247" t="s">
        <v>22</v>
      </c>
      <c r="E13" s="241">
        <v>10851000</v>
      </c>
      <c r="F13" s="308">
        <v>10851000</v>
      </c>
      <c r="G13" s="253">
        <v>10851000</v>
      </c>
      <c r="H13" s="253">
        <v>390000</v>
      </c>
      <c r="I13" s="241"/>
      <c r="J13" s="253"/>
      <c r="K13" s="241" t="s">
        <v>67</v>
      </c>
      <c r="L13" s="241" t="s">
        <v>67</v>
      </c>
      <c r="M13" s="241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4"/>
      <c r="AA13" s="255"/>
    </row>
    <row r="14" spans="1:27" s="256" customFormat="1" ht="21.75" customHeight="1">
      <c r="A14" s="247">
        <f t="shared" si="0"/>
        <v>4</v>
      </c>
      <c r="B14" s="247" t="s">
        <v>70</v>
      </c>
      <c r="C14" s="252" t="s">
        <v>73</v>
      </c>
      <c r="D14" s="247" t="s">
        <v>74</v>
      </c>
      <c r="E14" s="241">
        <v>4895000</v>
      </c>
      <c r="F14" s="308">
        <v>4895000</v>
      </c>
      <c r="G14" s="253">
        <v>4895000</v>
      </c>
      <c r="H14" s="253">
        <v>390000</v>
      </c>
      <c r="I14" s="241"/>
      <c r="J14" s="253"/>
      <c r="K14" s="241" t="s">
        <v>67</v>
      </c>
      <c r="L14" s="241" t="s">
        <v>67</v>
      </c>
      <c r="M14" s="241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4"/>
      <c r="AA14" s="255"/>
    </row>
    <row r="15" spans="1:27" s="256" customFormat="1" ht="21.75" customHeight="1">
      <c r="A15" s="247">
        <f t="shared" si="0"/>
        <v>5</v>
      </c>
      <c r="B15" s="247" t="s">
        <v>72</v>
      </c>
      <c r="C15" s="252" t="s">
        <v>76</v>
      </c>
      <c r="D15" s="247" t="s">
        <v>191</v>
      </c>
      <c r="E15" s="241">
        <v>4895000</v>
      </c>
      <c r="F15" s="308">
        <v>4895000</v>
      </c>
      <c r="G15" s="253">
        <v>4895000</v>
      </c>
      <c r="H15" s="253">
        <v>390000</v>
      </c>
      <c r="I15" s="241"/>
      <c r="J15" s="253"/>
      <c r="K15" s="241" t="s">
        <v>67</v>
      </c>
      <c r="L15" s="241" t="s">
        <v>67</v>
      </c>
      <c r="M15" s="241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4"/>
      <c r="AA15" s="255"/>
    </row>
    <row r="16" spans="1:27" s="256" customFormat="1" ht="21.75" customHeight="1">
      <c r="A16" s="247">
        <f t="shared" si="0"/>
        <v>6</v>
      </c>
      <c r="B16" s="247" t="s">
        <v>75</v>
      </c>
      <c r="C16" s="252" t="s">
        <v>79</v>
      </c>
      <c r="D16" s="247" t="s">
        <v>80</v>
      </c>
      <c r="E16" s="241">
        <v>4336000</v>
      </c>
      <c r="F16" s="308">
        <v>4336000</v>
      </c>
      <c r="G16" s="253">
        <v>4336000</v>
      </c>
      <c r="H16" s="253">
        <v>390000</v>
      </c>
      <c r="I16" s="241"/>
      <c r="J16" s="253"/>
      <c r="K16" s="241" t="s">
        <v>67</v>
      </c>
      <c r="L16" s="241" t="s">
        <v>67</v>
      </c>
      <c r="M16" s="241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4"/>
      <c r="AA16" s="255"/>
    </row>
    <row r="17" spans="1:27" s="256" customFormat="1" ht="21.75" customHeight="1">
      <c r="A17" s="247">
        <f t="shared" si="0"/>
        <v>7</v>
      </c>
      <c r="B17" s="247" t="s">
        <v>77</v>
      </c>
      <c r="C17" s="252" t="s">
        <v>82</v>
      </c>
      <c r="D17" s="247" t="s">
        <v>71</v>
      </c>
      <c r="E17" s="241">
        <v>3776000</v>
      </c>
      <c r="F17" s="308">
        <v>3496000</v>
      </c>
      <c r="G17" s="253">
        <v>3496000</v>
      </c>
      <c r="H17" s="253">
        <v>390000</v>
      </c>
      <c r="I17" s="241"/>
      <c r="J17" s="253"/>
      <c r="K17" s="241" t="s">
        <v>67</v>
      </c>
      <c r="L17" s="241" t="s">
        <v>67</v>
      </c>
      <c r="M17" s="241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4"/>
      <c r="AA17" s="255"/>
    </row>
    <row r="18" spans="1:27" s="256" customFormat="1" ht="21.75" customHeight="1">
      <c r="A18" s="247">
        <f t="shared" si="0"/>
        <v>8</v>
      </c>
      <c r="B18" s="247" t="s">
        <v>78</v>
      </c>
      <c r="C18" s="252" t="s">
        <v>174</v>
      </c>
      <c r="D18" s="257" t="s">
        <v>83</v>
      </c>
      <c r="E18" s="309">
        <v>4056000</v>
      </c>
      <c r="F18" s="308">
        <v>4056000</v>
      </c>
      <c r="G18" s="253">
        <v>4056000</v>
      </c>
      <c r="H18" s="253">
        <v>390000</v>
      </c>
      <c r="I18" s="241"/>
      <c r="J18" s="253"/>
      <c r="K18" s="241" t="s">
        <v>67</v>
      </c>
      <c r="L18" s="241" t="s">
        <v>67</v>
      </c>
      <c r="M18" s="241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4"/>
      <c r="AA18" s="255"/>
    </row>
    <row r="19" spans="1:27" s="256" customFormat="1" ht="21.75" customHeight="1">
      <c r="A19" s="247">
        <f t="shared" si="0"/>
        <v>9</v>
      </c>
      <c r="B19" s="247" t="s">
        <v>81</v>
      </c>
      <c r="C19" s="252" t="s">
        <v>178</v>
      </c>
      <c r="D19" s="247" t="s">
        <v>80</v>
      </c>
      <c r="E19" s="241">
        <v>4840000</v>
      </c>
      <c r="F19" s="308">
        <v>4840000</v>
      </c>
      <c r="G19" s="253">
        <v>4840000</v>
      </c>
      <c r="H19" s="253">
        <v>390000</v>
      </c>
      <c r="I19" s="241"/>
      <c r="J19" s="253"/>
      <c r="K19" s="241" t="s">
        <v>67</v>
      </c>
      <c r="L19" s="241" t="s">
        <v>67</v>
      </c>
      <c r="M19" s="241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4"/>
      <c r="AA19" s="255"/>
    </row>
    <row r="20" spans="1:27" s="256" customFormat="1" ht="21.75" customHeight="1">
      <c r="A20" s="247">
        <f t="shared" si="0"/>
        <v>10</v>
      </c>
      <c r="B20" s="247" t="s">
        <v>192</v>
      </c>
      <c r="C20" s="252" t="s">
        <v>193</v>
      </c>
      <c r="D20" s="247" t="s">
        <v>64</v>
      </c>
      <c r="E20" s="308">
        <v>3568000</v>
      </c>
      <c r="F20" s="308">
        <v>3568000</v>
      </c>
      <c r="G20" s="253"/>
      <c r="H20" s="253">
        <v>390000</v>
      </c>
      <c r="I20" s="253"/>
      <c r="J20" s="253"/>
      <c r="K20" s="253" t="s">
        <v>67</v>
      </c>
      <c r="L20" s="253" t="s">
        <v>199</v>
      </c>
      <c r="M20" s="253" t="s">
        <v>199</v>
      </c>
      <c r="N20" s="253" t="s">
        <v>199</v>
      </c>
      <c r="O20" s="253" t="s">
        <v>199</v>
      </c>
      <c r="P20" s="253" t="s">
        <v>199</v>
      </c>
      <c r="Q20" s="253" t="s">
        <v>199</v>
      </c>
      <c r="R20" s="253" t="s">
        <v>199</v>
      </c>
      <c r="S20" s="253" t="s">
        <v>199</v>
      </c>
      <c r="T20" s="253" t="s">
        <v>199</v>
      </c>
      <c r="U20" s="253" t="s">
        <v>199</v>
      </c>
      <c r="V20" s="253" t="s">
        <v>199</v>
      </c>
      <c r="W20" s="253"/>
      <c r="X20" s="253"/>
      <c r="Y20" s="253"/>
      <c r="Z20" s="254"/>
      <c r="AA20" s="255"/>
    </row>
    <row r="21" spans="1:27" s="265" customFormat="1" ht="21.75" customHeight="1">
      <c r="A21" s="259">
        <f t="shared" si="0"/>
        <v>11</v>
      </c>
      <c r="B21" s="260" t="s">
        <v>84</v>
      </c>
      <c r="C21" s="261" t="s">
        <v>141</v>
      </c>
      <c r="D21" s="259" t="s">
        <v>111</v>
      </c>
      <c r="E21" s="259"/>
      <c r="F21" s="262">
        <v>3549000</v>
      </c>
      <c r="G21" s="262">
        <v>3237000</v>
      </c>
      <c r="H21" s="262">
        <v>390000</v>
      </c>
      <c r="I21" s="262"/>
      <c r="J21" s="262"/>
      <c r="K21" s="262"/>
      <c r="L21" s="262"/>
      <c r="M21" s="241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4"/>
    </row>
    <row r="22" spans="1:27" s="265" customFormat="1" ht="21.75" customHeight="1">
      <c r="A22" s="259">
        <f t="shared" si="0"/>
        <v>12</v>
      </c>
      <c r="B22" s="260" t="s">
        <v>85</v>
      </c>
      <c r="C22" s="261" t="s">
        <v>142</v>
      </c>
      <c r="D22" s="259" t="s">
        <v>111</v>
      </c>
      <c r="E22" s="241">
        <v>3552000</v>
      </c>
      <c r="F22" s="262">
        <v>3317000</v>
      </c>
      <c r="G22" s="262">
        <v>2943000</v>
      </c>
      <c r="H22" s="262">
        <v>390000</v>
      </c>
      <c r="I22" s="241"/>
      <c r="J22" s="262"/>
      <c r="K22" s="262" t="s">
        <v>67</v>
      </c>
      <c r="L22" s="262" t="s">
        <v>67</v>
      </c>
      <c r="M22" s="241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4"/>
    </row>
    <row r="23" spans="1:27" s="265" customFormat="1" ht="21.75" customHeight="1">
      <c r="A23" s="259">
        <f t="shared" si="0"/>
        <v>13</v>
      </c>
      <c r="B23" s="260" t="s">
        <v>86</v>
      </c>
      <c r="C23" s="261" t="s">
        <v>143</v>
      </c>
      <c r="D23" s="259" t="s">
        <v>111</v>
      </c>
      <c r="E23" s="262">
        <v>3552000</v>
      </c>
      <c r="F23" s="262">
        <v>3317000</v>
      </c>
      <c r="G23" s="262">
        <v>2943000</v>
      </c>
      <c r="H23" s="262">
        <v>390000</v>
      </c>
      <c r="I23" s="262"/>
      <c r="J23" s="262"/>
      <c r="K23" s="262" t="s">
        <v>67</v>
      </c>
      <c r="L23" s="262" t="s">
        <v>67</v>
      </c>
      <c r="M23" s="241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4"/>
    </row>
    <row r="24" spans="1:27" s="265" customFormat="1" ht="21.75" customHeight="1">
      <c r="A24" s="259">
        <f t="shared" si="0"/>
        <v>14</v>
      </c>
      <c r="B24" s="260" t="s">
        <v>87</v>
      </c>
      <c r="C24" s="261" t="s">
        <v>144</v>
      </c>
      <c r="D24" s="259" t="s">
        <v>111</v>
      </c>
      <c r="E24" s="262">
        <v>3552000</v>
      </c>
      <c r="F24" s="262">
        <v>3317000</v>
      </c>
      <c r="G24" s="262">
        <v>2943000</v>
      </c>
      <c r="H24" s="262">
        <v>390000</v>
      </c>
      <c r="I24" s="262"/>
      <c r="J24" s="262"/>
      <c r="K24" s="262" t="s">
        <v>201</v>
      </c>
      <c r="L24" s="262" t="s">
        <v>67</v>
      </c>
      <c r="M24" s="241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4"/>
    </row>
    <row r="25" spans="1:27" s="265" customFormat="1" ht="21.75" customHeight="1">
      <c r="A25" s="259">
        <f t="shared" si="0"/>
        <v>15</v>
      </c>
      <c r="B25" s="260" t="s">
        <v>88</v>
      </c>
      <c r="C25" s="261" t="s">
        <v>145</v>
      </c>
      <c r="D25" s="259" t="s">
        <v>111</v>
      </c>
      <c r="E25" s="259">
        <v>3552000</v>
      </c>
      <c r="F25" s="262">
        <v>3317000</v>
      </c>
      <c r="G25" s="262">
        <v>2943000</v>
      </c>
      <c r="H25" s="262">
        <v>390000</v>
      </c>
      <c r="I25" s="262"/>
      <c r="J25" s="262"/>
      <c r="K25" s="262" t="s">
        <v>201</v>
      </c>
      <c r="L25" s="262" t="s">
        <v>201</v>
      </c>
      <c r="M25" s="241"/>
      <c r="N25" s="262"/>
      <c r="O25" s="262"/>
      <c r="P25" s="333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4"/>
    </row>
    <row r="26" spans="1:27" s="265" customFormat="1" ht="21.75" customHeight="1">
      <c r="A26" s="259">
        <f t="shared" si="0"/>
        <v>16</v>
      </c>
      <c r="B26" s="260" t="s">
        <v>89</v>
      </c>
      <c r="C26" s="261" t="s">
        <v>146</v>
      </c>
      <c r="D26" s="259" t="s">
        <v>111</v>
      </c>
      <c r="E26" s="259"/>
      <c r="F26" s="262">
        <v>3317000</v>
      </c>
      <c r="G26" s="262">
        <v>2943000</v>
      </c>
      <c r="H26" s="262">
        <v>390000</v>
      </c>
      <c r="I26" s="262"/>
      <c r="J26" s="262"/>
      <c r="K26" s="262"/>
      <c r="L26" s="262"/>
      <c r="M26" s="241"/>
      <c r="N26" s="262"/>
      <c r="O26" s="262"/>
      <c r="P26" s="333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4"/>
    </row>
    <row r="27" spans="1:27" s="265" customFormat="1" ht="21.75" customHeight="1">
      <c r="A27" s="259">
        <f t="shared" si="0"/>
        <v>17</v>
      </c>
      <c r="B27" s="260" t="s">
        <v>90</v>
      </c>
      <c r="C27" s="261" t="s">
        <v>147</v>
      </c>
      <c r="D27" s="259" t="s">
        <v>111</v>
      </c>
      <c r="E27" s="259"/>
      <c r="F27" s="262">
        <v>3317000</v>
      </c>
      <c r="G27" s="262">
        <v>2943000</v>
      </c>
      <c r="H27" s="262">
        <v>390000</v>
      </c>
      <c r="I27" s="262"/>
      <c r="J27" s="262"/>
      <c r="K27" s="262"/>
      <c r="L27" s="262"/>
      <c r="M27" s="241"/>
      <c r="N27" s="262"/>
      <c r="O27" s="262"/>
      <c r="P27" s="334"/>
      <c r="Q27" s="262"/>
      <c r="R27" s="262"/>
      <c r="S27" s="262"/>
      <c r="T27" s="262"/>
      <c r="U27" s="262"/>
      <c r="V27" s="262"/>
      <c r="W27" s="262"/>
      <c r="X27" s="262"/>
      <c r="Y27" s="262"/>
      <c r="Z27" s="263"/>
      <c r="AA27" s="264"/>
    </row>
    <row r="28" spans="1:27" s="265" customFormat="1" ht="21.75" customHeight="1">
      <c r="A28" s="259">
        <f t="shared" si="0"/>
        <v>18</v>
      </c>
      <c r="B28" s="260" t="s">
        <v>91</v>
      </c>
      <c r="C28" s="261" t="s">
        <v>148</v>
      </c>
      <c r="D28" s="259" t="s">
        <v>111</v>
      </c>
      <c r="E28" s="262">
        <v>3552000</v>
      </c>
      <c r="F28" s="262">
        <v>3317000</v>
      </c>
      <c r="G28" s="262">
        <v>2943000</v>
      </c>
      <c r="H28" s="262">
        <v>390000</v>
      </c>
      <c r="I28" s="262"/>
      <c r="J28" s="262"/>
      <c r="K28" s="262" t="s">
        <v>67</v>
      </c>
      <c r="L28" s="262" t="s">
        <v>67</v>
      </c>
      <c r="M28" s="241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64"/>
    </row>
    <row r="29" spans="1:27" s="265" customFormat="1" ht="21.75" customHeight="1">
      <c r="A29" s="259">
        <f t="shared" si="0"/>
        <v>19</v>
      </c>
      <c r="B29" s="260" t="s">
        <v>92</v>
      </c>
      <c r="C29" s="261" t="s">
        <v>149</v>
      </c>
      <c r="D29" s="259" t="s">
        <v>111</v>
      </c>
      <c r="E29" s="262">
        <v>3552000</v>
      </c>
      <c r="F29" s="262">
        <v>3317000</v>
      </c>
      <c r="G29" s="262">
        <v>2943000</v>
      </c>
      <c r="H29" s="262">
        <v>390000</v>
      </c>
      <c r="I29" s="262"/>
      <c r="J29" s="262"/>
      <c r="K29" s="262" t="s">
        <v>197</v>
      </c>
      <c r="L29" s="262" t="s">
        <v>197</v>
      </c>
      <c r="M29" s="262" t="s">
        <v>197</v>
      </c>
      <c r="N29" s="262" t="s">
        <v>197</v>
      </c>
      <c r="O29" s="262" t="s">
        <v>197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64"/>
    </row>
    <row r="30" spans="1:27" s="265" customFormat="1" ht="21.75" customHeight="1">
      <c r="A30" s="259">
        <f t="shared" si="0"/>
        <v>20</v>
      </c>
      <c r="B30" s="260" t="s">
        <v>93</v>
      </c>
      <c r="C30" s="261" t="s">
        <v>150</v>
      </c>
      <c r="D30" s="259" t="s">
        <v>111</v>
      </c>
      <c r="E30" s="259"/>
      <c r="F30" s="262">
        <v>3317000</v>
      </c>
      <c r="G30" s="262">
        <v>2943000</v>
      </c>
      <c r="H30" s="262">
        <v>390000</v>
      </c>
      <c r="I30" s="262"/>
      <c r="J30" s="262"/>
      <c r="K30" s="262"/>
      <c r="L30" s="262"/>
      <c r="M30" s="241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64"/>
    </row>
    <row r="31" spans="1:27" s="265" customFormat="1" ht="21.75" customHeight="1">
      <c r="A31" s="259">
        <f t="shared" si="0"/>
        <v>21</v>
      </c>
      <c r="B31" s="260" t="s">
        <v>94</v>
      </c>
      <c r="C31" s="261" t="s">
        <v>151</v>
      </c>
      <c r="D31" s="259" t="s">
        <v>111</v>
      </c>
      <c r="E31" s="262">
        <v>3552000</v>
      </c>
      <c r="F31" s="262">
        <v>3317000</v>
      </c>
      <c r="G31" s="262">
        <v>2943000</v>
      </c>
      <c r="H31" s="262">
        <v>390000</v>
      </c>
      <c r="I31" s="262"/>
      <c r="J31" s="262"/>
      <c r="K31" s="262" t="s">
        <v>67</v>
      </c>
      <c r="L31" s="262" t="s">
        <v>67</v>
      </c>
      <c r="M31" s="241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64"/>
    </row>
    <row r="32" spans="1:27" s="265" customFormat="1" ht="21.75" customHeight="1">
      <c r="A32" s="259">
        <f t="shared" si="0"/>
        <v>22</v>
      </c>
      <c r="B32" s="260" t="s">
        <v>95</v>
      </c>
      <c r="C32" s="261" t="s">
        <v>153</v>
      </c>
      <c r="D32" s="259" t="s">
        <v>111</v>
      </c>
      <c r="E32" s="262"/>
      <c r="F32" s="262">
        <v>3317000</v>
      </c>
      <c r="G32" s="262">
        <v>2943000</v>
      </c>
      <c r="H32" s="262">
        <v>390000</v>
      </c>
      <c r="I32" s="262"/>
      <c r="J32" s="262"/>
      <c r="K32" s="262" t="s">
        <v>200</v>
      </c>
      <c r="L32" s="262" t="s">
        <v>198</v>
      </c>
      <c r="M32" s="262" t="s">
        <v>198</v>
      </c>
      <c r="N32" s="262" t="s">
        <v>198</v>
      </c>
      <c r="O32" s="262" t="s">
        <v>198</v>
      </c>
      <c r="P32" s="262" t="s">
        <v>198</v>
      </c>
      <c r="Q32" s="262" t="s">
        <v>198</v>
      </c>
      <c r="R32" s="262" t="s">
        <v>198</v>
      </c>
      <c r="S32" s="262" t="s">
        <v>198</v>
      </c>
      <c r="T32" s="262" t="s">
        <v>198</v>
      </c>
      <c r="U32" s="262" t="s">
        <v>198</v>
      </c>
      <c r="V32" s="262" t="s">
        <v>198</v>
      </c>
      <c r="W32" s="262"/>
      <c r="X32" s="262"/>
      <c r="Y32" s="262"/>
      <c r="Z32" s="263"/>
      <c r="AA32" s="264"/>
    </row>
    <row r="33" spans="1:27" s="265" customFormat="1" ht="21.75" customHeight="1">
      <c r="A33" s="259">
        <f t="shared" si="0"/>
        <v>23</v>
      </c>
      <c r="B33" s="260" t="s">
        <v>96</v>
      </c>
      <c r="C33" s="261" t="s">
        <v>154</v>
      </c>
      <c r="D33" s="259" t="s">
        <v>111</v>
      </c>
      <c r="E33" s="259"/>
      <c r="F33" s="262">
        <v>3317000</v>
      </c>
      <c r="G33" s="262">
        <v>2943000</v>
      </c>
      <c r="H33" s="262">
        <v>390000</v>
      </c>
      <c r="I33" s="262"/>
      <c r="J33" s="262"/>
      <c r="K33" s="262"/>
      <c r="L33" s="262"/>
      <c r="M33" s="241"/>
      <c r="N33" s="262"/>
      <c r="O33" s="262"/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3"/>
      <c r="AA33" s="264"/>
    </row>
    <row r="34" spans="1:27" s="265" customFormat="1" ht="21.75" customHeight="1">
      <c r="A34" s="259">
        <f t="shared" si="0"/>
        <v>24</v>
      </c>
      <c r="B34" s="260" t="s">
        <v>97</v>
      </c>
      <c r="C34" s="261" t="s">
        <v>155</v>
      </c>
      <c r="D34" s="259" t="s">
        <v>111</v>
      </c>
      <c r="E34" s="259"/>
      <c r="F34" s="262">
        <v>3317000</v>
      </c>
      <c r="G34" s="262">
        <v>2943000</v>
      </c>
      <c r="H34" s="262">
        <v>390000</v>
      </c>
      <c r="I34" s="262"/>
      <c r="J34" s="262"/>
      <c r="K34" s="262"/>
      <c r="L34" s="262"/>
      <c r="M34" s="241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3"/>
      <c r="AA34" s="264"/>
    </row>
    <row r="35" spans="1:27" s="265" customFormat="1" ht="21.75" customHeight="1">
      <c r="A35" s="259">
        <f t="shared" si="0"/>
        <v>25</v>
      </c>
      <c r="B35" s="260" t="s">
        <v>98</v>
      </c>
      <c r="C35" s="261" t="s">
        <v>156</v>
      </c>
      <c r="D35" s="259" t="s">
        <v>111</v>
      </c>
      <c r="E35" s="259"/>
      <c r="F35" s="262">
        <v>3317000</v>
      </c>
      <c r="G35" s="262">
        <v>2943000</v>
      </c>
      <c r="H35" s="262">
        <v>390000</v>
      </c>
      <c r="I35" s="262"/>
      <c r="J35" s="262"/>
      <c r="K35" s="262"/>
      <c r="L35" s="262"/>
      <c r="M35" s="241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3"/>
      <c r="AA35" s="264"/>
    </row>
    <row r="36" spans="1:27" s="265" customFormat="1" ht="21.75" customHeight="1">
      <c r="A36" s="259">
        <f t="shared" si="0"/>
        <v>26</v>
      </c>
      <c r="B36" s="260" t="s">
        <v>99</v>
      </c>
      <c r="C36" s="261" t="s">
        <v>157</v>
      </c>
      <c r="D36" s="259" t="s">
        <v>111</v>
      </c>
      <c r="E36" s="259"/>
      <c r="F36" s="262">
        <v>3317000</v>
      </c>
      <c r="G36" s="262">
        <v>2943000</v>
      </c>
      <c r="H36" s="262">
        <v>390000</v>
      </c>
      <c r="I36" s="262"/>
      <c r="J36" s="262"/>
      <c r="K36" s="262"/>
      <c r="L36" s="262"/>
      <c r="M36" s="241"/>
      <c r="N36" s="262"/>
      <c r="O36" s="262"/>
      <c r="P36" s="332"/>
      <c r="Q36" s="262"/>
      <c r="R36" s="262"/>
      <c r="S36" s="262"/>
      <c r="T36" s="262"/>
      <c r="U36" s="262"/>
      <c r="V36" s="262"/>
      <c r="W36" s="262"/>
      <c r="X36" s="262"/>
      <c r="Y36" s="262"/>
      <c r="Z36" s="263"/>
      <c r="AA36" s="264"/>
    </row>
    <row r="37" spans="1:27" s="265" customFormat="1" ht="21.75" customHeight="1">
      <c r="A37" s="259">
        <f t="shared" si="0"/>
        <v>27</v>
      </c>
      <c r="B37" s="260" t="s">
        <v>100</v>
      </c>
      <c r="C37" s="261" t="s">
        <v>158</v>
      </c>
      <c r="D37" s="259" t="s">
        <v>111</v>
      </c>
      <c r="E37" s="262">
        <v>3552000</v>
      </c>
      <c r="F37" s="262">
        <v>3317000</v>
      </c>
      <c r="G37" s="262">
        <v>2943000</v>
      </c>
      <c r="H37" s="262">
        <v>390000</v>
      </c>
      <c r="I37" s="262"/>
      <c r="J37" s="262"/>
      <c r="K37" s="262" t="s">
        <v>197</v>
      </c>
      <c r="L37" s="262" t="s">
        <v>197</v>
      </c>
      <c r="M37" s="262" t="s">
        <v>197</v>
      </c>
      <c r="N37" s="262" t="s">
        <v>197</v>
      </c>
      <c r="O37" s="262" t="s">
        <v>197</v>
      </c>
      <c r="P37" s="262" t="s">
        <v>197</v>
      </c>
      <c r="Q37" s="262"/>
      <c r="R37" s="262"/>
      <c r="S37" s="262"/>
      <c r="T37" s="262"/>
      <c r="U37" s="262"/>
      <c r="V37" s="262"/>
      <c r="W37" s="262"/>
      <c r="X37" s="262"/>
      <c r="Y37" s="262"/>
      <c r="Z37" s="263"/>
      <c r="AA37" s="264"/>
    </row>
    <row r="38" spans="1:27" s="265" customFormat="1" ht="21.75" customHeight="1">
      <c r="A38" s="259">
        <f t="shared" si="0"/>
        <v>28</v>
      </c>
      <c r="B38" s="260" t="s">
        <v>101</v>
      </c>
      <c r="C38" s="261" t="s">
        <v>162</v>
      </c>
      <c r="D38" s="259" t="s">
        <v>111</v>
      </c>
      <c r="E38" s="262">
        <v>3552000</v>
      </c>
      <c r="F38" s="262">
        <v>3317000</v>
      </c>
      <c r="G38" s="262">
        <v>2943000</v>
      </c>
      <c r="H38" s="262">
        <v>390000</v>
      </c>
      <c r="I38" s="262"/>
      <c r="J38" s="262"/>
      <c r="K38" s="262" t="s">
        <v>67</v>
      </c>
      <c r="L38" s="262" t="s">
        <v>67</v>
      </c>
      <c r="M38" s="241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3"/>
      <c r="AA38" s="264"/>
    </row>
    <row r="39" spans="1:27" s="265" customFormat="1" ht="21.75" customHeight="1">
      <c r="A39" s="259">
        <f t="shared" si="0"/>
        <v>29</v>
      </c>
      <c r="B39" s="260" t="s">
        <v>102</v>
      </c>
      <c r="C39" s="261" t="s">
        <v>164</v>
      </c>
      <c r="D39" s="259" t="s">
        <v>111</v>
      </c>
      <c r="E39" s="262">
        <v>3552000</v>
      </c>
      <c r="F39" s="262">
        <v>3317000</v>
      </c>
      <c r="G39" s="262">
        <v>2943000</v>
      </c>
      <c r="H39" s="262">
        <v>390000</v>
      </c>
      <c r="I39" s="262"/>
      <c r="J39" s="262"/>
      <c r="K39" s="262" t="s">
        <v>67</v>
      </c>
      <c r="L39" s="262" t="s">
        <v>67</v>
      </c>
      <c r="M39" s="241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3"/>
      <c r="AA39" s="264"/>
    </row>
    <row r="40" spans="1:27" s="265" customFormat="1" ht="21.75" customHeight="1">
      <c r="A40" s="259">
        <f t="shared" si="0"/>
        <v>30</v>
      </c>
      <c r="B40" s="260" t="s">
        <v>103</v>
      </c>
      <c r="C40" s="261" t="s">
        <v>169</v>
      </c>
      <c r="D40" s="259" t="s">
        <v>111</v>
      </c>
      <c r="E40" s="262">
        <v>3552000</v>
      </c>
      <c r="F40" s="262">
        <v>3317000</v>
      </c>
      <c r="G40" s="262">
        <v>2943000</v>
      </c>
      <c r="H40" s="262">
        <v>390000</v>
      </c>
      <c r="I40" s="262"/>
      <c r="J40" s="262"/>
      <c r="K40" s="262" t="s">
        <v>67</v>
      </c>
      <c r="L40" s="262" t="s">
        <v>67</v>
      </c>
      <c r="M40" s="241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3"/>
      <c r="AA40" s="264"/>
    </row>
    <row r="41" spans="1:27" s="265" customFormat="1" ht="21.75" customHeight="1">
      <c r="A41" s="259">
        <f t="shared" si="0"/>
        <v>31</v>
      </c>
      <c r="B41" s="260" t="s">
        <v>104</v>
      </c>
      <c r="C41" s="261" t="s">
        <v>177</v>
      </c>
      <c r="D41" s="259" t="s">
        <v>111</v>
      </c>
      <c r="E41" s="262">
        <v>3552000</v>
      </c>
      <c r="F41" s="262">
        <v>3317000</v>
      </c>
      <c r="G41" s="262">
        <v>2943000</v>
      </c>
      <c r="H41" s="262">
        <v>390000</v>
      </c>
      <c r="I41" s="262"/>
      <c r="J41" s="262"/>
      <c r="K41" s="262" t="s">
        <v>67</v>
      </c>
      <c r="L41" s="262" t="s">
        <v>67</v>
      </c>
      <c r="M41" s="241"/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3"/>
      <c r="AA41" s="264"/>
    </row>
    <row r="42" spans="1:27" ht="21.75" customHeight="1">
      <c r="A42" s="16">
        <f t="shared" si="0"/>
        <v>32</v>
      </c>
      <c r="B42" s="16" t="s">
        <v>113</v>
      </c>
      <c r="C42" s="79" t="s">
        <v>124</v>
      </c>
      <c r="D42" s="128" t="s">
        <v>111</v>
      </c>
      <c r="E42" s="36">
        <v>3776000</v>
      </c>
      <c r="F42" s="17">
        <v>3549000</v>
      </c>
      <c r="G42" s="17">
        <v>3237000</v>
      </c>
      <c r="H42" s="17">
        <v>390000</v>
      </c>
      <c r="I42" s="17"/>
      <c r="J42" s="17"/>
      <c r="K42" s="17" t="s">
        <v>67</v>
      </c>
      <c r="L42" s="17" t="s">
        <v>67</v>
      </c>
      <c r="M42" s="241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97"/>
    </row>
    <row r="43" spans="1:27" ht="21.75" customHeight="1">
      <c r="A43" s="16">
        <f t="shared" si="0"/>
        <v>33</v>
      </c>
      <c r="B43" s="16" t="s">
        <v>114</v>
      </c>
      <c r="C43" s="79" t="s">
        <v>125</v>
      </c>
      <c r="D43" s="128" t="s">
        <v>111</v>
      </c>
      <c r="E43" s="128"/>
      <c r="F43" s="17">
        <v>3317000</v>
      </c>
      <c r="G43" s="17">
        <v>2943000</v>
      </c>
      <c r="H43" s="17">
        <v>390000</v>
      </c>
      <c r="I43" s="17"/>
      <c r="J43" s="17"/>
      <c r="K43" s="17"/>
      <c r="L43" s="17"/>
      <c r="M43" s="241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97"/>
    </row>
    <row r="44" spans="1:27" ht="21.75" customHeight="1">
      <c r="A44" s="16">
        <f t="shared" si="0"/>
        <v>34</v>
      </c>
      <c r="B44" s="16" t="s">
        <v>115</v>
      </c>
      <c r="C44" s="79" t="s">
        <v>126</v>
      </c>
      <c r="D44" s="128" t="s">
        <v>111</v>
      </c>
      <c r="E44" s="128"/>
      <c r="F44" s="17">
        <v>3317000</v>
      </c>
      <c r="G44" s="17">
        <v>2943000</v>
      </c>
      <c r="H44" s="17">
        <v>390000</v>
      </c>
      <c r="I44" s="17"/>
      <c r="J44" s="17"/>
      <c r="K44" s="17"/>
      <c r="L44" s="17"/>
      <c r="M44" s="241"/>
      <c r="N44" s="17"/>
      <c r="O44" s="17"/>
      <c r="P44" s="335"/>
      <c r="Q44" s="17"/>
      <c r="R44" s="17"/>
      <c r="S44" s="17"/>
      <c r="T44" s="17"/>
      <c r="U44" s="17"/>
      <c r="V44" s="17"/>
      <c r="W44" s="17"/>
      <c r="X44" s="17"/>
      <c r="Y44" s="17"/>
      <c r="Z44" s="97"/>
    </row>
    <row r="45" spans="1:27" ht="21.75" customHeight="1">
      <c r="A45" s="16">
        <f t="shared" si="0"/>
        <v>35</v>
      </c>
      <c r="B45" s="16" t="s">
        <v>116</v>
      </c>
      <c r="C45" s="79" t="s">
        <v>176</v>
      </c>
      <c r="D45" s="128" t="s">
        <v>111</v>
      </c>
      <c r="E45" s="128"/>
      <c r="F45" s="17">
        <v>3317000</v>
      </c>
      <c r="G45" s="17">
        <v>2943000</v>
      </c>
      <c r="H45" s="17">
        <v>390000</v>
      </c>
      <c r="I45" s="17"/>
      <c r="J45" s="17"/>
      <c r="K45" s="17"/>
      <c r="L45" s="17"/>
      <c r="M45" s="241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97"/>
    </row>
    <row r="46" spans="1:27" ht="21.75" customHeight="1">
      <c r="A46" s="16">
        <f t="shared" si="0"/>
        <v>36</v>
      </c>
      <c r="B46" s="16" t="s">
        <v>117</v>
      </c>
      <c r="C46" s="79" t="s">
        <v>128</v>
      </c>
      <c r="D46" s="128" t="s">
        <v>111</v>
      </c>
      <c r="E46" s="128"/>
      <c r="F46" s="17">
        <v>3317000</v>
      </c>
      <c r="G46" s="17">
        <v>2943000</v>
      </c>
      <c r="H46" s="17">
        <v>390000</v>
      </c>
      <c r="I46" s="17"/>
      <c r="J46" s="17"/>
      <c r="K46" s="17"/>
      <c r="L46" s="17"/>
      <c r="M46" s="241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97"/>
    </row>
    <row r="47" spans="1:27" ht="21.75" customHeight="1">
      <c r="A47" s="16">
        <f t="shared" si="0"/>
        <v>37</v>
      </c>
      <c r="B47" s="16" t="s">
        <v>118</v>
      </c>
      <c r="C47" s="79" t="s">
        <v>163</v>
      </c>
      <c r="D47" s="128" t="s">
        <v>111</v>
      </c>
      <c r="E47" s="36">
        <v>3552000</v>
      </c>
      <c r="F47" s="17">
        <v>3317000</v>
      </c>
      <c r="G47" s="17">
        <v>2943000</v>
      </c>
      <c r="H47" s="17">
        <v>390000</v>
      </c>
      <c r="I47" s="17"/>
      <c r="J47" s="17"/>
      <c r="K47" s="17" t="s">
        <v>67</v>
      </c>
      <c r="L47" s="17" t="s">
        <v>67</v>
      </c>
      <c r="M47" s="241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97"/>
    </row>
    <row r="48" spans="1:27" ht="21.75" customHeight="1">
      <c r="A48" s="16">
        <f t="shared" si="0"/>
        <v>38</v>
      </c>
      <c r="B48" s="16" t="s">
        <v>119</v>
      </c>
      <c r="C48" s="79" t="s">
        <v>170</v>
      </c>
      <c r="D48" s="128" t="s">
        <v>111</v>
      </c>
      <c r="E48" s="36">
        <v>3552000</v>
      </c>
      <c r="F48" s="17">
        <v>3317000</v>
      </c>
      <c r="G48" s="17">
        <v>2943000</v>
      </c>
      <c r="H48" s="17">
        <v>390000</v>
      </c>
      <c r="I48" s="17"/>
      <c r="J48" s="17"/>
      <c r="K48" s="17" t="s">
        <v>67</v>
      </c>
      <c r="L48" s="17" t="s">
        <v>67</v>
      </c>
      <c r="M48" s="241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97"/>
    </row>
    <row r="49" spans="1:26" ht="21.75" customHeight="1">
      <c r="A49" s="16">
        <f t="shared" si="0"/>
        <v>39</v>
      </c>
      <c r="B49" s="16" t="s">
        <v>120</v>
      </c>
      <c r="C49" s="79" t="s">
        <v>171</v>
      </c>
      <c r="D49" s="128" t="s">
        <v>111</v>
      </c>
      <c r="E49" s="128"/>
      <c r="F49" s="17">
        <v>3317000</v>
      </c>
      <c r="G49" s="17">
        <v>2943000</v>
      </c>
      <c r="H49" s="17">
        <v>390000</v>
      </c>
      <c r="I49" s="17"/>
      <c r="J49" s="17"/>
      <c r="K49" s="17"/>
      <c r="L49" s="17"/>
      <c r="M49" s="241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97"/>
    </row>
    <row r="50" spans="1:26" ht="21.75" customHeight="1">
      <c r="A50" s="16">
        <f t="shared" si="0"/>
        <v>40</v>
      </c>
      <c r="B50" s="16" t="s">
        <v>121</v>
      </c>
      <c r="C50" s="79" t="s">
        <v>172</v>
      </c>
      <c r="D50" s="128" t="s">
        <v>111</v>
      </c>
      <c r="E50" s="128"/>
      <c r="F50" s="17">
        <v>3317000</v>
      </c>
      <c r="G50" s="17">
        <v>2943000</v>
      </c>
      <c r="H50" s="17">
        <v>390000</v>
      </c>
      <c r="I50" s="17"/>
      <c r="J50" s="17"/>
      <c r="K50" s="17"/>
      <c r="L50" s="17"/>
      <c r="M50" s="241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97"/>
    </row>
    <row r="51" spans="1:26" ht="21.75" customHeight="1">
      <c r="A51" s="16">
        <f t="shared" si="0"/>
        <v>41</v>
      </c>
      <c r="B51" s="16" t="s">
        <v>122</v>
      </c>
      <c r="C51" s="79" t="s">
        <v>173</v>
      </c>
      <c r="D51" s="128" t="s">
        <v>111</v>
      </c>
      <c r="E51" s="36">
        <v>3552000</v>
      </c>
      <c r="F51" s="17">
        <v>3317000</v>
      </c>
      <c r="G51" s="17">
        <v>2943000</v>
      </c>
      <c r="H51" s="17">
        <v>390000</v>
      </c>
      <c r="I51" s="17"/>
      <c r="J51" s="17"/>
      <c r="K51" s="17" t="s">
        <v>67</v>
      </c>
      <c r="L51" s="17" t="s">
        <v>67</v>
      </c>
      <c r="M51" s="241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97"/>
    </row>
    <row r="52" spans="1:26" ht="21.75" customHeight="1">
      <c r="A52" s="16"/>
      <c r="B52" s="129"/>
      <c r="C52" s="238"/>
      <c r="D52" s="237"/>
      <c r="E52" s="305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97"/>
    </row>
    <row r="53" spans="1:26" ht="21.75" customHeight="1">
      <c r="A53" s="337" t="s">
        <v>25</v>
      </c>
      <c r="B53" s="338"/>
      <c r="C53" s="338"/>
      <c r="D53" s="243" t="s">
        <v>159</v>
      </c>
      <c r="E53" s="306">
        <f>SUM(E11:E52)</f>
        <v>106665000</v>
      </c>
      <c r="F53" s="240">
        <f>SUM(F11:F52)</f>
        <v>152620000</v>
      </c>
      <c r="G53" s="240">
        <f>SUM(G11:G52)</f>
        <v>137582000</v>
      </c>
      <c r="H53" s="240">
        <f>SUM(H11:H52)</f>
        <v>15990000</v>
      </c>
      <c r="I53" s="240">
        <f>SUM(I11:I52)</f>
        <v>0</v>
      </c>
      <c r="J53" s="240"/>
      <c r="K53" s="240">
        <f>SUMIF(K$11:K$52,"x",$E$11:$E$52)</f>
        <v>99561000</v>
      </c>
      <c r="L53" s="240">
        <f>SUMIF(L$11:L$52,"x",$E$11:$E$52)</f>
        <v>95993000</v>
      </c>
      <c r="M53" s="240">
        <f t="shared" ref="M53:V53" si="1">SUMIF(M$11:M$52,"x",$F$11:$F$52)</f>
        <v>0</v>
      </c>
      <c r="N53" s="240">
        <f t="shared" si="1"/>
        <v>0</v>
      </c>
      <c r="O53" s="240">
        <f t="shared" si="1"/>
        <v>0</v>
      </c>
      <c r="P53" s="240">
        <f t="shared" si="1"/>
        <v>0</v>
      </c>
      <c r="Q53" s="240">
        <f t="shared" si="1"/>
        <v>0</v>
      </c>
      <c r="R53" s="240">
        <f t="shared" si="1"/>
        <v>0</v>
      </c>
      <c r="S53" s="240">
        <f t="shared" si="1"/>
        <v>0</v>
      </c>
      <c r="T53" s="240">
        <f t="shared" si="1"/>
        <v>0</v>
      </c>
      <c r="U53" s="240">
        <f t="shared" si="1"/>
        <v>0</v>
      </c>
      <c r="V53" s="240">
        <f t="shared" si="1"/>
        <v>0</v>
      </c>
      <c r="W53" s="240"/>
      <c r="X53" s="240"/>
      <c r="Y53" s="240"/>
      <c r="Z53" s="97"/>
    </row>
    <row r="54" spans="1:26" ht="21.75" customHeight="1">
      <c r="A54" s="339"/>
      <c r="B54" s="340"/>
      <c r="C54" s="340"/>
      <c r="D54" s="243" t="s">
        <v>160</v>
      </c>
      <c r="E54" s="306"/>
      <c r="F54" s="240"/>
      <c r="G54" s="240"/>
      <c r="H54" s="240"/>
      <c r="I54" s="240"/>
      <c r="J54" s="240"/>
      <c r="K54" s="240">
        <f t="array" ref="K54">SUM((K$11:K$52="x")*1)</f>
        <v>24</v>
      </c>
      <c r="L54" s="240">
        <f t="array" ref="L54">SUM((L$11:L$52="x")*1)</f>
        <v>23</v>
      </c>
      <c r="M54" s="240">
        <f t="array" ref="M54">SUM((M$11:M$52="x")*1)</f>
        <v>0</v>
      </c>
      <c r="N54" s="240">
        <f t="array" ref="N54">SUM((N$11:N$52="x")*1)</f>
        <v>0</v>
      </c>
      <c r="O54" s="240">
        <f t="array" ref="O54">SUM((O$11:O$52="x")*1)</f>
        <v>0</v>
      </c>
      <c r="P54" s="240">
        <f t="array" ref="P54">SUM((P$11:P$52="x")*1)</f>
        <v>0</v>
      </c>
      <c r="Q54" s="240">
        <f t="array" ref="Q54">SUM((Q$11:Q$52="x")*1)</f>
        <v>0</v>
      </c>
      <c r="R54" s="240">
        <f t="array" ref="R54">SUM((R$11:R$52="x")*1)</f>
        <v>0</v>
      </c>
      <c r="S54" s="240">
        <f t="array" ref="S54">SUM((S$11:S$52="x")*1)</f>
        <v>0</v>
      </c>
      <c r="T54" s="240">
        <f t="array" ref="T54">SUM((T$11:T$52="x")*1)</f>
        <v>0</v>
      </c>
      <c r="U54" s="240">
        <f t="array" ref="U54">SUM((U$11:U$52="x")*1)</f>
        <v>0</v>
      </c>
      <c r="V54" s="240">
        <f t="array" ref="V54">SUM((V$11:V$52="x")*1)</f>
        <v>0</v>
      </c>
      <c r="W54" s="240"/>
      <c r="X54" s="240"/>
      <c r="Y54" s="240"/>
      <c r="Z54" s="97"/>
    </row>
    <row r="55" spans="1:26" ht="21.75" customHeight="1">
      <c r="A55" s="341"/>
      <c r="B55" s="342"/>
      <c r="C55" s="342"/>
      <c r="D55" s="243" t="s">
        <v>161</v>
      </c>
      <c r="E55" s="306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97"/>
    </row>
    <row r="56" spans="1:26" ht="19.5" customHeight="1">
      <c r="A56" s="18"/>
      <c r="B56" s="18"/>
      <c r="C56" s="68"/>
      <c r="D56" s="128"/>
      <c r="E56" s="36"/>
      <c r="F56" s="68"/>
      <c r="G56" s="68"/>
      <c r="H56" s="68"/>
      <c r="I56" s="68"/>
      <c r="J56" s="68"/>
      <c r="K56" s="17"/>
      <c r="L56" s="17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1:26" ht="11.25" customHeight="1">
      <c r="A57" s="18"/>
      <c r="B57" s="18"/>
      <c r="C57" s="68"/>
      <c r="D57" s="68"/>
      <c r="E57" s="121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98" t="s">
        <v>55</v>
      </c>
      <c r="Y57" s="68"/>
    </row>
    <row r="58" spans="1:26" ht="16.5" customHeight="1">
      <c r="A58" s="18"/>
      <c r="B58" s="18"/>
      <c r="C58" s="19" t="s">
        <v>14</v>
      </c>
      <c r="D58" s="20"/>
      <c r="E58" s="21"/>
      <c r="F58" s="21"/>
      <c r="G58" s="29"/>
      <c r="H58" s="29"/>
      <c r="I58" s="2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1" t="s">
        <v>22</v>
      </c>
      <c r="Y58" s="41"/>
    </row>
    <row r="59" spans="1:26" ht="11.25" customHeight="1">
      <c r="A59" s="18"/>
      <c r="B59" s="18"/>
      <c r="C59" s="19"/>
      <c r="D59" s="20"/>
      <c r="E59" s="21"/>
      <c r="F59" s="21"/>
      <c r="G59" s="29"/>
      <c r="H59" s="29"/>
      <c r="I59" s="2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1"/>
      <c r="Y59" s="41"/>
    </row>
    <row r="60" spans="1:26" ht="11.25" customHeight="1">
      <c r="A60" s="18"/>
      <c r="B60" s="18"/>
      <c r="C60" s="19"/>
      <c r="D60" s="20"/>
      <c r="E60" s="21"/>
      <c r="F60" s="21"/>
      <c r="G60" s="29"/>
      <c r="H60" s="29"/>
      <c r="I60" s="2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1"/>
      <c r="Y60" s="41"/>
    </row>
    <row r="61" spans="1:26" ht="11.25" customHeight="1">
      <c r="A61" s="18"/>
      <c r="B61" s="18"/>
      <c r="C61" s="19"/>
      <c r="D61" s="20"/>
      <c r="E61" s="21"/>
      <c r="F61" s="21"/>
      <c r="G61" s="29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1"/>
      <c r="Y61" s="41"/>
    </row>
    <row r="62" spans="1:26" ht="11.25" customHeight="1">
      <c r="A62" s="18"/>
      <c r="B62" s="18"/>
      <c r="C62" s="19"/>
      <c r="D62" s="20"/>
      <c r="E62" s="21"/>
      <c r="F62" s="21"/>
      <c r="G62" s="29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1"/>
      <c r="Y62" s="41"/>
    </row>
    <row r="63" spans="1:26" ht="11.25" customHeight="1">
      <c r="A63" s="18"/>
      <c r="B63" s="18"/>
      <c r="C63" s="19"/>
      <c r="D63" s="20"/>
      <c r="E63" s="21"/>
      <c r="F63" s="21"/>
      <c r="G63" s="29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1"/>
      <c r="Y63" s="41"/>
    </row>
    <row r="64" spans="1:26">
      <c r="A64" s="23"/>
      <c r="B64" s="23"/>
      <c r="C64" s="28" t="s">
        <v>21</v>
      </c>
      <c r="D64" s="20"/>
      <c r="E64" s="21"/>
      <c r="F64" s="21"/>
      <c r="G64" s="29"/>
      <c r="H64" s="29"/>
      <c r="I64" s="29"/>
      <c r="J64" s="22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69"/>
      <c r="Y64" s="42"/>
    </row>
    <row r="65" spans="3:25" ht="9" customHeight="1">
      <c r="C65" s="39"/>
      <c r="D65" s="39"/>
      <c r="E65" s="44"/>
      <c r="F65" s="21"/>
      <c r="G65" s="43"/>
      <c r="H65" s="43"/>
      <c r="I65" s="43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44"/>
      <c r="Y65" s="44"/>
    </row>
    <row r="66" spans="3:25">
      <c r="F66" s="21"/>
    </row>
    <row r="67" spans="3:25">
      <c r="F67" s="21"/>
    </row>
    <row r="80" spans="3:25">
      <c r="C80" s="242"/>
      <c r="H80" s="261" t="s">
        <v>141</v>
      </c>
      <c r="K80" s="2" t="s">
        <v>84</v>
      </c>
      <c r="L80" s="2" t="s">
        <v>141</v>
      </c>
      <c r="N80" s="2" t="str">
        <f>VLOOKUP(L80,$H$80:$K$139,4,0)</f>
        <v>ALTP001</v>
      </c>
      <c r="O80" s="336" t="str">
        <f>N80</f>
        <v>ALTP001</v>
      </c>
    </row>
    <row r="81" spans="3:15">
      <c r="C81" s="242"/>
      <c r="H81" s="261" t="s">
        <v>142</v>
      </c>
      <c r="K81" s="2" t="s">
        <v>85</v>
      </c>
      <c r="L81" s="2" t="s">
        <v>142</v>
      </c>
      <c r="N81" s="2" t="str">
        <f t="shared" ref="N81:N110" si="2">VLOOKUP(L81,$H$80:$K$139,4,0)</f>
        <v>ALTP002</v>
      </c>
      <c r="O81" s="336"/>
    </row>
    <row r="82" spans="3:15">
      <c r="C82" s="242"/>
      <c r="H82" s="261" t="s">
        <v>143</v>
      </c>
      <c r="K82" s="2" t="s">
        <v>86</v>
      </c>
      <c r="L82" s="2" t="s">
        <v>143</v>
      </c>
      <c r="N82" s="2" t="str">
        <f t="shared" si="2"/>
        <v>ALTP003</v>
      </c>
      <c r="O82" s="336" t="str">
        <f>N81</f>
        <v>ALTP002</v>
      </c>
    </row>
    <row r="83" spans="3:15">
      <c r="C83" s="242"/>
      <c r="H83" s="261" t="s">
        <v>144</v>
      </c>
      <c r="K83" s="2" t="s">
        <v>87</v>
      </c>
      <c r="L83" s="2" t="s">
        <v>144</v>
      </c>
      <c r="N83" s="2" t="str">
        <f t="shared" si="2"/>
        <v>ALTP004</v>
      </c>
      <c r="O83" s="336"/>
    </row>
    <row r="84" spans="3:15">
      <c r="C84" s="242"/>
      <c r="H84" s="261" t="s">
        <v>145</v>
      </c>
      <c r="K84" s="2" t="s">
        <v>88</v>
      </c>
      <c r="L84" s="2" t="s">
        <v>145</v>
      </c>
      <c r="N84" s="2" t="str">
        <f t="shared" si="2"/>
        <v>ALTP005</v>
      </c>
      <c r="O84" s="336" t="str">
        <f>N82</f>
        <v>ALTP003</v>
      </c>
    </row>
    <row r="85" spans="3:15">
      <c r="C85" s="242"/>
      <c r="H85" s="261" t="s">
        <v>146</v>
      </c>
      <c r="K85" s="2" t="s">
        <v>89</v>
      </c>
      <c r="L85" s="2" t="s">
        <v>146</v>
      </c>
      <c r="N85" s="2" t="str">
        <f t="shared" si="2"/>
        <v>ALTP006</v>
      </c>
      <c r="O85" s="336"/>
    </row>
    <row r="86" spans="3:15">
      <c r="C86" s="242"/>
      <c r="H86" s="261" t="s">
        <v>147</v>
      </c>
      <c r="K86" s="2" t="s">
        <v>90</v>
      </c>
      <c r="L86" s="2" t="s">
        <v>147</v>
      </c>
      <c r="N86" s="2" t="str">
        <f t="shared" si="2"/>
        <v>ALTP007</v>
      </c>
      <c r="O86" s="336" t="str">
        <f>N83</f>
        <v>ALTP004</v>
      </c>
    </row>
    <row r="87" spans="3:15">
      <c r="C87" s="242"/>
      <c r="H87" s="261" t="s">
        <v>148</v>
      </c>
      <c r="K87" s="2" t="s">
        <v>91</v>
      </c>
      <c r="L87" s="2" t="s">
        <v>148</v>
      </c>
      <c r="N87" s="2" t="str">
        <f t="shared" si="2"/>
        <v>ALTP008</v>
      </c>
      <c r="O87" s="336"/>
    </row>
    <row r="88" spans="3:15">
      <c r="C88" s="242"/>
      <c r="H88" s="261" t="s">
        <v>149</v>
      </c>
      <c r="K88" s="2" t="s">
        <v>92</v>
      </c>
      <c r="L88" s="2" t="s">
        <v>149</v>
      </c>
      <c r="N88" s="2" t="str">
        <f t="shared" si="2"/>
        <v>ALTP009</v>
      </c>
      <c r="O88" s="336" t="str">
        <f>N84</f>
        <v>ALTP005</v>
      </c>
    </row>
    <row r="89" spans="3:15">
      <c r="C89" s="242"/>
      <c r="H89" s="261" t="s">
        <v>150</v>
      </c>
      <c r="K89" s="2" t="s">
        <v>93</v>
      </c>
      <c r="L89" s="2" t="s">
        <v>150</v>
      </c>
      <c r="N89" s="2" t="str">
        <f t="shared" si="2"/>
        <v>ALTP010</v>
      </c>
      <c r="O89" s="336"/>
    </row>
    <row r="90" spans="3:15">
      <c r="C90" s="242"/>
      <c r="H90" s="261" t="s">
        <v>151</v>
      </c>
      <c r="K90" s="2" t="s">
        <v>94</v>
      </c>
      <c r="L90" s="2" t="s">
        <v>151</v>
      </c>
      <c r="N90" s="2" t="str">
        <f t="shared" si="2"/>
        <v>ALTP011</v>
      </c>
      <c r="O90" s="336" t="str">
        <f>N85</f>
        <v>ALTP006</v>
      </c>
    </row>
    <row r="91" spans="3:15">
      <c r="C91" s="242"/>
      <c r="H91" s="261" t="s">
        <v>152</v>
      </c>
      <c r="K91" s="2" t="s">
        <v>95</v>
      </c>
      <c r="L91" s="2" t="s">
        <v>153</v>
      </c>
      <c r="N91" s="2" t="str">
        <f t="shared" si="2"/>
        <v>ALTP013</v>
      </c>
      <c r="O91" s="336"/>
    </row>
    <row r="92" spans="3:15">
      <c r="C92" s="242"/>
      <c r="H92" s="261" t="s">
        <v>153</v>
      </c>
      <c r="K92" s="2" t="s">
        <v>96</v>
      </c>
      <c r="L92" s="2" t="s">
        <v>154</v>
      </c>
      <c r="N92" s="2" t="str">
        <f t="shared" si="2"/>
        <v>ALTP014</v>
      </c>
      <c r="O92" s="336" t="str">
        <f>N86</f>
        <v>ALTP007</v>
      </c>
    </row>
    <row r="93" spans="3:15">
      <c r="C93" s="242"/>
      <c r="H93" s="261" t="s">
        <v>154</v>
      </c>
      <c r="K93" s="2" t="s">
        <v>97</v>
      </c>
      <c r="L93" s="2" t="s">
        <v>155</v>
      </c>
      <c r="N93" s="2" t="str">
        <f t="shared" si="2"/>
        <v>ALTP015</v>
      </c>
      <c r="O93" s="336"/>
    </row>
    <row r="94" spans="3:15">
      <c r="C94" s="242"/>
      <c r="H94" s="261" t="s">
        <v>155</v>
      </c>
      <c r="K94" s="2" t="s">
        <v>98</v>
      </c>
      <c r="L94" s="2" t="s">
        <v>156</v>
      </c>
      <c r="N94" s="2" t="str">
        <f t="shared" si="2"/>
        <v>ALTP016</v>
      </c>
      <c r="O94" s="336" t="str">
        <f>N87</f>
        <v>ALTP008</v>
      </c>
    </row>
    <row r="95" spans="3:15">
      <c r="C95" s="242"/>
      <c r="H95" s="261" t="s">
        <v>156</v>
      </c>
      <c r="K95" s="2" t="s">
        <v>99</v>
      </c>
      <c r="L95" s="2" t="s">
        <v>157</v>
      </c>
      <c r="N95" s="2" t="str">
        <f t="shared" si="2"/>
        <v>ALTP017</v>
      </c>
      <c r="O95" s="336"/>
    </row>
    <row r="96" spans="3:15">
      <c r="C96" s="242"/>
      <c r="H96" s="261" t="s">
        <v>157</v>
      </c>
      <c r="K96" s="2" t="s">
        <v>100</v>
      </c>
      <c r="L96" s="2" t="s">
        <v>158</v>
      </c>
      <c r="N96" s="2" t="str">
        <f t="shared" si="2"/>
        <v>ALTP018</v>
      </c>
      <c r="O96" s="336" t="str">
        <f>N88</f>
        <v>ALTP009</v>
      </c>
    </row>
    <row r="97" spans="3:15">
      <c r="C97" s="242"/>
      <c r="H97" s="261" t="s">
        <v>158</v>
      </c>
      <c r="K97" s="2" t="s">
        <v>101</v>
      </c>
      <c r="L97" s="2" t="s">
        <v>162</v>
      </c>
      <c r="N97" s="2" t="str">
        <f t="shared" si="2"/>
        <v>ALTP019</v>
      </c>
      <c r="O97" s="336"/>
    </row>
    <row r="98" spans="3:15">
      <c r="C98" s="242"/>
      <c r="H98" s="261" t="s">
        <v>162</v>
      </c>
      <c r="K98" s="2" t="s">
        <v>102</v>
      </c>
      <c r="L98" s="2" t="s">
        <v>164</v>
      </c>
      <c r="N98" s="2" t="str">
        <f t="shared" si="2"/>
        <v>ALTP020</v>
      </c>
      <c r="O98" s="336" t="str">
        <f>N89</f>
        <v>ALTP010</v>
      </c>
    </row>
    <row r="99" spans="3:15">
      <c r="C99" s="242"/>
      <c r="H99" s="261" t="s">
        <v>164</v>
      </c>
      <c r="K99" s="2" t="s">
        <v>103</v>
      </c>
      <c r="L99" s="2" t="s">
        <v>169</v>
      </c>
      <c r="N99" s="2" t="str">
        <f t="shared" si="2"/>
        <v>ALTP025</v>
      </c>
      <c r="O99" s="336"/>
    </row>
    <row r="100" spans="3:15">
      <c r="C100" s="242"/>
      <c r="H100" s="261" t="s">
        <v>165</v>
      </c>
      <c r="K100" s="2" t="s">
        <v>104</v>
      </c>
      <c r="L100" s="2" t="s">
        <v>177</v>
      </c>
      <c r="N100" s="2" t="str">
        <f t="shared" si="2"/>
        <v>ALTP027</v>
      </c>
      <c r="O100" s="336" t="str">
        <f>N90</f>
        <v>ALTP011</v>
      </c>
    </row>
    <row r="101" spans="3:15">
      <c r="C101" s="242"/>
      <c r="H101" s="261" t="s">
        <v>166</v>
      </c>
      <c r="K101" s="2" t="s">
        <v>105</v>
      </c>
      <c r="L101" s="2" t="s">
        <v>124</v>
      </c>
      <c r="N101" s="2" t="str">
        <f t="shared" si="2"/>
        <v>ALTN001</v>
      </c>
      <c r="O101" s="336"/>
    </row>
    <row r="102" spans="3:15">
      <c r="C102" s="242"/>
      <c r="H102" s="261" t="s">
        <v>177</v>
      </c>
      <c r="K102" s="2" t="s">
        <v>110</v>
      </c>
      <c r="L102" s="2" t="s">
        <v>125</v>
      </c>
      <c r="N102" s="2" t="str">
        <f t="shared" si="2"/>
        <v>ALTN002</v>
      </c>
      <c r="O102" s="336" t="str">
        <f>N91</f>
        <v>ALTP013</v>
      </c>
    </row>
    <row r="103" spans="3:15">
      <c r="C103" s="242"/>
      <c r="H103" s="2" t="s">
        <v>167</v>
      </c>
      <c r="K103" s="2" t="s">
        <v>106</v>
      </c>
      <c r="L103" s="2" t="s">
        <v>126</v>
      </c>
      <c r="N103" s="2" t="str">
        <f t="shared" si="2"/>
        <v>ALTN003</v>
      </c>
      <c r="O103" s="336"/>
    </row>
    <row r="104" spans="3:15">
      <c r="C104" s="242"/>
      <c r="H104" s="2" t="s">
        <v>168</v>
      </c>
      <c r="K104" s="2" t="s">
        <v>107</v>
      </c>
      <c r="L104" s="2" t="s">
        <v>176</v>
      </c>
      <c r="N104" s="2" t="str">
        <f t="shared" si="2"/>
        <v>ALTN004</v>
      </c>
      <c r="O104" s="336" t="str">
        <f>N92</f>
        <v>ALTP014</v>
      </c>
    </row>
    <row r="105" spans="3:15">
      <c r="C105" s="242"/>
      <c r="H105" s="2" t="s">
        <v>169</v>
      </c>
      <c r="K105" s="2" t="s">
        <v>108</v>
      </c>
      <c r="L105" s="2" t="s">
        <v>128</v>
      </c>
      <c r="N105" s="2" t="str">
        <f t="shared" si="2"/>
        <v>ALTN006</v>
      </c>
      <c r="O105" s="336"/>
    </row>
    <row r="106" spans="3:15">
      <c r="C106" s="242"/>
      <c r="H106" s="2" t="s">
        <v>175</v>
      </c>
      <c r="K106" s="2" t="s">
        <v>109</v>
      </c>
      <c r="L106" s="2" t="s">
        <v>163</v>
      </c>
      <c r="N106" s="2" t="str">
        <f t="shared" si="2"/>
        <v>ALTN007</v>
      </c>
      <c r="O106" s="336" t="str">
        <f>N93</f>
        <v>ALTP015</v>
      </c>
    </row>
    <row r="107" spans="3:15">
      <c r="C107" s="242"/>
      <c r="H107" s="2" t="s">
        <v>124</v>
      </c>
      <c r="K107" s="2" t="s">
        <v>113</v>
      </c>
      <c r="L107" s="2" t="s">
        <v>170</v>
      </c>
      <c r="N107" s="2" t="str">
        <f t="shared" si="2"/>
        <v>ALTN008</v>
      </c>
      <c r="O107" s="336"/>
    </row>
    <row r="108" spans="3:15">
      <c r="C108" s="242"/>
      <c r="H108" s="2" t="s">
        <v>125</v>
      </c>
      <c r="K108" s="2" t="s">
        <v>114</v>
      </c>
      <c r="L108" s="2" t="s">
        <v>171</v>
      </c>
      <c r="N108" s="2" t="str">
        <f t="shared" si="2"/>
        <v>ALTN009</v>
      </c>
      <c r="O108" s="336" t="str">
        <f>N94</f>
        <v>ALTP016</v>
      </c>
    </row>
    <row r="109" spans="3:15">
      <c r="C109" s="242"/>
      <c r="H109" s="2" t="s">
        <v>126</v>
      </c>
      <c r="K109" s="2" t="s">
        <v>115</v>
      </c>
      <c r="L109" s="2" t="s">
        <v>172</v>
      </c>
      <c r="N109" s="2" t="str">
        <f t="shared" si="2"/>
        <v>ALTN010</v>
      </c>
      <c r="O109" s="336"/>
    </row>
    <row r="110" spans="3:15">
      <c r="C110" s="242"/>
      <c r="H110" s="2" t="s">
        <v>176</v>
      </c>
      <c r="K110" s="2" t="s">
        <v>116</v>
      </c>
      <c r="L110" s="2" t="s">
        <v>173</v>
      </c>
      <c r="N110" s="2" t="str">
        <f t="shared" si="2"/>
        <v>ALTN011</v>
      </c>
      <c r="O110" s="336" t="str">
        <f>N95</f>
        <v>ALTP017</v>
      </c>
    </row>
    <row r="111" spans="3:15">
      <c r="C111" s="242"/>
      <c r="H111" s="2" t="s">
        <v>127</v>
      </c>
      <c r="K111" s="2" t="s">
        <v>117</v>
      </c>
      <c r="O111" s="336"/>
    </row>
    <row r="112" spans="3:15">
      <c r="C112" s="242"/>
      <c r="H112" s="30" t="s">
        <v>128</v>
      </c>
      <c r="K112" s="2" t="s">
        <v>118</v>
      </c>
      <c r="O112" s="336" t="str">
        <f>N96</f>
        <v>ALTP018</v>
      </c>
    </row>
    <row r="113" spans="3:15">
      <c r="C113" s="242"/>
      <c r="H113" s="30" t="s">
        <v>163</v>
      </c>
      <c r="K113" s="2" t="s">
        <v>119</v>
      </c>
      <c r="O113" s="336"/>
    </row>
    <row r="114" spans="3:15">
      <c r="C114" s="242"/>
      <c r="H114" s="30" t="s">
        <v>170</v>
      </c>
      <c r="K114" s="2" t="s">
        <v>120</v>
      </c>
      <c r="O114" s="336" t="str">
        <f>N97</f>
        <v>ALTP019</v>
      </c>
    </row>
    <row r="115" spans="3:15">
      <c r="C115" s="242"/>
      <c r="H115" s="30" t="s">
        <v>171</v>
      </c>
      <c r="K115" s="2" t="s">
        <v>121</v>
      </c>
      <c r="O115" s="336"/>
    </row>
    <row r="116" spans="3:15">
      <c r="C116" s="242"/>
      <c r="H116" s="30" t="s">
        <v>172</v>
      </c>
      <c r="K116" s="2" t="s">
        <v>122</v>
      </c>
      <c r="O116" s="336" t="str">
        <f>N98</f>
        <v>ALTP020</v>
      </c>
    </row>
    <row r="117" spans="3:15">
      <c r="C117" s="242"/>
      <c r="H117" s="30" t="s">
        <v>173</v>
      </c>
      <c r="K117" s="2" t="s">
        <v>123</v>
      </c>
      <c r="O117" s="336"/>
    </row>
    <row r="118" spans="3:15">
      <c r="C118" s="242"/>
      <c r="O118" s="336" t="str">
        <f>N99</f>
        <v>ALTP025</v>
      </c>
    </row>
    <row r="119" spans="3:15">
      <c r="C119" s="242"/>
      <c r="O119" s="336"/>
    </row>
    <row r="120" spans="3:15">
      <c r="C120" s="242"/>
      <c r="O120" s="336" t="str">
        <f>N100</f>
        <v>ALTP027</v>
      </c>
    </row>
    <row r="121" spans="3:15">
      <c r="C121" s="242"/>
      <c r="O121" s="336"/>
    </row>
    <row r="122" spans="3:15">
      <c r="C122" s="242"/>
      <c r="O122" s="336" t="str">
        <f>N101</f>
        <v>ALTN001</v>
      </c>
    </row>
    <row r="123" spans="3:15">
      <c r="C123" s="242"/>
      <c r="O123" s="336"/>
    </row>
    <row r="124" spans="3:15">
      <c r="C124" s="242"/>
      <c r="O124" s="336" t="str">
        <f>N102</f>
        <v>ALTN002</v>
      </c>
    </row>
    <row r="125" spans="3:15">
      <c r="C125" s="242"/>
      <c r="O125" s="336"/>
    </row>
    <row r="126" spans="3:15">
      <c r="C126" s="242"/>
      <c r="O126" s="336" t="str">
        <f>N103</f>
        <v>ALTN003</v>
      </c>
    </row>
    <row r="127" spans="3:15">
      <c r="C127" s="242"/>
      <c r="O127" s="336"/>
    </row>
    <row r="128" spans="3:15">
      <c r="C128" s="242"/>
      <c r="O128" s="336" t="str">
        <f>N104</f>
        <v>ALTN004</v>
      </c>
    </row>
    <row r="129" spans="3:15">
      <c r="C129" s="242"/>
      <c r="O129" s="336"/>
    </row>
    <row r="130" spans="3:15">
      <c r="C130" s="242"/>
      <c r="O130" s="336" t="str">
        <f>N105</f>
        <v>ALTN006</v>
      </c>
    </row>
    <row r="131" spans="3:15">
      <c r="C131" s="242"/>
      <c r="O131" s="336"/>
    </row>
    <row r="132" spans="3:15">
      <c r="C132" s="242"/>
      <c r="O132" s="336" t="str">
        <f>N106</f>
        <v>ALTN007</v>
      </c>
    </row>
    <row r="133" spans="3:15">
      <c r="C133" s="242"/>
      <c r="O133" s="336"/>
    </row>
    <row r="134" spans="3:15">
      <c r="C134" s="242"/>
      <c r="O134" s="336" t="str">
        <f>N107</f>
        <v>ALTN008</v>
      </c>
    </row>
    <row r="135" spans="3:15">
      <c r="C135" s="242"/>
      <c r="O135" s="336"/>
    </row>
    <row r="136" spans="3:15">
      <c r="C136" s="242"/>
      <c r="O136" s="336" t="str">
        <f>N108</f>
        <v>ALTN009</v>
      </c>
    </row>
    <row r="137" spans="3:15">
      <c r="C137" s="242"/>
      <c r="O137" s="336"/>
    </row>
    <row r="138" spans="3:15">
      <c r="C138" s="242"/>
      <c r="O138" s="336" t="str">
        <f>N109</f>
        <v>ALTN010</v>
      </c>
    </row>
    <row r="139" spans="3:15">
      <c r="C139" s="242"/>
      <c r="O139" s="336"/>
    </row>
    <row r="140" spans="3:15">
      <c r="C140" s="242"/>
      <c r="O140" s="336" t="str">
        <f>N110</f>
        <v>ALTN011</v>
      </c>
    </row>
    <row r="141" spans="3:15">
      <c r="C141" s="242"/>
      <c r="O141" s="336"/>
    </row>
  </sheetData>
  <protectedRanges>
    <protectedRange password="CC78" sqref="F68:F65369 W13:JH51 X8:X9 B56:B65369 C65:E65369 G65:JH79 G131:N131 Z8:JH12 G80 I80:K80 M80:JH80 M81:M107 G118:M130 O81:JH131 N81:N110 G132:JH65369 L108:M117 G81:K101 G103:K117 G102 I102:K102 G8:I8 D42:E51 B10:Y10 F11:I11 H13:I20 K53:JH55 L11:Y11 N12:Y12 C52:I55 B8:D9 E9 A8:A65369 L12:M19 F12:H12 I12:I19 F21:I51 K11:K19 K52 M52:JH52 D56:E56 M21:M28 M33:M36 M30:M31 M38:M51" name="Range1"/>
    <protectedRange password="CC78" sqref="C58:C63 F65:F67 X58:JH63 D58:I64" name="Range1_1_1"/>
    <protectedRange password="CC78" sqref="C64 X64:JH64" name="Range1_3_1"/>
    <protectedRange password="CC78" sqref="A5:JH7" name="Range1_2"/>
    <protectedRange password="CC78" sqref="J8:W9 J11:J55" name="Range1_3"/>
    <protectedRange password="CC78" sqref="B42:B55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M51:V51 K11:V50" name="Range1_11"/>
  </protectedRanges>
  <autoFilter ref="A10:AA58">
    <filterColumn colId="4"/>
    <filterColumn colId="10"/>
    <filterColumn colId="11"/>
  </autoFilter>
  <mergeCells count="45">
    <mergeCell ref="O136:O137"/>
    <mergeCell ref="O138:O139"/>
    <mergeCell ref="O140:O141"/>
    <mergeCell ref="K8:V8"/>
    <mergeCell ref="W8:W9"/>
    <mergeCell ref="O108:O109"/>
    <mergeCell ref="O110:O111"/>
    <mergeCell ref="O112:O113"/>
    <mergeCell ref="O114:O115"/>
    <mergeCell ref="O116:O117"/>
    <mergeCell ref="O118:O119"/>
    <mergeCell ref="O132:O133"/>
    <mergeCell ref="O134:O135"/>
    <mergeCell ref="O130:O131"/>
    <mergeCell ref="O120:O121"/>
    <mergeCell ref="O122:O123"/>
    <mergeCell ref="O96:O97"/>
    <mergeCell ref="O98:O99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O124:O125"/>
    <mergeCell ref="O126:O127"/>
    <mergeCell ref="O128:O129"/>
    <mergeCell ref="A53:C55"/>
    <mergeCell ref="O100:O101"/>
    <mergeCell ref="O102:O103"/>
    <mergeCell ref="O104:O105"/>
    <mergeCell ref="O106:O107"/>
    <mergeCell ref="O80:O81"/>
    <mergeCell ref="O82:O83"/>
    <mergeCell ref="O84:O85"/>
    <mergeCell ref="O86:O87"/>
    <mergeCell ref="O88:O89"/>
    <mergeCell ref="O90:O91"/>
    <mergeCell ref="O92:O93"/>
    <mergeCell ref="O94:O9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3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93" customWidth="1"/>
    <col min="5" max="5" width="11.28515625" style="2" bestFit="1" customWidth="1"/>
    <col min="6" max="33" width="3.42578125" style="111" customWidth="1"/>
    <col min="34" max="34" width="3.42578125" style="112" customWidth="1"/>
    <col min="35" max="35" width="3.5703125" style="112" bestFit="1" customWidth="1"/>
    <col min="36" max="36" width="3.42578125" style="112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5"/>
      <c r="C1" s="45"/>
      <c r="D1" s="49"/>
      <c r="E1" s="45"/>
      <c r="F1" s="49"/>
      <c r="G1" s="49"/>
      <c r="H1" s="49"/>
      <c r="I1" s="49"/>
      <c r="J1" s="49"/>
      <c r="K1" s="107"/>
      <c r="L1" s="107"/>
      <c r="M1" s="107"/>
      <c r="N1" s="107"/>
      <c r="O1" s="107"/>
      <c r="P1" s="107"/>
      <c r="Q1" s="107"/>
      <c r="R1" s="107"/>
      <c r="S1" s="47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6"/>
      <c r="AL1" s="46"/>
      <c r="AM1" s="395" t="s">
        <v>180</v>
      </c>
      <c r="AN1" s="396"/>
      <c r="AO1" s="396"/>
      <c r="AP1" s="396"/>
      <c r="AQ1" s="396"/>
      <c r="AR1" s="396"/>
      <c r="AS1" s="397"/>
      <c r="AT1" s="48"/>
    </row>
    <row r="2" spans="1:91" ht="20.25">
      <c r="A2" s="126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6" t="str">
        <f>TH!$A$2</f>
        <v>Địa chỉ: Lô A14, đường 4A, KCN Hải Sơn, Đức Hòa, Long An</v>
      </c>
      <c r="B3" s="51"/>
      <c r="C3" s="51"/>
      <c r="D3" s="52"/>
      <c r="E3" s="52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5"/>
      <c r="D4" s="244"/>
      <c r="E4" s="455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398" t="s">
        <v>28</v>
      </c>
      <c r="B5" s="398" t="s">
        <v>3</v>
      </c>
      <c r="C5" s="398" t="s">
        <v>1</v>
      </c>
      <c r="D5" s="400" t="s">
        <v>29</v>
      </c>
      <c r="E5" s="398" t="s">
        <v>30</v>
      </c>
      <c r="F5" s="106">
        <f>+E4</f>
        <v>42736</v>
      </c>
      <c r="G5" s="106">
        <f t="shared" ref="G5:AG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>AH5+1</f>
        <v>42765</v>
      </c>
      <c r="AJ5" s="106">
        <v>31</v>
      </c>
      <c r="AK5" s="401" t="s">
        <v>15</v>
      </c>
      <c r="AL5" s="402"/>
      <c r="AM5" s="403"/>
      <c r="AN5" s="404" t="s">
        <v>45</v>
      </c>
      <c r="AO5" s="404" t="s">
        <v>41</v>
      </c>
      <c r="AP5" s="404" t="s">
        <v>42</v>
      </c>
      <c r="AQ5" s="404" t="s">
        <v>43</v>
      </c>
      <c r="AR5" s="404" t="s">
        <v>44</v>
      </c>
      <c r="AS5" s="400" t="s">
        <v>0</v>
      </c>
      <c r="AT5" s="39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399"/>
      <c r="B6" s="399"/>
      <c r="C6" s="399"/>
      <c r="D6" s="399"/>
      <c r="E6" s="399"/>
      <c r="F6" s="274" t="str">
        <f>CHOOSE(WEEKDAY(F5),"C.Nhật","T.Hai","T.Ba","T.Tư","T.Năm","T.Sáu","T.Bảy")</f>
        <v>C.Nhật</v>
      </c>
      <c r="G6" s="274" t="str">
        <f t="shared" ref="G6:AI6" si="1">CHOOSE(WEEKDAY(G5),"C.Nhật","T.Hai","T.Ba","T.Tư","T.Năm","T.Sáu","T.Bảy")</f>
        <v>T.Hai</v>
      </c>
      <c r="H6" s="274" t="str">
        <f t="shared" si="1"/>
        <v>T.Ba</v>
      </c>
      <c r="I6" s="274" t="str">
        <f t="shared" si="1"/>
        <v>T.Tư</v>
      </c>
      <c r="J6" s="274" t="str">
        <f t="shared" si="1"/>
        <v>T.Năm</v>
      </c>
      <c r="K6" s="274" t="str">
        <f t="shared" si="1"/>
        <v>T.Sáu</v>
      </c>
      <c r="L6" s="274" t="str">
        <f t="shared" si="1"/>
        <v>T.Bảy</v>
      </c>
      <c r="M6" s="274" t="str">
        <f t="shared" si="1"/>
        <v>C.Nhật</v>
      </c>
      <c r="N6" s="274" t="str">
        <f t="shared" si="1"/>
        <v>T.Hai</v>
      </c>
      <c r="O6" s="274" t="str">
        <f t="shared" si="1"/>
        <v>T.Ba</v>
      </c>
      <c r="P6" s="274" t="str">
        <f t="shared" si="1"/>
        <v>T.Tư</v>
      </c>
      <c r="Q6" s="274" t="str">
        <f t="shared" si="1"/>
        <v>T.Năm</v>
      </c>
      <c r="R6" s="274" t="str">
        <f t="shared" si="1"/>
        <v>T.Sáu</v>
      </c>
      <c r="S6" s="274" t="str">
        <f t="shared" si="1"/>
        <v>T.Bảy</v>
      </c>
      <c r="T6" s="274" t="str">
        <f t="shared" si="1"/>
        <v>C.Nhật</v>
      </c>
      <c r="U6" s="274" t="str">
        <f t="shared" si="1"/>
        <v>T.Hai</v>
      </c>
      <c r="V6" s="274" t="str">
        <f t="shared" si="1"/>
        <v>T.Ba</v>
      </c>
      <c r="W6" s="274" t="str">
        <f t="shared" si="1"/>
        <v>T.Tư</v>
      </c>
      <c r="X6" s="274" t="str">
        <f t="shared" si="1"/>
        <v>T.Năm</v>
      </c>
      <c r="Y6" s="274" t="str">
        <f t="shared" si="1"/>
        <v>T.Sáu</v>
      </c>
      <c r="Z6" s="274" t="str">
        <f t="shared" si="1"/>
        <v>T.Bảy</v>
      </c>
      <c r="AA6" s="274" t="str">
        <f t="shared" si="1"/>
        <v>C.Nhật</v>
      </c>
      <c r="AB6" s="274" t="str">
        <f t="shared" si="1"/>
        <v>T.Hai</v>
      </c>
      <c r="AC6" s="274" t="str">
        <f t="shared" si="1"/>
        <v>T.Ba</v>
      </c>
      <c r="AD6" s="274" t="str">
        <f t="shared" si="1"/>
        <v>T.Tư</v>
      </c>
      <c r="AE6" s="274" t="str">
        <f t="shared" si="1"/>
        <v>T.Năm</v>
      </c>
      <c r="AF6" s="274" t="str">
        <f t="shared" si="1"/>
        <v>T.Sáu</v>
      </c>
      <c r="AG6" s="274" t="str">
        <f t="shared" si="1"/>
        <v>T.Bảy</v>
      </c>
      <c r="AH6" s="274" t="str">
        <f t="shared" si="1"/>
        <v>C.Nhật</v>
      </c>
      <c r="AI6" s="274" t="str">
        <f t="shared" si="1"/>
        <v>T.Hai</v>
      </c>
      <c r="AJ6" s="274" t="s">
        <v>195</v>
      </c>
      <c r="AK6" s="275" t="s">
        <v>16</v>
      </c>
      <c r="AL6" s="275" t="s">
        <v>31</v>
      </c>
      <c r="AM6" s="276" t="s">
        <v>17</v>
      </c>
      <c r="AN6" s="405"/>
      <c r="AO6" s="405"/>
      <c r="AP6" s="405"/>
      <c r="AQ6" s="405"/>
      <c r="AR6" s="405"/>
      <c r="AS6" s="399"/>
      <c r="AT6" s="39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77">
        <v>1</v>
      </c>
      <c r="B7" s="277">
        <v>1</v>
      </c>
      <c r="C7" s="277">
        <v>2</v>
      </c>
      <c r="D7" s="277">
        <v>3</v>
      </c>
      <c r="E7" s="277">
        <v>4</v>
      </c>
      <c r="F7" s="277">
        <v>5</v>
      </c>
      <c r="G7" s="277">
        <v>6</v>
      </c>
      <c r="H7" s="277">
        <v>7</v>
      </c>
      <c r="I7" s="277">
        <v>8</v>
      </c>
      <c r="J7" s="277">
        <v>9</v>
      </c>
      <c r="K7" s="277">
        <v>10</v>
      </c>
      <c r="L7" s="277">
        <v>11</v>
      </c>
      <c r="M7" s="277">
        <v>12</v>
      </c>
      <c r="N7" s="277">
        <v>13</v>
      </c>
      <c r="O7" s="277">
        <v>14</v>
      </c>
      <c r="P7" s="277">
        <v>15</v>
      </c>
      <c r="Q7" s="277">
        <v>16</v>
      </c>
      <c r="R7" s="277">
        <v>17</v>
      </c>
      <c r="S7" s="277">
        <v>18</v>
      </c>
      <c r="T7" s="277">
        <v>19</v>
      </c>
      <c r="U7" s="277">
        <v>20</v>
      </c>
      <c r="V7" s="277">
        <v>21</v>
      </c>
      <c r="W7" s="277">
        <v>22</v>
      </c>
      <c r="X7" s="277">
        <v>23</v>
      </c>
      <c r="Y7" s="277">
        <v>24</v>
      </c>
      <c r="Z7" s="277">
        <v>25</v>
      </c>
      <c r="AA7" s="277">
        <v>26</v>
      </c>
      <c r="AB7" s="277">
        <v>27</v>
      </c>
      <c r="AC7" s="277">
        <v>28</v>
      </c>
      <c r="AD7" s="277">
        <v>29</v>
      </c>
      <c r="AE7" s="277">
        <v>30</v>
      </c>
      <c r="AF7" s="277">
        <v>31</v>
      </c>
      <c r="AG7" s="277">
        <v>32</v>
      </c>
      <c r="AH7" s="277">
        <v>33</v>
      </c>
      <c r="AI7" s="277">
        <v>34</v>
      </c>
      <c r="AJ7" s="277">
        <v>35</v>
      </c>
      <c r="AK7" s="277">
        <v>36</v>
      </c>
      <c r="AL7" s="277">
        <v>37</v>
      </c>
      <c r="AM7" s="277">
        <v>38</v>
      </c>
      <c r="AN7" s="277">
        <v>39</v>
      </c>
      <c r="AO7" s="277">
        <v>40</v>
      </c>
      <c r="AP7" s="277">
        <v>41</v>
      </c>
      <c r="AQ7" s="277">
        <v>42</v>
      </c>
      <c r="AR7" s="277">
        <v>43</v>
      </c>
      <c r="AS7" s="277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0" customFormat="1" ht="21" customHeight="1">
      <c r="A8" s="278" t="s">
        <v>183</v>
      </c>
      <c r="B8" s="450" t="s">
        <v>184</v>
      </c>
      <c r="C8" s="278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3"/>
      <c r="AT8" s="279"/>
    </row>
    <row r="9" spans="1:91" s="57" customFormat="1" ht="18" customHeight="1">
      <c r="A9" s="451">
        <v>1</v>
      </c>
      <c r="B9" s="451" t="s">
        <v>61</v>
      </c>
      <c r="C9" s="452" t="str">
        <f>VLOOKUP(B9,DS,2,0)</f>
        <v>Mai Út Hiền</v>
      </c>
      <c r="D9" s="448" t="str">
        <f>VLOOKUP(B9,DS,3,0)</f>
        <v>Cơ Điện</v>
      </c>
      <c r="E9" s="58" t="s">
        <v>32</v>
      </c>
      <c r="F9" s="156"/>
      <c r="G9" s="156">
        <v>8</v>
      </c>
      <c r="H9" s="156">
        <v>8</v>
      </c>
      <c r="I9" s="156">
        <v>8</v>
      </c>
      <c r="J9" s="156">
        <v>8</v>
      </c>
      <c r="K9" s="156">
        <v>8</v>
      </c>
      <c r="L9" s="156">
        <v>8</v>
      </c>
      <c r="M9" s="156"/>
      <c r="N9" s="156">
        <v>8</v>
      </c>
      <c r="O9" s="156">
        <v>8</v>
      </c>
      <c r="P9" s="156">
        <v>8</v>
      </c>
      <c r="Q9" s="156">
        <v>8</v>
      </c>
      <c r="R9" s="156">
        <v>8</v>
      </c>
      <c r="S9" s="156">
        <v>8</v>
      </c>
      <c r="T9" s="156"/>
      <c r="U9" s="156">
        <v>8</v>
      </c>
      <c r="V9" s="156">
        <v>8</v>
      </c>
      <c r="W9" s="156">
        <v>8</v>
      </c>
      <c r="X9" s="156">
        <v>8</v>
      </c>
      <c r="Y9" s="156">
        <v>8</v>
      </c>
      <c r="Z9" s="156">
        <v>8</v>
      </c>
      <c r="AA9" s="156"/>
      <c r="AB9" s="156">
        <v>8</v>
      </c>
      <c r="AC9" s="156">
        <v>8</v>
      </c>
      <c r="AD9" s="156"/>
      <c r="AE9" s="156"/>
      <c r="AF9" s="156"/>
      <c r="AG9" s="156"/>
      <c r="AH9" s="156"/>
      <c r="AI9" s="156"/>
      <c r="AJ9" s="156"/>
      <c r="AK9" s="366">
        <f>((SUM(F9:AJ9))/8)-(SUMIF($F$6:$AJ$6,"C.Nhật",F9:AJ9)/8)</f>
        <v>20</v>
      </c>
      <c r="AL9" s="366">
        <f>SUM(F10:AI10)/8*1.5</f>
        <v>0</v>
      </c>
      <c r="AM9" s="374">
        <f>SUMIF($F$6:$AI$6,"C.Nhật",$F9:$AI10)/8*2</f>
        <v>0</v>
      </c>
      <c r="AN9" s="354">
        <f>SUM(AK9:AM10)</f>
        <v>20</v>
      </c>
      <c r="AO9" s="392">
        <v>0</v>
      </c>
      <c r="AP9" s="354"/>
      <c r="AQ9" s="354"/>
      <c r="AR9" s="354"/>
      <c r="AS9" s="38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451"/>
      <c r="B10" s="451"/>
      <c r="C10" s="452"/>
      <c r="D10" s="449"/>
      <c r="E10" s="59" t="s">
        <v>31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367"/>
      <c r="AL10" s="367"/>
      <c r="AM10" s="375"/>
      <c r="AN10" s="355"/>
      <c r="AO10" s="393"/>
      <c r="AP10" s="355"/>
      <c r="AQ10" s="355"/>
      <c r="AR10" s="355"/>
      <c r="AS10" s="38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451">
        <f>A9+1</f>
        <v>2</v>
      </c>
      <c r="B11" s="451" t="s">
        <v>62</v>
      </c>
      <c r="C11" s="452" t="str">
        <f>VLOOKUP(B11,DS,2,0)</f>
        <v>Nguyễn Thị Xuân Thảo</v>
      </c>
      <c r="D11" s="448" t="str">
        <f>VLOOKUP(B11,DS,3,0)</f>
        <v>KCS</v>
      </c>
      <c r="E11" s="58" t="s">
        <v>32</v>
      </c>
      <c r="F11" s="156"/>
      <c r="G11" s="156">
        <v>8</v>
      </c>
      <c r="H11" s="156">
        <v>8</v>
      </c>
      <c r="I11" s="156">
        <v>8</v>
      </c>
      <c r="J11" s="156">
        <v>8</v>
      </c>
      <c r="K11" s="156">
        <v>8</v>
      </c>
      <c r="L11" s="156">
        <v>8</v>
      </c>
      <c r="M11" s="156"/>
      <c r="N11" s="156">
        <v>8</v>
      </c>
      <c r="O11" s="156">
        <v>8</v>
      </c>
      <c r="P11" s="156">
        <v>8</v>
      </c>
      <c r="Q11" s="156">
        <v>8</v>
      </c>
      <c r="R11" s="156">
        <v>8</v>
      </c>
      <c r="S11" s="156">
        <v>8</v>
      </c>
      <c r="T11" s="156"/>
      <c r="U11" s="156">
        <v>8</v>
      </c>
      <c r="V11" s="156">
        <v>8</v>
      </c>
      <c r="W11" s="156">
        <v>8</v>
      </c>
      <c r="X11" s="156">
        <v>8</v>
      </c>
      <c r="Y11" s="156">
        <v>8</v>
      </c>
      <c r="Z11" s="156">
        <v>8</v>
      </c>
      <c r="AA11" s="156"/>
      <c r="AB11" s="156">
        <v>8</v>
      </c>
      <c r="AC11" s="156">
        <v>8</v>
      </c>
      <c r="AD11" s="156"/>
      <c r="AE11" s="156"/>
      <c r="AF11" s="156"/>
      <c r="AG11" s="156"/>
      <c r="AH11" s="156"/>
      <c r="AI11" s="156"/>
      <c r="AJ11" s="156"/>
      <c r="AK11" s="366">
        <f>((SUM(F11:AJ11))/8)-(SUMIF($F$6:$AJ$6,"C.Nhật",F11:AJ11)/8)</f>
        <v>20</v>
      </c>
      <c r="AL11" s="366">
        <f>SUM(F12:AI12)/8*1.5</f>
        <v>0</v>
      </c>
      <c r="AM11" s="374">
        <f>SUMIF($F$6:$AI$6,"C.Nhật",$F11:$AI12)/8*2</f>
        <v>0</v>
      </c>
      <c r="AN11" s="354">
        <f>SUM(AK11:AM12)</f>
        <v>20</v>
      </c>
      <c r="AO11" s="392">
        <v>0</v>
      </c>
      <c r="AP11" s="354"/>
      <c r="AQ11" s="354"/>
      <c r="AR11" s="354"/>
      <c r="AS11" s="38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451"/>
      <c r="B12" s="451"/>
      <c r="C12" s="452"/>
      <c r="D12" s="449"/>
      <c r="E12" s="59" t="s">
        <v>31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367"/>
      <c r="AL12" s="367"/>
      <c r="AM12" s="375"/>
      <c r="AN12" s="355"/>
      <c r="AO12" s="393"/>
      <c r="AP12" s="355"/>
      <c r="AQ12" s="355"/>
      <c r="AR12" s="355"/>
      <c r="AS12" s="38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0" customFormat="1" ht="21" customHeight="1">
      <c r="A13" s="278" t="s">
        <v>185</v>
      </c>
      <c r="B13" s="450" t="s">
        <v>186</v>
      </c>
      <c r="C13" s="278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3"/>
      <c r="AT13" s="279"/>
    </row>
    <row r="14" spans="1:91" s="57" customFormat="1" ht="18" customHeight="1">
      <c r="A14" s="451">
        <v>3</v>
      </c>
      <c r="B14" s="451" t="s">
        <v>85</v>
      </c>
      <c r="C14" s="452" t="str">
        <f>VLOOKUP(B14,DS,2,0)</f>
        <v>Huỳnh Thị Hường</v>
      </c>
      <c r="D14" s="448" t="str">
        <f>VLOOKUP(B14,DS,3,0)</f>
        <v>Công nhân</v>
      </c>
      <c r="E14" s="58" t="s">
        <v>32</v>
      </c>
      <c r="F14" s="156"/>
      <c r="G14" s="156">
        <v>8</v>
      </c>
      <c r="H14" s="156">
        <v>8</v>
      </c>
      <c r="I14" s="156">
        <v>8</v>
      </c>
      <c r="J14" s="156">
        <v>8</v>
      </c>
      <c r="K14" s="156">
        <v>8</v>
      </c>
      <c r="L14" s="156">
        <v>8</v>
      </c>
      <c r="M14" s="156"/>
      <c r="N14" s="156">
        <v>8</v>
      </c>
      <c r="O14" s="156">
        <v>8</v>
      </c>
      <c r="P14" s="156">
        <v>8</v>
      </c>
      <c r="Q14" s="156">
        <v>8</v>
      </c>
      <c r="R14" s="156">
        <v>8</v>
      </c>
      <c r="S14" s="156">
        <v>8</v>
      </c>
      <c r="T14" s="156"/>
      <c r="U14" s="156">
        <v>8</v>
      </c>
      <c r="V14" s="156">
        <v>8</v>
      </c>
      <c r="W14" s="156">
        <v>8</v>
      </c>
      <c r="X14" s="156">
        <v>8</v>
      </c>
      <c r="Y14" s="156">
        <v>8</v>
      </c>
      <c r="Z14" s="156">
        <v>8</v>
      </c>
      <c r="AA14" s="156"/>
      <c r="AB14" s="156">
        <v>8</v>
      </c>
      <c r="AC14" s="156">
        <v>8</v>
      </c>
      <c r="AD14" s="156"/>
      <c r="AE14" s="156"/>
      <c r="AF14" s="156"/>
      <c r="AG14" s="156"/>
      <c r="AH14" s="156"/>
      <c r="AI14" s="156"/>
      <c r="AJ14" s="156"/>
      <c r="AK14" s="366">
        <f>((SUM(F14:AJ14))/8)-(SUMIF($F$6:$AJ$6,"C.Nhật",F14:AJ14)/8)</f>
        <v>20</v>
      </c>
      <c r="AL14" s="366">
        <f>SUM(F15:AI15)/8*1.5</f>
        <v>0</v>
      </c>
      <c r="AM14" s="374">
        <f>SUMIF($F$6:$AI$6,"C.Nhật",$F14:$AI15)/8*2</f>
        <v>0</v>
      </c>
      <c r="AN14" s="354">
        <f>SUM(AK14:AM15)</f>
        <v>20</v>
      </c>
      <c r="AO14" s="392">
        <v>0</v>
      </c>
      <c r="AP14" s="354"/>
      <c r="AQ14" s="354"/>
      <c r="AR14" s="354"/>
      <c r="AS14" s="38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451"/>
      <c r="B15" s="451"/>
      <c r="C15" s="452"/>
      <c r="D15" s="449"/>
      <c r="E15" s="59" t="s">
        <v>31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367"/>
      <c r="AL15" s="367"/>
      <c r="AM15" s="375"/>
      <c r="AN15" s="355"/>
      <c r="AO15" s="393"/>
      <c r="AP15" s="355"/>
      <c r="AQ15" s="355"/>
      <c r="AR15" s="355"/>
      <c r="AS15" s="38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451">
        <f>A14+1</f>
        <v>4</v>
      </c>
      <c r="B16" s="451" t="s">
        <v>86</v>
      </c>
      <c r="C16" s="452" t="str">
        <f>VLOOKUP(B16,DS,2,0)</f>
        <v>Nguyễn Thị Rong</v>
      </c>
      <c r="D16" s="448" t="str">
        <f>VLOOKUP(B16,DS,3,0)</f>
        <v>Công nhân</v>
      </c>
      <c r="E16" s="58" t="s">
        <v>32</v>
      </c>
      <c r="F16" s="156"/>
      <c r="G16" s="156">
        <v>8</v>
      </c>
      <c r="H16" s="156">
        <v>8</v>
      </c>
      <c r="I16" s="156">
        <v>8</v>
      </c>
      <c r="J16" s="156">
        <v>8</v>
      </c>
      <c r="K16" s="156">
        <v>8</v>
      </c>
      <c r="L16" s="156">
        <v>8</v>
      </c>
      <c r="M16" s="156"/>
      <c r="N16" s="156">
        <v>8</v>
      </c>
      <c r="O16" s="156">
        <v>8</v>
      </c>
      <c r="P16" s="156">
        <v>8</v>
      </c>
      <c r="Q16" s="156">
        <v>8</v>
      </c>
      <c r="R16" s="156">
        <v>8</v>
      </c>
      <c r="S16" s="156">
        <v>8</v>
      </c>
      <c r="T16" s="156"/>
      <c r="U16" s="156">
        <v>8</v>
      </c>
      <c r="V16" s="156">
        <v>8</v>
      </c>
      <c r="W16" s="156">
        <v>8</v>
      </c>
      <c r="X16" s="156">
        <v>8</v>
      </c>
      <c r="Y16" s="156">
        <v>8</v>
      </c>
      <c r="Z16" s="156">
        <v>8</v>
      </c>
      <c r="AA16" s="156"/>
      <c r="AB16" s="156">
        <v>8</v>
      </c>
      <c r="AC16" s="156">
        <v>8</v>
      </c>
      <c r="AD16" s="156"/>
      <c r="AE16" s="156"/>
      <c r="AF16" s="156"/>
      <c r="AG16" s="156"/>
      <c r="AH16" s="156"/>
      <c r="AI16" s="156"/>
      <c r="AJ16" s="156"/>
      <c r="AK16" s="366">
        <f>((SUM(F16:AJ16))/8)-(SUMIF($F$6:$AJ$6,"C.Nhật",F16:AJ16)/8)</f>
        <v>20</v>
      </c>
      <c r="AL16" s="366">
        <f>SUM(F17:AI17)/8*1.5</f>
        <v>0</v>
      </c>
      <c r="AM16" s="374">
        <f>SUMIF($F$6:$AI$6,"C.Nhật",$F16:$AI17)/8*2</f>
        <v>0</v>
      </c>
      <c r="AN16" s="354">
        <f>SUM(AK16:AM17)</f>
        <v>20</v>
      </c>
      <c r="AO16" s="392">
        <v>0</v>
      </c>
      <c r="AP16" s="354"/>
      <c r="AQ16" s="354"/>
      <c r="AR16" s="354"/>
      <c r="AS16" s="38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451"/>
      <c r="B17" s="451"/>
      <c r="C17" s="452"/>
      <c r="D17" s="449"/>
      <c r="E17" s="59" t="s">
        <v>31</v>
      </c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367"/>
      <c r="AL17" s="367"/>
      <c r="AM17" s="375"/>
      <c r="AN17" s="355"/>
      <c r="AO17" s="393"/>
      <c r="AP17" s="355"/>
      <c r="AQ17" s="355"/>
      <c r="AR17" s="355"/>
      <c r="AS17" s="38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451">
        <f t="shared" ref="A18" si="2">A16+1</f>
        <v>5</v>
      </c>
      <c r="B18" s="451" t="s">
        <v>87</v>
      </c>
      <c r="C18" s="452" t="str">
        <f>VLOOKUP(B18,DS,2,0)</f>
        <v>Sơn Thị Nil</v>
      </c>
      <c r="D18" s="448" t="str">
        <f>VLOOKUP(B18,DS,3,0)</f>
        <v>Công nhân</v>
      </c>
      <c r="E18" s="58" t="s">
        <v>32</v>
      </c>
      <c r="F18" s="156"/>
      <c r="G18" s="156">
        <v>8</v>
      </c>
      <c r="H18" s="156">
        <v>8</v>
      </c>
      <c r="I18" s="156">
        <v>8</v>
      </c>
      <c r="J18" s="156">
        <v>8</v>
      </c>
      <c r="K18" s="156">
        <v>8</v>
      </c>
      <c r="L18" s="156">
        <v>8</v>
      </c>
      <c r="M18" s="156"/>
      <c r="N18" s="156">
        <v>8</v>
      </c>
      <c r="O18" s="156">
        <v>8</v>
      </c>
      <c r="P18" s="156">
        <v>8</v>
      </c>
      <c r="Q18" s="156">
        <v>8</v>
      </c>
      <c r="R18" s="156">
        <v>8</v>
      </c>
      <c r="S18" s="156">
        <v>8</v>
      </c>
      <c r="T18" s="156"/>
      <c r="U18" s="156">
        <v>8</v>
      </c>
      <c r="V18" s="156">
        <v>8</v>
      </c>
      <c r="W18" s="156">
        <v>8</v>
      </c>
      <c r="X18" s="156">
        <v>8</v>
      </c>
      <c r="Y18" s="156">
        <v>8</v>
      </c>
      <c r="Z18" s="156">
        <v>8</v>
      </c>
      <c r="AA18" s="156"/>
      <c r="AB18" s="156">
        <v>8</v>
      </c>
      <c r="AC18" s="156">
        <v>8</v>
      </c>
      <c r="AD18" s="156"/>
      <c r="AE18" s="156"/>
      <c r="AF18" s="156"/>
      <c r="AG18" s="156"/>
      <c r="AH18" s="156"/>
      <c r="AI18" s="156"/>
      <c r="AJ18" s="156"/>
      <c r="AK18" s="366">
        <f>((SUM(F18:AJ18))/8)-(SUMIF($F$6:$AJ$6,"C.Nhật",F18:AJ18)/8)</f>
        <v>20</v>
      </c>
      <c r="AL18" s="366">
        <f>SUM(F19:AI19)/8*1.5</f>
        <v>0</v>
      </c>
      <c r="AM18" s="374">
        <f>SUMIF($F$6:$AI$6,"C.Nhật",$F18:$AI19)/8*2</f>
        <v>0</v>
      </c>
      <c r="AN18" s="354">
        <f>SUM(AK18:AM19)</f>
        <v>20</v>
      </c>
      <c r="AO18" s="392">
        <v>0</v>
      </c>
      <c r="AP18" s="354"/>
      <c r="AQ18" s="354"/>
      <c r="AR18" s="354"/>
      <c r="AS18" s="38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451"/>
      <c r="B19" s="451"/>
      <c r="C19" s="452"/>
      <c r="D19" s="449"/>
      <c r="E19" s="59" t="s">
        <v>31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367"/>
      <c r="AL19" s="367"/>
      <c r="AM19" s="375"/>
      <c r="AN19" s="355"/>
      <c r="AO19" s="393"/>
      <c r="AP19" s="355"/>
      <c r="AQ19" s="355"/>
      <c r="AR19" s="355"/>
      <c r="AS19" s="38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451">
        <f>A18+1</f>
        <v>6</v>
      </c>
      <c r="B20" s="451" t="s">
        <v>91</v>
      </c>
      <c r="C20" s="452" t="str">
        <f>VLOOKUP(B20,DS,2,0)</f>
        <v>Nguyễn Thị Lựu</v>
      </c>
      <c r="D20" s="448" t="str">
        <f>VLOOKUP(B20,DS,3,0)</f>
        <v>Công nhân</v>
      </c>
      <c r="E20" s="58" t="s">
        <v>32</v>
      </c>
      <c r="F20" s="156"/>
      <c r="G20" s="156">
        <v>8</v>
      </c>
      <c r="H20" s="156">
        <v>8</v>
      </c>
      <c r="I20" s="156">
        <v>8</v>
      </c>
      <c r="J20" s="156">
        <v>8</v>
      </c>
      <c r="K20" s="156">
        <v>8</v>
      </c>
      <c r="L20" s="156">
        <v>8</v>
      </c>
      <c r="M20" s="156"/>
      <c r="N20" s="156">
        <v>8</v>
      </c>
      <c r="O20" s="156">
        <v>8</v>
      </c>
      <c r="P20" s="156">
        <v>8</v>
      </c>
      <c r="Q20" s="156">
        <v>8</v>
      </c>
      <c r="R20" s="156">
        <v>8</v>
      </c>
      <c r="S20" s="156">
        <v>8</v>
      </c>
      <c r="T20" s="156"/>
      <c r="U20" s="156">
        <v>8</v>
      </c>
      <c r="V20" s="156">
        <v>8</v>
      </c>
      <c r="W20" s="156">
        <v>8</v>
      </c>
      <c r="X20" s="156">
        <v>8</v>
      </c>
      <c r="Y20" s="156">
        <v>8</v>
      </c>
      <c r="Z20" s="156">
        <v>8</v>
      </c>
      <c r="AA20" s="156"/>
      <c r="AB20" s="156">
        <v>8</v>
      </c>
      <c r="AC20" s="156">
        <v>8</v>
      </c>
      <c r="AD20" s="156"/>
      <c r="AE20" s="156"/>
      <c r="AF20" s="156"/>
      <c r="AG20" s="156"/>
      <c r="AH20" s="156"/>
      <c r="AI20" s="156"/>
      <c r="AJ20" s="156"/>
      <c r="AK20" s="366">
        <f>((SUM(F20:AJ20))/8)-(SUMIF($F$6:$AJ$6,"C.Nhật",F20:AJ20)/8)</f>
        <v>20</v>
      </c>
      <c r="AL20" s="366">
        <f>SUM(F21:AI21)/8*1.5</f>
        <v>0</v>
      </c>
      <c r="AM20" s="374">
        <f>SUMIF($F$6:$AI$6,"C.Nhật",$F20:$AI21)/8*2</f>
        <v>0</v>
      </c>
      <c r="AN20" s="354">
        <f>SUM(AK20:AM21)</f>
        <v>20</v>
      </c>
      <c r="AO20" s="392">
        <v>0</v>
      </c>
      <c r="AP20" s="354"/>
      <c r="AQ20" s="354"/>
      <c r="AR20" s="354"/>
      <c r="AS20" s="38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451"/>
      <c r="B21" s="451"/>
      <c r="C21" s="452"/>
      <c r="D21" s="449"/>
      <c r="E21" s="59" t="s">
        <v>31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367"/>
      <c r="AL21" s="367"/>
      <c r="AM21" s="375"/>
      <c r="AN21" s="355"/>
      <c r="AO21" s="393"/>
      <c r="AP21" s="355"/>
      <c r="AQ21" s="355"/>
      <c r="AR21" s="355"/>
      <c r="AS21" s="38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451">
        <v>7</v>
      </c>
      <c r="B22" s="451" t="s">
        <v>94</v>
      </c>
      <c r="C22" s="452" t="str">
        <f>VLOOKUP(B22,DS,2,0)</f>
        <v>Trà Thị Soi</v>
      </c>
      <c r="D22" s="448" t="str">
        <f>VLOOKUP(B22,DS,3,0)</f>
        <v>Công nhân</v>
      </c>
      <c r="E22" s="58" t="s">
        <v>32</v>
      </c>
      <c r="F22" s="156"/>
      <c r="G22" s="156">
        <v>8</v>
      </c>
      <c r="H22" s="156">
        <v>8</v>
      </c>
      <c r="I22" s="156">
        <v>8</v>
      </c>
      <c r="J22" s="156">
        <v>8</v>
      </c>
      <c r="K22" s="156">
        <v>8</v>
      </c>
      <c r="L22" s="156">
        <v>8</v>
      </c>
      <c r="M22" s="156"/>
      <c r="N22" s="156">
        <v>8</v>
      </c>
      <c r="O22" s="156">
        <v>8</v>
      </c>
      <c r="P22" s="156">
        <v>8</v>
      </c>
      <c r="Q22" s="156">
        <v>8</v>
      </c>
      <c r="R22" s="156">
        <v>8</v>
      </c>
      <c r="S22" s="156">
        <v>8</v>
      </c>
      <c r="T22" s="156"/>
      <c r="U22" s="156">
        <v>8</v>
      </c>
      <c r="V22" s="156">
        <v>8</v>
      </c>
      <c r="W22" s="156">
        <v>8</v>
      </c>
      <c r="X22" s="156">
        <v>8</v>
      </c>
      <c r="Y22" s="156">
        <v>8</v>
      </c>
      <c r="Z22" s="156">
        <v>8</v>
      </c>
      <c r="AA22" s="156"/>
      <c r="AB22" s="156">
        <v>8</v>
      </c>
      <c r="AC22" s="156">
        <v>8</v>
      </c>
      <c r="AD22" s="156"/>
      <c r="AE22" s="156"/>
      <c r="AF22" s="156"/>
      <c r="AG22" s="156"/>
      <c r="AH22" s="156"/>
      <c r="AI22" s="156"/>
      <c r="AJ22" s="156"/>
      <c r="AK22" s="366">
        <f>((SUM(F22:AJ22))/8)-(SUMIF($F$6:$AJ$6,"C.Nhật",F22:AJ22)/8)</f>
        <v>20</v>
      </c>
      <c r="AL22" s="366">
        <f>SUM(F23:AI23)/8*1.5</f>
        <v>0</v>
      </c>
      <c r="AM22" s="374">
        <f>SUMIF($F$6:$AI$6,"C.Nhật",$F22:$AI23)/8*2</f>
        <v>0</v>
      </c>
      <c r="AN22" s="354">
        <f>SUM(AK22:AM23)</f>
        <v>20</v>
      </c>
      <c r="AO22" s="392">
        <v>0</v>
      </c>
      <c r="AP22" s="354"/>
      <c r="AQ22" s="354"/>
      <c r="AR22" s="354"/>
      <c r="AS22" s="38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451"/>
      <c r="B23" s="451"/>
      <c r="C23" s="452"/>
      <c r="D23" s="449"/>
      <c r="E23" s="59" t="s">
        <v>31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367"/>
      <c r="AL23" s="367"/>
      <c r="AM23" s="375"/>
      <c r="AN23" s="355"/>
      <c r="AO23" s="393"/>
      <c r="AP23" s="355"/>
      <c r="AQ23" s="355"/>
      <c r="AR23" s="355"/>
      <c r="AS23" s="38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451">
        <f t="shared" ref="A24" si="3">A22+1</f>
        <v>8</v>
      </c>
      <c r="B24" s="451" t="s">
        <v>101</v>
      </c>
      <c r="C24" s="452" t="str">
        <f>VLOOKUP(B24,DS,2,0)</f>
        <v>Trần Thị Bích Phượng</v>
      </c>
      <c r="D24" s="448" t="str">
        <f>VLOOKUP(B24,DS,3,0)</f>
        <v>Công nhân</v>
      </c>
      <c r="E24" s="58" t="s">
        <v>32</v>
      </c>
      <c r="F24" s="156"/>
      <c r="G24" s="156">
        <v>8</v>
      </c>
      <c r="H24" s="156">
        <v>8</v>
      </c>
      <c r="I24" s="156">
        <v>8</v>
      </c>
      <c r="J24" s="156">
        <v>8</v>
      </c>
      <c r="K24" s="156">
        <v>8</v>
      </c>
      <c r="L24" s="156">
        <v>8</v>
      </c>
      <c r="M24" s="156"/>
      <c r="N24" s="156">
        <v>8</v>
      </c>
      <c r="O24" s="156">
        <v>8</v>
      </c>
      <c r="P24" s="156">
        <v>8</v>
      </c>
      <c r="Q24" s="156">
        <v>8</v>
      </c>
      <c r="R24" s="156">
        <v>8</v>
      </c>
      <c r="S24" s="156">
        <v>8</v>
      </c>
      <c r="T24" s="156"/>
      <c r="U24" s="156">
        <v>8</v>
      </c>
      <c r="V24" s="156">
        <v>8</v>
      </c>
      <c r="W24" s="156">
        <v>8</v>
      </c>
      <c r="X24" s="156">
        <v>8</v>
      </c>
      <c r="Y24" s="156">
        <v>8</v>
      </c>
      <c r="Z24" s="156">
        <v>8</v>
      </c>
      <c r="AA24" s="156"/>
      <c r="AB24" s="156">
        <v>8</v>
      </c>
      <c r="AC24" s="156">
        <v>8</v>
      </c>
      <c r="AD24" s="156"/>
      <c r="AE24" s="156"/>
      <c r="AF24" s="156"/>
      <c r="AG24" s="156"/>
      <c r="AH24" s="156"/>
      <c r="AI24" s="156"/>
      <c r="AJ24" s="156"/>
      <c r="AK24" s="366">
        <f>((SUM(F24:AJ24))/8)-(SUMIF($F$6:$AJ$6,"C.Nhật",F24:AJ24)/8)</f>
        <v>20</v>
      </c>
      <c r="AL24" s="366">
        <f>SUM(F25:AI25)/8*1.5</f>
        <v>0</v>
      </c>
      <c r="AM24" s="374">
        <f>SUMIF($F$6:$AI$6,"C.Nhật",$F24:$AI25)/8*2</f>
        <v>0</v>
      </c>
      <c r="AN24" s="354">
        <f>SUM(AK24:AM25)</f>
        <v>20</v>
      </c>
      <c r="AO24" s="392">
        <v>0</v>
      </c>
      <c r="AP24" s="354"/>
      <c r="AQ24" s="354"/>
      <c r="AR24" s="354"/>
      <c r="AS24" s="38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451"/>
      <c r="B25" s="451"/>
      <c r="C25" s="452"/>
      <c r="D25" s="449"/>
      <c r="E25" s="59" t="s">
        <v>31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367"/>
      <c r="AL25" s="367"/>
      <c r="AM25" s="375"/>
      <c r="AN25" s="355"/>
      <c r="AO25" s="393"/>
      <c r="AP25" s="355"/>
      <c r="AQ25" s="355"/>
      <c r="AR25" s="355"/>
      <c r="AS25" s="38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451">
        <v>9</v>
      </c>
      <c r="B26" s="451" t="s">
        <v>102</v>
      </c>
      <c r="C26" s="452" t="str">
        <f>VLOOKUP(B26,DS,2,0)</f>
        <v>Sơn Thị Trường Sa</v>
      </c>
      <c r="D26" s="448" t="str">
        <f>VLOOKUP(B26,DS,3,0)</f>
        <v>Công nhân</v>
      </c>
      <c r="E26" s="58" t="s">
        <v>32</v>
      </c>
      <c r="F26" s="156"/>
      <c r="G26" s="156">
        <v>8</v>
      </c>
      <c r="H26" s="156">
        <v>8</v>
      </c>
      <c r="I26" s="156">
        <v>8</v>
      </c>
      <c r="J26" s="156">
        <v>8</v>
      </c>
      <c r="K26" s="156">
        <v>8</v>
      </c>
      <c r="L26" s="156">
        <v>8</v>
      </c>
      <c r="M26" s="156"/>
      <c r="N26" s="156">
        <v>8</v>
      </c>
      <c r="O26" s="156">
        <v>8</v>
      </c>
      <c r="P26" s="156">
        <v>8</v>
      </c>
      <c r="Q26" s="156">
        <v>8</v>
      </c>
      <c r="R26" s="156">
        <v>8</v>
      </c>
      <c r="S26" s="156">
        <v>8</v>
      </c>
      <c r="T26" s="156"/>
      <c r="U26" s="156">
        <v>8</v>
      </c>
      <c r="V26" s="156">
        <v>8</v>
      </c>
      <c r="W26" s="156">
        <v>8</v>
      </c>
      <c r="X26" s="156">
        <v>8</v>
      </c>
      <c r="Y26" s="156">
        <v>8</v>
      </c>
      <c r="Z26" s="156">
        <v>8</v>
      </c>
      <c r="AA26" s="156"/>
      <c r="AB26" s="156">
        <v>8</v>
      </c>
      <c r="AC26" s="156">
        <v>8</v>
      </c>
      <c r="AD26" s="156"/>
      <c r="AE26" s="156"/>
      <c r="AF26" s="156"/>
      <c r="AG26" s="156"/>
      <c r="AH26" s="156"/>
      <c r="AI26" s="156"/>
      <c r="AJ26" s="156"/>
      <c r="AK26" s="366">
        <f>((SUM(F26:AJ26))/8)-(SUMIF($F$6:$AJ$6,"C.Nhật",F26:AJ26)/8)</f>
        <v>20</v>
      </c>
      <c r="AL26" s="366">
        <f>SUM(F27:AI27)/8*1.5</f>
        <v>0</v>
      </c>
      <c r="AM26" s="374">
        <f>SUMIF($F$6:$AI$6,"C.Nhật",$F26:$AI27)/8*2</f>
        <v>0</v>
      </c>
      <c r="AN26" s="354">
        <f>SUM(AK26:AM27)</f>
        <v>20</v>
      </c>
      <c r="AO26" s="392">
        <v>0</v>
      </c>
      <c r="AP26" s="354"/>
      <c r="AQ26" s="354"/>
      <c r="AR26" s="354"/>
      <c r="AS26" s="38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451"/>
      <c r="B27" s="451"/>
      <c r="C27" s="452"/>
      <c r="D27" s="449"/>
      <c r="E27" s="59" t="s">
        <v>31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367"/>
      <c r="AL27" s="367"/>
      <c r="AM27" s="375"/>
      <c r="AN27" s="355"/>
      <c r="AO27" s="393"/>
      <c r="AP27" s="355"/>
      <c r="AQ27" s="355"/>
      <c r="AR27" s="355"/>
      <c r="AS27" s="38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451">
        <v>10</v>
      </c>
      <c r="B28" s="451" t="s">
        <v>103</v>
      </c>
      <c r="C28" s="452" t="str">
        <f>VLOOKUP(B28,DS,2,0)</f>
        <v>Lý Thị Sà Kha</v>
      </c>
      <c r="D28" s="448" t="str">
        <f>VLOOKUP(B28,DS,3,0)</f>
        <v>Công nhân</v>
      </c>
      <c r="E28" s="58" t="s">
        <v>32</v>
      </c>
      <c r="F28" s="156"/>
      <c r="G28" s="156">
        <v>8</v>
      </c>
      <c r="H28" s="156">
        <v>8</v>
      </c>
      <c r="I28" s="156">
        <v>8</v>
      </c>
      <c r="J28" s="156">
        <v>8</v>
      </c>
      <c r="K28" s="156">
        <v>8</v>
      </c>
      <c r="L28" s="156">
        <v>8</v>
      </c>
      <c r="M28" s="156"/>
      <c r="N28" s="156">
        <v>8</v>
      </c>
      <c r="O28" s="156">
        <v>8</v>
      </c>
      <c r="P28" s="156">
        <v>8</v>
      </c>
      <c r="Q28" s="156">
        <v>8</v>
      </c>
      <c r="R28" s="156">
        <v>8</v>
      </c>
      <c r="S28" s="156">
        <v>8</v>
      </c>
      <c r="T28" s="156"/>
      <c r="U28" s="156">
        <v>8</v>
      </c>
      <c r="V28" s="156">
        <v>8</v>
      </c>
      <c r="W28" s="156">
        <v>8</v>
      </c>
      <c r="X28" s="156">
        <v>8</v>
      </c>
      <c r="Y28" s="156">
        <v>8</v>
      </c>
      <c r="Z28" s="156">
        <v>8</v>
      </c>
      <c r="AA28" s="156"/>
      <c r="AB28" s="156">
        <v>8</v>
      </c>
      <c r="AC28" s="156">
        <v>8</v>
      </c>
      <c r="AD28" s="156"/>
      <c r="AE28" s="156"/>
      <c r="AF28" s="156"/>
      <c r="AG28" s="156"/>
      <c r="AH28" s="156"/>
      <c r="AI28" s="156"/>
      <c r="AJ28" s="156"/>
      <c r="AK28" s="366">
        <f>((SUM(F28:AJ28))/8)-(SUMIF($F$6:$AJ$6,"C.Nhật",F28:AJ28)/8)</f>
        <v>20</v>
      </c>
      <c r="AL28" s="366">
        <f>SUM(F29:AI29)/8*1.5</f>
        <v>0</v>
      </c>
      <c r="AM28" s="374">
        <f>SUMIF($F$6:$AI$6,"C.Nhật",$F28:$AI29)/8*2</f>
        <v>0</v>
      </c>
      <c r="AN28" s="354">
        <f>SUM(AK28:AM29)</f>
        <v>20</v>
      </c>
      <c r="AO28" s="392">
        <v>0</v>
      </c>
      <c r="AP28" s="354"/>
      <c r="AQ28" s="354"/>
      <c r="AR28" s="354"/>
      <c r="AS28" s="38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451"/>
      <c r="B29" s="451"/>
      <c r="C29" s="452"/>
      <c r="D29" s="449"/>
      <c r="E29" s="59" t="s">
        <v>31</v>
      </c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367"/>
      <c r="AL29" s="367"/>
      <c r="AM29" s="375"/>
      <c r="AN29" s="355"/>
      <c r="AO29" s="393"/>
      <c r="AP29" s="355"/>
      <c r="AQ29" s="355"/>
      <c r="AR29" s="355"/>
      <c r="AS29" s="38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451">
        <v>11</v>
      </c>
      <c r="B30" s="451" t="s">
        <v>104</v>
      </c>
      <c r="C30" s="452" t="str">
        <f>VLOOKUP(B30,DS,2,0)</f>
        <v xml:space="preserve"> Lâm Thị Mộng Thường</v>
      </c>
      <c r="D30" s="448" t="str">
        <f>VLOOKUP(B30,DS,3,0)</f>
        <v>Công nhân</v>
      </c>
      <c r="E30" s="58" t="s">
        <v>32</v>
      </c>
      <c r="F30" s="156"/>
      <c r="G30" s="156">
        <v>8</v>
      </c>
      <c r="H30" s="156">
        <v>8</v>
      </c>
      <c r="I30" s="156">
        <v>8</v>
      </c>
      <c r="J30" s="156">
        <v>8</v>
      </c>
      <c r="K30" s="156">
        <v>8</v>
      </c>
      <c r="L30" s="156">
        <v>8</v>
      </c>
      <c r="M30" s="156"/>
      <c r="N30" s="156">
        <v>8</v>
      </c>
      <c r="O30" s="156">
        <v>8</v>
      </c>
      <c r="P30" s="156">
        <v>8</v>
      </c>
      <c r="Q30" s="156">
        <v>8</v>
      </c>
      <c r="R30" s="156">
        <v>8</v>
      </c>
      <c r="S30" s="156">
        <v>8</v>
      </c>
      <c r="T30" s="156"/>
      <c r="U30" s="156">
        <v>8</v>
      </c>
      <c r="V30" s="156">
        <v>8</v>
      </c>
      <c r="W30" s="156">
        <v>8</v>
      </c>
      <c r="X30" s="156">
        <v>8</v>
      </c>
      <c r="Y30" s="156">
        <v>8</v>
      </c>
      <c r="Z30" s="156">
        <v>8</v>
      </c>
      <c r="AA30" s="156"/>
      <c r="AB30" s="156">
        <v>8</v>
      </c>
      <c r="AC30" s="156">
        <v>8</v>
      </c>
      <c r="AD30" s="156"/>
      <c r="AE30" s="156"/>
      <c r="AF30" s="156"/>
      <c r="AG30" s="156"/>
      <c r="AH30" s="156"/>
      <c r="AI30" s="156"/>
      <c r="AJ30" s="156"/>
      <c r="AK30" s="366">
        <f>((SUM(F30:AJ30))/8)-(SUMIF($F$6:$AJ$6,"C.Nhật",F30:AJ30)/8)</f>
        <v>20</v>
      </c>
      <c r="AL30" s="366">
        <f>SUM(F31:AI31)/8*1.5</f>
        <v>0</v>
      </c>
      <c r="AM30" s="374">
        <f>SUMIF($F$6:$AI$6,"C.Nhật",$F30:$AI31)/8*2</f>
        <v>0</v>
      </c>
      <c r="AN30" s="354">
        <f>SUM(AK30:AM31)</f>
        <v>20</v>
      </c>
      <c r="AO30" s="392">
        <v>0</v>
      </c>
      <c r="AP30" s="354"/>
      <c r="AQ30" s="354"/>
      <c r="AR30" s="354"/>
      <c r="AS30" s="38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451"/>
      <c r="B31" s="451"/>
      <c r="C31" s="452"/>
      <c r="D31" s="449"/>
      <c r="E31" s="59" t="s">
        <v>31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367"/>
      <c r="AL31" s="367"/>
      <c r="AM31" s="375"/>
      <c r="AN31" s="355"/>
      <c r="AO31" s="393"/>
      <c r="AP31" s="355"/>
      <c r="AQ31" s="355"/>
      <c r="AR31" s="355"/>
      <c r="AS31" s="38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451">
        <v>12</v>
      </c>
      <c r="B32" s="453" t="s">
        <v>88</v>
      </c>
      <c r="C32" s="454" t="s">
        <v>145</v>
      </c>
      <c r="D32" s="448" t="str">
        <f>VLOOKUP(B32,DS,3,0)</f>
        <v>Công nhân</v>
      </c>
      <c r="E32" s="58" t="s">
        <v>32</v>
      </c>
      <c r="F32" s="156"/>
      <c r="G32" s="156"/>
      <c r="H32" s="156"/>
      <c r="I32" s="156"/>
      <c r="J32" s="156"/>
      <c r="K32" s="156"/>
      <c r="L32" s="156">
        <v>8</v>
      </c>
      <c r="M32" s="156"/>
      <c r="N32" s="156">
        <v>8</v>
      </c>
      <c r="O32" s="156">
        <v>8</v>
      </c>
      <c r="P32" s="156">
        <v>8</v>
      </c>
      <c r="Q32" s="156">
        <v>8</v>
      </c>
      <c r="R32" s="156">
        <v>8</v>
      </c>
      <c r="S32" s="156">
        <v>8</v>
      </c>
      <c r="T32" s="156"/>
      <c r="U32" s="156">
        <v>8</v>
      </c>
      <c r="V32" s="156">
        <v>8</v>
      </c>
      <c r="W32" s="156">
        <v>8</v>
      </c>
      <c r="X32" s="156">
        <v>8</v>
      </c>
      <c r="Y32" s="156">
        <v>8</v>
      </c>
      <c r="Z32" s="156">
        <v>8</v>
      </c>
      <c r="AA32" s="156"/>
      <c r="AB32" s="156">
        <v>8</v>
      </c>
      <c r="AC32" s="156">
        <v>8</v>
      </c>
      <c r="AD32" s="156"/>
      <c r="AE32" s="156"/>
      <c r="AF32" s="156"/>
      <c r="AG32" s="156"/>
      <c r="AH32" s="156"/>
      <c r="AI32" s="156"/>
      <c r="AJ32" s="156"/>
      <c r="AK32" s="366">
        <f>((SUM(F32:AJ32))/8)-(SUMIF($F$6:$AJ$6,"C.Nhật",F32:AJ32)/8)</f>
        <v>15</v>
      </c>
      <c r="AL32" s="366">
        <f>SUM(F33:AI33)/8*1.5</f>
        <v>0</v>
      </c>
      <c r="AM32" s="374">
        <f>SUMIF($F$6:$AI$6,"C.Nhật",$F32:$AI33)/8*2</f>
        <v>0</v>
      </c>
      <c r="AN32" s="354">
        <f>SUM(AK32:AM33)</f>
        <v>15</v>
      </c>
      <c r="AO32" s="392">
        <v>1</v>
      </c>
      <c r="AP32" s="354"/>
      <c r="AQ32" s="354"/>
      <c r="AR32" s="354"/>
      <c r="AS32" s="382"/>
      <c r="AT32" s="31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451"/>
      <c r="B33" s="453"/>
      <c r="C33" s="454"/>
      <c r="D33" s="449"/>
      <c r="E33" s="59" t="s">
        <v>31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367"/>
      <c r="AL33" s="367"/>
      <c r="AM33" s="375"/>
      <c r="AN33" s="355"/>
      <c r="AO33" s="393"/>
      <c r="AP33" s="355"/>
      <c r="AQ33" s="355"/>
      <c r="AR33" s="355"/>
      <c r="AS33" s="383"/>
      <c r="AT33" s="31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80" customFormat="1" ht="24" customHeight="1">
      <c r="A34" s="278" t="s">
        <v>187</v>
      </c>
      <c r="B34" s="450" t="s">
        <v>188</v>
      </c>
      <c r="C34" s="278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3"/>
      <c r="AT34" s="279"/>
    </row>
    <row r="35" spans="1:90" s="57" customFormat="1" ht="18" customHeight="1">
      <c r="A35" s="451">
        <v>13</v>
      </c>
      <c r="B35" s="451" t="s">
        <v>113</v>
      </c>
      <c r="C35" s="452" t="str">
        <f>VLOOKUP(B35,DS,2,0)</f>
        <v>Nguyễn Văn Bé Hai</v>
      </c>
      <c r="D35" s="448" t="str">
        <f>VLOOKUP(B35,DS,3,0)</f>
        <v>Công nhân</v>
      </c>
      <c r="E35" s="58" t="s">
        <v>32</v>
      </c>
      <c r="F35" s="156"/>
      <c r="G35" s="156">
        <v>8</v>
      </c>
      <c r="H35" s="156">
        <v>8</v>
      </c>
      <c r="I35" s="156">
        <v>8</v>
      </c>
      <c r="J35" s="156">
        <v>8</v>
      </c>
      <c r="K35" s="156">
        <v>8</v>
      </c>
      <c r="L35" s="156">
        <v>8</v>
      </c>
      <c r="M35" s="156"/>
      <c r="N35" s="156">
        <v>8</v>
      </c>
      <c r="O35" s="156">
        <v>8</v>
      </c>
      <c r="P35" s="156">
        <v>8</v>
      </c>
      <c r="Q35" s="156">
        <v>8</v>
      </c>
      <c r="R35" s="156">
        <v>8</v>
      </c>
      <c r="S35" s="156">
        <v>8</v>
      </c>
      <c r="T35" s="156"/>
      <c r="U35" s="156">
        <v>8</v>
      </c>
      <c r="V35" s="156">
        <v>8</v>
      </c>
      <c r="W35" s="156">
        <v>8</v>
      </c>
      <c r="X35" s="156">
        <v>8</v>
      </c>
      <c r="Y35" s="156">
        <v>8</v>
      </c>
      <c r="Z35" s="156">
        <v>8</v>
      </c>
      <c r="AA35" s="156"/>
      <c r="AB35" s="156">
        <v>8</v>
      </c>
      <c r="AC35" s="156">
        <v>8</v>
      </c>
      <c r="AD35" s="156"/>
      <c r="AE35" s="156"/>
      <c r="AF35" s="156"/>
      <c r="AG35" s="156"/>
      <c r="AH35" s="156"/>
      <c r="AI35" s="156"/>
      <c r="AJ35" s="156"/>
      <c r="AK35" s="366">
        <f>((SUM(F35:AJ35))/8)-(SUMIF($F$6:$AJ$6,"C.Nhật",F35:AJ35)/8)</f>
        <v>20</v>
      </c>
      <c r="AL35" s="366">
        <f>SUM(F36:AI36)/8*1.5</f>
        <v>0</v>
      </c>
      <c r="AM35" s="374">
        <f>SUMIF($F$6:$AI$6,"C.Nhật",$F35:$AI36)/8*2</f>
        <v>0</v>
      </c>
      <c r="AN35" s="354">
        <f>SUM(AK35:AM36)</f>
        <v>20</v>
      </c>
      <c r="AO35" s="392">
        <v>0</v>
      </c>
      <c r="AP35" s="354"/>
      <c r="AQ35" s="354"/>
      <c r="AR35" s="354"/>
      <c r="AS35" s="382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451"/>
      <c r="B36" s="451"/>
      <c r="C36" s="452"/>
      <c r="D36" s="449"/>
      <c r="E36" s="59" t="s">
        <v>31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367"/>
      <c r="AL36" s="367"/>
      <c r="AM36" s="375"/>
      <c r="AN36" s="355"/>
      <c r="AO36" s="393"/>
      <c r="AP36" s="355"/>
      <c r="AQ36" s="355"/>
      <c r="AR36" s="355"/>
      <c r="AS36" s="383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451">
        <v>14</v>
      </c>
      <c r="B37" s="451" t="s">
        <v>118</v>
      </c>
      <c r="C37" s="452" t="str">
        <f>VLOOKUP(B37,DS,2,0)</f>
        <v>Trần Nhiên</v>
      </c>
      <c r="D37" s="448" t="str">
        <f>VLOOKUP(B37,DS,3,0)</f>
        <v>Công nhân</v>
      </c>
      <c r="E37" s="58" t="s">
        <v>32</v>
      </c>
      <c r="F37" s="156"/>
      <c r="G37" s="156">
        <v>8</v>
      </c>
      <c r="H37" s="156">
        <v>8</v>
      </c>
      <c r="I37" s="156">
        <v>8</v>
      </c>
      <c r="J37" s="156">
        <v>8</v>
      </c>
      <c r="K37" s="156">
        <v>8</v>
      </c>
      <c r="L37" s="156">
        <v>8</v>
      </c>
      <c r="M37" s="156"/>
      <c r="N37" s="156">
        <v>8</v>
      </c>
      <c r="O37" s="156">
        <v>8</v>
      </c>
      <c r="P37" s="156">
        <v>8</v>
      </c>
      <c r="Q37" s="156">
        <v>8</v>
      </c>
      <c r="R37" s="156">
        <v>8</v>
      </c>
      <c r="S37" s="156">
        <v>8</v>
      </c>
      <c r="T37" s="156"/>
      <c r="U37" s="156">
        <v>8</v>
      </c>
      <c r="V37" s="156">
        <v>8</v>
      </c>
      <c r="W37" s="156">
        <v>8</v>
      </c>
      <c r="X37" s="156">
        <v>8</v>
      </c>
      <c r="Y37" s="156">
        <v>8</v>
      </c>
      <c r="Z37" s="156">
        <v>8</v>
      </c>
      <c r="AA37" s="156"/>
      <c r="AB37" s="156">
        <v>8</v>
      </c>
      <c r="AC37" s="156">
        <v>8</v>
      </c>
      <c r="AD37" s="156"/>
      <c r="AE37" s="156"/>
      <c r="AF37" s="156"/>
      <c r="AG37" s="156"/>
      <c r="AH37" s="156"/>
      <c r="AI37" s="156"/>
      <c r="AJ37" s="156"/>
      <c r="AK37" s="366">
        <f>((SUM(F37:AJ37))/8)-(SUMIF($F$6:$AJ$6,"C.Nhật",F37:AJ37)/8)</f>
        <v>20</v>
      </c>
      <c r="AL37" s="366">
        <f>SUM(F38:AI38)/8*1.5</f>
        <v>0</v>
      </c>
      <c r="AM37" s="374">
        <f>SUMIF($F$6:$AI$6,"C.Nhật",$F37:$AI38)/8*2</f>
        <v>0</v>
      </c>
      <c r="AN37" s="354">
        <f>SUM(AK37:AM38)</f>
        <v>20</v>
      </c>
      <c r="AO37" s="392">
        <v>0</v>
      </c>
      <c r="AP37" s="354"/>
      <c r="AQ37" s="354"/>
      <c r="AR37" s="354"/>
      <c r="AS37" s="382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451"/>
      <c r="B38" s="451"/>
      <c r="C38" s="452"/>
      <c r="D38" s="449"/>
      <c r="E38" s="59" t="s">
        <v>31</v>
      </c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367"/>
      <c r="AL38" s="367"/>
      <c r="AM38" s="375"/>
      <c r="AN38" s="355"/>
      <c r="AO38" s="393"/>
      <c r="AP38" s="355"/>
      <c r="AQ38" s="355"/>
      <c r="AR38" s="355"/>
      <c r="AS38" s="383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451">
        <v>15</v>
      </c>
      <c r="B39" s="451" t="s">
        <v>119</v>
      </c>
      <c r="C39" s="452" t="str">
        <f>VLOOKUP(B39,DS,2,0)</f>
        <v>Thạch Giang</v>
      </c>
      <c r="D39" s="448" t="str">
        <f>VLOOKUP(B39,DS,3,0)</f>
        <v>Công nhân</v>
      </c>
      <c r="E39" s="58" t="s">
        <v>32</v>
      </c>
      <c r="F39" s="156"/>
      <c r="G39" s="156">
        <v>8</v>
      </c>
      <c r="H39" s="156">
        <v>8</v>
      </c>
      <c r="I39" s="156">
        <v>8</v>
      </c>
      <c r="J39" s="156">
        <v>8</v>
      </c>
      <c r="K39" s="156">
        <v>8</v>
      </c>
      <c r="L39" s="156">
        <v>8</v>
      </c>
      <c r="M39" s="156"/>
      <c r="N39" s="156">
        <v>8</v>
      </c>
      <c r="O39" s="156">
        <v>8</v>
      </c>
      <c r="P39" s="156">
        <v>8</v>
      </c>
      <c r="Q39" s="156">
        <v>8</v>
      </c>
      <c r="R39" s="156">
        <v>8</v>
      </c>
      <c r="S39" s="156">
        <v>8</v>
      </c>
      <c r="T39" s="156"/>
      <c r="U39" s="156">
        <v>8</v>
      </c>
      <c r="V39" s="156">
        <v>8</v>
      </c>
      <c r="W39" s="156">
        <v>8</v>
      </c>
      <c r="X39" s="156">
        <v>8</v>
      </c>
      <c r="Y39" s="156">
        <v>8</v>
      </c>
      <c r="Z39" s="156">
        <v>8</v>
      </c>
      <c r="AA39" s="156"/>
      <c r="AB39" s="156">
        <v>8</v>
      </c>
      <c r="AC39" s="156">
        <v>8</v>
      </c>
      <c r="AD39" s="156"/>
      <c r="AE39" s="156"/>
      <c r="AF39" s="156"/>
      <c r="AG39" s="156"/>
      <c r="AH39" s="156"/>
      <c r="AI39" s="156"/>
      <c r="AJ39" s="156"/>
      <c r="AK39" s="366">
        <f>((SUM(F39:AJ39))/8)-(SUMIF($F$6:$AJ$6,"C.Nhật",F39:AJ39)/8)</f>
        <v>20</v>
      </c>
      <c r="AL39" s="366">
        <f>SUM(F40:AI40)/8*1.5</f>
        <v>0</v>
      </c>
      <c r="AM39" s="374">
        <f>SUMIF($F$6:$AI$6,"C.Nhật",$F39:$AI40)/8*2</f>
        <v>0</v>
      </c>
      <c r="AN39" s="354">
        <f>SUM(AK39:AM40)</f>
        <v>20</v>
      </c>
      <c r="AO39" s="392">
        <v>0</v>
      </c>
      <c r="AP39" s="354"/>
      <c r="AQ39" s="354"/>
      <c r="AR39" s="354"/>
      <c r="AS39" s="382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451"/>
      <c r="B40" s="451"/>
      <c r="C40" s="452"/>
      <c r="D40" s="449"/>
      <c r="E40" s="59" t="s">
        <v>31</v>
      </c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367"/>
      <c r="AL40" s="367"/>
      <c r="AM40" s="375"/>
      <c r="AN40" s="355"/>
      <c r="AO40" s="393"/>
      <c r="AP40" s="355"/>
      <c r="AQ40" s="355"/>
      <c r="AR40" s="355"/>
      <c r="AS40" s="383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451">
        <v>16</v>
      </c>
      <c r="B41" s="451" t="s">
        <v>122</v>
      </c>
      <c r="C41" s="452" t="str">
        <f>VLOOKUP(B41,DS,2,0)</f>
        <v>Lâm Chanh Đa Ra</v>
      </c>
      <c r="D41" s="448" t="str">
        <f>VLOOKUP(B41,DS,3,0)</f>
        <v>Công nhân</v>
      </c>
      <c r="E41" s="58" t="s">
        <v>32</v>
      </c>
      <c r="F41" s="156"/>
      <c r="G41" s="156">
        <v>8</v>
      </c>
      <c r="H41" s="156">
        <v>8</v>
      </c>
      <c r="I41" s="156">
        <v>8</v>
      </c>
      <c r="J41" s="156">
        <v>8</v>
      </c>
      <c r="K41" s="156">
        <v>8</v>
      </c>
      <c r="L41" s="156">
        <v>8</v>
      </c>
      <c r="M41" s="156"/>
      <c r="N41" s="156">
        <v>8</v>
      </c>
      <c r="O41" s="156">
        <v>8</v>
      </c>
      <c r="P41" s="156">
        <v>8</v>
      </c>
      <c r="Q41" s="156">
        <v>8</v>
      </c>
      <c r="R41" s="156">
        <v>8</v>
      </c>
      <c r="S41" s="156">
        <v>8</v>
      </c>
      <c r="T41" s="156"/>
      <c r="U41" s="156">
        <v>8</v>
      </c>
      <c r="V41" s="156">
        <v>8</v>
      </c>
      <c r="W41" s="156">
        <v>8</v>
      </c>
      <c r="X41" s="156">
        <v>8</v>
      </c>
      <c r="Y41" s="156">
        <v>8</v>
      </c>
      <c r="Z41" s="156">
        <v>8</v>
      </c>
      <c r="AA41" s="156"/>
      <c r="AB41" s="156">
        <v>8</v>
      </c>
      <c r="AC41" s="156">
        <v>8</v>
      </c>
      <c r="AD41" s="156"/>
      <c r="AE41" s="156"/>
      <c r="AF41" s="156"/>
      <c r="AG41" s="156"/>
      <c r="AH41" s="156"/>
      <c r="AI41" s="156"/>
      <c r="AJ41" s="156"/>
      <c r="AK41" s="366">
        <f>((SUM(F41:AJ41))/8)-(SUMIF($F$6:$AJ$6,"C.Nhật",F41:AJ41)/8)</f>
        <v>20</v>
      </c>
      <c r="AL41" s="366">
        <f>SUM(F42:AI42)/8*1.5</f>
        <v>0</v>
      </c>
      <c r="AM41" s="374">
        <f>SUMIF($F$6:$AI$6,"C.Nhật",$F41:$AI42)/8*2</f>
        <v>0</v>
      </c>
      <c r="AN41" s="354">
        <f>SUM(AK41:AM42)</f>
        <v>20</v>
      </c>
      <c r="AO41" s="392">
        <v>0</v>
      </c>
      <c r="AP41" s="354"/>
      <c r="AQ41" s="354"/>
      <c r="AR41" s="354"/>
      <c r="AS41" s="382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451"/>
      <c r="B42" s="451"/>
      <c r="C42" s="452"/>
      <c r="D42" s="449"/>
      <c r="E42" s="59" t="s">
        <v>31</v>
      </c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367"/>
      <c r="AL42" s="367"/>
      <c r="AM42" s="375"/>
      <c r="AN42" s="355"/>
      <c r="AO42" s="393"/>
      <c r="AP42" s="355"/>
      <c r="AQ42" s="355"/>
      <c r="AR42" s="355"/>
      <c r="AS42" s="383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2"/>
      <c r="E43" s="3" t="s">
        <v>202</v>
      </c>
      <c r="F43" s="330"/>
      <c r="G43" s="330"/>
      <c r="H43" s="331"/>
      <c r="I43" s="331"/>
      <c r="J43" s="331"/>
      <c r="K43" s="330"/>
      <c r="L43" s="331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30"/>
      <c r="AB43" s="330"/>
      <c r="AC43" s="330"/>
      <c r="AD43" s="331"/>
      <c r="AE43" s="330"/>
      <c r="AF43" s="330"/>
      <c r="AG43" s="330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3"/>
      <c r="E44" s="67"/>
      <c r="F44" s="108"/>
      <c r="G44" s="110"/>
      <c r="H44" s="62"/>
      <c r="I44" s="62"/>
      <c r="J44" s="62"/>
      <c r="K44" s="110"/>
      <c r="L44" s="62"/>
      <c r="M44" s="110"/>
      <c r="N44" s="110"/>
      <c r="O44" s="110"/>
      <c r="P44" s="110"/>
      <c r="Q44" s="62"/>
      <c r="R44" s="108"/>
      <c r="S44" s="110"/>
      <c r="T44" s="110"/>
      <c r="U44" s="62"/>
      <c r="V44" s="110"/>
      <c r="W44" s="110"/>
      <c r="X44" s="62"/>
      <c r="Y44" s="110"/>
      <c r="Z44" s="110"/>
      <c r="AA44" s="110"/>
      <c r="AB44" s="110"/>
      <c r="AC44" s="110"/>
      <c r="AD44" s="62"/>
      <c r="AE44" s="110"/>
      <c r="AF44" s="110"/>
      <c r="AG44" s="110"/>
      <c r="AH44" s="110"/>
      <c r="AI44" s="110"/>
      <c r="AJ44" s="110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93"/>
      <c r="E45" s="2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  <c r="AI45" s="112"/>
      <c r="AJ45" s="112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93"/>
      <c r="E46" s="2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2"/>
      <c r="AI46" s="112"/>
      <c r="AJ46" s="112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6" customFormat="1" ht="20.25">
      <c r="A65" s="126"/>
      <c r="B65" s="130"/>
      <c r="C65" s="130"/>
      <c r="D65" s="131"/>
      <c r="E65" s="130"/>
      <c r="F65" s="131"/>
      <c r="G65" s="131"/>
      <c r="H65" s="131"/>
      <c r="I65" s="131"/>
      <c r="J65" s="131"/>
      <c r="K65" s="132"/>
      <c r="L65" s="132"/>
      <c r="M65" s="132"/>
      <c r="N65" s="132"/>
      <c r="O65" s="132"/>
      <c r="P65" s="132"/>
      <c r="Q65" s="132"/>
      <c r="R65" s="132"/>
      <c r="S65" s="133" t="str">
        <f>S1</f>
        <v>BẢNG CHẤM CÔNG THÁNG 01 NĂM 2017</v>
      </c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4"/>
      <c r="AL65" s="134"/>
      <c r="AM65" s="384" t="s">
        <v>112</v>
      </c>
      <c r="AN65" s="385"/>
      <c r="AO65" s="385"/>
      <c r="AP65" s="385"/>
      <c r="AQ65" s="385"/>
      <c r="AR65" s="385"/>
      <c r="AS65" s="386"/>
      <c r="AT65" s="135"/>
    </row>
    <row r="66" spans="1:91" s="136" customFormat="1" ht="20.25">
      <c r="A66" s="126" t="str">
        <f>$A$2</f>
        <v>Công ty TNHH Hải sản An Lạc</v>
      </c>
      <c r="B66" s="131"/>
      <c r="C66" s="131"/>
      <c r="D66" s="131"/>
      <c r="E66" s="131"/>
      <c r="F66" s="131"/>
      <c r="G66" s="131"/>
      <c r="H66" s="131"/>
      <c r="I66" s="131"/>
      <c r="J66" s="131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4"/>
      <c r="AL66" s="134"/>
      <c r="AM66" s="137"/>
      <c r="AN66" s="138"/>
      <c r="AO66" s="138"/>
      <c r="AP66" s="138"/>
      <c r="AQ66" s="138"/>
      <c r="AR66" s="138"/>
      <c r="AS66" s="139"/>
      <c r="AT66" s="139"/>
    </row>
    <row r="67" spans="1:91" s="136" customFormat="1" ht="21" customHeight="1">
      <c r="A67" s="126" t="str">
        <f>$A$3</f>
        <v>Địa chỉ: Lô A14, đường 4A, KCN Hải Sơn, Đức Hòa, Long An</v>
      </c>
      <c r="B67" s="140"/>
      <c r="C67" s="140"/>
      <c r="D67" s="141"/>
      <c r="E67" s="141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4"/>
      <c r="AL67" s="134"/>
      <c r="AM67" s="137"/>
      <c r="AN67" s="135"/>
      <c r="AO67" s="135"/>
      <c r="AP67" s="135"/>
      <c r="AQ67" s="135"/>
      <c r="AR67" s="135"/>
      <c r="AS67" s="142"/>
      <c r="AT67" s="142"/>
    </row>
    <row r="68" spans="1:91" s="136" customFormat="1" ht="14.25" customHeight="1">
      <c r="A68" s="143"/>
      <c r="B68" s="143"/>
      <c r="C68" s="144"/>
      <c r="D68" s="145"/>
      <c r="E68" s="146">
        <f>$E$4</f>
        <v>42736</v>
      </c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8"/>
      <c r="AI68" s="148"/>
      <c r="AJ68" s="148"/>
      <c r="AK68" s="143"/>
      <c r="AL68" s="143"/>
      <c r="AM68" s="149"/>
      <c r="AN68" s="143"/>
      <c r="AO68" s="143"/>
      <c r="AP68" s="143"/>
      <c r="AQ68" s="143"/>
      <c r="AR68" s="143"/>
      <c r="AS68" s="143"/>
      <c r="AT68" s="150"/>
    </row>
    <row r="69" spans="1:91" s="152" customFormat="1" ht="18.75" customHeight="1">
      <c r="A69" s="387" t="s">
        <v>28</v>
      </c>
      <c r="B69" s="387" t="s">
        <v>3</v>
      </c>
      <c r="C69" s="387" t="s">
        <v>1</v>
      </c>
      <c r="D69" s="389" t="s">
        <v>29</v>
      </c>
      <c r="E69" s="387" t="s">
        <v>30</v>
      </c>
      <c r="F69" s="151">
        <f>+E68</f>
        <v>42736</v>
      </c>
      <c r="G69" s="151">
        <f t="shared" ref="G69:AG69" si="4">F69+1</f>
        <v>42737</v>
      </c>
      <c r="H69" s="151">
        <f t="shared" si="4"/>
        <v>42738</v>
      </c>
      <c r="I69" s="151">
        <f t="shared" si="4"/>
        <v>42739</v>
      </c>
      <c r="J69" s="151">
        <f t="shared" si="4"/>
        <v>42740</v>
      </c>
      <c r="K69" s="151">
        <f t="shared" si="4"/>
        <v>42741</v>
      </c>
      <c r="L69" s="151">
        <f t="shared" si="4"/>
        <v>42742</v>
      </c>
      <c r="M69" s="151">
        <f t="shared" si="4"/>
        <v>42743</v>
      </c>
      <c r="N69" s="151">
        <f t="shared" si="4"/>
        <v>42744</v>
      </c>
      <c r="O69" s="151">
        <f t="shared" si="4"/>
        <v>42745</v>
      </c>
      <c r="P69" s="151">
        <f t="shared" si="4"/>
        <v>42746</v>
      </c>
      <c r="Q69" s="151">
        <f t="shared" si="4"/>
        <v>42747</v>
      </c>
      <c r="R69" s="151">
        <f t="shared" si="4"/>
        <v>42748</v>
      </c>
      <c r="S69" s="151">
        <f t="shared" si="4"/>
        <v>42749</v>
      </c>
      <c r="T69" s="151">
        <f t="shared" si="4"/>
        <v>42750</v>
      </c>
      <c r="U69" s="151">
        <f t="shared" si="4"/>
        <v>42751</v>
      </c>
      <c r="V69" s="151">
        <f t="shared" si="4"/>
        <v>42752</v>
      </c>
      <c r="W69" s="151">
        <f t="shared" si="4"/>
        <v>42753</v>
      </c>
      <c r="X69" s="151">
        <f t="shared" si="4"/>
        <v>42754</v>
      </c>
      <c r="Y69" s="151">
        <f t="shared" si="4"/>
        <v>42755</v>
      </c>
      <c r="Z69" s="151">
        <f t="shared" si="4"/>
        <v>42756</v>
      </c>
      <c r="AA69" s="151">
        <f t="shared" si="4"/>
        <v>42757</v>
      </c>
      <c r="AB69" s="151">
        <f t="shared" si="4"/>
        <v>42758</v>
      </c>
      <c r="AC69" s="151">
        <f t="shared" si="4"/>
        <v>42759</v>
      </c>
      <c r="AD69" s="151">
        <f t="shared" si="4"/>
        <v>42760</v>
      </c>
      <c r="AE69" s="151">
        <f t="shared" si="4"/>
        <v>42761</v>
      </c>
      <c r="AF69" s="151">
        <f t="shared" si="4"/>
        <v>42762</v>
      </c>
      <c r="AG69" s="151">
        <f t="shared" si="4"/>
        <v>42763</v>
      </c>
      <c r="AH69" s="151">
        <f>AG69+1</f>
        <v>42764</v>
      </c>
      <c r="AI69" s="151">
        <f>AH69+1</f>
        <v>42765</v>
      </c>
      <c r="AJ69" s="151"/>
      <c r="AK69" s="377" t="s">
        <v>15</v>
      </c>
      <c r="AL69" s="378"/>
      <c r="AM69" s="379"/>
      <c r="AN69" s="380" t="s">
        <v>45</v>
      </c>
      <c r="AO69" s="380" t="s">
        <v>41</v>
      </c>
      <c r="AP69" s="380" t="s">
        <v>42</v>
      </c>
      <c r="AQ69" s="380" t="s">
        <v>43</v>
      </c>
      <c r="AR69" s="380" t="s">
        <v>44</v>
      </c>
      <c r="AS69" s="389" t="s">
        <v>0</v>
      </c>
      <c r="AT69" s="37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</row>
    <row r="70" spans="1:91" s="152" customFormat="1" ht="43.5" customHeight="1">
      <c r="A70" s="388"/>
      <c r="B70" s="388"/>
      <c r="C70" s="388"/>
      <c r="D70" s="388"/>
      <c r="E70" s="388"/>
      <c r="F70" s="289" t="str">
        <f>CHOOSE(WEEKDAY(F69),"C.Nhật","T.Hai","T.Ba","T.Tư","T.Năm","T.Sáu","T.Bảy")</f>
        <v>C.Nhật</v>
      </c>
      <c r="G70" s="289" t="str">
        <f t="shared" ref="G70:AI70" si="5">CHOOSE(WEEKDAY(G69),"C.Nhật","T.Hai","T.Ba","T.Tư","T.Năm","T.Sáu","T.Bảy")</f>
        <v>T.Hai</v>
      </c>
      <c r="H70" s="289" t="str">
        <f t="shared" si="5"/>
        <v>T.Ba</v>
      </c>
      <c r="I70" s="289" t="str">
        <f t="shared" si="5"/>
        <v>T.Tư</v>
      </c>
      <c r="J70" s="289" t="str">
        <f t="shared" si="5"/>
        <v>T.Năm</v>
      </c>
      <c r="K70" s="153" t="str">
        <f t="shared" si="5"/>
        <v>T.Sáu</v>
      </c>
      <c r="L70" s="153" t="str">
        <f t="shared" si="5"/>
        <v>T.Bảy</v>
      </c>
      <c r="M70" s="153" t="str">
        <f t="shared" si="5"/>
        <v>C.Nhật</v>
      </c>
      <c r="N70" s="153" t="str">
        <f t="shared" si="5"/>
        <v>T.Hai</v>
      </c>
      <c r="O70" s="153" t="str">
        <f t="shared" si="5"/>
        <v>T.Ba</v>
      </c>
      <c r="P70" s="153" t="str">
        <f t="shared" si="5"/>
        <v>T.Tư</v>
      </c>
      <c r="Q70" s="153" t="str">
        <f t="shared" si="5"/>
        <v>T.Năm</v>
      </c>
      <c r="R70" s="153" t="str">
        <f t="shared" si="5"/>
        <v>T.Sáu</v>
      </c>
      <c r="S70" s="153" t="str">
        <f t="shared" si="5"/>
        <v>T.Bảy</v>
      </c>
      <c r="T70" s="153" t="str">
        <f t="shared" si="5"/>
        <v>C.Nhật</v>
      </c>
      <c r="U70" s="153" t="str">
        <f t="shared" si="5"/>
        <v>T.Hai</v>
      </c>
      <c r="V70" s="153" t="str">
        <f t="shared" si="5"/>
        <v>T.Ba</v>
      </c>
      <c r="W70" s="153" t="str">
        <f t="shared" si="5"/>
        <v>T.Tư</v>
      </c>
      <c r="X70" s="153" t="str">
        <f t="shared" si="5"/>
        <v>T.Năm</v>
      </c>
      <c r="Y70" s="153" t="str">
        <f t="shared" si="5"/>
        <v>T.Sáu</v>
      </c>
      <c r="Z70" s="153" t="str">
        <f t="shared" si="5"/>
        <v>T.Bảy</v>
      </c>
      <c r="AA70" s="153" t="str">
        <f t="shared" si="5"/>
        <v>C.Nhật</v>
      </c>
      <c r="AB70" s="153" t="str">
        <f t="shared" si="5"/>
        <v>T.Hai</v>
      </c>
      <c r="AC70" s="153" t="str">
        <f t="shared" si="5"/>
        <v>T.Ba</v>
      </c>
      <c r="AD70" s="153" t="str">
        <f t="shared" si="5"/>
        <v>T.Tư</v>
      </c>
      <c r="AE70" s="153" t="str">
        <f t="shared" si="5"/>
        <v>T.Năm</v>
      </c>
      <c r="AF70" s="153" t="str">
        <f t="shared" si="5"/>
        <v>T.Sáu</v>
      </c>
      <c r="AG70" s="153" t="str">
        <f t="shared" si="5"/>
        <v>T.Bảy</v>
      </c>
      <c r="AH70" s="153" t="str">
        <f t="shared" si="5"/>
        <v>C.Nhật</v>
      </c>
      <c r="AI70" s="153" t="str">
        <f t="shared" si="5"/>
        <v>T.Hai</v>
      </c>
      <c r="AJ70" s="153"/>
      <c r="AK70" s="154" t="s">
        <v>16</v>
      </c>
      <c r="AL70" s="154" t="s">
        <v>31</v>
      </c>
      <c r="AM70" s="155" t="s">
        <v>17</v>
      </c>
      <c r="AN70" s="381"/>
      <c r="AO70" s="381"/>
      <c r="AP70" s="381"/>
      <c r="AQ70" s="381"/>
      <c r="AR70" s="381"/>
      <c r="AS70" s="388"/>
      <c r="AT70" s="37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6"/>
      <c r="BF70" s="136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  <c r="BW70" s="136"/>
      <c r="BX70" s="136"/>
      <c r="BY70" s="136"/>
      <c r="BZ70" s="136"/>
      <c r="CA70" s="136"/>
      <c r="CB70" s="136"/>
      <c r="CC70" s="136"/>
      <c r="CD70" s="136"/>
      <c r="CE70" s="136"/>
      <c r="CF70" s="136"/>
      <c r="CG70" s="136"/>
      <c r="CH70" s="136"/>
      <c r="CI70" s="136"/>
      <c r="CJ70" s="136"/>
      <c r="CK70" s="136"/>
      <c r="CL70" s="136"/>
      <c r="CM70" s="136"/>
    </row>
    <row r="71" spans="1:91" s="152" customFormat="1" ht="12.75" customHeight="1">
      <c r="A71" s="290">
        <v>1</v>
      </c>
      <c r="B71" s="290">
        <v>2</v>
      </c>
      <c r="C71" s="290">
        <v>3</v>
      </c>
      <c r="D71" s="290">
        <v>4</v>
      </c>
      <c r="E71" s="290">
        <v>5</v>
      </c>
      <c r="F71" s="290">
        <v>6</v>
      </c>
      <c r="G71" s="290">
        <v>7</v>
      </c>
      <c r="H71" s="290">
        <v>8</v>
      </c>
      <c r="I71" s="290">
        <v>9</v>
      </c>
      <c r="J71" s="290">
        <v>10</v>
      </c>
      <c r="K71" s="290">
        <v>11</v>
      </c>
      <c r="L71" s="290">
        <v>12</v>
      </c>
      <c r="M71" s="290">
        <v>13</v>
      </c>
      <c r="N71" s="290">
        <v>14</v>
      </c>
      <c r="O71" s="290">
        <v>15</v>
      </c>
      <c r="P71" s="290">
        <v>16</v>
      </c>
      <c r="Q71" s="290">
        <v>17</v>
      </c>
      <c r="R71" s="290">
        <v>18</v>
      </c>
      <c r="S71" s="290">
        <v>19</v>
      </c>
      <c r="T71" s="290">
        <v>20</v>
      </c>
      <c r="U71" s="290">
        <v>21</v>
      </c>
      <c r="V71" s="290">
        <v>22</v>
      </c>
      <c r="W71" s="290">
        <v>23</v>
      </c>
      <c r="X71" s="290">
        <v>24</v>
      </c>
      <c r="Y71" s="290">
        <v>25</v>
      </c>
      <c r="Z71" s="290">
        <v>26</v>
      </c>
      <c r="AA71" s="290">
        <v>27</v>
      </c>
      <c r="AB71" s="290">
        <v>28</v>
      </c>
      <c r="AC71" s="290">
        <v>29</v>
      </c>
      <c r="AD71" s="290">
        <v>30</v>
      </c>
      <c r="AE71" s="290">
        <v>31</v>
      </c>
      <c r="AF71" s="290">
        <v>32</v>
      </c>
      <c r="AG71" s="290">
        <v>33</v>
      </c>
      <c r="AH71" s="290">
        <v>34</v>
      </c>
      <c r="AI71" s="290">
        <v>35</v>
      </c>
      <c r="AJ71" s="290">
        <v>36</v>
      </c>
      <c r="AK71" s="290">
        <v>37</v>
      </c>
      <c r="AL71" s="290">
        <v>38</v>
      </c>
      <c r="AM71" s="290">
        <v>39</v>
      </c>
      <c r="AN71" s="290">
        <v>40</v>
      </c>
      <c r="AO71" s="290">
        <v>41</v>
      </c>
      <c r="AP71" s="290">
        <v>42</v>
      </c>
      <c r="AQ71" s="290">
        <v>43</v>
      </c>
      <c r="AR71" s="290">
        <v>44</v>
      </c>
      <c r="AS71" s="290">
        <v>45</v>
      </c>
      <c r="AT71" s="29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</row>
    <row r="72" spans="1:91" s="152" customFormat="1" ht="18" customHeight="1">
      <c r="A72" s="360">
        <v>1</v>
      </c>
      <c r="B72" s="360" t="s">
        <v>68</v>
      </c>
      <c r="C72" s="362" t="str">
        <f>VLOOKUP(B72,DS,2,0)</f>
        <v>Nguyễn Thiện Duy</v>
      </c>
      <c r="D72" s="364" t="str">
        <f>VLOOKUP(B72,DS,3,0)</f>
        <v>Giám đốc</v>
      </c>
      <c r="E72" s="58" t="s">
        <v>32</v>
      </c>
      <c r="F72" s="156"/>
      <c r="G72" s="156">
        <v>8</v>
      </c>
      <c r="H72" s="156">
        <v>8</v>
      </c>
      <c r="I72" s="156">
        <v>8</v>
      </c>
      <c r="J72" s="156">
        <v>8</v>
      </c>
      <c r="K72" s="156">
        <v>8</v>
      </c>
      <c r="L72" s="156"/>
      <c r="M72" s="156"/>
      <c r="N72" s="156">
        <v>8</v>
      </c>
      <c r="O72" s="156">
        <v>8</v>
      </c>
      <c r="P72" s="156">
        <v>8</v>
      </c>
      <c r="Q72" s="156">
        <v>8</v>
      </c>
      <c r="R72" s="156">
        <v>8</v>
      </c>
      <c r="S72" s="156"/>
      <c r="T72" s="156"/>
      <c r="U72" s="156">
        <v>8</v>
      </c>
      <c r="V72" s="156">
        <v>8</v>
      </c>
      <c r="W72" s="156">
        <v>8</v>
      </c>
      <c r="X72" s="156">
        <v>8</v>
      </c>
      <c r="Y72" s="156">
        <v>8</v>
      </c>
      <c r="Z72" s="156"/>
      <c r="AA72" s="156"/>
      <c r="AB72" s="156">
        <v>8</v>
      </c>
      <c r="AC72" s="156">
        <v>8</v>
      </c>
      <c r="AD72" s="156"/>
      <c r="AE72" s="156"/>
      <c r="AF72" s="156"/>
      <c r="AG72" s="156"/>
      <c r="AH72" s="156"/>
      <c r="AI72" s="156"/>
      <c r="AJ72" s="156"/>
      <c r="AK72" s="366">
        <f>((SUM(F72:AJ72))/8)-(SUMIF($F$6:$AJ$6,"C.Nhật",F72:AJ72)/8)</f>
        <v>17</v>
      </c>
      <c r="AL72" s="366">
        <f>SUM(F73:AI73)/8*1.5</f>
        <v>0</v>
      </c>
      <c r="AM72" s="374">
        <f>SUMIF($F$6:$AI$6,"C.Nhật",$F72:$AI73)/8*2</f>
        <v>0</v>
      </c>
      <c r="AN72" s="354">
        <f>SUM(AK72:AM73)</f>
        <v>17</v>
      </c>
      <c r="AO72" s="356">
        <v>0</v>
      </c>
      <c r="AP72" s="358"/>
      <c r="AQ72" s="358"/>
      <c r="AR72" s="358"/>
      <c r="AS72" s="368"/>
      <c r="AT72" s="29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</row>
    <row r="73" spans="1:91" s="152" customFormat="1" ht="18" customHeight="1">
      <c r="A73" s="361"/>
      <c r="B73" s="361"/>
      <c r="C73" s="363"/>
      <c r="D73" s="365"/>
      <c r="E73" s="59" t="s">
        <v>31</v>
      </c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367"/>
      <c r="AL73" s="367"/>
      <c r="AM73" s="375"/>
      <c r="AN73" s="355"/>
      <c r="AO73" s="357"/>
      <c r="AP73" s="359"/>
      <c r="AQ73" s="359"/>
      <c r="AR73" s="359"/>
      <c r="AS73" s="369"/>
      <c r="AT73" s="29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</row>
    <row r="74" spans="1:91" s="152" customFormat="1" ht="18" customHeight="1">
      <c r="A74" s="360">
        <f>A72+1</f>
        <v>2</v>
      </c>
      <c r="B74" s="360" t="s">
        <v>70</v>
      </c>
      <c r="C74" s="362" t="str">
        <f>VLOOKUP(B74,DS,2,0)</f>
        <v>Nguyễn Văn Sẽ</v>
      </c>
      <c r="D74" s="364" t="str">
        <f>VLOOKUP(B74,DS,3,0)</f>
        <v>Kỹ Thuật</v>
      </c>
      <c r="E74" s="58" t="s">
        <v>32</v>
      </c>
      <c r="F74" s="156"/>
      <c r="G74" s="156">
        <v>8</v>
      </c>
      <c r="H74" s="156">
        <v>8</v>
      </c>
      <c r="I74" s="156">
        <v>8</v>
      </c>
      <c r="J74" s="156">
        <v>8</v>
      </c>
      <c r="K74" s="156">
        <v>8</v>
      </c>
      <c r="L74" s="156">
        <v>8</v>
      </c>
      <c r="M74" s="156"/>
      <c r="N74" s="156">
        <v>8</v>
      </c>
      <c r="O74" s="156">
        <v>8</v>
      </c>
      <c r="P74" s="156">
        <v>8</v>
      </c>
      <c r="Q74" s="156">
        <v>8</v>
      </c>
      <c r="R74" s="156">
        <v>8</v>
      </c>
      <c r="S74" s="156">
        <v>8</v>
      </c>
      <c r="T74" s="156"/>
      <c r="U74" s="156">
        <v>8</v>
      </c>
      <c r="V74" s="156">
        <v>8</v>
      </c>
      <c r="W74" s="156">
        <v>8</v>
      </c>
      <c r="X74" s="156">
        <v>8</v>
      </c>
      <c r="Y74" s="156">
        <v>8</v>
      </c>
      <c r="Z74" s="156">
        <v>8</v>
      </c>
      <c r="AA74" s="156"/>
      <c r="AB74" s="156">
        <v>8</v>
      </c>
      <c r="AC74" s="156">
        <v>8</v>
      </c>
      <c r="AD74" s="156"/>
      <c r="AE74" s="156"/>
      <c r="AF74" s="156"/>
      <c r="AG74" s="156"/>
      <c r="AH74" s="156"/>
      <c r="AI74" s="156"/>
      <c r="AJ74" s="156"/>
      <c r="AK74" s="366">
        <f>((SUM(F74:AJ74))/8)-(SUMIF($F$6:$AJ$6,"C.Nhật",F74:AJ74)/8)</f>
        <v>20</v>
      </c>
      <c r="AL74" s="366">
        <f>SUM(F75:AI75)/8*1.5</f>
        <v>0</v>
      </c>
      <c r="AM74" s="374">
        <f>SUMIF($F$6:$AI$6,"C.Nhật",$F74:$AI75)/8*2</f>
        <v>0</v>
      </c>
      <c r="AN74" s="354">
        <f>SUM(AK74:AM75)</f>
        <v>20</v>
      </c>
      <c r="AO74" s="356">
        <v>0</v>
      </c>
      <c r="AP74" s="358"/>
      <c r="AQ74" s="358"/>
      <c r="AR74" s="358"/>
      <c r="AS74" s="368"/>
      <c r="AT74" s="29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</row>
    <row r="75" spans="1:91" s="152" customFormat="1" ht="18" customHeight="1">
      <c r="A75" s="361"/>
      <c r="B75" s="361"/>
      <c r="C75" s="363"/>
      <c r="D75" s="365"/>
      <c r="E75" s="59" t="s">
        <v>31</v>
      </c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367"/>
      <c r="AL75" s="367"/>
      <c r="AM75" s="375"/>
      <c r="AN75" s="355"/>
      <c r="AO75" s="357"/>
      <c r="AP75" s="359"/>
      <c r="AQ75" s="359"/>
      <c r="AR75" s="359"/>
      <c r="AS75" s="369"/>
      <c r="AT75" s="29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</row>
    <row r="76" spans="1:91" s="152" customFormat="1" ht="18" customHeight="1">
      <c r="A76" s="456">
        <f>A74+1</f>
        <v>3</v>
      </c>
      <c r="B76" s="456" t="s">
        <v>72</v>
      </c>
      <c r="C76" s="362" t="str">
        <f>VLOOKUP(B76,DS,2,0)</f>
        <v>Võ Uyên Phương</v>
      </c>
      <c r="D76" s="364" t="str">
        <f>VLOOKUP(B76,DS,3,0)</f>
        <v>Kế toán</v>
      </c>
      <c r="E76" s="58" t="s">
        <v>32</v>
      </c>
      <c r="F76" s="156"/>
      <c r="G76" s="156">
        <v>8</v>
      </c>
      <c r="H76" s="156">
        <v>8</v>
      </c>
      <c r="I76" s="156">
        <v>8</v>
      </c>
      <c r="J76" s="156">
        <v>8</v>
      </c>
      <c r="K76" s="156">
        <v>8</v>
      </c>
      <c r="L76" s="156">
        <v>8</v>
      </c>
      <c r="M76" s="156"/>
      <c r="N76" s="156">
        <v>8</v>
      </c>
      <c r="O76" s="156">
        <v>8</v>
      </c>
      <c r="P76" s="156">
        <v>8</v>
      </c>
      <c r="Q76" s="156">
        <v>8</v>
      </c>
      <c r="R76" s="156">
        <v>8</v>
      </c>
      <c r="S76" s="156">
        <v>8</v>
      </c>
      <c r="T76" s="156"/>
      <c r="U76" s="156">
        <v>8</v>
      </c>
      <c r="V76" s="156">
        <v>8</v>
      </c>
      <c r="W76" s="156">
        <v>8</v>
      </c>
      <c r="X76" s="156">
        <v>8</v>
      </c>
      <c r="Y76" s="156">
        <v>8</v>
      </c>
      <c r="Z76" s="156">
        <v>8</v>
      </c>
      <c r="AA76" s="156"/>
      <c r="AB76" s="156">
        <v>8</v>
      </c>
      <c r="AC76" s="156">
        <v>8</v>
      </c>
      <c r="AD76" s="156"/>
      <c r="AE76" s="156"/>
      <c r="AF76" s="156"/>
      <c r="AG76" s="156"/>
      <c r="AH76" s="156"/>
      <c r="AI76" s="156"/>
      <c r="AJ76" s="156"/>
      <c r="AK76" s="366">
        <f>((SUM(F76:AJ76))/8)-(SUMIF($F$6:$AJ$6,"C.Nhật",F76:AJ76)/8)</f>
        <v>20</v>
      </c>
      <c r="AL76" s="366">
        <f>SUM(F77:AI77)/8*1.5</f>
        <v>0</v>
      </c>
      <c r="AM76" s="374">
        <f>SUMIF($F$6:$AI$6,"C.Nhật",$F76:$AI77)/8*2</f>
        <v>0</v>
      </c>
      <c r="AN76" s="354">
        <f>SUM(AK76:AM77)</f>
        <v>20</v>
      </c>
      <c r="AO76" s="356">
        <v>0</v>
      </c>
      <c r="AP76" s="358"/>
      <c r="AQ76" s="358"/>
      <c r="AR76" s="358"/>
      <c r="AS76" s="368"/>
      <c r="AT76" s="29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</row>
    <row r="77" spans="1:91" s="152" customFormat="1" ht="18" customHeight="1">
      <c r="A77" s="456"/>
      <c r="B77" s="456"/>
      <c r="C77" s="363"/>
      <c r="D77" s="365"/>
      <c r="E77" s="59" t="s">
        <v>31</v>
      </c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367"/>
      <c r="AL77" s="367"/>
      <c r="AM77" s="375"/>
      <c r="AN77" s="355"/>
      <c r="AO77" s="357"/>
      <c r="AP77" s="359"/>
      <c r="AQ77" s="359"/>
      <c r="AR77" s="359"/>
      <c r="AS77" s="369"/>
      <c r="AT77" s="29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</row>
    <row r="78" spans="1:91" s="152" customFormat="1" ht="18" customHeight="1">
      <c r="A78" s="456">
        <f>A76+1</f>
        <v>4</v>
      </c>
      <c r="B78" s="456" t="s">
        <v>75</v>
      </c>
      <c r="C78" s="362" t="str">
        <f>VLOOKUP(B78,DS,2,0)</f>
        <v>Lê Nguyễn Huy Cường</v>
      </c>
      <c r="D78" s="364" t="str">
        <f>VLOOKUP(B78,DS,3,0)</f>
        <v>XNK</v>
      </c>
      <c r="E78" s="58" t="s">
        <v>32</v>
      </c>
      <c r="F78" s="156"/>
      <c r="G78" s="156">
        <v>8</v>
      </c>
      <c r="H78" s="156">
        <v>8</v>
      </c>
      <c r="I78" s="156">
        <v>8</v>
      </c>
      <c r="J78" s="156">
        <v>8</v>
      </c>
      <c r="K78" s="156">
        <v>8</v>
      </c>
      <c r="L78" s="156">
        <v>8</v>
      </c>
      <c r="M78" s="156"/>
      <c r="N78" s="156">
        <v>8</v>
      </c>
      <c r="O78" s="156">
        <v>8</v>
      </c>
      <c r="P78" s="156">
        <v>8</v>
      </c>
      <c r="Q78" s="156">
        <v>8</v>
      </c>
      <c r="R78" s="156">
        <v>8</v>
      </c>
      <c r="S78" s="156">
        <v>8</v>
      </c>
      <c r="T78" s="156"/>
      <c r="U78" s="156">
        <v>8</v>
      </c>
      <c r="V78" s="156">
        <v>8</v>
      </c>
      <c r="W78" s="156">
        <v>8</v>
      </c>
      <c r="X78" s="156">
        <v>8</v>
      </c>
      <c r="Y78" s="156">
        <v>8</v>
      </c>
      <c r="Z78" s="156">
        <v>8</v>
      </c>
      <c r="AA78" s="156"/>
      <c r="AB78" s="156">
        <v>8</v>
      </c>
      <c r="AC78" s="156">
        <v>8</v>
      </c>
      <c r="AD78" s="156"/>
      <c r="AE78" s="156"/>
      <c r="AF78" s="156"/>
      <c r="AG78" s="156"/>
      <c r="AH78" s="156"/>
      <c r="AI78" s="156"/>
      <c r="AJ78" s="156"/>
      <c r="AK78" s="366">
        <f>((SUM(F78:AJ78))/8)-(SUMIF($F$6:$AJ$6,"C.Nhật",F78:AJ78)/8)</f>
        <v>20</v>
      </c>
      <c r="AL78" s="366">
        <f>SUM(F79:AI79)/8*1.5</f>
        <v>0</v>
      </c>
      <c r="AM78" s="374">
        <f>SUMIF($F$6:$AI$6,"C.Nhật",$F78:$AI79)/8*2</f>
        <v>0</v>
      </c>
      <c r="AN78" s="354">
        <f>SUM(AK78:AM79)</f>
        <v>20</v>
      </c>
      <c r="AO78" s="356">
        <v>0</v>
      </c>
      <c r="AP78" s="358"/>
      <c r="AQ78" s="358"/>
      <c r="AR78" s="358"/>
      <c r="AS78" s="368"/>
      <c r="AT78" s="29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</row>
    <row r="79" spans="1:91" s="152" customFormat="1" ht="18" customHeight="1">
      <c r="A79" s="456"/>
      <c r="B79" s="456"/>
      <c r="C79" s="363"/>
      <c r="D79" s="365"/>
      <c r="E79" s="59" t="s">
        <v>31</v>
      </c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367"/>
      <c r="AL79" s="367"/>
      <c r="AM79" s="375"/>
      <c r="AN79" s="355"/>
      <c r="AO79" s="357"/>
      <c r="AP79" s="359"/>
      <c r="AQ79" s="359"/>
      <c r="AR79" s="359"/>
      <c r="AS79" s="369"/>
      <c r="AT79" s="29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</row>
    <row r="80" spans="1:91" s="152" customFormat="1" ht="18" customHeight="1">
      <c r="A80" s="456">
        <f>A78+1</f>
        <v>5</v>
      </c>
      <c r="B80" s="456" t="s">
        <v>77</v>
      </c>
      <c r="C80" s="362" t="str">
        <f>VLOOKUP(B80,DS,2,0)</f>
        <v>Nguyễn Văn Bé Tư</v>
      </c>
      <c r="D80" s="364" t="str">
        <f>VLOOKUP(B80,DS,3,0)</f>
        <v>Tài xế</v>
      </c>
      <c r="E80" s="58" t="s">
        <v>32</v>
      </c>
      <c r="F80" s="156"/>
      <c r="G80" s="156">
        <v>8</v>
      </c>
      <c r="H80" s="156">
        <v>8</v>
      </c>
      <c r="I80" s="156">
        <v>8</v>
      </c>
      <c r="J80" s="156">
        <v>8</v>
      </c>
      <c r="K80" s="156">
        <v>8</v>
      </c>
      <c r="L80" s="156">
        <v>8</v>
      </c>
      <c r="M80" s="156"/>
      <c r="N80" s="156">
        <v>8</v>
      </c>
      <c r="O80" s="156">
        <v>8</v>
      </c>
      <c r="P80" s="156">
        <v>8</v>
      </c>
      <c r="Q80" s="156">
        <v>8</v>
      </c>
      <c r="R80" s="156">
        <v>8</v>
      </c>
      <c r="S80" s="156">
        <v>8</v>
      </c>
      <c r="T80" s="156"/>
      <c r="U80" s="156">
        <v>8</v>
      </c>
      <c r="V80" s="156">
        <v>8</v>
      </c>
      <c r="W80" s="156">
        <v>8</v>
      </c>
      <c r="X80" s="156">
        <v>8</v>
      </c>
      <c r="Y80" s="156">
        <v>8</v>
      </c>
      <c r="Z80" s="156">
        <v>8</v>
      </c>
      <c r="AA80" s="156"/>
      <c r="AB80" s="156">
        <v>8</v>
      </c>
      <c r="AC80" s="156">
        <v>8</v>
      </c>
      <c r="AD80" s="156"/>
      <c r="AE80" s="156"/>
      <c r="AF80" s="156"/>
      <c r="AG80" s="156"/>
      <c r="AH80" s="156"/>
      <c r="AI80" s="156"/>
      <c r="AJ80" s="156"/>
      <c r="AK80" s="366">
        <f>((SUM(F80:AJ80))/8)-(SUMIF($F$6:$AJ$6,"C.Nhật",F80:AJ80)/8)</f>
        <v>20</v>
      </c>
      <c r="AL80" s="366">
        <f>SUM(F81:AI81)/8*1.5</f>
        <v>0</v>
      </c>
      <c r="AM80" s="374">
        <f>SUMIF($F$6:$AI$6,"C.Nhật",$F80:$AI81)/8*2</f>
        <v>0</v>
      </c>
      <c r="AN80" s="354">
        <f>SUM(AK80:AM81)</f>
        <v>20</v>
      </c>
      <c r="AO80" s="356">
        <v>0</v>
      </c>
      <c r="AP80" s="358"/>
      <c r="AQ80" s="358"/>
      <c r="AR80" s="358"/>
      <c r="AS80" s="368"/>
      <c r="AT80" s="29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</row>
    <row r="81" spans="1:91" s="152" customFormat="1" ht="18" customHeight="1">
      <c r="A81" s="456"/>
      <c r="B81" s="456"/>
      <c r="C81" s="363"/>
      <c r="D81" s="365"/>
      <c r="E81" s="59" t="s">
        <v>31</v>
      </c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367"/>
      <c r="AL81" s="367"/>
      <c r="AM81" s="375"/>
      <c r="AN81" s="355"/>
      <c r="AO81" s="357"/>
      <c r="AP81" s="359"/>
      <c r="AQ81" s="359"/>
      <c r="AR81" s="359"/>
      <c r="AS81" s="369"/>
      <c r="AT81" s="29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</row>
    <row r="82" spans="1:91" s="152" customFormat="1" ht="18" customHeight="1">
      <c r="A82" s="456">
        <f>A80+1</f>
        <v>6</v>
      </c>
      <c r="B82" s="456" t="s">
        <v>78</v>
      </c>
      <c r="C82" s="362" t="str">
        <f>VLOOKUP(B82,DS,2,0)</f>
        <v>Dương Thanh Tuấn</v>
      </c>
      <c r="D82" s="364" t="str">
        <f>VLOOKUP(B82,DS,3,0)</f>
        <v>Nhân sự</v>
      </c>
      <c r="E82" s="58" t="s">
        <v>32</v>
      </c>
      <c r="F82" s="156"/>
      <c r="G82" s="156">
        <v>8</v>
      </c>
      <c r="H82" s="156">
        <v>8</v>
      </c>
      <c r="I82" s="156">
        <v>8</v>
      </c>
      <c r="J82" s="156">
        <v>8</v>
      </c>
      <c r="K82" s="156">
        <v>8</v>
      </c>
      <c r="L82" s="156">
        <v>8</v>
      </c>
      <c r="M82" s="156"/>
      <c r="N82" s="156">
        <v>8</v>
      </c>
      <c r="O82" s="156">
        <v>8</v>
      </c>
      <c r="P82" s="156">
        <v>8</v>
      </c>
      <c r="Q82" s="156">
        <v>8</v>
      </c>
      <c r="R82" s="156">
        <v>8</v>
      </c>
      <c r="S82" s="156">
        <v>8</v>
      </c>
      <c r="T82" s="156"/>
      <c r="U82" s="156">
        <v>8</v>
      </c>
      <c r="V82" s="156">
        <v>8</v>
      </c>
      <c r="W82" s="156">
        <v>8</v>
      </c>
      <c r="X82" s="156"/>
      <c r="Y82" s="156">
        <v>8</v>
      </c>
      <c r="Z82" s="156">
        <v>8</v>
      </c>
      <c r="AA82" s="156"/>
      <c r="AB82" s="156">
        <v>8</v>
      </c>
      <c r="AC82" s="156">
        <v>8</v>
      </c>
      <c r="AD82" s="156"/>
      <c r="AE82" s="156"/>
      <c r="AF82" s="156"/>
      <c r="AG82" s="156"/>
      <c r="AH82" s="156"/>
      <c r="AI82" s="156"/>
      <c r="AJ82" s="156"/>
      <c r="AK82" s="366">
        <f>((SUM(F82:AJ82))/8)-(SUMIF($F$6:$AJ$6,"C.Nhật",F82:AJ82)/8)</f>
        <v>19</v>
      </c>
      <c r="AL82" s="366">
        <f>SUM(F83:AI83)/8*1.5</f>
        <v>0</v>
      </c>
      <c r="AM82" s="374">
        <f>SUMIF($F$6:$AI$6,"C.Nhật",$F82:$AI83)/8*2</f>
        <v>0</v>
      </c>
      <c r="AN82" s="354">
        <f>SUM(AK82:AM83)</f>
        <v>19</v>
      </c>
      <c r="AO82" s="356">
        <v>0</v>
      </c>
      <c r="AP82" s="358"/>
      <c r="AQ82" s="358"/>
      <c r="AR82" s="358"/>
      <c r="AS82" s="368"/>
      <c r="AT82" s="29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</row>
    <row r="83" spans="1:91" s="152" customFormat="1" ht="18" customHeight="1">
      <c r="A83" s="456"/>
      <c r="B83" s="456"/>
      <c r="C83" s="363"/>
      <c r="D83" s="365"/>
      <c r="E83" s="59" t="s">
        <v>31</v>
      </c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367"/>
      <c r="AL83" s="367"/>
      <c r="AM83" s="375"/>
      <c r="AN83" s="355"/>
      <c r="AO83" s="357"/>
      <c r="AP83" s="359"/>
      <c r="AQ83" s="359"/>
      <c r="AR83" s="359"/>
      <c r="AS83" s="369"/>
      <c r="AT83" s="29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</row>
    <row r="84" spans="1:91" s="152" customFormat="1" ht="18" customHeight="1">
      <c r="A84" s="457">
        <v>7</v>
      </c>
      <c r="B84" s="456" t="s">
        <v>192</v>
      </c>
      <c r="C84" s="370" t="str">
        <f t="shared" ref="C84" si="6">VLOOKUP(B84,DS,2,0)</f>
        <v>Trần Đình Thái</v>
      </c>
      <c r="D84" s="372" t="str">
        <f t="shared" ref="D84" si="7">VLOOKUP(B84,DS,3,0)</f>
        <v>Cơ Điện</v>
      </c>
      <c r="E84" s="58" t="s">
        <v>32</v>
      </c>
      <c r="F84" s="156"/>
      <c r="G84" s="156">
        <v>8</v>
      </c>
      <c r="H84" s="156">
        <v>8</v>
      </c>
      <c r="I84" s="156">
        <v>8</v>
      </c>
      <c r="J84" s="156">
        <v>8</v>
      </c>
      <c r="K84" s="156">
        <v>8</v>
      </c>
      <c r="L84" s="156">
        <v>8</v>
      </c>
      <c r="M84" s="156"/>
      <c r="N84" s="156">
        <v>8</v>
      </c>
      <c r="O84" s="156">
        <v>8</v>
      </c>
      <c r="P84" s="156">
        <v>8</v>
      </c>
      <c r="Q84" s="156">
        <v>8</v>
      </c>
      <c r="R84" s="156">
        <v>8</v>
      </c>
      <c r="S84" s="156">
        <v>8</v>
      </c>
      <c r="T84" s="156"/>
      <c r="U84" s="156">
        <v>8</v>
      </c>
      <c r="V84" s="156">
        <v>8</v>
      </c>
      <c r="W84" s="156">
        <v>8</v>
      </c>
      <c r="X84" s="156">
        <v>8</v>
      </c>
      <c r="Y84" s="156">
        <v>8</v>
      </c>
      <c r="Z84" s="156">
        <v>8</v>
      </c>
      <c r="AA84" s="156"/>
      <c r="AB84" s="156">
        <v>8</v>
      </c>
      <c r="AC84" s="156">
        <v>8</v>
      </c>
      <c r="AD84" s="156"/>
      <c r="AE84" s="156"/>
      <c r="AF84" s="156"/>
      <c r="AG84" s="156"/>
      <c r="AH84" s="156"/>
      <c r="AI84" s="156"/>
      <c r="AJ84" s="156"/>
      <c r="AK84" s="366">
        <f>((SUM(F84:AJ84))/8)-(SUMIF($F$6:$AJ$6,"C.Nhật",F84:AJ84)/8)</f>
        <v>20</v>
      </c>
      <c r="AL84" s="366">
        <f>SUM(F85:AI85)/8*1.5</f>
        <v>0</v>
      </c>
      <c r="AM84" s="374">
        <f>SUMIF($F$6:$AI$6,"C.Nhật",$F84:$AI85)/8*2</f>
        <v>0</v>
      </c>
      <c r="AN84" s="354">
        <f>SUM(AK84:AM85)</f>
        <v>20</v>
      </c>
      <c r="AO84" s="356">
        <v>0</v>
      </c>
      <c r="AP84" s="358"/>
      <c r="AQ84" s="358"/>
      <c r="AR84" s="358"/>
      <c r="AS84" s="310"/>
      <c r="AT84" s="29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</row>
    <row r="85" spans="1:91" s="152" customFormat="1" ht="18" customHeight="1">
      <c r="A85" s="457"/>
      <c r="B85" s="456"/>
      <c r="C85" s="371"/>
      <c r="D85" s="373"/>
      <c r="E85" s="59" t="s">
        <v>31</v>
      </c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367"/>
      <c r="AL85" s="367"/>
      <c r="AM85" s="375"/>
      <c r="AN85" s="355"/>
      <c r="AO85" s="357"/>
      <c r="AP85" s="359"/>
      <c r="AQ85" s="359"/>
      <c r="AR85" s="359"/>
      <c r="AS85" s="310"/>
      <c r="AT85" s="29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</row>
    <row r="86" spans="1:91" s="152" customFormat="1" ht="18" customHeight="1">
      <c r="A86" s="456">
        <v>8</v>
      </c>
      <c r="B86" s="456" t="s">
        <v>81</v>
      </c>
      <c r="C86" s="362" t="str">
        <f>VLOOKUP(B86,DS,2,0)</f>
        <v>Nguyễn Thiện Duyệt</v>
      </c>
      <c r="D86" s="364" t="str">
        <f>VLOOKUP(B86,DS,3,0)</f>
        <v>XNK</v>
      </c>
      <c r="E86" s="58" t="s">
        <v>32</v>
      </c>
      <c r="F86" s="156"/>
      <c r="G86" s="156">
        <v>8</v>
      </c>
      <c r="H86" s="156">
        <v>8</v>
      </c>
      <c r="I86" s="156">
        <v>8</v>
      </c>
      <c r="J86" s="156">
        <v>8</v>
      </c>
      <c r="K86" s="156">
        <v>8</v>
      </c>
      <c r="L86" s="156">
        <v>8</v>
      </c>
      <c r="M86" s="156"/>
      <c r="N86" s="156">
        <v>8</v>
      </c>
      <c r="O86" s="156">
        <v>8</v>
      </c>
      <c r="P86" s="156">
        <v>8</v>
      </c>
      <c r="Q86" s="156">
        <v>8</v>
      </c>
      <c r="R86" s="156">
        <v>8</v>
      </c>
      <c r="S86" s="156">
        <v>8</v>
      </c>
      <c r="T86" s="156"/>
      <c r="U86" s="156">
        <v>8</v>
      </c>
      <c r="V86" s="156">
        <v>8</v>
      </c>
      <c r="W86" s="156">
        <v>8</v>
      </c>
      <c r="X86" s="156">
        <v>8</v>
      </c>
      <c r="Y86" s="156">
        <v>8</v>
      </c>
      <c r="Z86" s="156">
        <v>8</v>
      </c>
      <c r="AA86" s="156"/>
      <c r="AB86" s="156">
        <v>8</v>
      </c>
      <c r="AC86" s="156">
        <v>8</v>
      </c>
      <c r="AD86" s="156"/>
      <c r="AE86" s="156"/>
      <c r="AF86" s="156"/>
      <c r="AG86" s="156"/>
      <c r="AH86" s="156"/>
      <c r="AI86" s="156"/>
      <c r="AJ86" s="156"/>
      <c r="AK86" s="366">
        <f>((SUM(F86:AJ86))/8)-(SUMIF($F$6:$AJ$6,"C.Nhật",F86:AJ86)/8)</f>
        <v>20</v>
      </c>
      <c r="AL86" s="366">
        <f>SUM(F87:AI87)/8*1.5</f>
        <v>0</v>
      </c>
      <c r="AM86" s="374">
        <f>SUMIF($F$6:$AI$6,"C.Nhật",$F86:$AI87)/8*2</f>
        <v>0</v>
      </c>
      <c r="AN86" s="354">
        <f>SUM(AK86:AM87)</f>
        <v>20</v>
      </c>
      <c r="AO86" s="356">
        <v>0</v>
      </c>
      <c r="AP86" s="358"/>
      <c r="AQ86" s="358"/>
      <c r="AR86" s="358"/>
      <c r="AS86" s="368"/>
      <c r="AT86" s="29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</row>
    <row r="87" spans="1:91" s="152" customFormat="1" ht="18" customHeight="1">
      <c r="A87" s="456"/>
      <c r="B87" s="456"/>
      <c r="C87" s="363"/>
      <c r="D87" s="365"/>
      <c r="E87" s="59" t="s">
        <v>31</v>
      </c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367"/>
      <c r="AL87" s="367"/>
      <c r="AM87" s="375"/>
      <c r="AN87" s="355"/>
      <c r="AO87" s="357"/>
      <c r="AP87" s="359"/>
      <c r="AQ87" s="359"/>
      <c r="AR87" s="359"/>
      <c r="AS87" s="369"/>
      <c r="AT87" s="29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</row>
    <row r="88" spans="1:91" s="168" customFormat="1" ht="12.75">
      <c r="A88" s="158"/>
      <c r="B88" s="159"/>
      <c r="C88" s="160"/>
      <c r="D88" s="161"/>
      <c r="E88" s="160"/>
      <c r="F88" s="162"/>
      <c r="G88" s="162"/>
      <c r="H88" s="163"/>
      <c r="I88" s="163"/>
      <c r="J88" s="164"/>
      <c r="K88" s="162"/>
      <c r="L88" s="163"/>
      <c r="M88" s="162"/>
      <c r="N88" s="162"/>
      <c r="O88" s="162"/>
      <c r="P88" s="162"/>
      <c r="Q88" s="163"/>
      <c r="R88" s="162"/>
      <c r="S88" s="162"/>
      <c r="T88" s="164"/>
      <c r="U88" s="162"/>
      <c r="V88" s="162"/>
      <c r="W88" s="162"/>
      <c r="X88" s="159"/>
      <c r="Y88" s="162"/>
      <c r="Z88" s="162"/>
      <c r="AA88" s="162"/>
      <c r="AB88" s="162"/>
      <c r="AC88" s="162"/>
      <c r="AD88" s="163"/>
      <c r="AE88" s="162"/>
      <c r="AF88" s="162"/>
      <c r="AG88" s="162"/>
      <c r="AH88" s="162"/>
      <c r="AI88" s="162"/>
      <c r="AJ88" s="162"/>
      <c r="AK88" s="160"/>
      <c r="AL88" s="160"/>
      <c r="AM88" s="165"/>
      <c r="AN88" s="166"/>
      <c r="AO88" s="166"/>
      <c r="AP88" s="166"/>
      <c r="AQ88" s="166"/>
      <c r="AR88" s="166"/>
      <c r="AS88" s="160"/>
      <c r="AT88" s="167"/>
    </row>
    <row r="89" spans="1:91" s="168" customFormat="1" ht="12.75">
      <c r="A89" s="158"/>
      <c r="B89" s="159"/>
      <c r="C89" s="169" t="s">
        <v>14</v>
      </c>
      <c r="D89" s="161"/>
      <c r="E89" s="160"/>
      <c r="F89" s="162"/>
      <c r="G89" s="162"/>
      <c r="H89" s="163"/>
      <c r="I89" s="163"/>
      <c r="J89" s="164"/>
      <c r="K89" s="162"/>
      <c r="L89" s="163"/>
      <c r="M89" s="162"/>
      <c r="N89" s="162"/>
      <c r="O89" s="162"/>
      <c r="P89" s="162"/>
      <c r="Q89" s="163"/>
      <c r="R89" s="162"/>
      <c r="S89" s="162"/>
      <c r="T89" s="164"/>
      <c r="U89" s="162"/>
      <c r="V89" s="162"/>
      <c r="W89" s="162"/>
      <c r="X89" s="159"/>
      <c r="Y89" s="162"/>
      <c r="Z89" s="162"/>
      <c r="AA89" s="162"/>
      <c r="AB89" s="162"/>
      <c r="AC89" s="162"/>
      <c r="AD89" s="163"/>
      <c r="AE89" s="162"/>
      <c r="AF89" s="162"/>
      <c r="AG89" s="162"/>
      <c r="AH89" s="162"/>
      <c r="AI89" s="162"/>
      <c r="AJ89" s="162"/>
      <c r="AK89" s="160"/>
      <c r="AL89" s="160"/>
      <c r="AM89" s="165"/>
      <c r="AN89" s="166"/>
      <c r="AO89" s="166"/>
      <c r="AP89" s="166"/>
      <c r="AQ89" s="166"/>
      <c r="AR89" s="166"/>
      <c r="AS89" s="160"/>
      <c r="AT89" s="167"/>
    </row>
    <row r="90" spans="1:91" s="168" customFormat="1" ht="12.75">
      <c r="A90" s="170"/>
      <c r="B90" s="170"/>
      <c r="C90" s="160"/>
      <c r="D90" s="161"/>
      <c r="E90" s="160"/>
      <c r="F90" s="162"/>
      <c r="G90" s="162"/>
      <c r="H90" s="171"/>
      <c r="I90" s="171"/>
      <c r="J90" s="171"/>
      <c r="K90" s="162"/>
      <c r="L90" s="171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71"/>
      <c r="AE90" s="162"/>
      <c r="AF90" s="162"/>
      <c r="AG90" s="162"/>
      <c r="AH90" s="162"/>
      <c r="AI90" s="162"/>
      <c r="AJ90" s="162"/>
      <c r="AK90" s="160"/>
      <c r="AL90" s="160"/>
      <c r="AM90" s="165"/>
      <c r="AN90" s="172"/>
      <c r="AO90" s="172"/>
      <c r="AP90" s="172"/>
      <c r="AQ90" s="172"/>
      <c r="AR90" s="172"/>
      <c r="AS90" s="160"/>
      <c r="AT90" s="167"/>
    </row>
    <row r="91" spans="1:91" s="173" customFormat="1" ht="15" customHeight="1">
      <c r="A91" s="170"/>
      <c r="B91" s="170"/>
      <c r="C91" s="160"/>
      <c r="D91" s="161"/>
      <c r="E91" s="160"/>
      <c r="F91" s="162"/>
      <c r="G91" s="162"/>
      <c r="H91" s="171"/>
      <c r="I91" s="171"/>
      <c r="J91" s="171"/>
      <c r="K91" s="162"/>
      <c r="L91" s="171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71"/>
      <c r="AE91" s="162"/>
      <c r="AF91" s="162"/>
      <c r="AG91" s="162"/>
      <c r="AH91" s="162"/>
      <c r="AI91" s="162"/>
      <c r="AJ91" s="162"/>
      <c r="AK91" s="160"/>
      <c r="AL91" s="160"/>
      <c r="AM91" s="165"/>
      <c r="AN91" s="172"/>
      <c r="AO91" s="172"/>
      <c r="AP91" s="172"/>
      <c r="AQ91" s="172"/>
      <c r="AR91" s="172"/>
      <c r="AS91" s="160"/>
      <c r="AT91" s="160"/>
    </row>
    <row r="92" spans="1:91" s="173" customFormat="1" ht="11.25">
      <c r="A92" s="170"/>
      <c r="B92" s="170"/>
      <c r="C92" s="160"/>
      <c r="D92" s="161"/>
      <c r="E92" s="160"/>
      <c r="F92" s="162"/>
      <c r="G92" s="162"/>
      <c r="H92" s="171"/>
      <c r="I92" s="171"/>
      <c r="J92" s="171"/>
      <c r="K92" s="162"/>
      <c r="L92" s="171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71"/>
      <c r="AE92" s="162"/>
      <c r="AF92" s="162"/>
      <c r="AG92" s="162"/>
      <c r="AH92" s="162"/>
      <c r="AI92" s="162"/>
      <c r="AJ92" s="162"/>
      <c r="AK92" s="160"/>
      <c r="AL92" s="160"/>
      <c r="AM92" s="165"/>
      <c r="AN92" s="172"/>
      <c r="AO92" s="172"/>
      <c r="AP92" s="172"/>
      <c r="AQ92" s="172"/>
      <c r="AR92" s="172"/>
      <c r="AS92" s="160"/>
      <c r="AT92" s="160"/>
    </row>
    <row r="93" spans="1:91" s="173" customFormat="1" ht="12.75">
      <c r="A93" s="170"/>
      <c r="B93" s="197"/>
      <c r="C93" s="198"/>
      <c r="D93" s="199"/>
      <c r="E93" s="160"/>
      <c r="F93" s="162"/>
      <c r="G93" s="162"/>
      <c r="H93" s="171"/>
      <c r="I93" s="171"/>
      <c r="J93" s="171"/>
      <c r="K93" s="162"/>
      <c r="L93" s="171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71"/>
      <c r="AE93" s="162"/>
      <c r="AF93" s="162"/>
      <c r="AG93" s="162"/>
      <c r="AH93" s="162"/>
      <c r="AI93" s="162"/>
      <c r="AJ93" s="162"/>
      <c r="AK93" s="160"/>
      <c r="AL93" s="160"/>
      <c r="AM93" s="165"/>
      <c r="AN93" s="172"/>
      <c r="AO93" s="172"/>
      <c r="AP93" s="172"/>
      <c r="AQ93" s="172"/>
      <c r="AR93" s="172"/>
      <c r="AS93" s="160"/>
      <c r="AT93" s="160"/>
    </row>
    <row r="94" spans="1:91" s="173" customFormat="1" ht="11.25">
      <c r="A94" s="169"/>
      <c r="B94" s="169"/>
      <c r="C94" s="158"/>
      <c r="D94" s="174"/>
      <c r="E94" s="175"/>
      <c r="F94" s="164"/>
      <c r="G94" s="176"/>
      <c r="H94" s="163"/>
      <c r="I94" s="163"/>
      <c r="J94" s="163"/>
      <c r="K94" s="176"/>
      <c r="L94" s="163"/>
      <c r="M94" s="176"/>
      <c r="N94" s="176"/>
      <c r="O94" s="176"/>
      <c r="P94" s="176"/>
      <c r="Q94" s="163"/>
      <c r="R94" s="164"/>
      <c r="S94" s="176"/>
      <c r="T94" s="176"/>
      <c r="U94" s="163"/>
      <c r="V94" s="176"/>
      <c r="W94" s="176"/>
      <c r="X94" s="163"/>
      <c r="Y94" s="176"/>
      <c r="Z94" s="176"/>
      <c r="AA94" s="176"/>
      <c r="AB94" s="176"/>
      <c r="AC94" s="176"/>
      <c r="AD94" s="163"/>
      <c r="AE94" s="176"/>
      <c r="AF94" s="176"/>
      <c r="AG94" s="176"/>
      <c r="AH94" s="176"/>
      <c r="AI94" s="176"/>
      <c r="AJ94" s="176"/>
      <c r="AK94" s="175"/>
      <c r="AM94" s="177"/>
      <c r="AN94" s="169"/>
      <c r="AO94" s="169"/>
      <c r="AP94" s="169"/>
      <c r="AQ94" s="169"/>
      <c r="AR94" s="169"/>
      <c r="AS94" s="158"/>
      <c r="AT94" s="160"/>
    </row>
    <row r="95" spans="1:91" s="173" customFormat="1" ht="12.75">
      <c r="A95" s="136"/>
      <c r="B95" s="136" t="s">
        <v>0</v>
      </c>
      <c r="C95" s="136"/>
      <c r="D95" s="178"/>
      <c r="E95" s="136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80"/>
      <c r="AI95" s="180"/>
      <c r="AJ95" s="180"/>
      <c r="AK95" s="136"/>
      <c r="AL95" s="136"/>
      <c r="AM95" s="181"/>
      <c r="AN95" s="136"/>
      <c r="AO95" s="136"/>
      <c r="AP95" s="136"/>
      <c r="AQ95" s="136"/>
      <c r="AR95" s="136"/>
      <c r="AS95" s="136"/>
      <c r="AT95" s="160"/>
    </row>
    <row r="96" spans="1:91" s="173" customFormat="1" ht="12.75">
      <c r="A96" s="136"/>
      <c r="B96" s="136"/>
      <c r="C96" s="136" t="s">
        <v>46</v>
      </c>
      <c r="D96" s="178"/>
      <c r="E96" s="136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80"/>
      <c r="AI96" s="180"/>
      <c r="AJ96" s="180"/>
      <c r="AK96" s="136"/>
      <c r="AL96" s="136"/>
      <c r="AM96" s="181"/>
      <c r="AN96" s="136"/>
      <c r="AO96" s="136"/>
      <c r="AP96" s="136"/>
      <c r="AQ96" s="136"/>
      <c r="AR96" s="136"/>
      <c r="AS96" s="136"/>
      <c r="AT96" s="158"/>
    </row>
    <row r="97" spans="3:39" s="136" customFormat="1" ht="15" customHeight="1">
      <c r="C97" s="136" t="s">
        <v>47</v>
      </c>
      <c r="D97" s="178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80"/>
      <c r="AI97" s="180"/>
      <c r="AJ97" s="180"/>
      <c r="AM97" s="181"/>
    </row>
    <row r="98" spans="3:39" s="136" customFormat="1" ht="15" customHeight="1">
      <c r="C98" s="136" t="s">
        <v>48</v>
      </c>
      <c r="D98" s="178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80"/>
      <c r="AI98" s="180"/>
      <c r="AJ98" s="180"/>
      <c r="AM98" s="181"/>
    </row>
    <row r="99" spans="3:39" s="136" customFormat="1" ht="15" customHeight="1">
      <c r="C99" s="136" t="s">
        <v>49</v>
      </c>
      <c r="D99" s="178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80"/>
      <c r="AI99" s="180"/>
      <c r="AJ99" s="180"/>
      <c r="AM99" s="181"/>
    </row>
    <row r="100" spans="3:39" s="136" customFormat="1" ht="15" customHeight="1">
      <c r="C100" s="136" t="s">
        <v>50</v>
      </c>
      <c r="D100" s="178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80"/>
      <c r="AI100" s="180"/>
      <c r="AJ100" s="180"/>
      <c r="AM100" s="181"/>
    </row>
    <row r="101" spans="3:39" s="136" customFormat="1" ht="15" customHeight="1">
      <c r="C101" s="136" t="s">
        <v>51</v>
      </c>
      <c r="D101" s="178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80"/>
      <c r="AI101" s="180"/>
      <c r="AJ101" s="180"/>
      <c r="AM101" s="181"/>
    </row>
    <row r="102" spans="3:39" s="136" customFormat="1" ht="15" customHeight="1">
      <c r="C102" s="136" t="s">
        <v>52</v>
      </c>
      <c r="D102" s="178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80"/>
      <c r="AI102" s="180"/>
      <c r="AJ102" s="180"/>
      <c r="AM102" s="181"/>
    </row>
    <row r="103" spans="3:39" s="136" customFormat="1" ht="15" customHeight="1">
      <c r="C103" s="136" t="s">
        <v>53</v>
      </c>
      <c r="D103" s="178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80"/>
      <c r="AI103" s="180"/>
      <c r="AJ103" s="180"/>
      <c r="AM103" s="181"/>
    </row>
    <row r="104" spans="3:39" s="136" customFormat="1" ht="15" customHeight="1">
      <c r="C104" s="136" t="s">
        <v>54</v>
      </c>
      <c r="D104" s="178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80"/>
      <c r="AI104" s="180"/>
      <c r="AJ104" s="180"/>
      <c r="AM104" s="181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</mergeCells>
  <conditionalFormatting sqref="F95:AJ96 F5:AJ6 F44:AJ63 F98:AJ111 F9:AJ12 F14:AJ42">
    <cfRule type="expression" dxfId="25" priority="29" stopIfTrue="1">
      <formula>IF(WEEKDAY(F$5)=1,TRUE,FALSE)</formula>
    </cfRule>
  </conditionalFormatting>
  <conditionalFormatting sqref="F5:AJ6 F69:AJ70 F9:AJ12 F72:AJ87">
    <cfRule type="expression" dxfId="24" priority="28" stopIfTrue="1">
      <formula>IF(WEEKDAY(F$5)=1,TRUE,FALSE)</formula>
    </cfRule>
  </conditionalFormatting>
  <conditionalFormatting sqref="K35:P35">
    <cfRule type="expression" dxfId="23" priority="27" stopIfTrue="1">
      <formula>IF(WEEKDAY(K$5)=1,TRUE,FALSE)</formula>
    </cfRule>
  </conditionalFormatting>
  <conditionalFormatting sqref="K37:P37">
    <cfRule type="expression" dxfId="22" priority="25" stopIfTrue="1">
      <formula>IF(WEEKDAY(K$5)=1,TRUE,FALSE)</formula>
    </cfRule>
  </conditionalFormatting>
  <conditionalFormatting sqref="K39:P39">
    <cfRule type="expression" dxfId="21" priority="24" stopIfTrue="1">
      <formula>IF(WEEKDAY(K$5)=1,TRUE,FALSE)</formula>
    </cfRule>
  </conditionalFormatting>
  <conditionalFormatting sqref="K41:P41">
    <cfRule type="expression" dxfId="20" priority="23" stopIfTrue="1">
      <formula>IF(WEEKDAY(K$5)=1,TRUE,FALSE)</formula>
    </cfRule>
  </conditionalFormatting>
  <conditionalFormatting sqref="R41:W41">
    <cfRule type="expression" dxfId="19" priority="22" stopIfTrue="1">
      <formula>IF(WEEKDAY(R$5)=1,TRUE,FALSE)</formula>
    </cfRule>
  </conditionalFormatting>
  <conditionalFormatting sqref="R39:W39">
    <cfRule type="expression" dxfId="18" priority="21" stopIfTrue="1">
      <formula>IF(WEEKDAY(R$5)=1,TRUE,FALSE)</formula>
    </cfRule>
  </conditionalFormatting>
  <conditionalFormatting sqref="R37:W37">
    <cfRule type="expression" dxfId="17" priority="20" stopIfTrue="1">
      <formula>IF(WEEKDAY(R$5)=1,TRUE,FALSE)</formula>
    </cfRule>
  </conditionalFormatting>
  <conditionalFormatting sqref="R35:W35">
    <cfRule type="expression" dxfId="16" priority="18" stopIfTrue="1">
      <formula>IF(WEEKDAY(R$5)=1,TRUE,FALSE)</formula>
    </cfRule>
  </conditionalFormatting>
  <conditionalFormatting sqref="Y35:AD35">
    <cfRule type="expression" dxfId="15" priority="17" stopIfTrue="1">
      <formula>IF(WEEKDAY(Y$5)=1,TRUE,FALSE)</formula>
    </cfRule>
  </conditionalFormatting>
  <conditionalFormatting sqref="Y37:AD37">
    <cfRule type="expression" dxfId="14" priority="15" stopIfTrue="1">
      <formula>IF(WEEKDAY(Y$5)=1,TRUE,FALSE)</formula>
    </cfRule>
  </conditionalFormatting>
  <conditionalFormatting sqref="Y39:AD39">
    <cfRule type="expression" dxfId="13" priority="14" stopIfTrue="1">
      <formula>IF(WEEKDAY(Y$5)=1,TRUE,FALSE)</formula>
    </cfRule>
  </conditionalFormatting>
  <conditionalFormatting sqref="Y41:AD41">
    <cfRule type="expression" dxfId="12" priority="13" stopIfTrue="1">
      <formula>IF(WEEKDAY(Y$5)=1,TRUE,FALSE)</formula>
    </cfRule>
  </conditionalFormatting>
  <conditionalFormatting sqref="G35:L35">
    <cfRule type="expression" dxfId="11" priority="12" stopIfTrue="1">
      <formula>IF(WEEKDAY(G$5)=1,TRUE,FALSE)</formula>
    </cfRule>
  </conditionalFormatting>
  <conditionalFormatting sqref="N35:S35">
    <cfRule type="expression" dxfId="10" priority="11" stopIfTrue="1">
      <formula>IF(WEEKDAY(N$5)=1,TRUE,FALSE)</formula>
    </cfRule>
  </conditionalFormatting>
  <conditionalFormatting sqref="U35:Z35">
    <cfRule type="expression" dxfId="9" priority="10" stopIfTrue="1">
      <formula>IF(WEEKDAY(U$5)=1,TRUE,FALSE)</formula>
    </cfRule>
  </conditionalFormatting>
  <conditionalFormatting sqref="G37:L37">
    <cfRule type="expression" dxfId="8" priority="9" stopIfTrue="1">
      <formula>IF(WEEKDAY(G$5)=1,TRUE,FALSE)</formula>
    </cfRule>
  </conditionalFormatting>
  <conditionalFormatting sqref="N37:S37">
    <cfRule type="expression" dxfId="7" priority="8" stopIfTrue="1">
      <formula>IF(WEEKDAY(N$5)=1,TRUE,FALSE)</formula>
    </cfRule>
  </conditionalFormatting>
  <conditionalFormatting sqref="U37:Z37">
    <cfRule type="expression" dxfId="6" priority="7" stopIfTrue="1">
      <formula>IF(WEEKDAY(U$5)=1,TRUE,FALSE)</formula>
    </cfRule>
  </conditionalFormatting>
  <conditionalFormatting sqref="G39:L39">
    <cfRule type="expression" dxfId="5" priority="6" stopIfTrue="1">
      <formula>IF(WEEKDAY(G$5)=1,TRUE,FALSE)</formula>
    </cfRule>
  </conditionalFormatting>
  <conditionalFormatting sqref="G41:L41">
    <cfRule type="expression" dxfId="4" priority="5" stopIfTrue="1">
      <formula>IF(WEEKDAY(G$5)=1,TRUE,FALSE)</formula>
    </cfRule>
  </conditionalFormatting>
  <conditionalFormatting sqref="N39:S39">
    <cfRule type="expression" dxfId="3" priority="4" stopIfTrue="1">
      <formula>IF(WEEKDAY(N$5)=1,TRUE,FALSE)</formula>
    </cfRule>
  </conditionalFormatting>
  <conditionalFormatting sqref="N41:S41">
    <cfRule type="expression" dxfId="2" priority="3" stopIfTrue="1">
      <formula>IF(WEEKDAY(N$5)=1,TRUE,FALSE)</formula>
    </cfRule>
  </conditionalFormatting>
  <conditionalFormatting sqref="U39:Z39">
    <cfRule type="expression" dxfId="1" priority="2" stopIfTrue="1">
      <formula>IF(WEEKDAY(U$5)=1,TRUE,FALSE)</formula>
    </cfRule>
  </conditionalFormatting>
  <conditionalFormatting sqref="U41:Z41">
    <cfRule type="expression" dxfId="0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5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6"/>
      <c r="B1" s="297"/>
      <c r="C1" s="297"/>
      <c r="D1" s="437" t="str">
        <f>"BẢNG THANH TOÁN LƯƠNG THÁNG"&amp;" "&amp;TEXT($E$4,"mm")&amp;" / "&amp;TEXT($E$4,"yyyy")</f>
        <v>BẢNG THANH TOÁN LƯƠNG THÁNG 01 / 2017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8"/>
      <c r="R1" s="439" t="s">
        <v>179</v>
      </c>
      <c r="S1" s="440"/>
      <c r="T1" s="441"/>
      <c r="U1" s="117" t="s">
        <v>58</v>
      </c>
      <c r="V1" s="100" t="s">
        <v>37</v>
      </c>
      <c r="W1" s="73"/>
      <c r="X1" s="73"/>
      <c r="Y1" s="4"/>
      <c r="Z1" s="4"/>
    </row>
    <row r="2" spans="1:31" s="3" customFormat="1" ht="15" customHeight="1">
      <c r="A2" s="126" t="str">
        <f>TH!$A$1</f>
        <v>Công ty TNHH Hải sản An Lạc</v>
      </c>
      <c r="B2" s="297"/>
      <c r="C2" s="297"/>
      <c r="D2" s="297"/>
      <c r="E2" s="71"/>
      <c r="F2" s="297"/>
      <c r="G2" s="297"/>
      <c r="H2" s="297"/>
      <c r="I2" s="297"/>
      <c r="J2" s="72"/>
      <c r="K2" s="297"/>
      <c r="L2" s="297"/>
      <c r="M2" s="297"/>
      <c r="N2" s="297"/>
      <c r="O2" s="297"/>
      <c r="P2" s="297"/>
      <c r="Q2" s="297"/>
      <c r="R2" s="297"/>
      <c r="S2" s="297"/>
      <c r="T2" s="50"/>
      <c r="U2" s="70">
        <v>20</v>
      </c>
      <c r="V2" s="101">
        <v>31</v>
      </c>
      <c r="W2" s="73"/>
      <c r="X2" s="73"/>
      <c r="Y2" s="4"/>
      <c r="Z2" s="4"/>
    </row>
    <row r="3" spans="1:31" s="3" customFormat="1" ht="15" customHeight="1">
      <c r="A3" s="126" t="str">
        <f>TH!$A$2</f>
        <v>Địa chỉ: Lô A14, đường 4A, KCN Hải Sơn, Đức Hòa, Long An</v>
      </c>
      <c r="B3" s="297"/>
      <c r="C3" s="297"/>
      <c r="D3" s="297"/>
      <c r="E3" s="71"/>
      <c r="F3" s="297"/>
      <c r="G3" s="297"/>
      <c r="H3" s="297"/>
      <c r="I3" s="297"/>
      <c r="J3" s="72"/>
      <c r="K3" s="297"/>
      <c r="L3" s="297"/>
      <c r="M3" s="297"/>
      <c r="N3" s="297"/>
      <c r="O3" s="297"/>
      <c r="P3" s="297"/>
      <c r="Q3" s="297"/>
      <c r="R3" s="297"/>
      <c r="S3" s="297"/>
      <c r="T3" s="50"/>
      <c r="U3" s="118"/>
      <c r="V3" s="119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88">
        <v>42736</v>
      </c>
      <c r="F4" s="94"/>
      <c r="G4" s="94"/>
      <c r="H4" s="94"/>
      <c r="I4" s="94"/>
      <c r="J4" s="94"/>
      <c r="K4" s="94"/>
      <c r="L4" s="94"/>
      <c r="M4" s="94"/>
      <c r="N4" s="258">
        <v>0.08</v>
      </c>
      <c r="O4" s="258">
        <v>1.4999999999999999E-2</v>
      </c>
      <c r="P4" s="258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42" t="s">
        <v>19</v>
      </c>
      <c r="B5" s="442" t="s">
        <v>20</v>
      </c>
      <c r="C5" s="347" t="s">
        <v>1</v>
      </c>
      <c r="D5" s="347" t="s">
        <v>2</v>
      </c>
      <c r="E5" s="350" t="s">
        <v>56</v>
      </c>
      <c r="F5" s="414" t="s">
        <v>26</v>
      </c>
      <c r="G5" s="415"/>
      <c r="H5" s="415"/>
      <c r="I5" s="415"/>
      <c r="J5" s="415"/>
      <c r="K5" s="431"/>
      <c r="L5" s="421" t="s">
        <v>57</v>
      </c>
      <c r="M5" s="421" t="s">
        <v>5</v>
      </c>
      <c r="N5" s="347" t="s">
        <v>6</v>
      </c>
      <c r="O5" s="347"/>
      <c r="P5" s="347"/>
      <c r="Q5" s="421" t="s">
        <v>7</v>
      </c>
      <c r="R5" s="421" t="s">
        <v>8</v>
      </c>
      <c r="S5" s="421" t="s">
        <v>9</v>
      </c>
      <c r="T5" s="348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43"/>
      <c r="B6" s="443"/>
      <c r="C6" s="347"/>
      <c r="D6" s="347"/>
      <c r="E6" s="350"/>
      <c r="F6" s="414" t="s">
        <v>59</v>
      </c>
      <c r="G6" s="431"/>
      <c r="H6" s="414" t="s">
        <v>189</v>
      </c>
      <c r="I6" s="415"/>
      <c r="J6" s="432" t="s">
        <v>27</v>
      </c>
      <c r="K6" s="421" t="s">
        <v>4</v>
      </c>
      <c r="L6" s="422"/>
      <c r="M6" s="422"/>
      <c r="N6" s="444" t="s">
        <v>12</v>
      </c>
      <c r="O6" s="421" t="s">
        <v>13</v>
      </c>
      <c r="P6" s="421" t="s">
        <v>34</v>
      </c>
      <c r="Q6" s="422"/>
      <c r="R6" s="422"/>
      <c r="S6" s="422"/>
      <c r="T6" s="349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43"/>
      <c r="B7" s="443"/>
      <c r="C7" s="421"/>
      <c r="D7" s="421"/>
      <c r="E7" s="350"/>
      <c r="F7" s="298" t="s">
        <v>40</v>
      </c>
      <c r="G7" s="294" t="s">
        <v>18</v>
      </c>
      <c r="H7" s="298" t="s">
        <v>40</v>
      </c>
      <c r="I7" s="301" t="s">
        <v>18</v>
      </c>
      <c r="J7" s="433"/>
      <c r="K7" s="422"/>
      <c r="L7" s="423"/>
      <c r="M7" s="423"/>
      <c r="N7" s="445"/>
      <c r="O7" s="422"/>
      <c r="P7" s="422"/>
      <c r="Q7" s="422"/>
      <c r="R7" s="422"/>
      <c r="S7" s="422"/>
      <c r="T7" s="349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87" t="s">
        <v>183</v>
      </c>
      <c r="B9" s="286" t="s">
        <v>184</v>
      </c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8" t="s">
        <v>61</v>
      </c>
      <c r="C10" s="79" t="str">
        <f>VLOOKUP(B10,DS,2,0)</f>
        <v>Mai Út Hiền</v>
      </c>
      <c r="D10" s="104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201">
        <f>ROUND(E10/$U$2*F10,0)</f>
        <v>4336000</v>
      </c>
      <c r="H10" s="82">
        <f>(VLOOKUP(B10,'CC - 01'!$B$8:$AS$59,37,0)+VLOOKUP(B10,'CC - 01'!$B$8:$AS$59,38,0))</f>
        <v>0</v>
      </c>
      <c r="I10" s="201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8" t="s">
        <v>62</v>
      </c>
      <c r="C11" s="79" t="str">
        <f>VLOOKUP(B11,DS,2,0)</f>
        <v>Nguyễn Thị Xuân Thảo</v>
      </c>
      <c r="D11" s="104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201">
        <f>ROUND(E11/$U$2*F11,0)</f>
        <v>4056000</v>
      </c>
      <c r="H11" s="82">
        <f>(VLOOKUP(B11,'CC - 01'!$B$8:$AS$59,37,0)+VLOOKUP(B11,'CC - 01'!$B$8:$AS$59,38,0))</f>
        <v>0</v>
      </c>
      <c r="I11" s="201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87" t="s">
        <v>185</v>
      </c>
      <c r="B12" s="286" t="s">
        <v>186</v>
      </c>
      <c r="C12" s="285"/>
      <c r="D12" s="285"/>
      <c r="E12" s="285" t="s">
        <v>194</v>
      </c>
      <c r="F12" s="82">
        <f>VLOOKUP(B12,'CC - 01'!$B$8:$AS$63,36,0)</f>
        <v>0</v>
      </c>
      <c r="G12" s="285"/>
      <c r="H12" s="285"/>
      <c r="I12" s="285"/>
      <c r="J12" s="285"/>
      <c r="K12" s="285" t="s">
        <v>194</v>
      </c>
      <c r="L12" s="285"/>
      <c r="M12" s="285"/>
      <c r="N12" s="37"/>
      <c r="O12" s="37"/>
      <c r="P12" s="37"/>
      <c r="Q12" s="285"/>
      <c r="R12" s="285"/>
      <c r="S12" s="285"/>
      <c r="T12" s="285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8" t="s">
        <v>85</v>
      </c>
      <c r="C13" s="79" t="str">
        <f t="shared" ref="C13:C26" si="0">VLOOKUP(B13,DS,2,0)</f>
        <v>Huỳnh Thị Hường</v>
      </c>
      <c r="D13" s="104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201">
        <f t="shared" ref="G13:G27" si="3">ROUND(E13/$U$2*F13,0)</f>
        <v>3552000</v>
      </c>
      <c r="H13" s="82">
        <f>(VLOOKUP(B13,'CC - 01'!$B$8:$AS$59,37,0)+VLOOKUP(B13,'CC - 01'!$B$8:$AS$59,38,0))</f>
        <v>0</v>
      </c>
      <c r="I13" s="201">
        <f t="shared" ref="I13:I26" si="4">ROUND(E13/$U$2*H13,0)</f>
        <v>0</v>
      </c>
      <c r="J13" s="202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8" t="s">
        <v>86</v>
      </c>
      <c r="C14" s="79" t="str">
        <f t="shared" si="0"/>
        <v>Nguyễn Thị Rong</v>
      </c>
      <c r="D14" s="104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201">
        <f t="shared" si="3"/>
        <v>3552000</v>
      </c>
      <c r="H14" s="82">
        <f>(VLOOKUP(B14,'CC - 01'!$B$8:$AS$59,37,0)+VLOOKUP(B14,'CC - 01'!$B$8:$AS$59,38,0))</f>
        <v>0</v>
      </c>
      <c r="I14" s="201">
        <f t="shared" si="4"/>
        <v>0</v>
      </c>
      <c r="J14" s="202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8" t="s">
        <v>87</v>
      </c>
      <c r="C15" s="79" t="str">
        <f t="shared" si="0"/>
        <v>Sơn Thị Nil</v>
      </c>
      <c r="D15" s="104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201">
        <f t="shared" si="3"/>
        <v>3552000</v>
      </c>
      <c r="H15" s="82">
        <f>(VLOOKUP(B15,'CC - 01'!$B$8:$AS$59,37,0)+VLOOKUP(B15,'CC - 01'!$B$8:$AS$59,38,0))</f>
        <v>0</v>
      </c>
      <c r="I15" s="201">
        <f t="shared" si="4"/>
        <v>0</v>
      </c>
      <c r="J15" s="202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8" t="s">
        <v>91</v>
      </c>
      <c r="C16" s="79" t="str">
        <f t="shared" si="0"/>
        <v>Nguyễn Thị Lựu</v>
      </c>
      <c r="D16" s="104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201">
        <f t="shared" si="3"/>
        <v>3552000</v>
      </c>
      <c r="H16" s="82">
        <f>(VLOOKUP(B16,'CC - 01'!$B$8:$AS$59,37,0)+VLOOKUP(B16,'CC - 01'!$B$8:$AS$59,38,0))</f>
        <v>0</v>
      </c>
      <c r="I16" s="201">
        <f t="shared" si="4"/>
        <v>0</v>
      </c>
      <c r="J16" s="202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8" t="s">
        <v>94</v>
      </c>
      <c r="C17" s="79" t="str">
        <f t="shared" si="0"/>
        <v>Trà Thị Soi</v>
      </c>
      <c r="D17" s="104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201">
        <f t="shared" si="3"/>
        <v>3552000</v>
      </c>
      <c r="H17" s="82">
        <f>(VLOOKUP(B17,'CC - 01'!$B$8:$AS$59,37,0)+VLOOKUP(B17,'CC - 01'!$B$8:$AS$59,38,0))</f>
        <v>0</v>
      </c>
      <c r="I17" s="201">
        <f t="shared" si="4"/>
        <v>0</v>
      </c>
      <c r="J17" s="202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8" t="s">
        <v>101</v>
      </c>
      <c r="C18" s="79" t="str">
        <f t="shared" si="0"/>
        <v>Trần Thị Bích Phượng</v>
      </c>
      <c r="D18" s="104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201">
        <f t="shared" si="3"/>
        <v>3552000</v>
      </c>
      <c r="H18" s="82">
        <f>(VLOOKUP(B18,'CC - 01'!$B$8:$AS$59,37,0)+VLOOKUP(B18,'CC - 01'!$B$8:$AS$59,38,0))</f>
        <v>0</v>
      </c>
      <c r="I18" s="201">
        <f t="shared" si="4"/>
        <v>0</v>
      </c>
      <c r="J18" s="202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8" t="s">
        <v>102</v>
      </c>
      <c r="C19" s="79" t="str">
        <f t="shared" si="0"/>
        <v>Sơn Thị Trường Sa</v>
      </c>
      <c r="D19" s="104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201">
        <f t="shared" si="3"/>
        <v>3552000</v>
      </c>
      <c r="H19" s="82">
        <f>(VLOOKUP(B19,'CC - 01'!$B$8:$AS$59,37,0)+VLOOKUP(B19,'CC - 01'!$B$8:$AS$59,38,0))</f>
        <v>0</v>
      </c>
      <c r="I19" s="201">
        <f t="shared" si="4"/>
        <v>0</v>
      </c>
      <c r="J19" s="202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8" t="s">
        <v>103</v>
      </c>
      <c r="C20" s="79" t="str">
        <f t="shared" si="0"/>
        <v>Lý Thị Sà Kha</v>
      </c>
      <c r="D20" s="104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201">
        <f t="shared" si="3"/>
        <v>3552000</v>
      </c>
      <c r="H20" s="82">
        <f>(VLOOKUP(B20,'CC - 01'!$B$8:$AS$59,37,0)+VLOOKUP(B20,'CC - 01'!$B$8:$AS$59,38,0))</f>
        <v>0</v>
      </c>
      <c r="I20" s="201">
        <f t="shared" si="4"/>
        <v>0</v>
      </c>
      <c r="J20" s="202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8" t="s">
        <v>104</v>
      </c>
      <c r="C21" s="79" t="str">
        <f t="shared" si="0"/>
        <v xml:space="preserve"> Lâm Thị Mộng Thường</v>
      </c>
      <c r="D21" s="104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201">
        <f t="shared" si="3"/>
        <v>3552000</v>
      </c>
      <c r="H21" s="82">
        <f>(VLOOKUP(B21,'CC - 01'!$B$8:$AS$59,37,0)+VLOOKUP(B21,'CC - 01'!$B$8:$AS$59,38,0))</f>
        <v>0</v>
      </c>
      <c r="I21" s="201">
        <f t="shared" si="4"/>
        <v>0</v>
      </c>
      <c r="J21" s="202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86" t="s">
        <v>188</v>
      </c>
      <c r="C22" s="285"/>
      <c r="D22" s="285"/>
      <c r="E22" s="285"/>
      <c r="F22" s="82">
        <f>VLOOKUP(B22,'CC - 01'!$B$8:$AS$63,36,0)</f>
        <v>0</v>
      </c>
      <c r="G22" s="285"/>
      <c r="H22" s="285"/>
      <c r="I22" s="285"/>
      <c r="J22" s="285"/>
      <c r="K22" s="285"/>
      <c r="L22" s="285"/>
      <c r="M22" s="285"/>
      <c r="N22" s="37"/>
      <c r="O22" s="37"/>
      <c r="P22" s="37"/>
      <c r="Q22" s="285"/>
      <c r="R22" s="285"/>
      <c r="S22" s="285"/>
      <c r="T22" s="285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7" t="s">
        <v>113</v>
      </c>
      <c r="C23" s="79" t="str">
        <f t="shared" si="0"/>
        <v>Nguyễn Văn Bé Hai</v>
      </c>
      <c r="D23" s="104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201">
        <f t="shared" si="3"/>
        <v>3776000</v>
      </c>
      <c r="H23" s="82">
        <f>(VLOOKUP(B23,'CC - 01'!$B$8:$AS$59,37,0)+VLOOKUP(B23,'CC - 01'!$B$8:$AS$59,38,0))</f>
        <v>0</v>
      </c>
      <c r="I23" s="201">
        <f t="shared" si="4"/>
        <v>0</v>
      </c>
      <c r="J23" s="202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7" t="s">
        <v>118</v>
      </c>
      <c r="C24" s="79" t="str">
        <f t="shared" si="0"/>
        <v>Trần Nhiên</v>
      </c>
      <c r="D24" s="104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201">
        <f t="shared" si="3"/>
        <v>3552000</v>
      </c>
      <c r="H24" s="82">
        <f>(VLOOKUP(B24,'CC - 01'!$B$8:$AS$59,37,0)+VLOOKUP(B24,'CC - 01'!$B$8:$AS$59,38,0))</f>
        <v>0</v>
      </c>
      <c r="I24" s="201">
        <f t="shared" si="4"/>
        <v>0</v>
      </c>
      <c r="J24" s="202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7" t="s">
        <v>119</v>
      </c>
      <c r="C25" s="79" t="str">
        <f t="shared" si="0"/>
        <v>Thạch Giang</v>
      </c>
      <c r="D25" s="104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201">
        <f t="shared" si="3"/>
        <v>3552000</v>
      </c>
      <c r="H25" s="82">
        <f>(VLOOKUP(B25,'CC - 01'!$B$8:$AS$59,37,0)+VLOOKUP(B25,'CC - 01'!$B$8:$AS$59,38,0))</f>
        <v>0</v>
      </c>
      <c r="I25" s="201">
        <f t="shared" si="4"/>
        <v>0</v>
      </c>
      <c r="J25" s="202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7" t="s">
        <v>122</v>
      </c>
      <c r="C26" s="79" t="str">
        <f t="shared" si="0"/>
        <v>Lâm Chanh Đa Ra</v>
      </c>
      <c r="D26" s="104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201">
        <f t="shared" si="3"/>
        <v>3552000</v>
      </c>
      <c r="H26" s="82">
        <f>(VLOOKUP(B26,'CC - 01'!$B$8:$AS$59,37,0)+VLOOKUP(B26,'CC - 01'!$B$8:$AS$59,38,0))</f>
        <v>0</v>
      </c>
      <c r="I26" s="201">
        <f t="shared" si="4"/>
        <v>0</v>
      </c>
      <c r="J26" s="202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84" t="s">
        <v>88</v>
      </c>
      <c r="C27" s="79" t="str">
        <f t="shared" ref="C27" si="18">VLOOKUP(B27,DS,2,0)</f>
        <v>Huỳnh Thị Bé Tha</v>
      </c>
      <c r="D27" s="104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201">
        <f t="shared" si="3"/>
        <v>2664000</v>
      </c>
      <c r="H27" s="82">
        <f>(VLOOKUP(B27,'CC - 01'!$B$8:$AS$59,37,0)+VLOOKUP(B27,'CC - 01'!$B$8:$AS$59,38,0))</f>
        <v>0</v>
      </c>
      <c r="I27" s="201">
        <f t="shared" ref="I27" si="20">ROUND(E27/$U$2*H27,0)</f>
        <v>0</v>
      </c>
      <c r="J27" s="202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425"/>
      <c r="B28" s="425"/>
      <c r="C28" s="425"/>
      <c r="D28" s="425"/>
      <c r="E28" s="127">
        <f>SUM(E10:E27)</f>
        <v>58344000</v>
      </c>
      <c r="F28" s="127"/>
      <c r="G28" s="127">
        <f>SUM(G10:G27)</f>
        <v>57456000</v>
      </c>
      <c r="H28" s="127"/>
      <c r="I28" s="127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5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20"/>
      <c r="E30" s="121"/>
      <c r="F30" s="68"/>
      <c r="G30" s="68"/>
      <c r="H30" s="68"/>
      <c r="I30" s="68"/>
      <c r="J30" s="122"/>
      <c r="K30" s="121"/>
      <c r="L30" s="68"/>
      <c r="M30" s="68"/>
      <c r="N30" s="68"/>
      <c r="O30" s="68"/>
      <c r="P30" s="68"/>
      <c r="Q30" s="68"/>
      <c r="R30" s="68"/>
      <c r="S30" s="98" t="str">
        <f>"Long An, ngày  "&amp;$V$2&amp;"   tháng   "&amp;TEXT(E4,"mm")&amp;"   năm "&amp;TEXT(E4,"yyyy")</f>
        <v>Long An, ngày  31   tháng   01   năm 2017</v>
      </c>
      <c r="T30" s="68"/>
      <c r="U30" s="123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4"/>
      <c r="E31" s="69"/>
      <c r="F31" s="123"/>
      <c r="G31" s="69"/>
      <c r="H31" s="69"/>
      <c r="I31" s="69"/>
      <c r="J31" s="125"/>
      <c r="K31" s="34"/>
      <c r="L31" s="28"/>
      <c r="M31" s="235"/>
      <c r="N31" s="19"/>
      <c r="O31" s="19"/>
      <c r="P31" s="19"/>
      <c r="Q31" s="19"/>
      <c r="S31" s="123" t="s">
        <v>22</v>
      </c>
      <c r="T31" s="123"/>
      <c r="U31" s="123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60" customFormat="1" ht="29.25" customHeight="1">
      <c r="A41" s="126"/>
      <c r="B41" s="299"/>
      <c r="C41" s="299"/>
      <c r="D41" s="426" t="str">
        <f>D1</f>
        <v>BẢNG THANH TOÁN LƯƠNG THÁNG 01 / 2017</v>
      </c>
      <c r="E41" s="426"/>
      <c r="F41" s="426"/>
      <c r="G41" s="426"/>
      <c r="H41" s="426"/>
      <c r="I41" s="426"/>
      <c r="J41" s="426"/>
      <c r="K41" s="426"/>
      <c r="L41" s="426"/>
      <c r="M41" s="426"/>
      <c r="N41" s="426"/>
      <c r="O41" s="426"/>
      <c r="P41" s="426"/>
      <c r="Q41" s="427"/>
      <c r="R41" s="428" t="s">
        <v>112</v>
      </c>
      <c r="S41" s="429"/>
      <c r="T41" s="430"/>
      <c r="U41" s="94"/>
      <c r="V41" s="6"/>
      <c r="W41" s="182"/>
      <c r="X41" s="182"/>
      <c r="Y41" s="183"/>
      <c r="Z41" s="183"/>
    </row>
    <row r="42" spans="1:31" s="160" customFormat="1" ht="15" customHeight="1">
      <c r="A42" s="126" t="str">
        <f>TH!$A$1</f>
        <v>Công ty TNHH Hải sản An Lạc</v>
      </c>
      <c r="B42" s="299"/>
      <c r="C42" s="299"/>
      <c r="D42" s="299"/>
      <c r="E42" s="184"/>
      <c r="F42" s="299"/>
      <c r="G42" s="299"/>
      <c r="H42" s="299"/>
      <c r="I42" s="299"/>
      <c r="J42" s="185"/>
      <c r="K42" s="299"/>
      <c r="L42" s="299"/>
      <c r="M42" s="299"/>
      <c r="N42" s="299"/>
      <c r="O42" s="299"/>
      <c r="P42" s="299"/>
      <c r="Q42" s="299"/>
      <c r="R42" s="299"/>
      <c r="S42" s="299"/>
      <c r="T42" s="138"/>
      <c r="U42" s="94"/>
      <c r="V42" s="6"/>
      <c r="W42" s="182"/>
      <c r="X42" s="182"/>
      <c r="Y42" s="183"/>
      <c r="Z42" s="183"/>
    </row>
    <row r="43" spans="1:31" s="160" customFormat="1" ht="15" customHeight="1">
      <c r="A43" s="126" t="str">
        <f>TH!$A$2</f>
        <v>Địa chỉ: Lô A14, đường 4A, KCN Hải Sơn, Đức Hòa, Long An</v>
      </c>
      <c r="B43" s="299"/>
      <c r="C43" s="299"/>
      <c r="D43" s="299"/>
      <c r="E43" s="184"/>
      <c r="F43" s="299"/>
      <c r="G43" s="299"/>
      <c r="H43" s="299"/>
      <c r="I43" s="299"/>
      <c r="J43" s="185"/>
      <c r="K43" s="299"/>
      <c r="L43" s="299"/>
      <c r="M43" s="299"/>
      <c r="N43" s="299"/>
      <c r="O43" s="299"/>
      <c r="P43" s="299"/>
      <c r="Q43" s="299"/>
      <c r="R43" s="299"/>
      <c r="S43" s="299"/>
      <c r="T43" s="138"/>
      <c r="U43" s="94"/>
      <c r="V43" s="6"/>
      <c r="W43" s="182"/>
      <c r="X43" s="182"/>
      <c r="Y43" s="183"/>
      <c r="Z43" s="183"/>
    </row>
    <row r="44" spans="1:31" s="189" customFormat="1" ht="14.25" customHeight="1">
      <c r="A44" s="18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94"/>
      <c r="V44" s="6"/>
      <c r="W44" s="188"/>
      <c r="X44" s="188"/>
      <c r="Y44" s="188"/>
      <c r="Z44" s="188"/>
    </row>
    <row r="45" spans="1:31" s="191" customFormat="1" ht="24" customHeight="1">
      <c r="A45" s="434" t="s">
        <v>19</v>
      </c>
      <c r="B45" s="434" t="s">
        <v>20</v>
      </c>
      <c r="C45" s="424" t="s">
        <v>1</v>
      </c>
      <c r="D45" s="424" t="s">
        <v>2</v>
      </c>
      <c r="E45" s="436" t="s">
        <v>56</v>
      </c>
      <c r="F45" s="412" t="s">
        <v>26</v>
      </c>
      <c r="G45" s="420"/>
      <c r="H45" s="420"/>
      <c r="I45" s="420"/>
      <c r="J45" s="420"/>
      <c r="K45" s="413"/>
      <c r="L45" s="421" t="s">
        <v>57</v>
      </c>
      <c r="M45" s="421" t="s">
        <v>5</v>
      </c>
      <c r="N45" s="424" t="s">
        <v>6</v>
      </c>
      <c r="O45" s="424"/>
      <c r="P45" s="424"/>
      <c r="Q45" s="408" t="s">
        <v>7</v>
      </c>
      <c r="R45" s="408" t="s">
        <v>8</v>
      </c>
      <c r="S45" s="408" t="s">
        <v>9</v>
      </c>
      <c r="T45" s="410" t="s">
        <v>10</v>
      </c>
      <c r="U45" s="167"/>
      <c r="V45" s="190"/>
      <c r="W45" s="190"/>
      <c r="X45" s="183"/>
      <c r="Y45" s="183"/>
      <c r="Z45" s="183"/>
      <c r="AA45" s="160"/>
      <c r="AB45" s="160"/>
      <c r="AC45" s="160"/>
      <c r="AD45" s="160"/>
      <c r="AE45" s="160"/>
    </row>
    <row r="46" spans="1:31" s="191" customFormat="1" ht="33.75" customHeight="1">
      <c r="A46" s="435"/>
      <c r="B46" s="435"/>
      <c r="C46" s="424"/>
      <c r="D46" s="424"/>
      <c r="E46" s="436"/>
      <c r="F46" s="412" t="s">
        <v>59</v>
      </c>
      <c r="G46" s="413"/>
      <c r="H46" s="414" t="s">
        <v>189</v>
      </c>
      <c r="I46" s="415"/>
      <c r="J46" s="416" t="s">
        <v>27</v>
      </c>
      <c r="K46" s="408" t="s">
        <v>4</v>
      </c>
      <c r="L46" s="422"/>
      <c r="M46" s="422"/>
      <c r="N46" s="418" t="s">
        <v>12</v>
      </c>
      <c r="O46" s="408" t="s">
        <v>13</v>
      </c>
      <c r="P46" s="408" t="s">
        <v>34</v>
      </c>
      <c r="Q46" s="409"/>
      <c r="R46" s="409"/>
      <c r="S46" s="409"/>
      <c r="T46" s="411"/>
      <c r="U46" s="167"/>
      <c r="V46" s="190"/>
      <c r="W46" s="190"/>
      <c r="X46" s="183"/>
      <c r="Y46" s="183"/>
      <c r="Z46" s="183"/>
      <c r="AA46" s="160"/>
      <c r="AB46" s="160"/>
      <c r="AC46" s="160"/>
      <c r="AD46" s="160"/>
      <c r="AE46" s="160"/>
    </row>
    <row r="47" spans="1:31" s="191" customFormat="1" ht="35.25" customHeight="1">
      <c r="A47" s="435"/>
      <c r="B47" s="435"/>
      <c r="C47" s="408"/>
      <c r="D47" s="408"/>
      <c r="E47" s="436"/>
      <c r="F47" s="300" t="s">
        <v>40</v>
      </c>
      <c r="G47" s="301" t="s">
        <v>18</v>
      </c>
      <c r="H47" s="298" t="s">
        <v>40</v>
      </c>
      <c r="I47" s="301" t="s">
        <v>18</v>
      </c>
      <c r="J47" s="417"/>
      <c r="K47" s="409"/>
      <c r="L47" s="423"/>
      <c r="M47" s="423"/>
      <c r="N47" s="419"/>
      <c r="O47" s="409"/>
      <c r="P47" s="409"/>
      <c r="Q47" s="409"/>
      <c r="R47" s="409"/>
      <c r="S47" s="409"/>
      <c r="T47" s="411"/>
      <c r="U47" s="167"/>
      <c r="V47" s="190"/>
      <c r="W47" s="190"/>
      <c r="X47" s="183"/>
      <c r="Y47" s="183"/>
      <c r="Z47" s="183"/>
      <c r="AA47" s="160"/>
      <c r="AB47" s="160"/>
      <c r="AC47" s="160"/>
      <c r="AD47" s="160"/>
      <c r="AE47" s="160"/>
    </row>
    <row r="48" spans="1:31" s="196" customFormat="1" ht="12.75" customHeight="1">
      <c r="A48" s="192">
        <v>1</v>
      </c>
      <c r="B48" s="192">
        <v>2</v>
      </c>
      <c r="C48" s="192">
        <v>3</v>
      </c>
      <c r="D48" s="192">
        <v>4</v>
      </c>
      <c r="E48" s="192">
        <v>5</v>
      </c>
      <c r="F48" s="192">
        <v>7</v>
      </c>
      <c r="G48" s="192">
        <v>8</v>
      </c>
      <c r="H48" s="192">
        <v>9</v>
      </c>
      <c r="I48" s="192">
        <v>10</v>
      </c>
      <c r="J48" s="192">
        <v>13</v>
      </c>
      <c r="K48" s="192">
        <v>14</v>
      </c>
      <c r="L48" s="192">
        <v>16</v>
      </c>
      <c r="M48" s="74">
        <v>17</v>
      </c>
      <c r="N48" s="192">
        <v>24</v>
      </c>
      <c r="O48" s="192">
        <v>25</v>
      </c>
      <c r="P48" s="192">
        <v>26</v>
      </c>
      <c r="Q48" s="192">
        <v>29</v>
      </c>
      <c r="R48" s="192">
        <v>30</v>
      </c>
      <c r="S48" s="192">
        <v>31</v>
      </c>
      <c r="T48" s="192">
        <v>32</v>
      </c>
      <c r="U48" s="167"/>
      <c r="V48" s="193"/>
      <c r="W48" s="193"/>
      <c r="X48" s="194"/>
      <c r="Y48" s="194"/>
      <c r="Z48" s="194"/>
      <c r="AA48" s="195"/>
      <c r="AB48" s="195"/>
      <c r="AC48" s="195"/>
      <c r="AD48" s="195"/>
      <c r="AE48" s="195"/>
    </row>
    <row r="49" spans="1:31" s="206" customFormat="1" ht="23.25" customHeight="1">
      <c r="A49" s="197">
        <v>1</v>
      </c>
      <c r="B49" s="197" t="s">
        <v>68</v>
      </c>
      <c r="C49" s="198" t="str">
        <f t="shared" ref="C49:C56" si="32">VLOOKUP(B49,DS,2,0)</f>
        <v>Nguyễn Thiện Duy</v>
      </c>
      <c r="D49" s="199" t="str">
        <f t="shared" ref="D49:D55" si="33">VLOOKUP(B49,DS,3,0)</f>
        <v>Giám đốc</v>
      </c>
      <c r="E49" s="200">
        <f>VLOOKUP(B49,TH!$B$11:$E$52,4,0)</f>
        <v>10851000</v>
      </c>
      <c r="F49" s="82">
        <f>VLOOKUP($B49,'CC - 01'!$B$9:$AR$91,36,0)</f>
        <v>17</v>
      </c>
      <c r="G49" s="201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201">
        <f t="shared" ref="I49:I55" si="35">ROUND(E49/$U$2*H49,0)</f>
        <v>0</v>
      </c>
      <c r="J49" s="202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3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201">
        <f t="shared" ref="Q49:Q55" si="41">M49-SUM(N49:P49)</f>
        <v>8338995</v>
      </c>
      <c r="R49" s="201">
        <f t="shared" ref="R49:R55" si="42">VLOOKUP(B49,DS,23,0)</f>
        <v>0</v>
      </c>
      <c r="S49" s="204">
        <f>Q49-R49</f>
        <v>8338995</v>
      </c>
      <c r="T49" s="201"/>
      <c r="U49" s="167"/>
      <c r="V49" s="205"/>
      <c r="W49" s="190"/>
      <c r="X49" s="183"/>
      <c r="Y49" s="183"/>
      <c r="Z49" s="183"/>
      <c r="AA49" s="160"/>
      <c r="AB49" s="160"/>
      <c r="AC49" s="160"/>
      <c r="AD49" s="160"/>
      <c r="AE49" s="160"/>
    </row>
    <row r="50" spans="1:31" s="206" customFormat="1" ht="23.25" customHeight="1">
      <c r="A50" s="197">
        <v>2</v>
      </c>
      <c r="B50" s="197" t="s">
        <v>70</v>
      </c>
      <c r="C50" s="198" t="str">
        <f t="shared" si="32"/>
        <v>Nguyễn Văn Sẽ</v>
      </c>
      <c r="D50" s="199" t="str">
        <f t="shared" si="33"/>
        <v>Kỹ Thuật</v>
      </c>
      <c r="E50" s="200">
        <f>VLOOKUP(B50,TH!$B$11:$E$52,4,0)</f>
        <v>4895000</v>
      </c>
      <c r="F50" s="82">
        <f>VLOOKUP($B50,'CC - 01'!$B$9:$AR$91,36,0)</f>
        <v>20</v>
      </c>
      <c r="G50" s="201">
        <f t="shared" si="34"/>
        <v>4895000</v>
      </c>
      <c r="H50" s="82">
        <f>(VLOOKUP($B50,'CC - 01'!$B$9:$AN$86,37,0)+(VLOOKUP($B50,'CC - 01'!$B$9:$AN$86,38,0)))</f>
        <v>0</v>
      </c>
      <c r="I50" s="201">
        <f t="shared" si="35"/>
        <v>0</v>
      </c>
      <c r="J50" s="202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3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201">
        <f t="shared" si="41"/>
        <v>4681025</v>
      </c>
      <c r="R50" s="201">
        <f t="shared" si="42"/>
        <v>0</v>
      </c>
      <c r="S50" s="204">
        <f t="shared" ref="S50:S55" si="44">Q50-R50</f>
        <v>4681025</v>
      </c>
      <c r="T50" s="201"/>
      <c r="U50" s="167"/>
      <c r="V50" s="205"/>
      <c r="W50" s="190"/>
      <c r="X50" s="183"/>
      <c r="Y50" s="183"/>
      <c r="Z50" s="183"/>
      <c r="AA50" s="160"/>
      <c r="AB50" s="160"/>
      <c r="AC50" s="160"/>
      <c r="AD50" s="160"/>
      <c r="AE50" s="160"/>
    </row>
    <row r="51" spans="1:31" s="206" customFormat="1" ht="23.25" customHeight="1">
      <c r="A51" s="197">
        <v>3</v>
      </c>
      <c r="B51" s="197" t="s">
        <v>72</v>
      </c>
      <c r="C51" s="198" t="str">
        <f t="shared" si="32"/>
        <v>Võ Uyên Phương</v>
      </c>
      <c r="D51" s="199" t="str">
        <f t="shared" si="33"/>
        <v>Kế toán</v>
      </c>
      <c r="E51" s="200">
        <f>VLOOKUP(B51,TH!$B$11:$E$52,4,0)</f>
        <v>4895000</v>
      </c>
      <c r="F51" s="82">
        <f>VLOOKUP($B51,'CC - 01'!$B$9:$AR$91,36,0)</f>
        <v>20</v>
      </c>
      <c r="G51" s="201">
        <f t="shared" si="34"/>
        <v>4895000</v>
      </c>
      <c r="H51" s="82">
        <f>(VLOOKUP($B51,'CC - 01'!$B$9:$AN$86,37,0)+(VLOOKUP($B51,'CC - 01'!$B$9:$AN$86,38,0)))</f>
        <v>0</v>
      </c>
      <c r="I51" s="201">
        <f t="shared" si="35"/>
        <v>0</v>
      </c>
      <c r="J51" s="202">
        <f t="shared" si="36"/>
        <v>20</v>
      </c>
      <c r="K51" s="36">
        <f t="shared" si="36"/>
        <v>4895000</v>
      </c>
      <c r="L51" s="80">
        <f t="shared" si="43"/>
        <v>300000</v>
      </c>
      <c r="M51" s="203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201">
        <f t="shared" si="41"/>
        <v>4681025</v>
      </c>
      <c r="R51" s="201">
        <f t="shared" si="42"/>
        <v>0</v>
      </c>
      <c r="S51" s="204">
        <f t="shared" si="44"/>
        <v>4681025</v>
      </c>
      <c r="T51" s="201"/>
      <c r="U51" s="167"/>
      <c r="V51" s="205"/>
      <c r="W51" s="190"/>
      <c r="X51" s="183"/>
      <c r="Y51" s="183"/>
      <c r="Z51" s="183"/>
      <c r="AA51" s="160"/>
      <c r="AB51" s="160"/>
      <c r="AC51" s="160"/>
      <c r="AD51" s="160"/>
      <c r="AE51" s="160"/>
    </row>
    <row r="52" spans="1:31" s="206" customFormat="1" ht="23.25" customHeight="1">
      <c r="A52" s="197">
        <v>4</v>
      </c>
      <c r="B52" s="197" t="s">
        <v>75</v>
      </c>
      <c r="C52" s="198" t="str">
        <f t="shared" si="32"/>
        <v>Lê Nguyễn Huy Cường</v>
      </c>
      <c r="D52" s="199" t="str">
        <f t="shared" si="33"/>
        <v>XNK</v>
      </c>
      <c r="E52" s="200">
        <f>VLOOKUP(B52,TH!$B$11:$E$52,4,0)</f>
        <v>4336000</v>
      </c>
      <c r="F52" s="82">
        <f>VLOOKUP($B52,'CC - 01'!$B$9:$AR$91,36,0)</f>
        <v>20</v>
      </c>
      <c r="G52" s="201">
        <f t="shared" si="34"/>
        <v>4336000</v>
      </c>
      <c r="H52" s="82">
        <f>(VLOOKUP($B52,'CC - 01'!$B$9:$AN$86,37,0)+(VLOOKUP($B52,'CC - 01'!$B$9:$AN$86,38,0)))</f>
        <v>0</v>
      </c>
      <c r="I52" s="201">
        <f t="shared" si="35"/>
        <v>0</v>
      </c>
      <c r="J52" s="202">
        <f t="shared" si="36"/>
        <v>20</v>
      </c>
      <c r="K52" s="36">
        <f t="shared" si="36"/>
        <v>4336000</v>
      </c>
      <c r="L52" s="80">
        <f t="shared" si="43"/>
        <v>300000</v>
      </c>
      <c r="M52" s="203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201">
        <f t="shared" si="41"/>
        <v>4180720</v>
      </c>
      <c r="R52" s="201">
        <f t="shared" si="42"/>
        <v>0</v>
      </c>
      <c r="S52" s="204">
        <f t="shared" si="44"/>
        <v>4180720</v>
      </c>
      <c r="T52" s="201"/>
      <c r="U52" s="167"/>
      <c r="V52" s="205"/>
      <c r="W52" s="190"/>
      <c r="X52" s="183"/>
      <c r="Y52" s="183"/>
      <c r="Z52" s="183"/>
      <c r="AA52" s="160"/>
      <c r="AB52" s="160"/>
      <c r="AC52" s="160"/>
      <c r="AD52" s="160"/>
      <c r="AE52" s="160"/>
    </row>
    <row r="53" spans="1:31" s="206" customFormat="1" ht="23.25" customHeight="1">
      <c r="A53" s="197">
        <v>5</v>
      </c>
      <c r="B53" s="197" t="s">
        <v>77</v>
      </c>
      <c r="C53" s="198" t="str">
        <f t="shared" si="32"/>
        <v>Nguyễn Văn Bé Tư</v>
      </c>
      <c r="D53" s="199" t="str">
        <f t="shared" si="33"/>
        <v>Tài xế</v>
      </c>
      <c r="E53" s="200">
        <f>VLOOKUP(B53,TH!$B$11:$E$52,4,0)</f>
        <v>3776000</v>
      </c>
      <c r="F53" s="82">
        <f>VLOOKUP($B53,'CC - 01'!$B$9:$AR$91,36,0)</f>
        <v>20</v>
      </c>
      <c r="G53" s="201">
        <f t="shared" si="34"/>
        <v>3776000</v>
      </c>
      <c r="H53" s="82">
        <f>(VLOOKUP($B53,'CC - 01'!$B$9:$AN$86,37,0)+(VLOOKUP($B53,'CC - 01'!$B$9:$AN$86,38,0)))</f>
        <v>0</v>
      </c>
      <c r="I53" s="201">
        <f t="shared" si="35"/>
        <v>0</v>
      </c>
      <c r="J53" s="202">
        <f t="shared" si="36"/>
        <v>20</v>
      </c>
      <c r="K53" s="36">
        <f t="shared" si="36"/>
        <v>3776000</v>
      </c>
      <c r="L53" s="80">
        <f t="shared" si="43"/>
        <v>300000</v>
      </c>
      <c r="M53" s="203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201">
        <f t="shared" si="41"/>
        <v>3679520</v>
      </c>
      <c r="R53" s="201">
        <f t="shared" si="42"/>
        <v>0</v>
      </c>
      <c r="S53" s="204">
        <f t="shared" si="44"/>
        <v>3679520</v>
      </c>
      <c r="T53" s="201"/>
      <c r="U53" s="167"/>
      <c r="V53" s="205"/>
      <c r="W53" s="190"/>
      <c r="X53" s="183"/>
      <c r="Y53" s="183"/>
      <c r="Z53" s="183"/>
      <c r="AA53" s="160"/>
      <c r="AB53" s="160"/>
      <c r="AC53" s="160"/>
      <c r="AD53" s="160"/>
      <c r="AE53" s="160"/>
    </row>
    <row r="54" spans="1:31" s="206" customFormat="1" ht="23.25" customHeight="1">
      <c r="A54" s="197">
        <v>6</v>
      </c>
      <c r="B54" s="197" t="s">
        <v>78</v>
      </c>
      <c r="C54" s="198" t="str">
        <f t="shared" si="32"/>
        <v>Dương Thanh Tuấn</v>
      </c>
      <c r="D54" s="199" t="str">
        <f t="shared" si="33"/>
        <v>Nhân sự</v>
      </c>
      <c r="E54" s="200">
        <f>VLOOKUP(B54,TH!$B$11:$E$52,4,0)</f>
        <v>4056000</v>
      </c>
      <c r="F54" s="82">
        <f>VLOOKUP($B54,'CC - 01'!$B$9:$AR$91,36,0)</f>
        <v>19</v>
      </c>
      <c r="G54" s="201">
        <f t="shared" si="34"/>
        <v>3853200</v>
      </c>
      <c r="H54" s="82">
        <f>(VLOOKUP($B54,'CC - 01'!$B$9:$AN$86,37,0)+(VLOOKUP($B54,'CC - 01'!$B$9:$AN$86,38,0)))</f>
        <v>0</v>
      </c>
      <c r="I54" s="201">
        <f t="shared" si="35"/>
        <v>0</v>
      </c>
      <c r="J54" s="202">
        <f t="shared" si="36"/>
        <v>19</v>
      </c>
      <c r="K54" s="36">
        <f t="shared" si="36"/>
        <v>3853200</v>
      </c>
      <c r="L54" s="80">
        <f t="shared" si="43"/>
        <v>285000</v>
      </c>
      <c r="M54" s="203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201">
        <f t="shared" si="41"/>
        <v>3712320</v>
      </c>
      <c r="R54" s="201">
        <f t="shared" si="42"/>
        <v>0</v>
      </c>
      <c r="S54" s="204">
        <f t="shared" si="44"/>
        <v>3712320</v>
      </c>
      <c r="T54" s="201"/>
      <c r="U54" s="167"/>
      <c r="V54" s="205"/>
      <c r="W54" s="190"/>
      <c r="X54" s="183"/>
      <c r="Y54" s="183"/>
      <c r="Z54" s="183"/>
      <c r="AA54" s="160"/>
      <c r="AB54" s="160"/>
      <c r="AC54" s="160"/>
      <c r="AD54" s="160"/>
      <c r="AE54" s="160"/>
    </row>
    <row r="55" spans="1:31" s="206" customFormat="1" ht="23.25" customHeight="1">
      <c r="A55" s="197">
        <v>7</v>
      </c>
      <c r="B55" s="197" t="s">
        <v>81</v>
      </c>
      <c r="C55" s="198" t="str">
        <f t="shared" si="32"/>
        <v>Nguyễn Thiện Duyệt</v>
      </c>
      <c r="D55" s="199" t="str">
        <f t="shared" si="33"/>
        <v>XNK</v>
      </c>
      <c r="E55" s="200">
        <f>VLOOKUP(B55,TH!$B$11:$E$52,4,0)</f>
        <v>4840000</v>
      </c>
      <c r="F55" s="82">
        <f>VLOOKUP($B55,'CC - 01'!$B$9:$AR$91,36,0)</f>
        <v>20</v>
      </c>
      <c r="G55" s="201">
        <f t="shared" si="34"/>
        <v>4840000</v>
      </c>
      <c r="H55" s="82">
        <f>(VLOOKUP($B55,'CC - 01'!$B$9:$AN$86,37,0)+(VLOOKUP($B55,'CC - 01'!$B$9:$AN$86,38,0)))</f>
        <v>0</v>
      </c>
      <c r="I55" s="201">
        <f t="shared" si="35"/>
        <v>0</v>
      </c>
      <c r="J55" s="202">
        <f t="shared" si="36"/>
        <v>20</v>
      </c>
      <c r="K55" s="36">
        <f t="shared" si="36"/>
        <v>4840000</v>
      </c>
      <c r="L55" s="80">
        <f t="shared" si="43"/>
        <v>300000</v>
      </c>
      <c r="M55" s="203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201">
        <f t="shared" si="41"/>
        <v>4631800</v>
      </c>
      <c r="R55" s="201">
        <f t="shared" si="42"/>
        <v>0</v>
      </c>
      <c r="S55" s="204">
        <f t="shared" si="44"/>
        <v>4631800</v>
      </c>
      <c r="T55" s="201"/>
      <c r="U55" s="167"/>
      <c r="V55" s="205"/>
      <c r="W55" s="190"/>
      <c r="X55" s="183"/>
      <c r="Y55" s="183"/>
      <c r="Z55" s="183"/>
      <c r="AA55" s="160"/>
      <c r="AB55" s="160"/>
      <c r="AC55" s="160"/>
      <c r="AD55" s="160"/>
      <c r="AE55" s="160"/>
    </row>
    <row r="56" spans="1:31" s="206" customFormat="1" ht="22.5" customHeight="1">
      <c r="A56" s="207">
        <v>8</v>
      </c>
      <c r="B56" s="207" t="s">
        <v>192</v>
      </c>
      <c r="C56" s="198" t="str">
        <f t="shared" si="32"/>
        <v>Trần Đình Thái</v>
      </c>
      <c r="D56" s="199" t="str">
        <f t="shared" ref="D56" si="45">VLOOKUP(B56,DS,3,0)</f>
        <v>Cơ Điện</v>
      </c>
      <c r="E56" s="200">
        <f>VLOOKUP(B56,TH!$B$11:$E$52,4,0)</f>
        <v>3568000</v>
      </c>
      <c r="F56" s="82">
        <f>VLOOKUP($B56,'CC - 01'!$B$9:$AR$91,36,0)</f>
        <v>20</v>
      </c>
      <c r="G56" s="201">
        <f t="shared" ref="G56" si="46">ROUND(E56/$U$2*F56,0)</f>
        <v>3568000</v>
      </c>
      <c r="H56" s="82">
        <f>(VLOOKUP($B56,'CC - 01'!$B$9:$AN$86,37,0)+(VLOOKUP($B56,'CC - 01'!$B$9:$AN$86,38,0)))</f>
        <v>0</v>
      </c>
      <c r="I56" s="201">
        <f t="shared" ref="I56" si="47">ROUND(E56/$U$2*H56,0)</f>
        <v>0</v>
      </c>
      <c r="J56" s="202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3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201">
        <f t="shared" ref="Q56" si="55">M56-SUM(N56:P56)</f>
        <v>3493360</v>
      </c>
      <c r="R56" s="201">
        <f t="shared" ref="R56" si="56">VLOOKUP(B56,DS,23,0)</f>
        <v>0</v>
      </c>
      <c r="S56" s="204">
        <f t="shared" ref="S56" si="57">Q56-R56</f>
        <v>3493360</v>
      </c>
      <c r="T56" s="201"/>
      <c r="U56" s="167"/>
      <c r="V56" s="205"/>
      <c r="W56" s="205"/>
      <c r="X56" s="205"/>
      <c r="Y56" s="205"/>
      <c r="Z56" s="205"/>
    </row>
    <row r="57" spans="1:31" s="211" customFormat="1" ht="21" customHeight="1">
      <c r="A57" s="406" t="s">
        <v>25</v>
      </c>
      <c r="B57" s="407"/>
      <c r="C57" s="407"/>
      <c r="D57" s="407"/>
      <c r="E57" s="208">
        <f>SUM(E49:E56)</f>
        <v>41217000</v>
      </c>
      <c r="F57" s="208"/>
      <c r="G57" s="208">
        <f t="shared" ref="G57:S57" si="58">SUM(G49:G56)</f>
        <v>39386550</v>
      </c>
      <c r="H57" s="208">
        <f t="shared" si="58"/>
        <v>0</v>
      </c>
      <c r="I57" s="208">
        <f t="shared" si="58"/>
        <v>0</v>
      </c>
      <c r="J57" s="208">
        <f t="shared" si="58"/>
        <v>156</v>
      </c>
      <c r="K57" s="209">
        <f t="shared" si="58"/>
        <v>39386550</v>
      </c>
      <c r="L57" s="209">
        <f t="shared" si="58"/>
        <v>2340000</v>
      </c>
      <c r="M57" s="209">
        <f t="shared" si="58"/>
        <v>41726550</v>
      </c>
      <c r="N57" s="209">
        <f t="shared" si="58"/>
        <v>3297360</v>
      </c>
      <c r="O57" s="209">
        <f t="shared" si="58"/>
        <v>618255</v>
      </c>
      <c r="P57" s="209">
        <f t="shared" si="58"/>
        <v>412170</v>
      </c>
      <c r="Q57" s="209">
        <f t="shared" si="58"/>
        <v>37398765</v>
      </c>
      <c r="R57" s="209">
        <f t="shared" si="58"/>
        <v>0</v>
      </c>
      <c r="S57" s="209">
        <f t="shared" si="58"/>
        <v>37398765</v>
      </c>
      <c r="T57" s="209"/>
      <c r="U57" s="167"/>
      <c r="V57" s="210"/>
      <c r="W57" s="210"/>
      <c r="X57" s="210"/>
      <c r="Y57" s="210"/>
      <c r="Z57" s="210"/>
    </row>
    <row r="58" spans="1:31" s="219" customFormat="1" ht="13.5" customHeight="1">
      <c r="A58" s="212"/>
      <c r="B58" s="212"/>
      <c r="C58" s="213"/>
      <c r="D58" s="214"/>
      <c r="E58" s="215"/>
      <c r="F58" s="213"/>
      <c r="G58" s="213"/>
      <c r="H58" s="213"/>
      <c r="I58" s="213"/>
      <c r="J58" s="216"/>
      <c r="K58" s="213"/>
      <c r="L58" s="213"/>
      <c r="M58" s="217"/>
      <c r="N58" s="213"/>
      <c r="O58" s="213"/>
      <c r="P58" s="213"/>
      <c r="Q58" s="213"/>
      <c r="R58" s="213"/>
      <c r="S58" s="213"/>
      <c r="T58" s="213"/>
      <c r="U58" s="167"/>
      <c r="V58" s="218"/>
      <c r="W58" s="218"/>
      <c r="X58" s="218"/>
      <c r="Y58" s="218"/>
      <c r="Z58" s="218"/>
    </row>
    <row r="59" spans="1:31" s="206" customFormat="1" ht="17.25" customHeight="1">
      <c r="A59" s="220"/>
      <c r="B59" s="220"/>
      <c r="C59" s="220"/>
      <c r="D59" s="221"/>
      <c r="E59" s="222"/>
      <c r="F59" s="220"/>
      <c r="G59" s="220"/>
      <c r="H59" s="220"/>
      <c r="I59" s="220"/>
      <c r="J59" s="223"/>
      <c r="K59" s="222"/>
      <c r="L59" s="220"/>
      <c r="M59" s="220"/>
      <c r="N59" s="220"/>
      <c r="O59" s="220"/>
      <c r="P59" s="220"/>
      <c r="Q59" s="220"/>
      <c r="R59" s="220"/>
      <c r="S59" s="224" t="str">
        <f>$S$30</f>
        <v>Long An, ngày  31   tháng   01   năm 2017</v>
      </c>
      <c r="T59" s="220"/>
      <c r="U59" s="225"/>
      <c r="V59" s="205"/>
      <c r="W59" s="205"/>
      <c r="X59" s="205"/>
      <c r="Y59" s="205"/>
      <c r="Z59" s="205"/>
    </row>
    <row r="60" spans="1:31" s="206" customFormat="1" ht="12.75">
      <c r="A60" s="226"/>
      <c r="B60" s="226"/>
      <c r="C60" s="225" t="s">
        <v>60</v>
      </c>
      <c r="D60" s="227"/>
      <c r="E60" s="186"/>
      <c r="F60" s="225"/>
      <c r="G60" s="186"/>
      <c r="H60" s="186"/>
      <c r="I60" s="186"/>
      <c r="J60" s="228"/>
      <c r="K60" s="205"/>
      <c r="L60" s="229"/>
      <c r="M60" s="236"/>
      <c r="N60" s="230"/>
      <c r="O60" s="230"/>
      <c r="P60" s="230"/>
      <c r="Q60" s="230"/>
      <c r="S60" s="230" t="s">
        <v>22</v>
      </c>
      <c r="T60" s="225"/>
      <c r="U60" s="225"/>
      <c r="V60" s="205"/>
      <c r="W60" s="205"/>
      <c r="X60" s="205"/>
      <c r="Y60" s="205"/>
      <c r="Z60" s="205"/>
    </row>
    <row r="61" spans="1:31" s="219" customFormat="1" ht="12">
      <c r="A61" s="212"/>
      <c r="B61" s="212"/>
      <c r="C61" s="231"/>
      <c r="D61" s="231"/>
      <c r="E61" s="232"/>
      <c r="F61" s="170"/>
      <c r="G61" s="232"/>
      <c r="H61" s="232"/>
      <c r="I61" s="232"/>
      <c r="J61" s="216"/>
      <c r="K61" s="218"/>
      <c r="L61" s="233"/>
      <c r="N61" s="234"/>
      <c r="O61" s="234"/>
      <c r="P61" s="234"/>
      <c r="Q61" s="234"/>
      <c r="S61" s="234"/>
      <c r="T61" s="170"/>
      <c r="U61" s="167"/>
      <c r="V61" s="218"/>
      <c r="W61" s="218"/>
      <c r="X61" s="218"/>
      <c r="Y61" s="218"/>
      <c r="Z61" s="218"/>
    </row>
    <row r="63" spans="1:31">
      <c r="F63" s="291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5:A47"/>
    <mergeCell ref="B45:B47"/>
    <mergeCell ref="C45:C47"/>
    <mergeCell ref="D45:D47"/>
    <mergeCell ref="E45:E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I32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U20" sqref="AU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11.28515625" style="2" bestFit="1" customWidth="1"/>
    <col min="6" max="33" width="3.42578125" style="111" customWidth="1"/>
    <col min="34" max="34" width="3.42578125" style="112" customWidth="1"/>
    <col min="35" max="35" width="3.5703125" style="112" bestFit="1" customWidth="1"/>
    <col min="36" max="36" width="3.42578125" style="112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5"/>
      <c r="C1" s="45"/>
      <c r="D1" s="49"/>
      <c r="E1" s="45"/>
      <c r="F1" s="49"/>
      <c r="G1" s="49"/>
      <c r="H1" s="49"/>
      <c r="I1" s="49"/>
      <c r="J1" s="49"/>
      <c r="K1" s="107"/>
      <c r="L1" s="107"/>
      <c r="M1" s="107"/>
      <c r="N1" s="107"/>
      <c r="O1" s="107"/>
      <c r="P1" s="107"/>
      <c r="Q1" s="107"/>
      <c r="R1" s="107"/>
      <c r="S1" s="47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6"/>
      <c r="AL1" s="46"/>
      <c r="AM1" s="395" t="s">
        <v>180</v>
      </c>
      <c r="AN1" s="396"/>
      <c r="AO1" s="396"/>
      <c r="AP1" s="396"/>
      <c r="AQ1" s="396"/>
      <c r="AR1" s="396"/>
      <c r="AS1" s="397"/>
      <c r="AT1" s="48"/>
    </row>
    <row r="2" spans="1:91" ht="20.25">
      <c r="A2" s="126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6" t="str">
        <f>TH!$A$2</f>
        <v>Địa chỉ: Lô A14, đường 4A, KCN Hải Sơn, Đức Hòa, Long An</v>
      </c>
      <c r="B3" s="51"/>
      <c r="C3" s="51"/>
      <c r="D3" s="52"/>
      <c r="E3" s="52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5"/>
      <c r="D4" s="244"/>
      <c r="E4" s="292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398" t="s">
        <v>28</v>
      </c>
      <c r="B5" s="398" t="s">
        <v>3</v>
      </c>
      <c r="C5" s="398" t="s">
        <v>1</v>
      </c>
      <c r="D5" s="400" t="s">
        <v>29</v>
      </c>
      <c r="E5" s="398" t="s">
        <v>30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106">
        <f>AH5+1</f>
        <v>42796</v>
      </c>
      <c r="AJ5" s="106">
        <v>31</v>
      </c>
      <c r="AK5" s="401" t="s">
        <v>15</v>
      </c>
      <c r="AL5" s="402"/>
      <c r="AM5" s="403"/>
      <c r="AN5" s="404" t="s">
        <v>45</v>
      </c>
      <c r="AO5" s="404" t="s">
        <v>41</v>
      </c>
      <c r="AP5" s="404" t="s">
        <v>42</v>
      </c>
      <c r="AQ5" s="404" t="s">
        <v>43</v>
      </c>
      <c r="AR5" s="404" t="s">
        <v>44</v>
      </c>
      <c r="AS5" s="400" t="s">
        <v>0</v>
      </c>
      <c r="AT5" s="39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399"/>
      <c r="B6" s="399"/>
      <c r="C6" s="399"/>
      <c r="D6" s="399"/>
      <c r="E6" s="399"/>
      <c r="F6" s="274" t="str">
        <f>CHOOSE(WEEKDAY(F5),"C.Nhật","T.Hai","T.Ba","T.Tư","T.Năm","T.Sáu","T.Bảy")</f>
        <v>T.Tư</v>
      </c>
      <c r="G6" s="274" t="str">
        <f t="shared" ref="G6:AI6" si="1">CHOOSE(WEEKDAY(G5),"C.Nhật","T.Hai","T.Ba","T.Tư","T.Năm","T.Sáu","T.Bảy")</f>
        <v>T.Năm</v>
      </c>
      <c r="H6" s="274" t="str">
        <f t="shared" si="1"/>
        <v>T.Sáu</v>
      </c>
      <c r="I6" s="274" t="str">
        <f t="shared" si="1"/>
        <v>T.Bảy</v>
      </c>
      <c r="J6" s="274" t="str">
        <f t="shared" si="1"/>
        <v>C.Nhật</v>
      </c>
      <c r="K6" s="274" t="str">
        <f t="shared" si="1"/>
        <v>T.Hai</v>
      </c>
      <c r="L6" s="274" t="str">
        <f t="shared" si="1"/>
        <v>T.Ba</v>
      </c>
      <c r="M6" s="274" t="str">
        <f t="shared" si="1"/>
        <v>T.Tư</v>
      </c>
      <c r="N6" s="274" t="str">
        <f t="shared" si="1"/>
        <v>T.Năm</v>
      </c>
      <c r="O6" s="274" t="str">
        <f t="shared" si="1"/>
        <v>T.Sáu</v>
      </c>
      <c r="P6" s="274" t="str">
        <f t="shared" si="1"/>
        <v>T.Bảy</v>
      </c>
      <c r="Q6" s="274" t="str">
        <f t="shared" si="1"/>
        <v>C.Nhật</v>
      </c>
      <c r="R6" s="274" t="str">
        <f t="shared" si="1"/>
        <v>T.Hai</v>
      </c>
      <c r="S6" s="274" t="str">
        <f t="shared" si="1"/>
        <v>T.Ba</v>
      </c>
      <c r="T6" s="274" t="str">
        <f t="shared" si="1"/>
        <v>T.Tư</v>
      </c>
      <c r="U6" s="274" t="str">
        <f t="shared" si="1"/>
        <v>T.Năm</v>
      </c>
      <c r="V6" s="274" t="str">
        <f t="shared" si="1"/>
        <v>T.Sáu</v>
      </c>
      <c r="W6" s="274" t="str">
        <f t="shared" si="1"/>
        <v>T.Bảy</v>
      </c>
      <c r="X6" s="274" t="str">
        <f t="shared" si="1"/>
        <v>C.Nhật</v>
      </c>
      <c r="Y6" s="274" t="str">
        <f t="shared" si="1"/>
        <v>T.Hai</v>
      </c>
      <c r="Z6" s="274" t="str">
        <f t="shared" si="1"/>
        <v>T.Ba</v>
      </c>
      <c r="AA6" s="274" t="str">
        <f t="shared" si="1"/>
        <v>T.Tư</v>
      </c>
      <c r="AB6" s="274" t="str">
        <f t="shared" si="1"/>
        <v>T.Năm</v>
      </c>
      <c r="AC6" s="274" t="str">
        <f t="shared" si="1"/>
        <v>T.Sáu</v>
      </c>
      <c r="AD6" s="274" t="str">
        <f t="shared" si="1"/>
        <v>T.Bảy</v>
      </c>
      <c r="AE6" s="274" t="str">
        <f t="shared" si="1"/>
        <v>C.Nhật</v>
      </c>
      <c r="AF6" s="274" t="str">
        <f t="shared" si="1"/>
        <v>T.Hai</v>
      </c>
      <c r="AG6" s="274" t="str">
        <f t="shared" si="1"/>
        <v>T.Ba</v>
      </c>
      <c r="AH6" s="274" t="str">
        <f t="shared" si="1"/>
        <v>T.Tư</v>
      </c>
      <c r="AI6" s="274" t="str">
        <f t="shared" si="1"/>
        <v>T.Năm</v>
      </c>
      <c r="AJ6" s="274" t="s">
        <v>195</v>
      </c>
      <c r="AK6" s="275" t="s">
        <v>16</v>
      </c>
      <c r="AL6" s="275" t="s">
        <v>31</v>
      </c>
      <c r="AM6" s="276" t="s">
        <v>17</v>
      </c>
      <c r="AN6" s="405"/>
      <c r="AO6" s="405"/>
      <c r="AP6" s="405"/>
      <c r="AQ6" s="405"/>
      <c r="AR6" s="405"/>
      <c r="AS6" s="399"/>
      <c r="AT6" s="39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77">
        <v>1</v>
      </c>
      <c r="B7" s="277">
        <v>1</v>
      </c>
      <c r="C7" s="277">
        <v>2</v>
      </c>
      <c r="D7" s="277">
        <v>3</v>
      </c>
      <c r="E7" s="277">
        <v>4</v>
      </c>
      <c r="F7" s="277">
        <v>5</v>
      </c>
      <c r="G7" s="277">
        <v>6</v>
      </c>
      <c r="H7" s="277">
        <v>7</v>
      </c>
      <c r="I7" s="277">
        <v>8</v>
      </c>
      <c r="J7" s="277">
        <v>9</v>
      </c>
      <c r="K7" s="277">
        <v>10</v>
      </c>
      <c r="L7" s="277">
        <v>11</v>
      </c>
      <c r="M7" s="277">
        <v>12</v>
      </c>
      <c r="N7" s="277">
        <v>13</v>
      </c>
      <c r="O7" s="277">
        <v>14</v>
      </c>
      <c r="P7" s="277">
        <v>15</v>
      </c>
      <c r="Q7" s="277">
        <v>16</v>
      </c>
      <c r="R7" s="277">
        <v>17</v>
      </c>
      <c r="S7" s="277">
        <v>18</v>
      </c>
      <c r="T7" s="277">
        <v>19</v>
      </c>
      <c r="U7" s="277">
        <v>20</v>
      </c>
      <c r="V7" s="277">
        <v>21</v>
      </c>
      <c r="W7" s="277">
        <v>22</v>
      </c>
      <c r="X7" s="277">
        <v>23</v>
      </c>
      <c r="Y7" s="277">
        <v>24</v>
      </c>
      <c r="Z7" s="277">
        <v>25</v>
      </c>
      <c r="AA7" s="277">
        <v>26</v>
      </c>
      <c r="AB7" s="277">
        <v>27</v>
      </c>
      <c r="AC7" s="277">
        <v>28</v>
      </c>
      <c r="AD7" s="277">
        <v>29</v>
      </c>
      <c r="AE7" s="277">
        <v>30</v>
      </c>
      <c r="AF7" s="277">
        <v>31</v>
      </c>
      <c r="AG7" s="277">
        <v>32</v>
      </c>
      <c r="AH7" s="277">
        <v>33</v>
      </c>
      <c r="AI7" s="277">
        <v>34</v>
      </c>
      <c r="AJ7" s="277">
        <v>35</v>
      </c>
      <c r="AK7" s="277">
        <v>36</v>
      </c>
      <c r="AL7" s="277">
        <v>37</v>
      </c>
      <c r="AM7" s="277">
        <v>38</v>
      </c>
      <c r="AN7" s="277">
        <v>39</v>
      </c>
      <c r="AO7" s="277">
        <v>40</v>
      </c>
      <c r="AP7" s="277">
        <v>41</v>
      </c>
      <c r="AQ7" s="277">
        <v>42</v>
      </c>
      <c r="AR7" s="277">
        <v>43</v>
      </c>
      <c r="AS7" s="277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0" customFormat="1" ht="21" customHeight="1">
      <c r="A8" s="278" t="s">
        <v>183</v>
      </c>
      <c r="B8" s="281" t="s">
        <v>184</v>
      </c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3"/>
      <c r="AT8" s="279"/>
    </row>
    <row r="9" spans="1:91" s="57" customFormat="1" ht="18" customHeight="1">
      <c r="A9" s="390">
        <v>1</v>
      </c>
      <c r="B9" s="390" t="s">
        <v>61</v>
      </c>
      <c r="C9" s="362" t="str">
        <f>VLOOKUP(B9,DS,2,0)</f>
        <v>Mai Út Hiền</v>
      </c>
      <c r="D9" s="364" t="str">
        <f>VLOOKUP(B9,DS,3,0)</f>
        <v>Cơ Điện</v>
      </c>
      <c r="E9" s="58" t="s">
        <v>32</v>
      </c>
      <c r="F9" s="156"/>
      <c r="G9" s="156"/>
      <c r="H9" s="156"/>
      <c r="I9" s="156"/>
      <c r="J9" s="156"/>
      <c r="K9" s="156">
        <v>8</v>
      </c>
      <c r="L9" s="156">
        <v>8</v>
      </c>
      <c r="M9" s="156">
        <v>8</v>
      </c>
      <c r="N9" s="156">
        <v>8</v>
      </c>
      <c r="O9" s="156">
        <v>8</v>
      </c>
      <c r="P9" s="156">
        <v>8</v>
      </c>
      <c r="Q9" s="156"/>
      <c r="R9" s="156">
        <v>8</v>
      </c>
      <c r="S9" s="156">
        <v>8</v>
      </c>
      <c r="T9" s="156">
        <v>8</v>
      </c>
      <c r="U9" s="156">
        <v>8</v>
      </c>
      <c r="V9" s="156">
        <v>8</v>
      </c>
      <c r="W9" s="156">
        <v>8</v>
      </c>
      <c r="X9" s="156"/>
      <c r="Y9" s="156">
        <v>8</v>
      </c>
      <c r="Z9" s="156">
        <v>8</v>
      </c>
      <c r="AA9" s="156">
        <v>8</v>
      </c>
      <c r="AB9" s="156">
        <v>8</v>
      </c>
      <c r="AC9" s="156">
        <v>8</v>
      </c>
      <c r="AD9" s="156">
        <v>8</v>
      </c>
      <c r="AE9" s="156"/>
      <c r="AF9" s="156">
        <v>8</v>
      </c>
      <c r="AG9" s="156">
        <v>8</v>
      </c>
      <c r="AH9" s="156"/>
      <c r="AI9" s="156"/>
      <c r="AJ9" s="156"/>
      <c r="AK9" s="366">
        <f>((SUM(F9:AJ9))/8)-(SUMIF($F$6:$AJ$6,"C.Nhật",F9:AJ9)/8)</f>
        <v>20</v>
      </c>
      <c r="AL9" s="366">
        <f>SUM(F10:AI10)/8*1.5</f>
        <v>0</v>
      </c>
      <c r="AM9" s="374">
        <f>SUMIF($F$6:$AI$6,"C.Nhật",$F9:$AI10)/8*2</f>
        <v>0</v>
      </c>
      <c r="AN9" s="354">
        <f>SUM(AK9:AM10)</f>
        <v>20</v>
      </c>
      <c r="AO9" s="392">
        <v>0</v>
      </c>
      <c r="AP9" s="354"/>
      <c r="AQ9" s="354"/>
      <c r="AR9" s="354"/>
      <c r="AS9" s="38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391"/>
      <c r="B10" s="391"/>
      <c r="C10" s="363"/>
      <c r="D10" s="365"/>
      <c r="E10" s="59" t="s">
        <v>31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367"/>
      <c r="AL10" s="367"/>
      <c r="AM10" s="375"/>
      <c r="AN10" s="355"/>
      <c r="AO10" s="393"/>
      <c r="AP10" s="355"/>
      <c r="AQ10" s="355"/>
      <c r="AR10" s="355"/>
      <c r="AS10" s="38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390">
        <f>A9+1</f>
        <v>2</v>
      </c>
      <c r="B11" s="390" t="s">
        <v>62</v>
      </c>
      <c r="C11" s="362" t="str">
        <f>VLOOKUP(B11,DS,2,0)</f>
        <v>Nguyễn Thị Xuân Thảo</v>
      </c>
      <c r="D11" s="364" t="str">
        <f>VLOOKUP(B11,DS,3,0)</f>
        <v>KCS</v>
      </c>
      <c r="E11" s="58" t="s">
        <v>32</v>
      </c>
      <c r="F11" s="156"/>
      <c r="G11" s="156"/>
      <c r="H11" s="156"/>
      <c r="I11" s="156"/>
      <c r="J11" s="156"/>
      <c r="K11" s="156">
        <v>8</v>
      </c>
      <c r="L11" s="156">
        <v>8</v>
      </c>
      <c r="M11" s="156">
        <v>8</v>
      </c>
      <c r="N11" s="156">
        <v>8</v>
      </c>
      <c r="O11" s="156">
        <v>8</v>
      </c>
      <c r="P11" s="156">
        <v>8</v>
      </c>
      <c r="Q11" s="156"/>
      <c r="R11" s="156">
        <v>8</v>
      </c>
      <c r="S11" s="156">
        <v>8</v>
      </c>
      <c r="T11" s="156">
        <v>8</v>
      </c>
      <c r="U11" s="156">
        <v>8</v>
      </c>
      <c r="V11" s="156">
        <v>8</v>
      </c>
      <c r="W11" s="156">
        <v>8</v>
      </c>
      <c r="X11" s="156"/>
      <c r="Y11" s="156">
        <v>8</v>
      </c>
      <c r="Z11" s="156">
        <v>8</v>
      </c>
      <c r="AA11" s="156">
        <v>8</v>
      </c>
      <c r="AB11" s="156">
        <v>8</v>
      </c>
      <c r="AC11" s="156">
        <v>8</v>
      </c>
      <c r="AD11" s="156">
        <v>8</v>
      </c>
      <c r="AE11" s="156"/>
      <c r="AF11" s="156">
        <v>8</v>
      </c>
      <c r="AG11" s="156">
        <v>8</v>
      </c>
      <c r="AH11" s="156"/>
      <c r="AI11" s="156"/>
      <c r="AJ11" s="156"/>
      <c r="AK11" s="366">
        <f>((SUM(F11:AJ11))/8)-(SUMIF($F$6:$AJ$6,"C.Nhật",F11:AJ11)/8)</f>
        <v>20</v>
      </c>
      <c r="AL11" s="366">
        <f>SUM(F12:AI12)/8*1.5</f>
        <v>0</v>
      </c>
      <c r="AM11" s="374">
        <f>SUMIF($F$6:$AI$6,"C.Nhật",$F11:$AI12)/8*2</f>
        <v>0</v>
      </c>
      <c r="AN11" s="354">
        <f>SUM(AK11:AM12)</f>
        <v>20</v>
      </c>
      <c r="AO11" s="392">
        <v>0</v>
      </c>
      <c r="AP11" s="354"/>
      <c r="AQ11" s="354"/>
      <c r="AR11" s="354"/>
      <c r="AS11" s="38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391"/>
      <c r="B12" s="391"/>
      <c r="C12" s="363"/>
      <c r="D12" s="365"/>
      <c r="E12" s="59" t="s">
        <v>31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367"/>
      <c r="AL12" s="367"/>
      <c r="AM12" s="375"/>
      <c r="AN12" s="355"/>
      <c r="AO12" s="393"/>
      <c r="AP12" s="355"/>
      <c r="AQ12" s="355"/>
      <c r="AR12" s="355"/>
      <c r="AS12" s="38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0" customFormat="1" ht="21" customHeight="1">
      <c r="A13" s="278" t="s">
        <v>185</v>
      </c>
      <c r="B13" s="281" t="s">
        <v>186</v>
      </c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3"/>
      <c r="AT13" s="279"/>
    </row>
    <row r="14" spans="1:91" s="57" customFormat="1" ht="18" customHeight="1">
      <c r="A14" s="390">
        <v>3</v>
      </c>
      <c r="B14" s="390" t="s">
        <v>85</v>
      </c>
      <c r="C14" s="362" t="str">
        <f>VLOOKUP(B14,DS,2,0)</f>
        <v>Huỳnh Thị Hường</v>
      </c>
      <c r="D14" s="364" t="str">
        <f>VLOOKUP(B14,DS,3,0)</f>
        <v>Công nhân</v>
      </c>
      <c r="E14" s="58" t="s">
        <v>32</v>
      </c>
      <c r="F14" s="156"/>
      <c r="G14" s="156"/>
      <c r="H14" s="156"/>
      <c r="I14" s="156"/>
      <c r="J14" s="156"/>
      <c r="K14" s="156">
        <v>8</v>
      </c>
      <c r="L14" s="156">
        <v>8</v>
      </c>
      <c r="M14" s="156">
        <v>8</v>
      </c>
      <c r="N14" s="156">
        <v>8</v>
      </c>
      <c r="O14" s="156">
        <v>8</v>
      </c>
      <c r="P14" s="156">
        <v>8</v>
      </c>
      <c r="Q14" s="156"/>
      <c r="R14" s="156">
        <v>8</v>
      </c>
      <c r="S14" s="156">
        <v>8</v>
      </c>
      <c r="T14" s="156">
        <v>8</v>
      </c>
      <c r="U14" s="156">
        <v>8</v>
      </c>
      <c r="V14" s="156">
        <v>8</v>
      </c>
      <c r="W14" s="156">
        <v>8</v>
      </c>
      <c r="X14" s="156"/>
      <c r="Y14" s="156">
        <v>8</v>
      </c>
      <c r="Z14" s="156">
        <v>8</v>
      </c>
      <c r="AA14" s="156">
        <v>8</v>
      </c>
      <c r="AB14" s="156">
        <v>8</v>
      </c>
      <c r="AC14" s="156">
        <v>8</v>
      </c>
      <c r="AD14" s="156">
        <v>8</v>
      </c>
      <c r="AE14" s="156"/>
      <c r="AF14" s="156">
        <v>8</v>
      </c>
      <c r="AG14" s="156">
        <v>8</v>
      </c>
      <c r="AH14" s="156"/>
      <c r="AI14" s="156"/>
      <c r="AJ14" s="156"/>
      <c r="AK14" s="366">
        <f>((SUM(F14:AJ14))/8)-(SUMIF($F$6:$AJ$6,"C.Nhật",F14:AJ14)/8)</f>
        <v>20</v>
      </c>
      <c r="AL14" s="366">
        <f>SUM(F15:AI15)/8*1.5</f>
        <v>0</v>
      </c>
      <c r="AM14" s="374">
        <f>SUMIF($F$6:$AI$6,"C.Nhật",$F14:$AI15)/8*2</f>
        <v>0</v>
      </c>
      <c r="AN14" s="354">
        <f>SUM(AK14:AM15)</f>
        <v>20</v>
      </c>
      <c r="AO14" s="392">
        <v>0</v>
      </c>
      <c r="AP14" s="354"/>
      <c r="AQ14" s="354"/>
      <c r="AR14" s="354"/>
      <c r="AS14" s="38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391"/>
      <c r="B15" s="391"/>
      <c r="C15" s="363"/>
      <c r="D15" s="365"/>
      <c r="E15" s="59" t="s">
        <v>31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367"/>
      <c r="AL15" s="367"/>
      <c r="AM15" s="375"/>
      <c r="AN15" s="355"/>
      <c r="AO15" s="393"/>
      <c r="AP15" s="355"/>
      <c r="AQ15" s="355"/>
      <c r="AR15" s="355"/>
      <c r="AS15" s="38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390">
        <f>A14+1</f>
        <v>4</v>
      </c>
      <c r="B16" s="390" t="s">
        <v>86</v>
      </c>
      <c r="C16" s="362" t="str">
        <f>VLOOKUP(B16,DS,2,0)</f>
        <v>Nguyễn Thị Rong</v>
      </c>
      <c r="D16" s="364" t="str">
        <f>VLOOKUP(B16,DS,3,0)</f>
        <v>Công nhân</v>
      </c>
      <c r="E16" s="58" t="s">
        <v>32</v>
      </c>
      <c r="F16" s="156"/>
      <c r="G16" s="156"/>
      <c r="H16" s="156"/>
      <c r="I16" s="156"/>
      <c r="J16" s="156"/>
      <c r="K16" s="156">
        <v>8</v>
      </c>
      <c r="L16" s="156">
        <v>8</v>
      </c>
      <c r="M16" s="156">
        <v>8</v>
      </c>
      <c r="N16" s="156">
        <v>8</v>
      </c>
      <c r="O16" s="156">
        <v>8</v>
      </c>
      <c r="P16" s="156">
        <v>8</v>
      </c>
      <c r="Q16" s="156"/>
      <c r="R16" s="156">
        <v>8</v>
      </c>
      <c r="S16" s="156">
        <v>8</v>
      </c>
      <c r="T16" s="156">
        <v>8</v>
      </c>
      <c r="U16" s="156">
        <v>8</v>
      </c>
      <c r="V16" s="156">
        <v>8</v>
      </c>
      <c r="W16" s="156">
        <v>8</v>
      </c>
      <c r="X16" s="156"/>
      <c r="Y16" s="156">
        <v>8</v>
      </c>
      <c r="Z16" s="156">
        <v>8</v>
      </c>
      <c r="AA16" s="156">
        <v>8</v>
      </c>
      <c r="AB16" s="156">
        <v>8</v>
      </c>
      <c r="AC16" s="156">
        <v>8</v>
      </c>
      <c r="AD16" s="156">
        <v>8</v>
      </c>
      <c r="AE16" s="156"/>
      <c r="AF16" s="156">
        <v>8</v>
      </c>
      <c r="AG16" s="156">
        <v>8</v>
      </c>
      <c r="AH16" s="156"/>
      <c r="AI16" s="156"/>
      <c r="AJ16" s="156"/>
      <c r="AK16" s="366">
        <f>((SUM(F16:AJ16))/8)-(SUMIF($F$6:$AJ$6,"C.Nhật",F16:AJ16)/8)</f>
        <v>20</v>
      </c>
      <c r="AL16" s="366">
        <f>SUM(F17:AI17)/8*1.5</f>
        <v>0</v>
      </c>
      <c r="AM16" s="374">
        <f>SUMIF($F$6:$AI$6,"C.Nhật",$F16:$AI17)/8*2</f>
        <v>0</v>
      </c>
      <c r="AN16" s="354">
        <f>SUM(AK16:AM17)</f>
        <v>20</v>
      </c>
      <c r="AO16" s="392">
        <v>0</v>
      </c>
      <c r="AP16" s="354"/>
      <c r="AQ16" s="354"/>
      <c r="AR16" s="354"/>
      <c r="AS16" s="38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391"/>
      <c r="B17" s="391"/>
      <c r="C17" s="363"/>
      <c r="D17" s="365"/>
      <c r="E17" s="59" t="s">
        <v>31</v>
      </c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367"/>
      <c r="AL17" s="367"/>
      <c r="AM17" s="375"/>
      <c r="AN17" s="355"/>
      <c r="AO17" s="393"/>
      <c r="AP17" s="355"/>
      <c r="AQ17" s="355"/>
      <c r="AR17" s="355"/>
      <c r="AS17" s="38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390">
        <f t="shared" ref="A18" si="2">A16+1</f>
        <v>5</v>
      </c>
      <c r="B18" s="390" t="s">
        <v>87</v>
      </c>
      <c r="C18" s="362" t="str">
        <f>VLOOKUP(B18,DS,2,0)</f>
        <v>Sơn Thị Nil</v>
      </c>
      <c r="D18" s="364" t="str">
        <f>VLOOKUP(B18,DS,3,0)</f>
        <v>Công nhân</v>
      </c>
      <c r="E18" s="58" t="s">
        <v>32</v>
      </c>
      <c r="F18" s="156"/>
      <c r="G18" s="156"/>
      <c r="H18" s="156"/>
      <c r="I18" s="156"/>
      <c r="J18" s="156"/>
      <c r="K18" s="156">
        <v>8</v>
      </c>
      <c r="L18" s="156">
        <v>8</v>
      </c>
      <c r="M18" s="156">
        <v>8</v>
      </c>
      <c r="N18" s="156">
        <v>8</v>
      </c>
      <c r="O18" s="156">
        <v>8</v>
      </c>
      <c r="P18" s="156">
        <v>8</v>
      </c>
      <c r="Q18" s="156"/>
      <c r="R18" s="156">
        <v>8</v>
      </c>
      <c r="S18" s="156">
        <v>8</v>
      </c>
      <c r="T18" s="156">
        <v>8</v>
      </c>
      <c r="U18" s="156">
        <v>8</v>
      </c>
      <c r="V18" s="156">
        <v>8</v>
      </c>
      <c r="W18" s="156">
        <v>8</v>
      </c>
      <c r="X18" s="156"/>
      <c r="Y18" s="156">
        <v>8</v>
      </c>
      <c r="Z18" s="156">
        <v>8</v>
      </c>
      <c r="AA18" s="156">
        <v>8</v>
      </c>
      <c r="AB18" s="156">
        <v>8</v>
      </c>
      <c r="AC18" s="156">
        <v>8</v>
      </c>
      <c r="AD18" s="156">
        <v>8</v>
      </c>
      <c r="AE18" s="156"/>
      <c r="AF18" s="156">
        <v>8</v>
      </c>
      <c r="AG18" s="156">
        <v>8</v>
      </c>
      <c r="AH18" s="156"/>
      <c r="AI18" s="156"/>
      <c r="AJ18" s="156"/>
      <c r="AK18" s="366">
        <f>((SUM(F18:AJ18))/8)-(SUMIF($F$6:$AJ$6,"C.Nhật",F18:AJ18)/8)</f>
        <v>20</v>
      </c>
      <c r="AL18" s="366">
        <f>SUM(F19:AI19)/8*1.5</f>
        <v>0</v>
      </c>
      <c r="AM18" s="374">
        <f>SUMIF($F$6:$AI$6,"C.Nhật",$F18:$AI19)/8*2</f>
        <v>0</v>
      </c>
      <c r="AN18" s="354">
        <f>SUM(AK18:AM19)</f>
        <v>20</v>
      </c>
      <c r="AO18" s="392">
        <v>0</v>
      </c>
      <c r="AP18" s="354"/>
      <c r="AQ18" s="354"/>
      <c r="AR18" s="354"/>
      <c r="AS18" s="38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391"/>
      <c r="B19" s="391"/>
      <c r="C19" s="363"/>
      <c r="D19" s="365"/>
      <c r="E19" s="59" t="s">
        <v>31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367"/>
      <c r="AL19" s="367"/>
      <c r="AM19" s="375"/>
      <c r="AN19" s="355"/>
      <c r="AO19" s="393"/>
      <c r="AP19" s="355"/>
      <c r="AQ19" s="355"/>
      <c r="AR19" s="355"/>
      <c r="AS19" s="38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390">
        <f t="shared" ref="A20" si="3">A18+1</f>
        <v>6</v>
      </c>
      <c r="B20" s="390" t="s">
        <v>91</v>
      </c>
      <c r="C20" s="362" t="str">
        <f>VLOOKUP(B20,DS,2,0)</f>
        <v>Nguyễn Thị Lựu</v>
      </c>
      <c r="D20" s="364" t="str">
        <f>VLOOKUP(B20,DS,3,0)</f>
        <v>Công nhân</v>
      </c>
      <c r="E20" s="58" t="s">
        <v>32</v>
      </c>
      <c r="F20" s="156"/>
      <c r="G20" s="156"/>
      <c r="H20" s="156"/>
      <c r="I20" s="156"/>
      <c r="J20" s="156"/>
      <c r="K20" s="156">
        <v>8</v>
      </c>
      <c r="L20" s="156">
        <v>8</v>
      </c>
      <c r="M20" s="156">
        <v>8</v>
      </c>
      <c r="N20" s="156">
        <v>8</v>
      </c>
      <c r="O20" s="156">
        <v>8</v>
      </c>
      <c r="P20" s="156">
        <v>8</v>
      </c>
      <c r="Q20" s="156"/>
      <c r="R20" s="156">
        <v>8</v>
      </c>
      <c r="S20" s="156">
        <v>8</v>
      </c>
      <c r="T20" s="156">
        <v>8</v>
      </c>
      <c r="U20" s="156">
        <v>8</v>
      </c>
      <c r="V20" s="156">
        <v>8</v>
      </c>
      <c r="W20" s="156">
        <v>8</v>
      </c>
      <c r="X20" s="156"/>
      <c r="Y20" s="156">
        <v>8</v>
      </c>
      <c r="Z20" s="156">
        <v>8</v>
      </c>
      <c r="AA20" s="156">
        <v>8</v>
      </c>
      <c r="AB20" s="156">
        <v>8</v>
      </c>
      <c r="AC20" s="156">
        <v>8</v>
      </c>
      <c r="AD20" s="156">
        <v>8</v>
      </c>
      <c r="AE20" s="156"/>
      <c r="AF20" s="156">
        <v>8</v>
      </c>
      <c r="AG20" s="156">
        <v>8</v>
      </c>
      <c r="AH20" s="156"/>
      <c r="AI20" s="156"/>
      <c r="AJ20" s="156"/>
      <c r="AK20" s="366">
        <f>((SUM(F20:AJ20))/8)-(SUMIF($F$6:$AJ$6,"C.Nhật",F20:AJ20)/8)</f>
        <v>20</v>
      </c>
      <c r="AL20" s="366">
        <f>SUM(F21:AI21)/8*1.5</f>
        <v>0</v>
      </c>
      <c r="AM20" s="374">
        <f>SUMIF($F$6:$AI$6,"C.Nhật",$F20:$AI21)/8*2</f>
        <v>0</v>
      </c>
      <c r="AN20" s="354">
        <f>SUM(AK20:AM21)</f>
        <v>20</v>
      </c>
      <c r="AO20" s="392">
        <v>0</v>
      </c>
      <c r="AP20" s="354"/>
      <c r="AQ20" s="354"/>
      <c r="AR20" s="354"/>
      <c r="AS20" s="38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391"/>
      <c r="B21" s="391"/>
      <c r="C21" s="363"/>
      <c r="D21" s="365"/>
      <c r="E21" s="59" t="s">
        <v>31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367"/>
      <c r="AL21" s="367"/>
      <c r="AM21" s="375"/>
      <c r="AN21" s="355"/>
      <c r="AO21" s="393"/>
      <c r="AP21" s="355"/>
      <c r="AQ21" s="355"/>
      <c r="AR21" s="355"/>
      <c r="AS21" s="38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390">
        <f t="shared" ref="A22" si="4">A20+1</f>
        <v>7</v>
      </c>
      <c r="B22" s="390" t="s">
        <v>94</v>
      </c>
      <c r="C22" s="362" t="str">
        <f>VLOOKUP(B22,DS,2,0)</f>
        <v>Trà Thị Soi</v>
      </c>
      <c r="D22" s="364" t="str">
        <f>VLOOKUP(B22,DS,3,0)</f>
        <v>Công nhân</v>
      </c>
      <c r="E22" s="58" t="s">
        <v>32</v>
      </c>
      <c r="F22" s="156"/>
      <c r="G22" s="156"/>
      <c r="H22" s="156"/>
      <c r="I22" s="156"/>
      <c r="J22" s="156"/>
      <c r="K22" s="156">
        <v>8</v>
      </c>
      <c r="L22" s="156">
        <v>8</v>
      </c>
      <c r="M22" s="156">
        <v>8</v>
      </c>
      <c r="N22" s="156">
        <v>8</v>
      </c>
      <c r="O22" s="156">
        <v>8</v>
      </c>
      <c r="P22" s="156">
        <v>8</v>
      </c>
      <c r="Q22" s="156"/>
      <c r="R22" s="156">
        <v>8</v>
      </c>
      <c r="S22" s="156">
        <v>8</v>
      </c>
      <c r="T22" s="156">
        <v>8</v>
      </c>
      <c r="U22" s="156">
        <v>8</v>
      </c>
      <c r="V22" s="156">
        <v>8</v>
      </c>
      <c r="W22" s="156">
        <v>8</v>
      </c>
      <c r="X22" s="156"/>
      <c r="Y22" s="156">
        <v>8</v>
      </c>
      <c r="Z22" s="156">
        <v>8</v>
      </c>
      <c r="AA22" s="156">
        <v>8</v>
      </c>
      <c r="AB22" s="156">
        <v>8</v>
      </c>
      <c r="AC22" s="156">
        <v>8</v>
      </c>
      <c r="AD22" s="156">
        <v>8</v>
      </c>
      <c r="AE22" s="156"/>
      <c r="AF22" s="156">
        <v>8</v>
      </c>
      <c r="AG22" s="156">
        <v>8</v>
      </c>
      <c r="AH22" s="156"/>
      <c r="AI22" s="156"/>
      <c r="AJ22" s="156"/>
      <c r="AK22" s="366">
        <f>((SUM(F22:AJ22))/8)-(SUMIF($F$6:$AJ$6,"C.Nhật",F22:AJ22)/8)</f>
        <v>20</v>
      </c>
      <c r="AL22" s="366">
        <f>SUM(F23:AI23)/8*1.5</f>
        <v>0</v>
      </c>
      <c r="AM22" s="374">
        <f>SUMIF($F$6:$AI$6,"C.Nhật",$F22:$AI23)/8*2</f>
        <v>0</v>
      </c>
      <c r="AN22" s="354">
        <f>SUM(AK22:AM23)</f>
        <v>20</v>
      </c>
      <c r="AO22" s="392">
        <v>0</v>
      </c>
      <c r="AP22" s="354"/>
      <c r="AQ22" s="354"/>
      <c r="AR22" s="354"/>
      <c r="AS22" s="38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391"/>
      <c r="B23" s="391"/>
      <c r="C23" s="363"/>
      <c r="D23" s="365"/>
      <c r="E23" s="59" t="s">
        <v>31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367"/>
      <c r="AL23" s="367"/>
      <c r="AM23" s="375"/>
      <c r="AN23" s="355"/>
      <c r="AO23" s="393"/>
      <c r="AP23" s="355"/>
      <c r="AQ23" s="355"/>
      <c r="AR23" s="355"/>
      <c r="AS23" s="38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390">
        <f t="shared" ref="A24" si="5">A22+1</f>
        <v>8</v>
      </c>
      <c r="B24" s="390" t="s">
        <v>101</v>
      </c>
      <c r="C24" s="362" t="str">
        <f>VLOOKUP(B24,DS,2,0)</f>
        <v>Trần Thị Bích Phượng</v>
      </c>
      <c r="D24" s="364" t="str">
        <f>VLOOKUP(B24,DS,3,0)</f>
        <v>Công nhân</v>
      </c>
      <c r="E24" s="58" t="s">
        <v>32</v>
      </c>
      <c r="F24" s="156"/>
      <c r="G24" s="156"/>
      <c r="H24" s="156"/>
      <c r="I24" s="156"/>
      <c r="J24" s="156"/>
      <c r="K24" s="156">
        <v>8</v>
      </c>
      <c r="L24" s="156">
        <v>8</v>
      </c>
      <c r="M24" s="156">
        <v>8</v>
      </c>
      <c r="N24" s="156">
        <v>8</v>
      </c>
      <c r="O24" s="156">
        <v>8</v>
      </c>
      <c r="P24" s="156">
        <v>8</v>
      </c>
      <c r="Q24" s="156"/>
      <c r="R24" s="156">
        <v>8</v>
      </c>
      <c r="S24" s="156">
        <v>8</v>
      </c>
      <c r="T24" s="156">
        <v>8</v>
      </c>
      <c r="U24" s="156">
        <v>8</v>
      </c>
      <c r="V24" s="156">
        <v>8</v>
      </c>
      <c r="W24" s="156">
        <v>8</v>
      </c>
      <c r="X24" s="156"/>
      <c r="Y24" s="156">
        <v>8</v>
      </c>
      <c r="Z24" s="156">
        <v>8</v>
      </c>
      <c r="AA24" s="156">
        <v>8</v>
      </c>
      <c r="AB24" s="156">
        <v>8</v>
      </c>
      <c r="AC24" s="156">
        <v>8</v>
      </c>
      <c r="AD24" s="156">
        <v>8</v>
      </c>
      <c r="AE24" s="156"/>
      <c r="AF24" s="156">
        <v>8</v>
      </c>
      <c r="AG24" s="156">
        <v>8</v>
      </c>
      <c r="AH24" s="156"/>
      <c r="AI24" s="156"/>
      <c r="AJ24" s="156"/>
      <c r="AK24" s="366">
        <f>((SUM(F24:AJ24))/8)-(SUMIF($F$6:$AJ$6,"C.Nhật",F24:AJ24)/8)</f>
        <v>20</v>
      </c>
      <c r="AL24" s="366">
        <f>SUM(F25:AI25)/8*1.5</f>
        <v>0</v>
      </c>
      <c r="AM24" s="374">
        <f>SUMIF($F$6:$AI$6,"C.Nhật",$F24:$AI25)/8*2</f>
        <v>0</v>
      </c>
      <c r="AN24" s="354">
        <f>SUM(AK24:AM25)</f>
        <v>20</v>
      </c>
      <c r="AO24" s="392">
        <v>0</v>
      </c>
      <c r="AP24" s="354"/>
      <c r="AQ24" s="354"/>
      <c r="AR24" s="354"/>
      <c r="AS24" s="38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391"/>
      <c r="B25" s="391"/>
      <c r="C25" s="363"/>
      <c r="D25" s="365"/>
      <c r="E25" s="59" t="s">
        <v>31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367"/>
      <c r="AL25" s="367"/>
      <c r="AM25" s="375"/>
      <c r="AN25" s="355"/>
      <c r="AO25" s="393"/>
      <c r="AP25" s="355"/>
      <c r="AQ25" s="355"/>
      <c r="AR25" s="355"/>
      <c r="AS25" s="38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390">
        <f t="shared" ref="A26" si="6">A24+1</f>
        <v>9</v>
      </c>
      <c r="B26" s="390" t="s">
        <v>102</v>
      </c>
      <c r="C26" s="362" t="str">
        <f>VLOOKUP(B26,DS,2,0)</f>
        <v>Sơn Thị Trường Sa</v>
      </c>
      <c r="D26" s="364" t="str">
        <f>VLOOKUP(B26,DS,3,0)</f>
        <v>Công nhân</v>
      </c>
      <c r="E26" s="58" t="s">
        <v>32</v>
      </c>
      <c r="F26" s="156"/>
      <c r="G26" s="156"/>
      <c r="H26" s="156"/>
      <c r="I26" s="156"/>
      <c r="J26" s="156"/>
      <c r="K26" s="156">
        <v>8</v>
      </c>
      <c r="L26" s="156">
        <v>8</v>
      </c>
      <c r="M26" s="156">
        <v>8</v>
      </c>
      <c r="N26" s="156">
        <v>8</v>
      </c>
      <c r="O26" s="156">
        <v>8</v>
      </c>
      <c r="P26" s="156">
        <v>8</v>
      </c>
      <c r="Q26" s="156"/>
      <c r="R26" s="156">
        <v>8</v>
      </c>
      <c r="S26" s="156">
        <v>8</v>
      </c>
      <c r="T26" s="156">
        <v>8</v>
      </c>
      <c r="U26" s="156">
        <v>8</v>
      </c>
      <c r="V26" s="156">
        <v>8</v>
      </c>
      <c r="W26" s="156">
        <v>8</v>
      </c>
      <c r="X26" s="156"/>
      <c r="Y26" s="156">
        <v>8</v>
      </c>
      <c r="Z26" s="156">
        <v>8</v>
      </c>
      <c r="AA26" s="156">
        <v>8</v>
      </c>
      <c r="AB26" s="156">
        <v>8</v>
      </c>
      <c r="AC26" s="156">
        <v>8</v>
      </c>
      <c r="AD26" s="156">
        <v>8</v>
      </c>
      <c r="AE26" s="156"/>
      <c r="AF26" s="156">
        <v>8</v>
      </c>
      <c r="AG26" s="156">
        <v>8</v>
      </c>
      <c r="AH26" s="156"/>
      <c r="AI26" s="156"/>
      <c r="AJ26" s="156"/>
      <c r="AK26" s="366">
        <f>((SUM(F26:AJ26))/8)-(SUMIF($F$6:$AJ$6,"C.Nhật",F26:AJ26)/8)</f>
        <v>20</v>
      </c>
      <c r="AL26" s="366">
        <f>SUM(F27:AI27)/8*1.5</f>
        <v>0</v>
      </c>
      <c r="AM26" s="374">
        <f>SUMIF($F$6:$AI$6,"C.Nhật",$F26:$AI27)/8*2</f>
        <v>0</v>
      </c>
      <c r="AN26" s="354">
        <f>SUM(AK26:AM27)</f>
        <v>20</v>
      </c>
      <c r="AO26" s="392">
        <v>0</v>
      </c>
      <c r="AP26" s="354"/>
      <c r="AQ26" s="354"/>
      <c r="AR26" s="354"/>
      <c r="AS26" s="38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391"/>
      <c r="B27" s="391"/>
      <c r="C27" s="363"/>
      <c r="D27" s="365"/>
      <c r="E27" s="59" t="s">
        <v>31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367"/>
      <c r="AL27" s="367"/>
      <c r="AM27" s="375"/>
      <c r="AN27" s="355"/>
      <c r="AO27" s="393"/>
      <c r="AP27" s="355"/>
      <c r="AQ27" s="355"/>
      <c r="AR27" s="355"/>
      <c r="AS27" s="38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390">
        <f t="shared" ref="A28" si="7">A26+1</f>
        <v>10</v>
      </c>
      <c r="B28" s="390" t="s">
        <v>103</v>
      </c>
      <c r="C28" s="362" t="str">
        <f>VLOOKUP(B28,DS,2,0)</f>
        <v>Lý Thị Sà Kha</v>
      </c>
      <c r="D28" s="364" t="str">
        <f>VLOOKUP(B28,DS,3,0)</f>
        <v>Công nhân</v>
      </c>
      <c r="E28" s="58" t="s">
        <v>32</v>
      </c>
      <c r="F28" s="156"/>
      <c r="G28" s="156"/>
      <c r="H28" s="156"/>
      <c r="I28" s="156"/>
      <c r="J28" s="156"/>
      <c r="K28" s="156">
        <v>8</v>
      </c>
      <c r="L28" s="156">
        <v>8</v>
      </c>
      <c r="M28" s="156">
        <v>8</v>
      </c>
      <c r="N28" s="156">
        <v>8</v>
      </c>
      <c r="O28" s="156">
        <v>8</v>
      </c>
      <c r="P28" s="156">
        <v>8</v>
      </c>
      <c r="Q28" s="156"/>
      <c r="R28" s="156">
        <v>8</v>
      </c>
      <c r="S28" s="156">
        <v>8</v>
      </c>
      <c r="T28" s="156">
        <v>8</v>
      </c>
      <c r="U28" s="156">
        <v>8</v>
      </c>
      <c r="V28" s="156">
        <v>8</v>
      </c>
      <c r="W28" s="156">
        <v>8</v>
      </c>
      <c r="X28" s="156"/>
      <c r="Y28" s="156">
        <v>8</v>
      </c>
      <c r="Z28" s="156">
        <v>8</v>
      </c>
      <c r="AA28" s="156">
        <v>8</v>
      </c>
      <c r="AB28" s="156">
        <v>8</v>
      </c>
      <c r="AC28" s="156">
        <v>8</v>
      </c>
      <c r="AD28" s="156">
        <v>8</v>
      </c>
      <c r="AE28" s="156"/>
      <c r="AF28" s="156">
        <v>8</v>
      </c>
      <c r="AG28" s="156">
        <v>8</v>
      </c>
      <c r="AH28" s="156"/>
      <c r="AI28" s="156"/>
      <c r="AJ28" s="156"/>
      <c r="AK28" s="366">
        <f>((SUM(F28:AJ28))/8)-(SUMIF($F$6:$AJ$6,"C.Nhật",F28:AJ28)/8)</f>
        <v>20</v>
      </c>
      <c r="AL28" s="366">
        <f>SUM(F29:AI29)/8*1.5</f>
        <v>0</v>
      </c>
      <c r="AM28" s="374">
        <f>SUMIF($F$6:$AI$6,"C.Nhật",$F28:$AI29)/8*2</f>
        <v>0</v>
      </c>
      <c r="AN28" s="354">
        <f>SUM(AK28:AM29)</f>
        <v>20</v>
      </c>
      <c r="AO28" s="392">
        <v>0</v>
      </c>
      <c r="AP28" s="354"/>
      <c r="AQ28" s="354"/>
      <c r="AR28" s="354"/>
      <c r="AS28" s="38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391"/>
      <c r="B29" s="391"/>
      <c r="C29" s="363"/>
      <c r="D29" s="365"/>
      <c r="E29" s="59" t="s">
        <v>31</v>
      </c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367"/>
      <c r="AL29" s="367"/>
      <c r="AM29" s="375"/>
      <c r="AN29" s="355"/>
      <c r="AO29" s="393"/>
      <c r="AP29" s="355"/>
      <c r="AQ29" s="355"/>
      <c r="AR29" s="355"/>
      <c r="AS29" s="38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390">
        <f t="shared" ref="A30" si="8">A28+1</f>
        <v>11</v>
      </c>
      <c r="B30" s="390" t="s">
        <v>104</v>
      </c>
      <c r="C30" s="362" t="str">
        <f>VLOOKUP(B30,DS,2,0)</f>
        <v xml:space="preserve"> Lâm Thị Mộng Thường</v>
      </c>
      <c r="D30" s="364" t="str">
        <f>VLOOKUP(B30,DS,3,0)</f>
        <v>Công nhân</v>
      </c>
      <c r="E30" s="58" t="s">
        <v>32</v>
      </c>
      <c r="F30" s="156"/>
      <c r="G30" s="156"/>
      <c r="H30" s="156"/>
      <c r="I30" s="156"/>
      <c r="J30" s="156"/>
      <c r="K30" s="156">
        <v>8</v>
      </c>
      <c r="L30" s="156">
        <v>8</v>
      </c>
      <c r="M30" s="156">
        <v>8</v>
      </c>
      <c r="N30" s="156">
        <v>8</v>
      </c>
      <c r="O30" s="156">
        <v>8</v>
      </c>
      <c r="P30" s="156">
        <v>8</v>
      </c>
      <c r="Q30" s="156"/>
      <c r="R30" s="156">
        <v>8</v>
      </c>
      <c r="S30" s="156">
        <v>8</v>
      </c>
      <c r="T30" s="156">
        <v>8</v>
      </c>
      <c r="U30" s="156">
        <v>8</v>
      </c>
      <c r="V30" s="156">
        <v>8</v>
      </c>
      <c r="W30" s="156">
        <v>8</v>
      </c>
      <c r="X30" s="156"/>
      <c r="Y30" s="156">
        <v>8</v>
      </c>
      <c r="Z30" s="156">
        <v>8</v>
      </c>
      <c r="AA30" s="156">
        <v>8</v>
      </c>
      <c r="AB30" s="156">
        <v>8</v>
      </c>
      <c r="AC30" s="156">
        <v>8</v>
      </c>
      <c r="AD30" s="156">
        <v>8</v>
      </c>
      <c r="AE30" s="156"/>
      <c r="AF30" s="156">
        <v>8</v>
      </c>
      <c r="AG30" s="156">
        <v>8</v>
      </c>
      <c r="AH30" s="156"/>
      <c r="AI30" s="156"/>
      <c r="AJ30" s="156"/>
      <c r="AK30" s="366">
        <f>((SUM(F30:AJ30))/8)-(SUMIF($F$6:$AJ$6,"C.Nhật",F30:AJ30)/8)</f>
        <v>20</v>
      </c>
      <c r="AL30" s="366">
        <f>SUM(F31:AI31)/8*1.5</f>
        <v>0</v>
      </c>
      <c r="AM30" s="374">
        <f>SUMIF($F$6:$AI$6,"C.Nhật",$F30:$AI31)/8*2</f>
        <v>0</v>
      </c>
      <c r="AN30" s="354">
        <f>SUM(AK30:AM31)</f>
        <v>20</v>
      </c>
      <c r="AO30" s="392">
        <v>0</v>
      </c>
      <c r="AP30" s="354"/>
      <c r="AQ30" s="354"/>
      <c r="AR30" s="354"/>
      <c r="AS30" s="38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391"/>
      <c r="B31" s="391"/>
      <c r="C31" s="363"/>
      <c r="D31" s="365"/>
      <c r="E31" s="59" t="s">
        <v>31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367"/>
      <c r="AL31" s="367"/>
      <c r="AM31" s="375"/>
      <c r="AN31" s="355"/>
      <c r="AO31" s="393"/>
      <c r="AP31" s="355"/>
      <c r="AQ31" s="355"/>
      <c r="AR31" s="355"/>
      <c r="AS31" s="38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390">
        <f t="shared" ref="A32" si="9">A30+1</f>
        <v>12</v>
      </c>
      <c r="B32" s="446" t="s">
        <v>88</v>
      </c>
      <c r="C32" s="362" t="str">
        <f>VLOOKUP(B32,DS,2,0)</f>
        <v>Huỳnh Thị Bé Tha</v>
      </c>
      <c r="D32" s="364" t="str">
        <f>VLOOKUP(B32,DS,3,0)</f>
        <v>Công nhân</v>
      </c>
      <c r="E32" s="58" t="s">
        <v>32</v>
      </c>
      <c r="F32" s="156"/>
      <c r="G32" s="156"/>
      <c r="H32" s="156"/>
      <c r="I32" s="156"/>
      <c r="J32" s="156"/>
      <c r="K32" s="156">
        <v>8</v>
      </c>
      <c r="L32" s="156">
        <v>8</v>
      </c>
      <c r="M32" s="156">
        <v>8</v>
      </c>
      <c r="N32" s="156">
        <v>8</v>
      </c>
      <c r="O32" s="156">
        <v>8</v>
      </c>
      <c r="P32" s="156">
        <v>8</v>
      </c>
      <c r="Q32" s="156"/>
      <c r="R32" s="156">
        <v>8</v>
      </c>
      <c r="S32" s="156">
        <v>8</v>
      </c>
      <c r="T32" s="156">
        <v>8</v>
      </c>
      <c r="U32" s="156">
        <v>8</v>
      </c>
      <c r="V32" s="156">
        <v>8</v>
      </c>
      <c r="W32" s="156">
        <v>8</v>
      </c>
      <c r="X32" s="156"/>
      <c r="Y32" s="156">
        <v>8</v>
      </c>
      <c r="Z32" s="156">
        <v>8</v>
      </c>
      <c r="AA32" s="156">
        <v>8</v>
      </c>
      <c r="AB32" s="156">
        <v>8</v>
      </c>
      <c r="AC32" s="156">
        <v>8</v>
      </c>
      <c r="AD32" s="156">
        <v>8</v>
      </c>
      <c r="AE32" s="156"/>
      <c r="AF32" s="156">
        <v>8</v>
      </c>
      <c r="AG32" s="156">
        <v>8</v>
      </c>
      <c r="AH32" s="156"/>
      <c r="AI32" s="156"/>
      <c r="AJ32" s="156"/>
      <c r="AK32" s="366">
        <f>((SUM(F32:AJ32))/8)-(SUMIF($F$6:$AJ$6,"C.Nhật",F32:AJ32)/8)</f>
        <v>20</v>
      </c>
      <c r="AL32" s="366">
        <f>SUM(F33:AI33)/8*1.5</f>
        <v>0</v>
      </c>
      <c r="AM32" s="374">
        <f>SUMIF($F$6:$AI$6,"C.Nhật",$F32:$AI33)/8*2</f>
        <v>0</v>
      </c>
      <c r="AN32" s="354">
        <f>SUM(AK32:AM33)</f>
        <v>20</v>
      </c>
      <c r="AO32" s="392">
        <v>0</v>
      </c>
      <c r="AP32" s="354"/>
      <c r="AQ32" s="354"/>
      <c r="AR32" s="354"/>
      <c r="AS32" s="312"/>
      <c r="AT32" s="31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391"/>
      <c r="B33" s="447"/>
      <c r="C33" s="363"/>
      <c r="D33" s="365"/>
      <c r="E33" s="59" t="s">
        <v>31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367"/>
      <c r="AL33" s="367"/>
      <c r="AM33" s="375"/>
      <c r="AN33" s="355"/>
      <c r="AO33" s="393"/>
      <c r="AP33" s="355"/>
      <c r="AQ33" s="355"/>
      <c r="AR33" s="355"/>
      <c r="AS33" s="312"/>
      <c r="AT33" s="31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80" customFormat="1" ht="18" customHeight="1">
      <c r="A34" s="278" t="s">
        <v>187</v>
      </c>
      <c r="B34" s="281" t="s">
        <v>188</v>
      </c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3"/>
      <c r="AT34" s="279"/>
    </row>
    <row r="35" spans="1:90" s="57" customFormat="1" ht="18" customHeight="1">
      <c r="A35" s="390">
        <v>13</v>
      </c>
      <c r="B35" s="390" t="s">
        <v>113</v>
      </c>
      <c r="C35" s="362" t="str">
        <f>VLOOKUP(B35,DS,2,0)</f>
        <v>Nguyễn Văn Bé Hai</v>
      </c>
      <c r="D35" s="364" t="str">
        <f>VLOOKUP(B35,DS,3,0)</f>
        <v>Công nhân</v>
      </c>
      <c r="E35" s="58" t="s">
        <v>32</v>
      </c>
      <c r="F35" s="156"/>
      <c r="G35" s="156"/>
      <c r="H35" s="156"/>
      <c r="I35" s="156"/>
      <c r="J35" s="156"/>
      <c r="K35" s="156">
        <v>8</v>
      </c>
      <c r="L35" s="156">
        <v>8</v>
      </c>
      <c r="M35" s="156">
        <v>8</v>
      </c>
      <c r="N35" s="156">
        <v>8</v>
      </c>
      <c r="O35" s="156">
        <v>8</v>
      </c>
      <c r="P35" s="156">
        <v>8</v>
      </c>
      <c r="Q35" s="156"/>
      <c r="R35" s="156">
        <v>8</v>
      </c>
      <c r="S35" s="156">
        <v>8</v>
      </c>
      <c r="T35" s="156">
        <v>8</v>
      </c>
      <c r="U35" s="156">
        <v>8</v>
      </c>
      <c r="V35" s="156">
        <v>8</v>
      </c>
      <c r="W35" s="156">
        <v>8</v>
      </c>
      <c r="X35" s="156"/>
      <c r="Y35" s="156">
        <v>8</v>
      </c>
      <c r="Z35" s="156">
        <v>8</v>
      </c>
      <c r="AA35" s="156">
        <v>8</v>
      </c>
      <c r="AB35" s="156">
        <v>8</v>
      </c>
      <c r="AC35" s="156">
        <v>8</v>
      </c>
      <c r="AD35" s="156">
        <v>8</v>
      </c>
      <c r="AE35" s="156"/>
      <c r="AF35" s="156">
        <v>8</v>
      </c>
      <c r="AG35" s="156">
        <v>8</v>
      </c>
      <c r="AH35" s="156"/>
      <c r="AI35" s="156"/>
      <c r="AJ35" s="156"/>
      <c r="AK35" s="366">
        <f>((SUM(F35:AJ35))/8)-(SUMIF($F$6:$AJ$6,"C.Nhật",F35:AJ35)/8)</f>
        <v>20</v>
      </c>
      <c r="AL35" s="366">
        <f>SUM(F36:AI36)/8*1.5</f>
        <v>0</v>
      </c>
      <c r="AM35" s="374">
        <f>SUMIF($F$6:$AI$6,"C.Nhật",$F35:$AI36)/8*2</f>
        <v>0</v>
      </c>
      <c r="AN35" s="354">
        <f>SUM(AK35:AM36)</f>
        <v>20</v>
      </c>
      <c r="AO35" s="392">
        <v>0</v>
      </c>
      <c r="AP35" s="354"/>
      <c r="AQ35" s="354"/>
      <c r="AR35" s="354"/>
      <c r="AS35" s="382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391"/>
      <c r="B36" s="391"/>
      <c r="C36" s="363"/>
      <c r="D36" s="365"/>
      <c r="E36" s="59" t="s">
        <v>31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367"/>
      <c r="AL36" s="367"/>
      <c r="AM36" s="375"/>
      <c r="AN36" s="355"/>
      <c r="AO36" s="393"/>
      <c r="AP36" s="355"/>
      <c r="AQ36" s="355"/>
      <c r="AR36" s="355"/>
      <c r="AS36" s="383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489" customFormat="1" ht="18" customHeight="1">
      <c r="A37" s="482">
        <f>A35+1</f>
        <v>14</v>
      </c>
      <c r="B37" s="482" t="s">
        <v>95</v>
      </c>
      <c r="C37" s="483" t="str">
        <f>VLOOKUP(B37,DS,2,0)</f>
        <v>Sơn Thị Muỗi Tron</v>
      </c>
      <c r="D37" s="484" t="str">
        <f>VLOOKUP(B37,DS,3,0)</f>
        <v>Công nhân</v>
      </c>
      <c r="E37" s="461" t="s">
        <v>32</v>
      </c>
      <c r="F37" s="462"/>
      <c r="G37" s="462"/>
      <c r="H37" s="462"/>
      <c r="I37" s="462"/>
      <c r="J37" s="462"/>
      <c r="K37" s="462">
        <v>8</v>
      </c>
      <c r="L37" s="462">
        <v>8</v>
      </c>
      <c r="M37" s="462">
        <v>8</v>
      </c>
      <c r="N37" s="462">
        <v>8</v>
      </c>
      <c r="O37" s="462">
        <v>8</v>
      </c>
      <c r="P37" s="462">
        <v>8</v>
      </c>
      <c r="Q37" s="462"/>
      <c r="R37" s="462"/>
      <c r="S37" s="462"/>
      <c r="T37" s="462"/>
      <c r="U37" s="462"/>
      <c r="V37" s="462"/>
      <c r="W37" s="462"/>
      <c r="X37" s="462"/>
      <c r="Y37" s="462"/>
      <c r="Z37" s="462"/>
      <c r="AA37" s="462"/>
      <c r="AB37" s="462"/>
      <c r="AC37" s="462"/>
      <c r="AD37" s="462"/>
      <c r="AE37" s="462"/>
      <c r="AF37" s="462"/>
      <c r="AG37" s="462"/>
      <c r="AH37" s="462"/>
      <c r="AI37" s="462"/>
      <c r="AJ37" s="462"/>
      <c r="AK37" s="463">
        <f>((SUM(F37:AJ37))/8)-(SUMIF($F$6:$AJ$6,"C.Nhật",F37:AJ37)/8)</f>
        <v>6</v>
      </c>
      <c r="AL37" s="463">
        <f>SUM(F38:AI38)/8*1.5</f>
        <v>0</v>
      </c>
      <c r="AM37" s="464">
        <f>SUMIF($F$6:$AI$6,"C.Nhật",$F37:$AI38)/8*2</f>
        <v>0</v>
      </c>
      <c r="AN37" s="465">
        <f>SUM(AK37:AM38)</f>
        <v>6</v>
      </c>
      <c r="AO37" s="485">
        <v>0</v>
      </c>
      <c r="AP37" s="465"/>
      <c r="AQ37" s="465"/>
      <c r="AR37" s="465"/>
      <c r="AS37" s="486"/>
      <c r="AT37" s="487"/>
      <c r="AU37" s="488"/>
      <c r="AV37" s="488"/>
      <c r="AW37" s="488"/>
      <c r="AX37" s="488"/>
      <c r="AY37" s="488"/>
      <c r="AZ37" s="488"/>
      <c r="BA37" s="488"/>
      <c r="BB37" s="488"/>
      <c r="BC37" s="488"/>
      <c r="BD37" s="488"/>
      <c r="BE37" s="488"/>
      <c r="BF37" s="488"/>
      <c r="BG37" s="488"/>
      <c r="BH37" s="488"/>
      <c r="BI37" s="488"/>
      <c r="BJ37" s="488"/>
      <c r="BK37" s="488"/>
      <c r="BL37" s="488"/>
      <c r="BM37" s="488"/>
      <c r="BN37" s="488"/>
      <c r="BO37" s="488"/>
      <c r="BP37" s="488"/>
      <c r="BQ37" s="488"/>
      <c r="BR37" s="488"/>
      <c r="BS37" s="488"/>
      <c r="BT37" s="488"/>
      <c r="BU37" s="488"/>
      <c r="BV37" s="488"/>
      <c r="BW37" s="488"/>
      <c r="BX37" s="488"/>
      <c r="BY37" s="488"/>
      <c r="BZ37" s="488"/>
      <c r="CA37" s="488"/>
      <c r="CB37" s="488"/>
      <c r="CC37" s="488"/>
      <c r="CD37" s="488"/>
      <c r="CE37" s="488"/>
      <c r="CF37" s="488"/>
      <c r="CG37" s="488"/>
      <c r="CH37" s="488"/>
      <c r="CI37" s="488"/>
      <c r="CJ37" s="488"/>
      <c r="CK37" s="488"/>
      <c r="CL37" s="488"/>
    </row>
    <row r="38" spans="1:90" s="489" customFormat="1" ht="18" customHeight="1">
      <c r="A38" s="490"/>
      <c r="B38" s="490"/>
      <c r="C38" s="491"/>
      <c r="D38" s="492"/>
      <c r="E38" s="475" t="s">
        <v>31</v>
      </c>
      <c r="F38" s="476"/>
      <c r="G38" s="476"/>
      <c r="H38" s="476"/>
      <c r="I38" s="476"/>
      <c r="J38" s="476"/>
      <c r="K38" s="476"/>
      <c r="L38" s="476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Z38" s="476"/>
      <c r="AA38" s="476"/>
      <c r="AB38" s="476"/>
      <c r="AC38" s="476"/>
      <c r="AD38" s="476"/>
      <c r="AE38" s="476"/>
      <c r="AF38" s="476"/>
      <c r="AG38" s="476"/>
      <c r="AH38" s="476"/>
      <c r="AI38" s="476"/>
      <c r="AJ38" s="476"/>
      <c r="AK38" s="477"/>
      <c r="AL38" s="477"/>
      <c r="AM38" s="478"/>
      <c r="AN38" s="479"/>
      <c r="AO38" s="493"/>
      <c r="AP38" s="479"/>
      <c r="AQ38" s="479"/>
      <c r="AR38" s="479"/>
      <c r="AS38" s="494"/>
      <c r="AT38" s="487"/>
      <c r="AU38" s="488"/>
      <c r="AV38" s="488"/>
      <c r="AW38" s="488"/>
      <c r="AX38" s="488"/>
      <c r="AY38" s="488"/>
      <c r="AZ38" s="488"/>
      <c r="BA38" s="488"/>
      <c r="BB38" s="488"/>
      <c r="BC38" s="488"/>
      <c r="BD38" s="488"/>
      <c r="BE38" s="488"/>
      <c r="BF38" s="488"/>
      <c r="BG38" s="488"/>
      <c r="BH38" s="488"/>
      <c r="BI38" s="488"/>
      <c r="BJ38" s="488"/>
      <c r="BK38" s="488"/>
      <c r="BL38" s="488"/>
      <c r="BM38" s="488"/>
      <c r="BN38" s="488"/>
      <c r="BO38" s="488"/>
      <c r="BP38" s="488"/>
      <c r="BQ38" s="488"/>
      <c r="BR38" s="488"/>
      <c r="BS38" s="488"/>
      <c r="BT38" s="488"/>
      <c r="BU38" s="488"/>
      <c r="BV38" s="488"/>
      <c r="BW38" s="488"/>
      <c r="BX38" s="488"/>
      <c r="BY38" s="488"/>
      <c r="BZ38" s="488"/>
      <c r="CA38" s="488"/>
      <c r="CB38" s="488"/>
      <c r="CC38" s="488"/>
      <c r="CD38" s="488"/>
      <c r="CE38" s="488"/>
      <c r="CF38" s="488"/>
      <c r="CG38" s="488"/>
      <c r="CH38" s="488"/>
      <c r="CI38" s="488"/>
      <c r="CJ38" s="488"/>
      <c r="CK38" s="488"/>
      <c r="CL38" s="488"/>
    </row>
    <row r="39" spans="1:90" s="57" customFormat="1" ht="18" customHeight="1">
      <c r="A39" s="390">
        <v>15</v>
      </c>
      <c r="B39" s="390" t="s">
        <v>118</v>
      </c>
      <c r="C39" s="362" t="str">
        <f>VLOOKUP(B39,DS,2,0)</f>
        <v>Trần Nhiên</v>
      </c>
      <c r="D39" s="364" t="str">
        <f>VLOOKUP(B39,DS,3,0)</f>
        <v>Công nhân</v>
      </c>
      <c r="E39" s="58" t="s">
        <v>32</v>
      </c>
      <c r="F39" s="156"/>
      <c r="G39" s="156"/>
      <c r="H39" s="156"/>
      <c r="I39" s="156"/>
      <c r="J39" s="156"/>
      <c r="K39" s="156">
        <v>8</v>
      </c>
      <c r="L39" s="156">
        <v>8</v>
      </c>
      <c r="M39" s="156">
        <v>8</v>
      </c>
      <c r="N39" s="156">
        <v>8</v>
      </c>
      <c r="O39" s="156">
        <v>8</v>
      </c>
      <c r="P39" s="156">
        <v>8</v>
      </c>
      <c r="Q39" s="156"/>
      <c r="R39" s="156">
        <v>8</v>
      </c>
      <c r="S39" s="156">
        <v>8</v>
      </c>
      <c r="T39" s="156">
        <v>8</v>
      </c>
      <c r="U39" s="156">
        <v>8</v>
      </c>
      <c r="V39" s="156">
        <v>8</v>
      </c>
      <c r="W39" s="156">
        <v>8</v>
      </c>
      <c r="X39" s="156"/>
      <c r="Y39" s="156">
        <v>8</v>
      </c>
      <c r="Z39" s="156">
        <v>8</v>
      </c>
      <c r="AA39" s="156">
        <v>8</v>
      </c>
      <c r="AB39" s="156">
        <v>8</v>
      </c>
      <c r="AC39" s="156">
        <v>8</v>
      </c>
      <c r="AD39" s="156">
        <v>8</v>
      </c>
      <c r="AE39" s="156"/>
      <c r="AF39" s="156">
        <v>8</v>
      </c>
      <c r="AG39" s="156">
        <v>8</v>
      </c>
      <c r="AH39" s="156"/>
      <c r="AI39" s="156"/>
      <c r="AJ39" s="156"/>
      <c r="AK39" s="366">
        <f>((SUM(F39:AJ39))/8)-(SUMIF($F$6:$AJ$6,"C.Nhật",F39:AJ39)/8)</f>
        <v>20</v>
      </c>
      <c r="AL39" s="366">
        <f>SUM(F40:AI40)/8*1.5</f>
        <v>0</v>
      </c>
      <c r="AM39" s="374">
        <f>SUMIF($F$6:$AI$6,"C.Nhật",$F39:$AI40)/8*2</f>
        <v>0</v>
      </c>
      <c r="AN39" s="354">
        <f>SUM(AK39:AM40)</f>
        <v>20</v>
      </c>
      <c r="AO39" s="392">
        <v>0</v>
      </c>
      <c r="AP39" s="354"/>
      <c r="AQ39" s="354"/>
      <c r="AR39" s="354"/>
      <c r="AS39" s="382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391"/>
      <c r="B40" s="391"/>
      <c r="C40" s="363"/>
      <c r="D40" s="365"/>
      <c r="E40" s="59" t="s">
        <v>31</v>
      </c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367"/>
      <c r="AL40" s="367"/>
      <c r="AM40" s="375"/>
      <c r="AN40" s="355"/>
      <c r="AO40" s="393"/>
      <c r="AP40" s="355"/>
      <c r="AQ40" s="355"/>
      <c r="AR40" s="355"/>
      <c r="AS40" s="383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390">
        <v>16</v>
      </c>
      <c r="B41" s="390" t="s">
        <v>119</v>
      </c>
      <c r="C41" s="362" t="str">
        <f>VLOOKUP(B41,DS,2,0)</f>
        <v>Thạch Giang</v>
      </c>
      <c r="D41" s="364" t="str">
        <f>VLOOKUP(B41,DS,3,0)</f>
        <v>Công nhân</v>
      </c>
      <c r="E41" s="58" t="s">
        <v>32</v>
      </c>
      <c r="F41" s="156"/>
      <c r="G41" s="156"/>
      <c r="H41" s="156"/>
      <c r="I41" s="156"/>
      <c r="J41" s="156"/>
      <c r="K41" s="156">
        <v>8</v>
      </c>
      <c r="L41" s="156">
        <v>8</v>
      </c>
      <c r="M41" s="156">
        <v>8</v>
      </c>
      <c r="N41" s="156">
        <v>8</v>
      </c>
      <c r="O41" s="156">
        <v>8</v>
      </c>
      <c r="P41" s="156">
        <v>8</v>
      </c>
      <c r="Q41" s="156"/>
      <c r="R41" s="156">
        <v>8</v>
      </c>
      <c r="S41" s="156">
        <v>8</v>
      </c>
      <c r="T41" s="156">
        <v>8</v>
      </c>
      <c r="U41" s="156">
        <v>8</v>
      </c>
      <c r="V41" s="156">
        <v>8</v>
      </c>
      <c r="W41" s="156">
        <v>8</v>
      </c>
      <c r="X41" s="156"/>
      <c r="Y41" s="156">
        <v>8</v>
      </c>
      <c r="Z41" s="156">
        <v>8</v>
      </c>
      <c r="AA41" s="156">
        <v>8</v>
      </c>
      <c r="AB41" s="156">
        <v>8</v>
      </c>
      <c r="AC41" s="156">
        <v>8</v>
      </c>
      <c r="AD41" s="156"/>
      <c r="AE41" s="156"/>
      <c r="AF41" s="156">
        <v>8</v>
      </c>
      <c r="AG41" s="156">
        <v>8</v>
      </c>
      <c r="AH41" s="156"/>
      <c r="AI41" s="156"/>
      <c r="AJ41" s="156"/>
      <c r="AK41" s="366">
        <f>((SUM(F41:AJ41))/8)-(SUMIF($F$6:$AJ$6,"C.Nhật",F41:AJ41)/8)</f>
        <v>19</v>
      </c>
      <c r="AL41" s="366">
        <f>SUM(F42:AI42)/8*1.5</f>
        <v>0</v>
      </c>
      <c r="AM41" s="374">
        <f>SUMIF($F$6:$AI$6,"C.Nhật",$F41:$AI42)/8*2</f>
        <v>0</v>
      </c>
      <c r="AN41" s="354">
        <f>SUM(AK41:AM42)</f>
        <v>19</v>
      </c>
      <c r="AO41" s="392">
        <v>0</v>
      </c>
      <c r="AP41" s="354"/>
      <c r="AQ41" s="354"/>
      <c r="AR41" s="354"/>
      <c r="AS41" s="382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391"/>
      <c r="B42" s="391"/>
      <c r="C42" s="363"/>
      <c r="D42" s="365"/>
      <c r="E42" s="59" t="s">
        <v>31</v>
      </c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367"/>
      <c r="AL42" s="367"/>
      <c r="AM42" s="375"/>
      <c r="AN42" s="355"/>
      <c r="AO42" s="393"/>
      <c r="AP42" s="355"/>
      <c r="AQ42" s="355"/>
      <c r="AR42" s="355"/>
      <c r="AS42" s="383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390">
        <v>17</v>
      </c>
      <c r="B43" s="390" t="s">
        <v>122</v>
      </c>
      <c r="C43" s="362" t="str">
        <f>VLOOKUP(B43,DS,2,0)</f>
        <v>Lâm Chanh Đa Ra</v>
      </c>
      <c r="D43" s="364" t="str">
        <f>VLOOKUP(B43,DS,3,0)</f>
        <v>Công nhân</v>
      </c>
      <c r="E43" s="58" t="s">
        <v>32</v>
      </c>
      <c r="F43" s="156"/>
      <c r="G43" s="156"/>
      <c r="H43" s="156"/>
      <c r="I43" s="156"/>
      <c r="J43" s="156"/>
      <c r="K43" s="156">
        <v>8</v>
      </c>
      <c r="L43" s="156">
        <v>8</v>
      </c>
      <c r="M43" s="156">
        <v>8</v>
      </c>
      <c r="N43" s="156">
        <v>8</v>
      </c>
      <c r="O43" s="156">
        <v>8</v>
      </c>
      <c r="P43" s="156">
        <v>8</v>
      </c>
      <c r="Q43" s="156"/>
      <c r="R43" s="156">
        <v>8</v>
      </c>
      <c r="S43" s="156">
        <v>8</v>
      </c>
      <c r="T43" s="156">
        <v>8</v>
      </c>
      <c r="U43" s="156">
        <v>8</v>
      </c>
      <c r="V43" s="156">
        <v>8</v>
      </c>
      <c r="W43" s="156">
        <v>8</v>
      </c>
      <c r="X43" s="156"/>
      <c r="Y43" s="156">
        <v>8</v>
      </c>
      <c r="Z43" s="156">
        <v>8</v>
      </c>
      <c r="AA43" s="156">
        <v>8</v>
      </c>
      <c r="AB43" s="156">
        <v>8</v>
      </c>
      <c r="AC43" s="156">
        <v>8</v>
      </c>
      <c r="AD43" s="156">
        <v>8</v>
      </c>
      <c r="AE43" s="156"/>
      <c r="AF43" s="156">
        <v>8</v>
      </c>
      <c r="AG43" s="156">
        <v>8</v>
      </c>
      <c r="AH43" s="156"/>
      <c r="AI43" s="156"/>
      <c r="AJ43" s="156"/>
      <c r="AK43" s="366">
        <f>((SUM(F43:AJ43))/8)-(SUMIF($F$6:$AJ$6,"C.Nhật",F43:AJ43)/8)</f>
        <v>20</v>
      </c>
      <c r="AL43" s="366">
        <f>SUM(F44:AI44)/8*1.5</f>
        <v>0</v>
      </c>
      <c r="AM43" s="374">
        <f>SUMIF($F$6:$AI$6,"C.Nhật",$F43:$AI44)/8*2</f>
        <v>0</v>
      </c>
      <c r="AN43" s="354">
        <f>SUM(AK43:AM44)</f>
        <v>20</v>
      </c>
      <c r="AO43" s="392">
        <v>0</v>
      </c>
      <c r="AP43" s="354"/>
      <c r="AQ43" s="354"/>
      <c r="AR43" s="354"/>
      <c r="AS43" s="382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391"/>
      <c r="B44" s="391"/>
      <c r="C44" s="363"/>
      <c r="D44" s="365"/>
      <c r="E44" s="59" t="s">
        <v>31</v>
      </c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367"/>
      <c r="AL44" s="367"/>
      <c r="AM44" s="375"/>
      <c r="AN44" s="355"/>
      <c r="AO44" s="393"/>
      <c r="AP44" s="355"/>
      <c r="AQ44" s="355"/>
      <c r="AR44" s="355"/>
      <c r="AS44" s="383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2"/>
      <c r="E45" s="3"/>
      <c r="F45" s="65"/>
      <c r="G45" s="65"/>
      <c r="H45" s="62"/>
      <c r="I45" s="62"/>
      <c r="J45" s="108"/>
      <c r="K45" s="65"/>
      <c r="L45" s="65"/>
      <c r="M45" s="65"/>
      <c r="N45" s="65"/>
      <c r="O45" s="65"/>
      <c r="P45" s="65"/>
      <c r="Q45" s="62"/>
      <c r="R45" s="65"/>
      <c r="S45" s="65"/>
      <c r="T45" s="108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2"/>
      <c r="E46" s="3"/>
      <c r="F46" s="65"/>
      <c r="G46" s="65"/>
      <c r="H46" s="62"/>
      <c r="I46" s="62"/>
      <c r="J46" s="108"/>
      <c r="K46" s="65"/>
      <c r="L46" s="62"/>
      <c r="M46" s="65"/>
      <c r="N46" s="65"/>
      <c r="O46" s="65"/>
      <c r="P46" s="65"/>
      <c r="Q46" s="62"/>
      <c r="R46" s="65"/>
      <c r="S46" s="65"/>
      <c r="T46" s="108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2"/>
      <c r="E47" s="3"/>
      <c r="F47" s="65"/>
      <c r="G47" s="65"/>
      <c r="H47" s="109"/>
      <c r="I47" s="109"/>
      <c r="J47" s="109"/>
      <c r="K47" s="65"/>
      <c r="L47" s="109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9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2"/>
      <c r="E48" s="3"/>
      <c r="F48" s="65"/>
      <c r="G48" s="65"/>
      <c r="H48" s="109"/>
      <c r="I48" s="109"/>
      <c r="J48" s="109"/>
      <c r="K48" s="65"/>
      <c r="L48" s="109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9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2"/>
      <c r="E49" s="3"/>
      <c r="F49" s="65"/>
      <c r="G49" s="65"/>
      <c r="H49" s="109"/>
      <c r="I49" s="109"/>
      <c r="J49" s="109"/>
      <c r="K49" s="65"/>
      <c r="L49" s="109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9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2"/>
      <c r="E50" s="3"/>
      <c r="F50" s="65"/>
      <c r="G50" s="65"/>
      <c r="H50" s="109"/>
      <c r="I50" s="109"/>
      <c r="J50" s="109"/>
      <c r="K50" s="65"/>
      <c r="L50" s="109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9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3"/>
      <c r="E51" s="67"/>
      <c r="F51" s="108"/>
      <c r="G51" s="110"/>
      <c r="H51" s="62"/>
      <c r="I51" s="62"/>
      <c r="J51" s="62"/>
      <c r="K51" s="110"/>
      <c r="L51" s="62"/>
      <c r="M51" s="110"/>
      <c r="N51" s="110"/>
      <c r="O51" s="110"/>
      <c r="P51" s="110"/>
      <c r="Q51" s="62"/>
      <c r="R51" s="108"/>
      <c r="S51" s="110"/>
      <c r="T51" s="110"/>
      <c r="U51" s="62"/>
      <c r="V51" s="110"/>
      <c r="W51" s="110"/>
      <c r="X51" s="62"/>
      <c r="Y51" s="110"/>
      <c r="Z51" s="110"/>
      <c r="AA51" s="110"/>
      <c r="AB51" s="110"/>
      <c r="AC51" s="110"/>
      <c r="AD51" s="62"/>
      <c r="AE51" s="110"/>
      <c r="AF51" s="110"/>
      <c r="AG51" s="110"/>
      <c r="AH51" s="110"/>
      <c r="AI51" s="110"/>
      <c r="AJ51" s="110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93"/>
      <c r="E52" s="2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2"/>
      <c r="AI52" s="112"/>
      <c r="AJ52" s="112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93"/>
      <c r="E53" s="2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2"/>
      <c r="AI53" s="112"/>
      <c r="AJ53" s="112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6" customFormat="1" ht="20.25">
      <c r="A72" s="126"/>
      <c r="B72" s="130"/>
      <c r="C72" s="130"/>
      <c r="D72" s="131"/>
      <c r="E72" s="130"/>
      <c r="F72" s="131"/>
      <c r="G72" s="131"/>
      <c r="H72" s="131"/>
      <c r="I72" s="131"/>
      <c r="J72" s="131"/>
      <c r="K72" s="132"/>
      <c r="L72" s="132"/>
      <c r="M72" s="132"/>
      <c r="N72" s="132"/>
      <c r="O72" s="132"/>
      <c r="P72" s="132"/>
      <c r="Q72" s="132"/>
      <c r="R72" s="132"/>
      <c r="S72" s="133" t="str">
        <f>S1</f>
        <v>BẢNG CHẤM CÔNG THÁNG 02 NĂM 2017</v>
      </c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4"/>
      <c r="AL72" s="134"/>
      <c r="AM72" s="384" t="s">
        <v>112</v>
      </c>
      <c r="AN72" s="385"/>
      <c r="AO72" s="385"/>
      <c r="AP72" s="385"/>
      <c r="AQ72" s="385"/>
      <c r="AR72" s="385"/>
      <c r="AS72" s="386"/>
      <c r="AT72" s="135"/>
    </row>
    <row r="73" spans="1:91" s="136" customFormat="1" ht="20.25">
      <c r="A73" s="126" t="str">
        <f>$A$2</f>
        <v>Công ty TNHH Hải sản An Lạc</v>
      </c>
      <c r="B73" s="131"/>
      <c r="C73" s="131"/>
      <c r="D73" s="131"/>
      <c r="E73" s="131"/>
      <c r="F73" s="131"/>
      <c r="G73" s="131"/>
      <c r="H73" s="131"/>
      <c r="I73" s="131"/>
      <c r="J73" s="131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4"/>
      <c r="AL73" s="134"/>
      <c r="AM73" s="137"/>
      <c r="AN73" s="138"/>
      <c r="AO73" s="138"/>
      <c r="AP73" s="138"/>
      <c r="AQ73" s="138"/>
      <c r="AR73" s="138"/>
      <c r="AS73" s="139"/>
      <c r="AT73" s="139"/>
    </row>
    <row r="74" spans="1:91" s="136" customFormat="1" ht="21" customHeight="1">
      <c r="A74" s="126" t="str">
        <f>$A$3</f>
        <v>Địa chỉ: Lô A14, đường 4A, KCN Hải Sơn, Đức Hòa, Long An</v>
      </c>
      <c r="B74" s="140"/>
      <c r="C74" s="140"/>
      <c r="D74" s="141"/>
      <c r="E74" s="141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4"/>
      <c r="AL74" s="134"/>
      <c r="AM74" s="137"/>
      <c r="AN74" s="135"/>
      <c r="AO74" s="135"/>
      <c r="AP74" s="135"/>
      <c r="AQ74" s="135"/>
      <c r="AR74" s="135"/>
      <c r="AS74" s="142"/>
      <c r="AT74" s="142"/>
    </row>
    <row r="75" spans="1:91" s="136" customFormat="1" ht="14.25" customHeight="1">
      <c r="A75" s="143"/>
      <c r="B75" s="143"/>
      <c r="C75" s="144"/>
      <c r="D75" s="145"/>
      <c r="E75" s="146">
        <f>$E$4</f>
        <v>42767</v>
      </c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8"/>
      <c r="AI75" s="148"/>
      <c r="AJ75" s="148"/>
      <c r="AK75" s="143"/>
      <c r="AL75" s="143"/>
      <c r="AM75" s="149"/>
      <c r="AN75" s="143"/>
      <c r="AO75" s="143"/>
      <c r="AP75" s="143"/>
      <c r="AQ75" s="143"/>
      <c r="AR75" s="143"/>
      <c r="AS75" s="143"/>
      <c r="AT75" s="150"/>
    </row>
    <row r="76" spans="1:91" s="152" customFormat="1" ht="18.75" customHeight="1">
      <c r="A76" s="387" t="s">
        <v>28</v>
      </c>
      <c r="B76" s="387" t="s">
        <v>3</v>
      </c>
      <c r="C76" s="387" t="s">
        <v>1</v>
      </c>
      <c r="D76" s="389" t="s">
        <v>29</v>
      </c>
      <c r="E76" s="387" t="s">
        <v>30</v>
      </c>
      <c r="F76" s="151">
        <f>+E75</f>
        <v>42767</v>
      </c>
      <c r="G76" s="151">
        <f t="shared" ref="G76:AG76" si="10">F76+1</f>
        <v>42768</v>
      </c>
      <c r="H76" s="151">
        <f t="shared" si="10"/>
        <v>42769</v>
      </c>
      <c r="I76" s="151">
        <f t="shared" si="10"/>
        <v>42770</v>
      </c>
      <c r="J76" s="151">
        <f t="shared" si="10"/>
        <v>42771</v>
      </c>
      <c r="K76" s="151">
        <f t="shared" si="10"/>
        <v>42772</v>
      </c>
      <c r="L76" s="151">
        <f t="shared" si="10"/>
        <v>42773</v>
      </c>
      <c r="M76" s="151">
        <f t="shared" si="10"/>
        <v>42774</v>
      </c>
      <c r="N76" s="151">
        <f t="shared" si="10"/>
        <v>42775</v>
      </c>
      <c r="O76" s="151">
        <f t="shared" si="10"/>
        <v>42776</v>
      </c>
      <c r="P76" s="151">
        <f t="shared" si="10"/>
        <v>42777</v>
      </c>
      <c r="Q76" s="151">
        <f t="shared" si="10"/>
        <v>42778</v>
      </c>
      <c r="R76" s="151">
        <f t="shared" si="10"/>
        <v>42779</v>
      </c>
      <c r="S76" s="151">
        <f t="shared" si="10"/>
        <v>42780</v>
      </c>
      <c r="T76" s="151">
        <f t="shared" si="10"/>
        <v>42781</v>
      </c>
      <c r="U76" s="151">
        <f t="shared" si="10"/>
        <v>42782</v>
      </c>
      <c r="V76" s="151">
        <f t="shared" si="10"/>
        <v>42783</v>
      </c>
      <c r="W76" s="151">
        <f t="shared" si="10"/>
        <v>42784</v>
      </c>
      <c r="X76" s="151">
        <f t="shared" si="10"/>
        <v>42785</v>
      </c>
      <c r="Y76" s="151">
        <f t="shared" si="10"/>
        <v>42786</v>
      </c>
      <c r="Z76" s="151">
        <f t="shared" si="10"/>
        <v>42787</v>
      </c>
      <c r="AA76" s="151">
        <f t="shared" si="10"/>
        <v>42788</v>
      </c>
      <c r="AB76" s="151">
        <f t="shared" si="10"/>
        <v>42789</v>
      </c>
      <c r="AC76" s="151">
        <f t="shared" si="10"/>
        <v>42790</v>
      </c>
      <c r="AD76" s="151">
        <f t="shared" si="10"/>
        <v>42791</v>
      </c>
      <c r="AE76" s="151">
        <f t="shared" si="10"/>
        <v>42792</v>
      </c>
      <c r="AF76" s="151">
        <f t="shared" si="10"/>
        <v>42793</v>
      </c>
      <c r="AG76" s="151">
        <f t="shared" si="10"/>
        <v>42794</v>
      </c>
      <c r="AH76" s="151">
        <f>AG76+1</f>
        <v>42795</v>
      </c>
      <c r="AI76" s="151">
        <f>AH76+1</f>
        <v>42796</v>
      </c>
      <c r="AJ76" s="151"/>
      <c r="AK76" s="377" t="s">
        <v>15</v>
      </c>
      <c r="AL76" s="378"/>
      <c r="AM76" s="379"/>
      <c r="AN76" s="380" t="s">
        <v>45</v>
      </c>
      <c r="AO76" s="380" t="s">
        <v>41</v>
      </c>
      <c r="AP76" s="380" t="s">
        <v>42</v>
      </c>
      <c r="AQ76" s="380" t="s">
        <v>43</v>
      </c>
      <c r="AR76" s="380" t="s">
        <v>44</v>
      </c>
      <c r="AS76" s="389" t="s">
        <v>0</v>
      </c>
      <c r="AT76" s="37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</row>
    <row r="77" spans="1:91" s="152" customFormat="1" ht="43.5" customHeight="1">
      <c r="A77" s="388"/>
      <c r="B77" s="388"/>
      <c r="C77" s="388"/>
      <c r="D77" s="388"/>
      <c r="E77" s="388"/>
      <c r="F77" s="289" t="str">
        <f>CHOOSE(WEEKDAY(F76),"C.Nhật","T.Hai","T.Ba","T.Tư","T.Năm","T.Sáu","T.Bảy")</f>
        <v>T.Tư</v>
      </c>
      <c r="G77" s="289" t="str">
        <f t="shared" ref="G77:AI77" si="11">CHOOSE(WEEKDAY(G76),"C.Nhật","T.Hai","T.Ba","T.Tư","T.Năm","T.Sáu","T.Bảy")</f>
        <v>T.Năm</v>
      </c>
      <c r="H77" s="289" t="str">
        <f t="shared" si="11"/>
        <v>T.Sáu</v>
      </c>
      <c r="I77" s="289" t="str">
        <f t="shared" si="11"/>
        <v>T.Bảy</v>
      </c>
      <c r="J77" s="289" t="str">
        <f t="shared" si="11"/>
        <v>C.Nhật</v>
      </c>
      <c r="K77" s="153" t="str">
        <f t="shared" si="11"/>
        <v>T.Hai</v>
      </c>
      <c r="L77" s="153" t="str">
        <f t="shared" si="11"/>
        <v>T.Ba</v>
      </c>
      <c r="M77" s="153" t="str">
        <f t="shared" si="11"/>
        <v>T.Tư</v>
      </c>
      <c r="N77" s="153" t="str">
        <f t="shared" si="11"/>
        <v>T.Năm</v>
      </c>
      <c r="O77" s="153" t="str">
        <f t="shared" si="11"/>
        <v>T.Sáu</v>
      </c>
      <c r="P77" s="153" t="str">
        <f t="shared" si="11"/>
        <v>T.Bảy</v>
      </c>
      <c r="Q77" s="153" t="str">
        <f t="shared" si="11"/>
        <v>C.Nhật</v>
      </c>
      <c r="R77" s="153" t="str">
        <f t="shared" si="11"/>
        <v>T.Hai</v>
      </c>
      <c r="S77" s="153" t="str">
        <f t="shared" si="11"/>
        <v>T.Ba</v>
      </c>
      <c r="T77" s="153" t="str">
        <f t="shared" si="11"/>
        <v>T.Tư</v>
      </c>
      <c r="U77" s="153" t="str">
        <f t="shared" si="11"/>
        <v>T.Năm</v>
      </c>
      <c r="V77" s="153" t="str">
        <f t="shared" si="11"/>
        <v>T.Sáu</v>
      </c>
      <c r="W77" s="153" t="str">
        <f t="shared" si="11"/>
        <v>T.Bảy</v>
      </c>
      <c r="X77" s="153" t="str">
        <f t="shared" si="11"/>
        <v>C.Nhật</v>
      </c>
      <c r="Y77" s="153" t="str">
        <f t="shared" si="11"/>
        <v>T.Hai</v>
      </c>
      <c r="Z77" s="153" t="str">
        <f t="shared" si="11"/>
        <v>T.Ba</v>
      </c>
      <c r="AA77" s="153" t="str">
        <f t="shared" si="11"/>
        <v>T.Tư</v>
      </c>
      <c r="AB77" s="153" t="str">
        <f t="shared" si="11"/>
        <v>T.Năm</v>
      </c>
      <c r="AC77" s="153" t="str">
        <f t="shared" si="11"/>
        <v>T.Sáu</v>
      </c>
      <c r="AD77" s="153" t="str">
        <f t="shared" si="11"/>
        <v>T.Bảy</v>
      </c>
      <c r="AE77" s="153" t="str">
        <f t="shared" si="11"/>
        <v>C.Nhật</v>
      </c>
      <c r="AF77" s="153" t="str">
        <f t="shared" si="11"/>
        <v>T.Hai</v>
      </c>
      <c r="AG77" s="153" t="str">
        <f t="shared" si="11"/>
        <v>T.Ba</v>
      </c>
      <c r="AH77" s="153" t="str">
        <f t="shared" si="11"/>
        <v>T.Tư</v>
      </c>
      <c r="AI77" s="153" t="str">
        <f t="shared" si="11"/>
        <v>T.Năm</v>
      </c>
      <c r="AJ77" s="153"/>
      <c r="AK77" s="154" t="s">
        <v>16</v>
      </c>
      <c r="AL77" s="154" t="s">
        <v>31</v>
      </c>
      <c r="AM77" s="155" t="s">
        <v>17</v>
      </c>
      <c r="AN77" s="381"/>
      <c r="AO77" s="381"/>
      <c r="AP77" s="381"/>
      <c r="AQ77" s="381"/>
      <c r="AR77" s="381"/>
      <c r="AS77" s="388"/>
      <c r="AT77" s="37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</row>
    <row r="78" spans="1:91" s="152" customFormat="1" ht="12.75" customHeight="1">
      <c r="A78" s="290">
        <v>1</v>
      </c>
      <c r="B78" s="290">
        <v>2</v>
      </c>
      <c r="C78" s="290">
        <v>3</v>
      </c>
      <c r="D78" s="290">
        <v>4</v>
      </c>
      <c r="E78" s="290">
        <v>5</v>
      </c>
      <c r="F78" s="290">
        <v>6</v>
      </c>
      <c r="G78" s="290">
        <v>7</v>
      </c>
      <c r="H78" s="290">
        <v>8</v>
      </c>
      <c r="I78" s="290">
        <v>9</v>
      </c>
      <c r="J78" s="290">
        <v>10</v>
      </c>
      <c r="K78" s="290">
        <v>11</v>
      </c>
      <c r="L78" s="290">
        <v>12</v>
      </c>
      <c r="M78" s="290">
        <v>13</v>
      </c>
      <c r="N78" s="290">
        <v>14</v>
      </c>
      <c r="O78" s="290">
        <v>15</v>
      </c>
      <c r="P78" s="290">
        <v>16</v>
      </c>
      <c r="Q78" s="290">
        <v>17</v>
      </c>
      <c r="R78" s="290">
        <v>18</v>
      </c>
      <c r="S78" s="290">
        <v>19</v>
      </c>
      <c r="T78" s="290">
        <v>20</v>
      </c>
      <c r="U78" s="290">
        <v>21</v>
      </c>
      <c r="V78" s="290">
        <v>22</v>
      </c>
      <c r="W78" s="290">
        <v>23</v>
      </c>
      <c r="X78" s="290">
        <v>24</v>
      </c>
      <c r="Y78" s="290">
        <v>25</v>
      </c>
      <c r="Z78" s="290">
        <v>26</v>
      </c>
      <c r="AA78" s="290">
        <v>27</v>
      </c>
      <c r="AB78" s="290">
        <v>28</v>
      </c>
      <c r="AC78" s="290">
        <v>29</v>
      </c>
      <c r="AD78" s="290">
        <v>30</v>
      </c>
      <c r="AE78" s="290">
        <v>31</v>
      </c>
      <c r="AF78" s="290">
        <v>32</v>
      </c>
      <c r="AG78" s="290">
        <v>33</v>
      </c>
      <c r="AH78" s="290">
        <v>34</v>
      </c>
      <c r="AI78" s="290">
        <v>35</v>
      </c>
      <c r="AJ78" s="290">
        <v>36</v>
      </c>
      <c r="AK78" s="290">
        <v>37</v>
      </c>
      <c r="AL78" s="290">
        <v>38</v>
      </c>
      <c r="AM78" s="290">
        <v>39</v>
      </c>
      <c r="AN78" s="290">
        <v>40</v>
      </c>
      <c r="AO78" s="290">
        <v>41</v>
      </c>
      <c r="AP78" s="290">
        <v>42</v>
      </c>
      <c r="AQ78" s="290">
        <v>43</v>
      </c>
      <c r="AR78" s="290">
        <v>44</v>
      </c>
      <c r="AS78" s="290">
        <v>45</v>
      </c>
      <c r="AT78" s="29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</row>
    <row r="79" spans="1:91" s="152" customFormat="1" ht="18" customHeight="1">
      <c r="A79" s="360">
        <v>1</v>
      </c>
      <c r="B79" s="360" t="s">
        <v>68</v>
      </c>
      <c r="C79" s="362" t="str">
        <f>VLOOKUP(B79,DS,2,0)</f>
        <v>Nguyễn Thiện Duy</v>
      </c>
      <c r="D79" s="364" t="str">
        <f>VLOOKUP(B79,DS,3,0)</f>
        <v>Giám đốc</v>
      </c>
      <c r="E79" s="58" t="s">
        <v>32</v>
      </c>
      <c r="F79" s="156"/>
      <c r="G79" s="156"/>
      <c r="H79" s="156"/>
      <c r="I79" s="156"/>
      <c r="J79" s="156"/>
      <c r="K79" s="156">
        <v>8</v>
      </c>
      <c r="L79" s="156">
        <v>8</v>
      </c>
      <c r="M79" s="156">
        <v>8</v>
      </c>
      <c r="N79" s="156">
        <v>8</v>
      </c>
      <c r="O79" s="156">
        <v>8</v>
      </c>
      <c r="P79" s="156">
        <v>0</v>
      </c>
      <c r="Q79" s="156"/>
      <c r="R79" s="156">
        <v>8</v>
      </c>
      <c r="S79" s="156">
        <v>8</v>
      </c>
      <c r="T79" s="156">
        <v>8</v>
      </c>
      <c r="U79" s="156">
        <v>8</v>
      </c>
      <c r="V79" s="156">
        <v>8</v>
      </c>
      <c r="W79" s="156">
        <v>8</v>
      </c>
      <c r="X79" s="156"/>
      <c r="Y79" s="156">
        <v>0</v>
      </c>
      <c r="Z79" s="156">
        <v>8</v>
      </c>
      <c r="AA79" s="156">
        <v>8</v>
      </c>
      <c r="AB79" s="156">
        <v>8</v>
      </c>
      <c r="AC79" s="156">
        <v>8</v>
      </c>
      <c r="AD79" s="156">
        <v>8</v>
      </c>
      <c r="AE79" s="156"/>
      <c r="AF79" s="156">
        <v>8</v>
      </c>
      <c r="AG79" s="156">
        <v>8</v>
      </c>
      <c r="AH79" s="156"/>
      <c r="AI79" s="156"/>
      <c r="AJ79" s="156"/>
      <c r="AK79" s="366">
        <f>((SUM(F79:AJ79))/8)-(SUMIF($F$6:$AJ$6,"C.Nhật",F79:AJ79)/8)</f>
        <v>18</v>
      </c>
      <c r="AL79" s="366">
        <f>SUM(F80:AI80)/8*1.5</f>
        <v>0</v>
      </c>
      <c r="AM79" s="374">
        <f>SUMIF($F$6:$AI$6,"C.Nhật",$F79:$AI80)/8*2</f>
        <v>0</v>
      </c>
      <c r="AN79" s="354">
        <f>SUM(AK79:AM80)</f>
        <v>18</v>
      </c>
      <c r="AO79" s="356">
        <v>0</v>
      </c>
      <c r="AP79" s="358"/>
      <c r="AQ79" s="358"/>
      <c r="AR79" s="358"/>
      <c r="AS79" s="368"/>
      <c r="AT79" s="29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</row>
    <row r="80" spans="1:91" s="152" customFormat="1" ht="18" customHeight="1">
      <c r="A80" s="361"/>
      <c r="B80" s="361"/>
      <c r="C80" s="363"/>
      <c r="D80" s="365"/>
      <c r="E80" s="59" t="s">
        <v>31</v>
      </c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367"/>
      <c r="AL80" s="367"/>
      <c r="AM80" s="375"/>
      <c r="AN80" s="355"/>
      <c r="AO80" s="357"/>
      <c r="AP80" s="359"/>
      <c r="AQ80" s="359"/>
      <c r="AR80" s="359"/>
      <c r="AS80" s="369"/>
      <c r="AT80" s="29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</row>
    <row r="81" spans="1:91" s="152" customFormat="1" ht="18" customHeight="1">
      <c r="A81" s="360">
        <f>A79+1</f>
        <v>2</v>
      </c>
      <c r="B81" s="360" t="s">
        <v>70</v>
      </c>
      <c r="C81" s="362" t="str">
        <f>VLOOKUP(B81,DS,2,0)</f>
        <v>Nguyễn Văn Sẽ</v>
      </c>
      <c r="D81" s="364" t="str">
        <f>VLOOKUP(B81,DS,3,0)</f>
        <v>Kỹ Thuật</v>
      </c>
      <c r="E81" s="58" t="s">
        <v>32</v>
      </c>
      <c r="F81" s="156"/>
      <c r="G81" s="156"/>
      <c r="H81" s="156"/>
      <c r="I81" s="156"/>
      <c r="J81" s="156"/>
      <c r="K81" s="156">
        <v>8</v>
      </c>
      <c r="L81" s="156">
        <v>8</v>
      </c>
      <c r="M81" s="156">
        <v>8</v>
      </c>
      <c r="N81" s="156">
        <v>8</v>
      </c>
      <c r="O81" s="156">
        <v>8</v>
      </c>
      <c r="P81" s="156">
        <v>8</v>
      </c>
      <c r="Q81" s="156"/>
      <c r="R81" s="156">
        <v>8</v>
      </c>
      <c r="S81" s="156">
        <v>8</v>
      </c>
      <c r="T81" s="156">
        <v>8</v>
      </c>
      <c r="U81" s="156">
        <v>8</v>
      </c>
      <c r="V81" s="156">
        <v>8</v>
      </c>
      <c r="W81" s="156">
        <v>8</v>
      </c>
      <c r="X81" s="156"/>
      <c r="Y81" s="156">
        <v>8</v>
      </c>
      <c r="Z81" s="156">
        <v>8</v>
      </c>
      <c r="AA81" s="156">
        <v>8</v>
      </c>
      <c r="AB81" s="156">
        <v>8</v>
      </c>
      <c r="AC81" s="156">
        <v>8</v>
      </c>
      <c r="AD81" s="156">
        <v>8</v>
      </c>
      <c r="AE81" s="156"/>
      <c r="AF81" s="156">
        <v>8</v>
      </c>
      <c r="AG81" s="156">
        <v>8</v>
      </c>
      <c r="AH81" s="156"/>
      <c r="AI81" s="156"/>
      <c r="AJ81" s="156"/>
      <c r="AK81" s="366">
        <f>((SUM(F81:AJ81))/8)-(SUMIF($F$6:$AJ$6,"C.Nhật",F81:AJ81)/8)</f>
        <v>20</v>
      </c>
      <c r="AL81" s="366">
        <f>SUM(F82:AI82)/8*1.5</f>
        <v>0</v>
      </c>
      <c r="AM81" s="374">
        <f>SUMIF($F$6:$AI$6,"C.Nhật",$F81:$AI82)/8*2</f>
        <v>0</v>
      </c>
      <c r="AN81" s="354">
        <f>SUM(AK81:AM82)</f>
        <v>20</v>
      </c>
      <c r="AO81" s="356">
        <v>0</v>
      </c>
      <c r="AP81" s="358"/>
      <c r="AQ81" s="358"/>
      <c r="AR81" s="358"/>
      <c r="AS81" s="368"/>
      <c r="AT81" s="29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</row>
    <row r="82" spans="1:91" s="152" customFormat="1" ht="18" customHeight="1">
      <c r="A82" s="361"/>
      <c r="B82" s="361"/>
      <c r="C82" s="363"/>
      <c r="D82" s="365"/>
      <c r="E82" s="59" t="s">
        <v>31</v>
      </c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367"/>
      <c r="AL82" s="367"/>
      <c r="AM82" s="375"/>
      <c r="AN82" s="355"/>
      <c r="AO82" s="357"/>
      <c r="AP82" s="359"/>
      <c r="AQ82" s="359"/>
      <c r="AR82" s="359"/>
      <c r="AS82" s="369"/>
      <c r="AT82" s="29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</row>
    <row r="83" spans="1:91" s="152" customFormat="1" ht="18" customHeight="1">
      <c r="A83" s="360">
        <f>A81+1</f>
        <v>3</v>
      </c>
      <c r="B83" s="360" t="s">
        <v>72</v>
      </c>
      <c r="C83" s="362" t="str">
        <f>VLOOKUP(B83,DS,2,0)</f>
        <v>Võ Uyên Phương</v>
      </c>
      <c r="D83" s="364" t="str">
        <f>VLOOKUP(B83,DS,3,0)</f>
        <v>Kế toán</v>
      </c>
      <c r="E83" s="58" t="s">
        <v>32</v>
      </c>
      <c r="F83" s="156"/>
      <c r="G83" s="156"/>
      <c r="H83" s="156"/>
      <c r="I83" s="156"/>
      <c r="J83" s="156"/>
      <c r="K83" s="156">
        <v>8</v>
      </c>
      <c r="L83" s="156">
        <v>8</v>
      </c>
      <c r="M83" s="156">
        <v>8</v>
      </c>
      <c r="N83" s="156">
        <v>8</v>
      </c>
      <c r="O83" s="156">
        <v>8</v>
      </c>
      <c r="P83" s="156">
        <v>8</v>
      </c>
      <c r="Q83" s="156"/>
      <c r="R83" s="156">
        <v>8</v>
      </c>
      <c r="S83" s="156">
        <v>8</v>
      </c>
      <c r="T83" s="156">
        <v>8</v>
      </c>
      <c r="U83" s="156">
        <v>8</v>
      </c>
      <c r="V83" s="156">
        <v>8</v>
      </c>
      <c r="W83" s="156">
        <v>8</v>
      </c>
      <c r="X83" s="156"/>
      <c r="Y83" s="156">
        <v>8</v>
      </c>
      <c r="Z83" s="156">
        <v>8</v>
      </c>
      <c r="AA83" s="156">
        <v>8</v>
      </c>
      <c r="AB83" s="156">
        <v>8</v>
      </c>
      <c r="AC83" s="156">
        <v>8</v>
      </c>
      <c r="AD83" s="156">
        <v>8</v>
      </c>
      <c r="AE83" s="156"/>
      <c r="AF83" s="156">
        <v>8</v>
      </c>
      <c r="AG83" s="156">
        <v>8</v>
      </c>
      <c r="AH83" s="156"/>
      <c r="AI83" s="156"/>
      <c r="AJ83" s="156"/>
      <c r="AK83" s="366">
        <f>((SUM(F83:AJ83))/8)-(SUMIF($F$6:$AJ$6,"C.Nhật",F83:AJ83)/8)</f>
        <v>20</v>
      </c>
      <c r="AL83" s="366">
        <f>SUM(F84:AI84)/8*1.5</f>
        <v>0</v>
      </c>
      <c r="AM83" s="374">
        <f>SUMIF($F$6:$AI$6,"C.Nhật",$F83:$AI84)/8*2</f>
        <v>0</v>
      </c>
      <c r="AN83" s="354">
        <f>SUM(AK83:AM84)</f>
        <v>20</v>
      </c>
      <c r="AO83" s="356">
        <v>0</v>
      </c>
      <c r="AP83" s="358"/>
      <c r="AQ83" s="358"/>
      <c r="AR83" s="358"/>
      <c r="AS83" s="368"/>
      <c r="AT83" s="29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</row>
    <row r="84" spans="1:91" s="152" customFormat="1" ht="18" customHeight="1">
      <c r="A84" s="361"/>
      <c r="B84" s="361"/>
      <c r="C84" s="363"/>
      <c r="D84" s="365"/>
      <c r="E84" s="59" t="s">
        <v>31</v>
      </c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367"/>
      <c r="AL84" s="367"/>
      <c r="AM84" s="375"/>
      <c r="AN84" s="355"/>
      <c r="AO84" s="357"/>
      <c r="AP84" s="359"/>
      <c r="AQ84" s="359"/>
      <c r="AR84" s="359"/>
      <c r="AS84" s="369"/>
      <c r="AT84" s="29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</row>
    <row r="85" spans="1:91" s="152" customFormat="1" ht="18" customHeight="1">
      <c r="A85" s="360">
        <f>A83+1</f>
        <v>4</v>
      </c>
      <c r="B85" s="360" t="s">
        <v>75</v>
      </c>
      <c r="C85" s="362" t="str">
        <f>VLOOKUP(B85,DS,2,0)</f>
        <v>Lê Nguyễn Huy Cường</v>
      </c>
      <c r="D85" s="364" t="str">
        <f>VLOOKUP(B85,DS,3,0)</f>
        <v>XNK</v>
      </c>
      <c r="E85" s="58" t="s">
        <v>32</v>
      </c>
      <c r="F85" s="156"/>
      <c r="G85" s="156"/>
      <c r="H85" s="156"/>
      <c r="I85" s="156"/>
      <c r="J85" s="156"/>
      <c r="K85" s="156">
        <v>8</v>
      </c>
      <c r="L85" s="156">
        <v>8</v>
      </c>
      <c r="M85" s="156">
        <v>8</v>
      </c>
      <c r="N85" s="156">
        <v>8</v>
      </c>
      <c r="O85" s="156">
        <v>8</v>
      </c>
      <c r="P85" s="156">
        <v>8</v>
      </c>
      <c r="Q85" s="156"/>
      <c r="R85" s="156">
        <v>8</v>
      </c>
      <c r="S85" s="156">
        <v>8</v>
      </c>
      <c r="T85" s="156">
        <v>8</v>
      </c>
      <c r="U85" s="156">
        <v>8</v>
      </c>
      <c r="V85" s="156">
        <v>8</v>
      </c>
      <c r="W85" s="156">
        <v>8</v>
      </c>
      <c r="X85" s="156"/>
      <c r="Y85" s="156">
        <v>8</v>
      </c>
      <c r="Z85" s="156">
        <v>8</v>
      </c>
      <c r="AA85" s="156">
        <v>8</v>
      </c>
      <c r="AB85" s="156">
        <v>8</v>
      </c>
      <c r="AC85" s="156">
        <v>8</v>
      </c>
      <c r="AD85" s="156">
        <v>8</v>
      </c>
      <c r="AE85" s="156"/>
      <c r="AF85" s="156">
        <v>8</v>
      </c>
      <c r="AG85" s="156">
        <v>8</v>
      </c>
      <c r="AH85" s="156"/>
      <c r="AI85" s="156"/>
      <c r="AJ85" s="156"/>
      <c r="AK85" s="366">
        <f>((SUM(F85:AJ85))/8)-(SUMIF($F$6:$AJ$6,"C.Nhật",F85:AJ85)/8)</f>
        <v>20</v>
      </c>
      <c r="AL85" s="366">
        <f>SUM(F86:AI86)/8*1.5</f>
        <v>0</v>
      </c>
      <c r="AM85" s="374">
        <f>SUMIF($F$6:$AI$6,"C.Nhật",$F85:$AI86)/8*2</f>
        <v>0</v>
      </c>
      <c r="AN85" s="354">
        <f>SUM(AK85:AM86)</f>
        <v>20</v>
      </c>
      <c r="AO85" s="356">
        <v>0</v>
      </c>
      <c r="AP85" s="358"/>
      <c r="AQ85" s="358"/>
      <c r="AR85" s="358"/>
      <c r="AS85" s="368"/>
      <c r="AT85" s="29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</row>
    <row r="86" spans="1:91" s="152" customFormat="1" ht="18" customHeight="1">
      <c r="A86" s="361"/>
      <c r="B86" s="361"/>
      <c r="C86" s="363"/>
      <c r="D86" s="365"/>
      <c r="E86" s="59" t="s">
        <v>31</v>
      </c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367"/>
      <c r="AL86" s="367"/>
      <c r="AM86" s="375"/>
      <c r="AN86" s="355"/>
      <c r="AO86" s="357"/>
      <c r="AP86" s="359"/>
      <c r="AQ86" s="359"/>
      <c r="AR86" s="359"/>
      <c r="AS86" s="369"/>
      <c r="AT86" s="29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</row>
    <row r="87" spans="1:91" s="152" customFormat="1" ht="18" customHeight="1">
      <c r="A87" s="360">
        <f>A85+1</f>
        <v>5</v>
      </c>
      <c r="B87" s="360" t="s">
        <v>77</v>
      </c>
      <c r="C87" s="362" t="str">
        <f>VLOOKUP(B87,DS,2,0)</f>
        <v>Nguyễn Văn Bé Tư</v>
      </c>
      <c r="D87" s="364" t="str">
        <f>VLOOKUP(B87,DS,3,0)</f>
        <v>Tài xế</v>
      </c>
      <c r="E87" s="58" t="s">
        <v>32</v>
      </c>
      <c r="F87" s="156"/>
      <c r="G87" s="156"/>
      <c r="H87" s="156"/>
      <c r="I87" s="156"/>
      <c r="J87" s="156"/>
      <c r="K87" s="156">
        <v>8</v>
      </c>
      <c r="L87" s="156">
        <v>8</v>
      </c>
      <c r="M87" s="156">
        <v>8</v>
      </c>
      <c r="N87" s="156">
        <v>8</v>
      </c>
      <c r="O87" s="156">
        <v>8</v>
      </c>
      <c r="P87" s="156">
        <v>8</v>
      </c>
      <c r="Q87" s="156"/>
      <c r="R87" s="156">
        <v>8</v>
      </c>
      <c r="S87" s="156">
        <v>8</v>
      </c>
      <c r="T87" s="156">
        <v>8</v>
      </c>
      <c r="U87" s="156">
        <v>8</v>
      </c>
      <c r="V87" s="156">
        <v>8</v>
      </c>
      <c r="W87" s="156">
        <v>8</v>
      </c>
      <c r="X87" s="156"/>
      <c r="Y87" s="156">
        <v>8</v>
      </c>
      <c r="Z87" s="156">
        <v>8</v>
      </c>
      <c r="AA87" s="156">
        <v>8</v>
      </c>
      <c r="AB87" s="156">
        <v>8</v>
      </c>
      <c r="AC87" s="156">
        <v>8</v>
      </c>
      <c r="AD87" s="156">
        <v>8</v>
      </c>
      <c r="AE87" s="156"/>
      <c r="AF87" s="156">
        <v>8</v>
      </c>
      <c r="AG87" s="156">
        <v>8</v>
      </c>
      <c r="AH87" s="156"/>
      <c r="AI87" s="156"/>
      <c r="AJ87" s="156"/>
      <c r="AK87" s="366">
        <f>((SUM(F87:AJ87))/8)-(SUMIF($F$6:$AJ$6,"C.Nhật",F87:AJ87)/8)</f>
        <v>20</v>
      </c>
      <c r="AL87" s="366">
        <f>SUM(F88:AI88)/8*1.5</f>
        <v>0</v>
      </c>
      <c r="AM87" s="374">
        <f>SUMIF($F$6:$AI$6,"C.Nhật",$F87:$AI88)/8*2</f>
        <v>0</v>
      </c>
      <c r="AN87" s="354">
        <f>SUM(AK87:AM88)</f>
        <v>20</v>
      </c>
      <c r="AO87" s="356">
        <v>0</v>
      </c>
      <c r="AP87" s="358"/>
      <c r="AQ87" s="358"/>
      <c r="AR87" s="358"/>
      <c r="AS87" s="368"/>
      <c r="AT87" s="29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</row>
    <row r="88" spans="1:91" s="152" customFormat="1" ht="18" customHeight="1">
      <c r="A88" s="361"/>
      <c r="B88" s="361"/>
      <c r="C88" s="363"/>
      <c r="D88" s="365"/>
      <c r="E88" s="59" t="s">
        <v>31</v>
      </c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367"/>
      <c r="AL88" s="367"/>
      <c r="AM88" s="375"/>
      <c r="AN88" s="355"/>
      <c r="AO88" s="357"/>
      <c r="AP88" s="359"/>
      <c r="AQ88" s="359"/>
      <c r="AR88" s="359"/>
      <c r="AS88" s="369"/>
      <c r="AT88" s="29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</row>
    <row r="89" spans="1:91" s="152" customFormat="1" ht="18" customHeight="1">
      <c r="A89" s="360">
        <f>A87+1</f>
        <v>6</v>
      </c>
      <c r="B89" s="360" t="s">
        <v>78</v>
      </c>
      <c r="C89" s="362" t="str">
        <f>VLOOKUP(B89,DS,2,0)</f>
        <v>Dương Thanh Tuấn</v>
      </c>
      <c r="D89" s="364" t="str">
        <f>VLOOKUP(B89,DS,3,0)</f>
        <v>Nhân sự</v>
      </c>
      <c r="E89" s="58" t="s">
        <v>32</v>
      </c>
      <c r="F89" s="156"/>
      <c r="G89" s="156"/>
      <c r="H89" s="156"/>
      <c r="I89" s="156"/>
      <c r="J89" s="156"/>
      <c r="K89" s="156">
        <v>8</v>
      </c>
      <c r="L89" s="156">
        <v>8</v>
      </c>
      <c r="M89" s="156">
        <v>8</v>
      </c>
      <c r="N89" s="156">
        <v>8</v>
      </c>
      <c r="O89" s="156">
        <v>8</v>
      </c>
      <c r="P89" s="156">
        <v>8</v>
      </c>
      <c r="Q89" s="156"/>
      <c r="R89" s="156">
        <v>8</v>
      </c>
      <c r="S89" s="156">
        <v>8</v>
      </c>
      <c r="T89" s="156">
        <v>8</v>
      </c>
      <c r="U89" s="156">
        <v>8</v>
      </c>
      <c r="V89" s="156">
        <v>8</v>
      </c>
      <c r="W89" s="156">
        <v>8</v>
      </c>
      <c r="X89" s="156"/>
      <c r="Y89" s="156">
        <v>8</v>
      </c>
      <c r="Z89" s="156">
        <v>8</v>
      </c>
      <c r="AA89" s="156">
        <v>8</v>
      </c>
      <c r="AB89" s="156">
        <v>8</v>
      </c>
      <c r="AC89" s="156">
        <v>8</v>
      </c>
      <c r="AD89" s="156">
        <v>8</v>
      </c>
      <c r="AE89" s="156"/>
      <c r="AF89" s="156">
        <v>8</v>
      </c>
      <c r="AG89" s="156">
        <v>8</v>
      </c>
      <c r="AH89" s="156"/>
      <c r="AI89" s="156"/>
      <c r="AJ89" s="156"/>
      <c r="AK89" s="366">
        <f>((SUM(F89:AJ89))/8)-(SUMIF($F$6:$AJ$6,"C.Nhật",F89:AJ89)/8)</f>
        <v>20</v>
      </c>
      <c r="AL89" s="366">
        <f>SUM(F90:AI90)/8*1.5</f>
        <v>0</v>
      </c>
      <c r="AM89" s="374">
        <f>SUMIF($F$6:$AI$6,"C.Nhật",$F89:$AI90)/8*2</f>
        <v>0</v>
      </c>
      <c r="AN89" s="354">
        <f>SUM(AK89:AM90)</f>
        <v>20</v>
      </c>
      <c r="AO89" s="356">
        <v>0</v>
      </c>
      <c r="AP89" s="358"/>
      <c r="AQ89" s="358"/>
      <c r="AR89" s="358"/>
      <c r="AS89" s="368"/>
      <c r="AT89" s="29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</row>
    <row r="90" spans="1:91" s="152" customFormat="1" ht="18" customHeight="1">
      <c r="A90" s="361"/>
      <c r="B90" s="361"/>
      <c r="C90" s="363"/>
      <c r="D90" s="365"/>
      <c r="E90" s="59" t="s">
        <v>31</v>
      </c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367"/>
      <c r="AL90" s="367"/>
      <c r="AM90" s="375"/>
      <c r="AN90" s="355"/>
      <c r="AO90" s="357"/>
      <c r="AP90" s="359"/>
      <c r="AQ90" s="359"/>
      <c r="AR90" s="359"/>
      <c r="AS90" s="369"/>
      <c r="AT90" s="29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</row>
    <row r="91" spans="1:91" s="470" customFormat="1" ht="18" customHeight="1">
      <c r="A91" s="458">
        <v>7</v>
      </c>
      <c r="B91" s="459" t="s">
        <v>192</v>
      </c>
      <c r="C91" s="460" t="str">
        <f>VLOOKUP(B91,DS,2,0)</f>
        <v>Trần Đình Thái</v>
      </c>
      <c r="D91" s="460" t="str">
        <f t="shared" ref="D91" si="12">VLOOKUP(B91,DS,3,0)</f>
        <v>Cơ Điện</v>
      </c>
      <c r="E91" s="461" t="s">
        <v>32</v>
      </c>
      <c r="F91" s="462"/>
      <c r="G91" s="462"/>
      <c r="H91" s="462"/>
      <c r="I91" s="462"/>
      <c r="J91" s="462"/>
      <c r="K91" s="462">
        <v>8</v>
      </c>
      <c r="L91" s="462">
        <v>8</v>
      </c>
      <c r="M91" s="462">
        <v>8</v>
      </c>
      <c r="N91" s="462"/>
      <c r="O91" s="462"/>
      <c r="P91" s="462"/>
      <c r="Q91" s="462"/>
      <c r="R91" s="462"/>
      <c r="S91" s="462"/>
      <c r="T91" s="462"/>
      <c r="U91" s="462"/>
      <c r="V91" s="462"/>
      <c r="W91" s="462"/>
      <c r="X91" s="462"/>
      <c r="Y91" s="462"/>
      <c r="Z91" s="462"/>
      <c r="AA91" s="462"/>
      <c r="AB91" s="462"/>
      <c r="AC91" s="462"/>
      <c r="AD91" s="462"/>
      <c r="AE91" s="462"/>
      <c r="AF91" s="462"/>
      <c r="AG91" s="462"/>
      <c r="AH91" s="462"/>
      <c r="AI91" s="462"/>
      <c r="AJ91" s="462"/>
      <c r="AK91" s="463">
        <f>((SUM(F91:AJ91))/8)-(SUMIF($F$6:$AJ$6,"C.Nhật",F91:AJ91)/8)</f>
        <v>3</v>
      </c>
      <c r="AL91" s="463">
        <f>SUM(F92:AI92)/8*1.5</f>
        <v>0</v>
      </c>
      <c r="AM91" s="464">
        <f>SUMIF($F$6:$AI$6,"C.Nhật",$F91:$AI92)/8*2</f>
        <v>0</v>
      </c>
      <c r="AN91" s="465">
        <f>SUM(AK91:AM92)</f>
        <v>3</v>
      </c>
      <c r="AO91" s="466">
        <v>0</v>
      </c>
      <c r="AP91" s="467"/>
      <c r="AQ91" s="467"/>
      <c r="AR91" s="467"/>
      <c r="AS91" s="468"/>
      <c r="AT91" s="469"/>
      <c r="AV91" s="471"/>
      <c r="AW91" s="471"/>
      <c r="AX91" s="471"/>
      <c r="AY91" s="471"/>
      <c r="AZ91" s="471"/>
      <c r="BA91" s="471"/>
      <c r="BB91" s="471"/>
      <c r="BC91" s="471"/>
      <c r="BD91" s="471"/>
      <c r="BE91" s="471"/>
      <c r="BF91" s="471"/>
      <c r="BG91" s="471"/>
      <c r="BH91" s="471"/>
      <c r="BI91" s="471"/>
      <c r="BJ91" s="471"/>
      <c r="BK91" s="471"/>
      <c r="BL91" s="471"/>
      <c r="BM91" s="471"/>
      <c r="BN91" s="471"/>
      <c r="BO91" s="471"/>
      <c r="BP91" s="471"/>
      <c r="BQ91" s="471"/>
      <c r="BR91" s="471"/>
      <c r="BS91" s="471"/>
      <c r="BT91" s="471"/>
      <c r="BU91" s="471"/>
      <c r="BV91" s="471"/>
      <c r="BW91" s="471"/>
      <c r="BX91" s="471"/>
      <c r="BY91" s="471"/>
      <c r="BZ91" s="471"/>
      <c r="CA91" s="471"/>
      <c r="CB91" s="471"/>
      <c r="CC91" s="471"/>
      <c r="CD91" s="471"/>
      <c r="CE91" s="471"/>
      <c r="CF91" s="471"/>
      <c r="CG91" s="471"/>
      <c r="CH91" s="471"/>
      <c r="CI91" s="471"/>
      <c r="CJ91" s="471"/>
      <c r="CK91" s="471"/>
      <c r="CL91" s="471"/>
      <c r="CM91" s="471"/>
    </row>
    <row r="92" spans="1:91" s="470" customFormat="1" ht="18" customHeight="1">
      <c r="A92" s="472"/>
      <c r="B92" s="473"/>
      <c r="C92" s="474"/>
      <c r="D92" s="474"/>
      <c r="E92" s="475" t="s">
        <v>31</v>
      </c>
      <c r="F92" s="476"/>
      <c r="G92" s="476"/>
      <c r="H92" s="476"/>
      <c r="I92" s="476"/>
      <c r="J92" s="476"/>
      <c r="K92" s="476"/>
      <c r="L92" s="476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  <c r="Z92" s="476"/>
      <c r="AA92" s="476"/>
      <c r="AB92" s="476"/>
      <c r="AC92" s="476"/>
      <c r="AD92" s="476"/>
      <c r="AE92" s="476"/>
      <c r="AF92" s="476"/>
      <c r="AG92" s="476"/>
      <c r="AH92" s="476"/>
      <c r="AI92" s="476"/>
      <c r="AJ92" s="476"/>
      <c r="AK92" s="477"/>
      <c r="AL92" s="477"/>
      <c r="AM92" s="478"/>
      <c r="AN92" s="479"/>
      <c r="AO92" s="480"/>
      <c r="AP92" s="481"/>
      <c r="AQ92" s="481"/>
      <c r="AR92" s="481"/>
      <c r="AS92" s="468"/>
      <c r="AT92" s="469"/>
      <c r="AV92" s="471"/>
      <c r="AW92" s="471"/>
      <c r="AX92" s="471"/>
      <c r="AY92" s="471"/>
      <c r="AZ92" s="471"/>
      <c r="BA92" s="471"/>
      <c r="BB92" s="471"/>
      <c r="BC92" s="471"/>
      <c r="BD92" s="471"/>
      <c r="BE92" s="471"/>
      <c r="BF92" s="471"/>
      <c r="BG92" s="471"/>
      <c r="BH92" s="471"/>
      <c r="BI92" s="471"/>
      <c r="BJ92" s="471"/>
      <c r="BK92" s="471"/>
      <c r="BL92" s="471"/>
      <c r="BM92" s="471"/>
      <c r="BN92" s="471"/>
      <c r="BO92" s="471"/>
      <c r="BP92" s="471"/>
      <c r="BQ92" s="471"/>
      <c r="BR92" s="471"/>
      <c r="BS92" s="471"/>
      <c r="BT92" s="471"/>
      <c r="BU92" s="471"/>
      <c r="BV92" s="471"/>
      <c r="BW92" s="471"/>
      <c r="BX92" s="471"/>
      <c r="BY92" s="471"/>
      <c r="BZ92" s="471"/>
      <c r="CA92" s="471"/>
      <c r="CB92" s="471"/>
      <c r="CC92" s="471"/>
      <c r="CD92" s="471"/>
      <c r="CE92" s="471"/>
      <c r="CF92" s="471"/>
      <c r="CG92" s="471"/>
      <c r="CH92" s="471"/>
      <c r="CI92" s="471"/>
      <c r="CJ92" s="471"/>
      <c r="CK92" s="471"/>
      <c r="CL92" s="471"/>
      <c r="CM92" s="471"/>
    </row>
    <row r="93" spans="1:91" s="152" customFormat="1" ht="18" customHeight="1">
      <c r="A93" s="360">
        <v>8</v>
      </c>
      <c r="B93" s="360" t="s">
        <v>81</v>
      </c>
      <c r="C93" s="362" t="str">
        <f>VLOOKUP(B93,DS,2,0)</f>
        <v>Nguyễn Thiện Duyệt</v>
      </c>
      <c r="D93" s="364" t="str">
        <f>VLOOKUP(B93,DS,3,0)</f>
        <v>XNK</v>
      </c>
      <c r="E93" s="58" t="s">
        <v>32</v>
      </c>
      <c r="F93" s="156"/>
      <c r="G93" s="156"/>
      <c r="H93" s="156"/>
      <c r="I93" s="156"/>
      <c r="J93" s="156"/>
      <c r="K93" s="156">
        <v>8</v>
      </c>
      <c r="L93" s="156">
        <v>8</v>
      </c>
      <c r="M93" s="156">
        <v>8</v>
      </c>
      <c r="N93" s="156">
        <v>8</v>
      </c>
      <c r="O93" s="156">
        <v>8</v>
      </c>
      <c r="P93" s="156">
        <v>8</v>
      </c>
      <c r="Q93" s="156"/>
      <c r="R93" s="156">
        <v>8</v>
      </c>
      <c r="S93" s="156">
        <v>8</v>
      </c>
      <c r="T93" s="156">
        <v>8</v>
      </c>
      <c r="U93" s="156">
        <v>8</v>
      </c>
      <c r="V93" s="156">
        <v>8</v>
      </c>
      <c r="W93" s="156">
        <v>8</v>
      </c>
      <c r="X93" s="156"/>
      <c r="Y93" s="156">
        <v>8</v>
      </c>
      <c r="Z93" s="156">
        <v>8</v>
      </c>
      <c r="AA93" s="156">
        <v>8</v>
      </c>
      <c r="AB93" s="156">
        <v>8</v>
      </c>
      <c r="AC93" s="156">
        <v>8</v>
      </c>
      <c r="AD93" s="156">
        <v>8</v>
      </c>
      <c r="AE93" s="156"/>
      <c r="AF93" s="156">
        <v>8</v>
      </c>
      <c r="AG93" s="156">
        <v>8</v>
      </c>
      <c r="AH93" s="156"/>
      <c r="AI93" s="156"/>
      <c r="AJ93" s="156"/>
      <c r="AK93" s="366">
        <f>((SUM(F93:AJ93))/8)-(SUMIF($F$6:$AJ$6,"C.Nhật",F93:AJ93)/8)</f>
        <v>20</v>
      </c>
      <c r="AL93" s="366">
        <f>SUM(F94:AI94)/8*1.5</f>
        <v>0</v>
      </c>
      <c r="AM93" s="374">
        <f>SUMIF($F$6:$AI$6,"C.Nhật",$F93:$AI94)/8*2</f>
        <v>0</v>
      </c>
      <c r="AN93" s="354">
        <f>SUM(AK93:AM94)</f>
        <v>20</v>
      </c>
      <c r="AO93" s="356">
        <v>0</v>
      </c>
      <c r="AP93" s="358"/>
      <c r="AQ93" s="358"/>
      <c r="AR93" s="358"/>
      <c r="AS93" s="368"/>
      <c r="AT93" s="29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36"/>
      <c r="CE93" s="136"/>
      <c r="CF93" s="136"/>
      <c r="CG93" s="136"/>
      <c r="CH93" s="136"/>
      <c r="CI93" s="136"/>
      <c r="CJ93" s="136"/>
      <c r="CK93" s="136"/>
      <c r="CL93" s="136"/>
      <c r="CM93" s="136"/>
    </row>
    <row r="94" spans="1:91" s="152" customFormat="1" ht="18" customHeight="1">
      <c r="A94" s="361"/>
      <c r="B94" s="361"/>
      <c r="C94" s="363"/>
      <c r="D94" s="365"/>
      <c r="E94" s="59" t="s">
        <v>31</v>
      </c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367"/>
      <c r="AL94" s="367"/>
      <c r="AM94" s="375"/>
      <c r="AN94" s="355"/>
      <c r="AO94" s="357"/>
      <c r="AP94" s="359"/>
      <c r="AQ94" s="359"/>
      <c r="AR94" s="359"/>
      <c r="AS94" s="369"/>
      <c r="AT94" s="29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</row>
    <row r="95" spans="1:91" s="168" customFormat="1" ht="12.75">
      <c r="A95" s="158"/>
      <c r="B95" s="159"/>
      <c r="C95" s="160"/>
      <c r="D95" s="161"/>
      <c r="E95" s="160"/>
      <c r="F95" s="162"/>
      <c r="G95" s="162"/>
      <c r="H95" s="163"/>
      <c r="I95" s="163"/>
      <c r="J95" s="164"/>
      <c r="K95" s="162"/>
      <c r="L95" s="163"/>
      <c r="M95" s="162"/>
      <c r="N95" s="162"/>
      <c r="O95" s="162"/>
      <c r="P95" s="162"/>
      <c r="Q95" s="163"/>
      <c r="R95" s="162"/>
      <c r="S95" s="162"/>
      <c r="T95" s="164"/>
      <c r="U95" s="162"/>
      <c r="V95" s="162"/>
      <c r="W95" s="162"/>
      <c r="X95" s="159"/>
      <c r="Y95" s="162"/>
      <c r="Z95" s="162"/>
      <c r="AA95" s="162"/>
      <c r="AB95" s="162"/>
      <c r="AC95" s="162"/>
      <c r="AD95" s="163"/>
      <c r="AE95" s="162"/>
      <c r="AF95" s="162"/>
      <c r="AG95" s="162"/>
      <c r="AH95" s="162"/>
      <c r="AI95" s="162"/>
      <c r="AJ95" s="162"/>
      <c r="AK95" s="160"/>
      <c r="AL95" s="160"/>
      <c r="AM95" s="165"/>
      <c r="AN95" s="166"/>
      <c r="AO95" s="166"/>
      <c r="AP95" s="166"/>
      <c r="AQ95" s="166"/>
      <c r="AR95" s="166"/>
      <c r="AS95" s="160"/>
      <c r="AT95" s="167"/>
    </row>
    <row r="96" spans="1:91" s="168" customFormat="1" ht="12.75">
      <c r="A96" s="158"/>
      <c r="B96" s="159"/>
      <c r="C96" s="169" t="s">
        <v>14</v>
      </c>
      <c r="D96" s="161"/>
      <c r="E96" s="160"/>
      <c r="F96" s="162"/>
      <c r="G96" s="162"/>
      <c r="H96" s="163"/>
      <c r="I96" s="163"/>
      <c r="J96" s="164"/>
      <c r="K96" s="162"/>
      <c r="L96" s="163"/>
      <c r="M96" s="162"/>
      <c r="N96" s="162"/>
      <c r="O96" s="162"/>
      <c r="P96" s="162"/>
      <c r="Q96" s="163"/>
      <c r="R96" s="162"/>
      <c r="S96" s="162"/>
      <c r="T96" s="164"/>
      <c r="U96" s="162"/>
      <c r="V96" s="162"/>
      <c r="W96" s="162"/>
      <c r="X96" s="159"/>
      <c r="Y96" s="162"/>
      <c r="Z96" s="162"/>
      <c r="AA96" s="162"/>
      <c r="AB96" s="162"/>
      <c r="AC96" s="162"/>
      <c r="AD96" s="163"/>
      <c r="AE96" s="162"/>
      <c r="AF96" s="162"/>
      <c r="AG96" s="162"/>
      <c r="AH96" s="162"/>
      <c r="AI96" s="162"/>
      <c r="AJ96" s="162"/>
      <c r="AK96" s="160"/>
      <c r="AL96" s="160"/>
      <c r="AM96" s="165"/>
      <c r="AN96" s="166"/>
      <c r="AO96" s="166"/>
      <c r="AP96" s="166"/>
      <c r="AQ96" s="166"/>
      <c r="AR96" s="166"/>
      <c r="AS96" s="160"/>
      <c r="AT96" s="167"/>
    </row>
    <row r="97" spans="1:46" s="168" customFormat="1" ht="12.75">
      <c r="A97" s="170"/>
      <c r="B97" s="170"/>
      <c r="C97" s="160"/>
      <c r="D97" s="161"/>
      <c r="E97" s="160"/>
      <c r="F97" s="162"/>
      <c r="G97" s="162"/>
      <c r="H97" s="171"/>
      <c r="I97" s="171"/>
      <c r="J97" s="171"/>
      <c r="K97" s="162"/>
      <c r="L97" s="171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71"/>
      <c r="AE97" s="162"/>
      <c r="AF97" s="162"/>
      <c r="AG97" s="162"/>
      <c r="AH97" s="162"/>
      <c r="AI97" s="162"/>
      <c r="AJ97" s="162"/>
      <c r="AK97" s="160"/>
      <c r="AL97" s="160"/>
      <c r="AM97" s="165"/>
      <c r="AN97" s="172"/>
      <c r="AO97" s="172"/>
      <c r="AP97" s="172"/>
      <c r="AQ97" s="172"/>
      <c r="AR97" s="172"/>
      <c r="AS97" s="160"/>
      <c r="AT97" s="167"/>
    </row>
    <row r="98" spans="1:46" s="173" customFormat="1" ht="15" customHeight="1">
      <c r="A98" s="170"/>
      <c r="B98" s="170"/>
      <c r="C98" s="160"/>
      <c r="D98" s="161"/>
      <c r="E98" s="160"/>
      <c r="F98" s="162"/>
      <c r="G98" s="162"/>
      <c r="H98" s="171"/>
      <c r="I98" s="171"/>
      <c r="J98" s="171"/>
      <c r="K98" s="162"/>
      <c r="L98" s="171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71"/>
      <c r="AE98" s="162"/>
      <c r="AF98" s="162"/>
      <c r="AG98" s="162"/>
      <c r="AH98" s="162"/>
      <c r="AI98" s="162"/>
      <c r="AJ98" s="162"/>
      <c r="AK98" s="160"/>
      <c r="AL98" s="160"/>
      <c r="AM98" s="165"/>
      <c r="AN98" s="172"/>
      <c r="AO98" s="172"/>
      <c r="AP98" s="172"/>
      <c r="AQ98" s="172"/>
      <c r="AR98" s="172"/>
      <c r="AS98" s="160"/>
      <c r="AT98" s="160"/>
    </row>
    <row r="99" spans="1:46" s="173" customFormat="1" ht="11.25">
      <c r="A99" s="170"/>
      <c r="B99" s="170"/>
      <c r="C99" s="160"/>
      <c r="D99" s="161"/>
      <c r="E99" s="160"/>
      <c r="F99" s="162"/>
      <c r="G99" s="162"/>
      <c r="H99" s="171"/>
      <c r="I99" s="171"/>
      <c r="J99" s="171"/>
      <c r="K99" s="162"/>
      <c r="L99" s="171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71"/>
      <c r="AE99" s="162"/>
      <c r="AF99" s="162"/>
      <c r="AG99" s="162"/>
      <c r="AH99" s="162"/>
      <c r="AI99" s="162"/>
      <c r="AJ99" s="162"/>
      <c r="AK99" s="160"/>
      <c r="AL99" s="160"/>
      <c r="AM99" s="165"/>
      <c r="AN99" s="172"/>
      <c r="AO99" s="172"/>
      <c r="AP99" s="172"/>
      <c r="AQ99" s="172"/>
      <c r="AR99" s="172"/>
      <c r="AS99" s="160"/>
      <c r="AT99" s="160"/>
    </row>
    <row r="100" spans="1:46" s="173" customFormat="1" ht="12.75">
      <c r="A100" s="170"/>
      <c r="B100" s="197"/>
      <c r="C100" s="198"/>
      <c r="D100" s="199"/>
      <c r="E100" s="160"/>
      <c r="F100" s="162"/>
      <c r="G100" s="162"/>
      <c r="H100" s="171"/>
      <c r="I100" s="171"/>
      <c r="J100" s="171"/>
      <c r="K100" s="162"/>
      <c r="L100" s="171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71"/>
      <c r="AE100" s="162"/>
      <c r="AF100" s="162"/>
      <c r="AG100" s="162"/>
      <c r="AH100" s="162"/>
      <c r="AI100" s="162"/>
      <c r="AJ100" s="162"/>
      <c r="AK100" s="160"/>
      <c r="AL100" s="160"/>
      <c r="AM100" s="165"/>
      <c r="AN100" s="172"/>
      <c r="AO100" s="172"/>
      <c r="AP100" s="172"/>
      <c r="AQ100" s="172"/>
      <c r="AR100" s="172"/>
      <c r="AS100" s="160"/>
      <c r="AT100" s="160"/>
    </row>
    <row r="101" spans="1:46" s="173" customFormat="1" ht="11.25">
      <c r="A101" s="169"/>
      <c r="B101" s="169"/>
      <c r="C101" s="158"/>
      <c r="D101" s="174"/>
      <c r="E101" s="175"/>
      <c r="F101" s="164"/>
      <c r="G101" s="176"/>
      <c r="H101" s="163"/>
      <c r="I101" s="163"/>
      <c r="J101" s="163"/>
      <c r="K101" s="176"/>
      <c r="L101" s="163"/>
      <c r="M101" s="176"/>
      <c r="N101" s="176"/>
      <c r="O101" s="176"/>
      <c r="P101" s="176"/>
      <c r="Q101" s="163"/>
      <c r="R101" s="164"/>
      <c r="S101" s="176"/>
      <c r="T101" s="176"/>
      <c r="U101" s="163"/>
      <c r="V101" s="176"/>
      <c r="W101" s="176"/>
      <c r="X101" s="163"/>
      <c r="Y101" s="176"/>
      <c r="Z101" s="176"/>
      <c r="AA101" s="176"/>
      <c r="AB101" s="176"/>
      <c r="AC101" s="176"/>
      <c r="AD101" s="163"/>
      <c r="AE101" s="176"/>
      <c r="AF101" s="176"/>
      <c r="AG101" s="176"/>
      <c r="AH101" s="176"/>
      <c r="AI101" s="176"/>
      <c r="AJ101" s="176"/>
      <c r="AK101" s="175"/>
      <c r="AM101" s="177"/>
      <c r="AN101" s="169"/>
      <c r="AO101" s="169"/>
      <c r="AP101" s="169"/>
      <c r="AQ101" s="169"/>
      <c r="AR101" s="169"/>
      <c r="AS101" s="158"/>
      <c r="AT101" s="160"/>
    </row>
    <row r="102" spans="1:46" s="173" customFormat="1" ht="12.75">
      <c r="A102" s="136"/>
      <c r="B102" s="136" t="s">
        <v>0</v>
      </c>
      <c r="C102" s="136"/>
      <c r="D102" s="178"/>
      <c r="E102" s="136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80"/>
      <c r="AI102" s="180"/>
      <c r="AJ102" s="180"/>
      <c r="AK102" s="136"/>
      <c r="AL102" s="136"/>
      <c r="AM102" s="181"/>
      <c r="AN102" s="136"/>
      <c r="AO102" s="136"/>
      <c r="AP102" s="136"/>
      <c r="AQ102" s="136"/>
      <c r="AR102" s="136"/>
      <c r="AS102" s="136"/>
      <c r="AT102" s="160"/>
    </row>
    <row r="103" spans="1:46" s="173" customFormat="1" ht="12.75">
      <c r="A103" s="136"/>
      <c r="B103" s="136"/>
      <c r="C103" s="136" t="s">
        <v>46</v>
      </c>
      <c r="D103" s="178"/>
      <c r="E103" s="136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80"/>
      <c r="AI103" s="180"/>
      <c r="AJ103" s="180"/>
      <c r="AK103" s="136"/>
      <c r="AL103" s="136"/>
      <c r="AM103" s="181"/>
      <c r="AN103" s="136"/>
      <c r="AO103" s="136"/>
      <c r="AP103" s="136"/>
      <c r="AQ103" s="136"/>
      <c r="AR103" s="136"/>
      <c r="AS103" s="136"/>
      <c r="AT103" s="158"/>
    </row>
    <row r="104" spans="1:46" s="136" customFormat="1" ht="15" customHeight="1">
      <c r="C104" s="136" t="s">
        <v>47</v>
      </c>
      <c r="D104" s="178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80"/>
      <c r="AI104" s="180"/>
      <c r="AJ104" s="180"/>
      <c r="AM104" s="181"/>
    </row>
    <row r="105" spans="1:46" s="136" customFormat="1" ht="15" customHeight="1">
      <c r="C105" s="136" t="s">
        <v>48</v>
      </c>
      <c r="D105" s="178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80"/>
      <c r="AI105" s="180"/>
      <c r="AJ105" s="180"/>
      <c r="AM105" s="181"/>
    </row>
    <row r="106" spans="1:46" s="136" customFormat="1" ht="15" customHeight="1">
      <c r="C106" s="136" t="s">
        <v>49</v>
      </c>
      <c r="D106" s="178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80"/>
      <c r="AI106" s="180"/>
      <c r="AJ106" s="180"/>
      <c r="AM106" s="181"/>
    </row>
    <row r="107" spans="1:46" s="136" customFormat="1" ht="15" customHeight="1">
      <c r="C107" s="136" t="s">
        <v>50</v>
      </c>
      <c r="D107" s="178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80"/>
      <c r="AI107" s="180"/>
      <c r="AJ107" s="180"/>
      <c r="AM107" s="181"/>
    </row>
    <row r="108" spans="1:46" s="136" customFormat="1" ht="15" customHeight="1">
      <c r="C108" s="136" t="s">
        <v>51</v>
      </c>
      <c r="D108" s="178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80"/>
      <c r="AI108" s="180"/>
      <c r="AJ108" s="180"/>
      <c r="AM108" s="181"/>
    </row>
    <row r="109" spans="1:46" s="136" customFormat="1" ht="15" customHeight="1">
      <c r="C109" s="136" t="s">
        <v>52</v>
      </c>
      <c r="D109" s="178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80"/>
      <c r="AI109" s="180"/>
      <c r="AJ109" s="180"/>
      <c r="AM109" s="181"/>
    </row>
    <row r="110" spans="1:46" s="136" customFormat="1" ht="15" customHeight="1">
      <c r="C110" s="136" t="s">
        <v>53</v>
      </c>
      <c r="D110" s="178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80"/>
      <c r="AI110" s="180"/>
      <c r="AJ110" s="180"/>
      <c r="AM110" s="181"/>
    </row>
    <row r="111" spans="1:46" s="136" customFormat="1" ht="15" customHeight="1">
      <c r="C111" s="136" t="s">
        <v>54</v>
      </c>
      <c r="D111" s="178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80"/>
      <c r="AI111" s="180"/>
      <c r="AJ111" s="180"/>
      <c r="AM111" s="181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</mergeCells>
  <conditionalFormatting sqref="F102:AJ103 F5:AJ6 F51:AJ70 F105:AJ118 F9:AJ12 F14:AJ49">
    <cfRule type="expression" dxfId="42" priority="21" stopIfTrue="1">
      <formula>IF(WEEKDAY(F$5)=1,TRUE,FALSE)</formula>
    </cfRule>
  </conditionalFormatting>
  <conditionalFormatting sqref="F5:AJ6 F76:AJ77 F9:AJ12 F79:AJ94">
    <cfRule type="expression" dxfId="41" priority="16" stopIfTrue="1">
      <formula>IF(WEEKDAY(F$5)=1,TRUE,FALSE)</formula>
    </cfRule>
  </conditionalFormatting>
  <conditionalFormatting sqref="K35:P35">
    <cfRule type="expression" dxfId="40" priority="15" stopIfTrue="1">
      <formula>IF(WEEKDAY(K$5)=1,TRUE,FALSE)</formula>
    </cfRule>
  </conditionalFormatting>
  <conditionalFormatting sqref="K37:P37">
    <cfRule type="expression" dxfId="39" priority="14" stopIfTrue="1">
      <formula>IF(WEEKDAY(K$5)=1,TRUE,FALSE)</formula>
    </cfRule>
  </conditionalFormatting>
  <conditionalFormatting sqref="K39:P39">
    <cfRule type="expression" dxfId="38" priority="13" stopIfTrue="1">
      <formula>IF(WEEKDAY(K$5)=1,TRUE,FALSE)</formula>
    </cfRule>
  </conditionalFormatting>
  <conditionalFormatting sqref="K41:P41">
    <cfRule type="expression" dxfId="37" priority="12" stopIfTrue="1">
      <formula>IF(WEEKDAY(K$5)=1,TRUE,FALSE)</formula>
    </cfRule>
  </conditionalFormatting>
  <conditionalFormatting sqref="K43:P43">
    <cfRule type="expression" dxfId="36" priority="11" stopIfTrue="1">
      <formula>IF(WEEKDAY(K$5)=1,TRUE,FALSE)</formula>
    </cfRule>
  </conditionalFormatting>
  <conditionalFormatting sqref="R43:W43">
    <cfRule type="expression" dxfId="35" priority="10" stopIfTrue="1">
      <formula>IF(WEEKDAY(R$5)=1,TRUE,FALSE)</formula>
    </cfRule>
  </conditionalFormatting>
  <conditionalFormatting sqref="R41:W41">
    <cfRule type="expression" dxfId="34" priority="9" stopIfTrue="1">
      <formula>IF(WEEKDAY(R$5)=1,TRUE,FALSE)</formula>
    </cfRule>
  </conditionalFormatting>
  <conditionalFormatting sqref="R39:W39">
    <cfRule type="expression" dxfId="33" priority="8" stopIfTrue="1">
      <formula>IF(WEEKDAY(R$5)=1,TRUE,FALSE)</formula>
    </cfRule>
  </conditionalFormatting>
  <conditionalFormatting sqref="R37:W37">
    <cfRule type="expression" dxfId="32" priority="7" stopIfTrue="1">
      <formula>IF(WEEKDAY(R$5)=1,TRUE,FALSE)</formula>
    </cfRule>
  </conditionalFormatting>
  <conditionalFormatting sqref="R35:W35">
    <cfRule type="expression" dxfId="31" priority="6" stopIfTrue="1">
      <formula>IF(WEEKDAY(R$5)=1,TRUE,FALSE)</formula>
    </cfRule>
  </conditionalFormatting>
  <conditionalFormatting sqref="Y35:AD35">
    <cfRule type="expression" dxfId="30" priority="5" stopIfTrue="1">
      <formula>IF(WEEKDAY(Y$5)=1,TRUE,FALSE)</formula>
    </cfRule>
  </conditionalFormatting>
  <conditionalFormatting sqref="Y37:AD37">
    <cfRule type="expression" dxfId="29" priority="4" stopIfTrue="1">
      <formula>IF(WEEKDAY(Y$5)=1,TRUE,FALSE)</formula>
    </cfRule>
  </conditionalFormatting>
  <conditionalFormatting sqref="Y39:AD39">
    <cfRule type="expression" dxfId="28" priority="3" stopIfTrue="1">
      <formula>IF(WEEKDAY(Y$5)=1,TRUE,FALSE)</formula>
    </cfRule>
  </conditionalFormatting>
  <conditionalFormatting sqref="Y41:AD41">
    <cfRule type="expression" dxfId="27" priority="2" stopIfTrue="1">
      <formula>IF(WEEKDAY(Y$5)=1,TRUE,FALSE)</formula>
    </cfRule>
  </conditionalFormatting>
  <conditionalFormatting sqref="Y43:AD43">
    <cfRule type="expression" dxfId="26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abSelected="1" topLeftCell="A28" zoomScaleNormal="70" workbookViewId="0">
      <selection activeCell="K39" sqref="K39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6"/>
      <c r="B1" s="270"/>
      <c r="C1" s="270"/>
      <c r="D1" s="437" t="str">
        <f>"BẢNG THANH TOÁN LƯƠNG THÁNG"&amp;" "&amp;TEXT($E$4,"mm")&amp;" / "&amp;TEXT($E$4,"yyyy")</f>
        <v>BẢNG THANH TOÁN LƯƠNG THÁNG 02 / 2017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8"/>
      <c r="R1" s="439" t="s">
        <v>179</v>
      </c>
      <c r="S1" s="440"/>
      <c r="T1" s="441"/>
      <c r="U1" s="117" t="s">
        <v>58</v>
      </c>
      <c r="V1" s="100" t="s">
        <v>37</v>
      </c>
      <c r="W1" s="73"/>
      <c r="X1" s="73"/>
      <c r="Y1" s="4"/>
      <c r="Z1" s="4"/>
    </row>
    <row r="2" spans="1:31" s="3" customFormat="1" ht="15" customHeight="1">
      <c r="A2" s="126" t="str">
        <f>TH!$A$1</f>
        <v>Công ty TNHH Hải sản An Lạc</v>
      </c>
      <c r="B2" s="270"/>
      <c r="C2" s="270"/>
      <c r="D2" s="270"/>
      <c r="E2" s="71"/>
      <c r="F2" s="270"/>
      <c r="G2" s="270"/>
      <c r="H2" s="270"/>
      <c r="I2" s="270"/>
      <c r="J2" s="72"/>
      <c r="K2" s="270"/>
      <c r="L2" s="270"/>
      <c r="M2" s="270"/>
      <c r="N2" s="270"/>
      <c r="O2" s="270"/>
      <c r="P2" s="270"/>
      <c r="Q2" s="270"/>
      <c r="R2" s="270"/>
      <c r="S2" s="270"/>
      <c r="T2" s="50"/>
      <c r="U2" s="70">
        <v>20</v>
      </c>
      <c r="V2" s="101">
        <v>28</v>
      </c>
      <c r="W2" s="73"/>
      <c r="X2" s="73"/>
      <c r="Y2" s="4"/>
      <c r="Z2" s="4"/>
    </row>
    <row r="3" spans="1:31" s="3" customFormat="1" ht="15" customHeight="1">
      <c r="A3" s="126" t="str">
        <f>TH!$A$2</f>
        <v>Địa chỉ: Lô A14, đường 4A, KCN Hải Sơn, Đức Hòa, Long An</v>
      </c>
      <c r="B3" s="270"/>
      <c r="C3" s="270"/>
      <c r="D3" s="270"/>
      <c r="E3" s="71"/>
      <c r="F3" s="270"/>
      <c r="G3" s="270"/>
      <c r="H3" s="270"/>
      <c r="I3" s="270"/>
      <c r="J3" s="72"/>
      <c r="K3" s="270"/>
      <c r="L3" s="270"/>
      <c r="M3" s="270"/>
      <c r="N3" s="270"/>
      <c r="O3" s="270"/>
      <c r="P3" s="270"/>
      <c r="Q3" s="270"/>
      <c r="R3" s="270"/>
      <c r="S3" s="270"/>
      <c r="T3" s="50"/>
      <c r="U3" s="118"/>
      <c r="V3" s="119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88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58">
        <v>0.08</v>
      </c>
      <c r="O4" s="258">
        <v>1.4999999999999999E-2</v>
      </c>
      <c r="P4" s="258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42" t="s">
        <v>19</v>
      </c>
      <c r="B5" s="442" t="s">
        <v>20</v>
      </c>
      <c r="C5" s="347" t="s">
        <v>1</v>
      </c>
      <c r="D5" s="347" t="s">
        <v>2</v>
      </c>
      <c r="E5" s="350" t="s">
        <v>56</v>
      </c>
      <c r="F5" s="414" t="s">
        <v>26</v>
      </c>
      <c r="G5" s="415"/>
      <c r="H5" s="415"/>
      <c r="I5" s="415"/>
      <c r="J5" s="415"/>
      <c r="K5" s="431"/>
      <c r="L5" s="421" t="s">
        <v>57</v>
      </c>
      <c r="M5" s="421" t="s">
        <v>5</v>
      </c>
      <c r="N5" s="347" t="s">
        <v>6</v>
      </c>
      <c r="O5" s="347"/>
      <c r="P5" s="347"/>
      <c r="Q5" s="421" t="s">
        <v>7</v>
      </c>
      <c r="R5" s="421" t="s">
        <v>8</v>
      </c>
      <c r="S5" s="421" t="s">
        <v>9</v>
      </c>
      <c r="T5" s="348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43"/>
      <c r="B6" s="443"/>
      <c r="C6" s="347"/>
      <c r="D6" s="347"/>
      <c r="E6" s="350"/>
      <c r="F6" s="414" t="s">
        <v>59</v>
      </c>
      <c r="G6" s="431"/>
      <c r="H6" s="414" t="s">
        <v>189</v>
      </c>
      <c r="I6" s="415"/>
      <c r="J6" s="432" t="s">
        <v>27</v>
      </c>
      <c r="K6" s="421" t="s">
        <v>4</v>
      </c>
      <c r="L6" s="422"/>
      <c r="M6" s="422"/>
      <c r="N6" s="444" t="s">
        <v>12</v>
      </c>
      <c r="O6" s="421" t="s">
        <v>13</v>
      </c>
      <c r="P6" s="421" t="s">
        <v>34</v>
      </c>
      <c r="Q6" s="422"/>
      <c r="R6" s="422"/>
      <c r="S6" s="422"/>
      <c r="T6" s="349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43"/>
      <c r="B7" s="443"/>
      <c r="C7" s="421"/>
      <c r="D7" s="421"/>
      <c r="E7" s="350"/>
      <c r="F7" s="269" t="s">
        <v>40</v>
      </c>
      <c r="G7" s="268" t="s">
        <v>18</v>
      </c>
      <c r="H7" s="269" t="s">
        <v>40</v>
      </c>
      <c r="I7" s="273" t="s">
        <v>18</v>
      </c>
      <c r="J7" s="433"/>
      <c r="K7" s="422"/>
      <c r="L7" s="423"/>
      <c r="M7" s="423"/>
      <c r="N7" s="445"/>
      <c r="O7" s="422"/>
      <c r="P7" s="422"/>
      <c r="Q7" s="422"/>
      <c r="R7" s="422"/>
      <c r="S7" s="422"/>
      <c r="T7" s="349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87" t="s">
        <v>183</v>
      </c>
      <c r="B9" s="286" t="s">
        <v>184</v>
      </c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8" t="s">
        <v>61</v>
      </c>
      <c r="C10" s="79" t="str">
        <f>VLOOKUP(B10,DS,2,0)</f>
        <v>Mai Út Hiền</v>
      </c>
      <c r="D10" s="104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201">
        <f>ROUND(E10/$U$2*F10,0)</f>
        <v>4336000</v>
      </c>
      <c r="H10" s="82">
        <f>(VLOOKUP(B10,'CC - 02'!$B$8:$AS$70,37,0)+VLOOKUP(B10,'CC - 02'!$B$8:$AS$70,38,0))</f>
        <v>0</v>
      </c>
      <c r="I10" s="201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8" t="s">
        <v>62</v>
      </c>
      <c r="C11" s="79" t="str">
        <f>VLOOKUP(B11,DS,2,0)</f>
        <v>Nguyễn Thị Xuân Thảo</v>
      </c>
      <c r="D11" s="104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201">
        <f>ROUND(E11/$U$2*F11,0)</f>
        <v>4056000</v>
      </c>
      <c r="H11" s="82">
        <f>(VLOOKUP(B11,'CC - 02'!$B$8:$AS$70,37,0)+VLOOKUP(B11,'CC - 02'!$B$8:$AS$70,38,0))</f>
        <v>0</v>
      </c>
      <c r="I11" s="201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87" t="s">
        <v>185</v>
      </c>
      <c r="B12" s="286" t="s">
        <v>186</v>
      </c>
      <c r="C12" s="285"/>
      <c r="D12" s="285"/>
      <c r="E12" s="285" t="s">
        <v>194</v>
      </c>
      <c r="F12" s="285"/>
      <c r="G12" s="285"/>
      <c r="H12" s="285"/>
      <c r="I12" s="285"/>
      <c r="J12" s="285"/>
      <c r="K12" s="285" t="s">
        <v>194</v>
      </c>
      <c r="L12" s="285"/>
      <c r="M12" s="285"/>
      <c r="N12" s="37"/>
      <c r="O12" s="37"/>
      <c r="P12" s="37"/>
      <c r="Q12" s="285"/>
      <c r="R12" s="285"/>
      <c r="S12" s="285"/>
      <c r="T12" s="285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8" t="s">
        <v>85</v>
      </c>
      <c r="C13" s="79" t="str">
        <f t="shared" ref="C13:C28" si="0">VLOOKUP(B13,DS,2,0)</f>
        <v>Huỳnh Thị Hường</v>
      </c>
      <c r="D13" s="104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201">
        <f t="shared" ref="G13:G28" si="3">ROUND(E13/$U$2*F13,0)</f>
        <v>3552000</v>
      </c>
      <c r="H13" s="82">
        <f>(VLOOKUP(B13,'CC - 02'!$B$8:$AS$70,37,0)+VLOOKUP(B13,'CC - 02'!$B$8:$AS$70,38,0))</f>
        <v>0</v>
      </c>
      <c r="I13" s="201">
        <f t="shared" ref="I13:I28" si="4">ROUND(E13/$U$2*H13,0)</f>
        <v>0</v>
      </c>
      <c r="J13" s="202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8" t="s">
        <v>86</v>
      </c>
      <c r="C14" s="79" t="str">
        <f t="shared" si="0"/>
        <v>Nguyễn Thị Rong</v>
      </c>
      <c r="D14" s="104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201">
        <f t="shared" si="3"/>
        <v>3552000</v>
      </c>
      <c r="H14" s="82">
        <f>(VLOOKUP(B14,'CC - 02'!$B$8:$AS$70,37,0)+VLOOKUP(B14,'CC - 02'!$B$8:$AS$70,38,0))</f>
        <v>0</v>
      </c>
      <c r="I14" s="201">
        <f t="shared" si="4"/>
        <v>0</v>
      </c>
      <c r="J14" s="202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8" t="s">
        <v>87</v>
      </c>
      <c r="C15" s="79" t="str">
        <f t="shared" si="0"/>
        <v>Sơn Thị Nil</v>
      </c>
      <c r="D15" s="104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201">
        <f t="shared" si="3"/>
        <v>3552000</v>
      </c>
      <c r="H15" s="82">
        <f>(VLOOKUP(B15,'CC - 02'!$B$8:$AS$70,37,0)+VLOOKUP(B15,'CC - 02'!$B$8:$AS$70,38,0))</f>
        <v>0</v>
      </c>
      <c r="I15" s="201">
        <f t="shared" si="4"/>
        <v>0</v>
      </c>
      <c r="J15" s="202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8" t="s">
        <v>91</v>
      </c>
      <c r="C16" s="79" t="str">
        <f t="shared" si="0"/>
        <v>Nguyễn Thị Lựu</v>
      </c>
      <c r="D16" s="104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201">
        <f t="shared" si="3"/>
        <v>3552000</v>
      </c>
      <c r="H16" s="82">
        <f>(VLOOKUP(B16,'CC - 02'!$B$8:$AS$70,37,0)+VLOOKUP(B16,'CC - 02'!$B$8:$AS$70,38,0))</f>
        <v>0</v>
      </c>
      <c r="I16" s="201">
        <f t="shared" si="4"/>
        <v>0</v>
      </c>
      <c r="J16" s="202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8" t="s">
        <v>94</v>
      </c>
      <c r="C17" s="79" t="str">
        <f t="shared" si="0"/>
        <v>Trà Thị Soi</v>
      </c>
      <c r="D17" s="104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201">
        <f t="shared" si="3"/>
        <v>3552000</v>
      </c>
      <c r="H17" s="82">
        <f>(VLOOKUP(B17,'CC - 02'!$B$8:$AS$70,37,0)+VLOOKUP(B17,'CC - 02'!$B$8:$AS$70,38,0))</f>
        <v>0</v>
      </c>
      <c r="I17" s="201">
        <f t="shared" si="4"/>
        <v>0</v>
      </c>
      <c r="J17" s="202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8" t="s">
        <v>95</v>
      </c>
      <c r="C18" s="79" t="str">
        <f t="shared" si="0"/>
        <v>Sơn Thị Muỗi Tron</v>
      </c>
      <c r="D18" s="104" t="str">
        <f t="shared" si="1"/>
        <v>Công nhân</v>
      </c>
      <c r="E18" s="80">
        <v>3317000</v>
      </c>
      <c r="F18" s="82">
        <f>VLOOKUP(B18,'CC - 02'!$B$8:$AS$70,36,0)</f>
        <v>6</v>
      </c>
      <c r="G18" s="201">
        <f t="shared" si="3"/>
        <v>995100</v>
      </c>
      <c r="H18" s="82">
        <f>(VLOOKUP(B18,'CC - 02'!$B$8:$AS$70,37,0)+VLOOKUP(B18,'CC - 02'!$B$8:$AS$70,38,0))</f>
        <v>0</v>
      </c>
      <c r="I18" s="201">
        <f t="shared" si="4"/>
        <v>0</v>
      </c>
      <c r="J18" s="202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8" t="s">
        <v>101</v>
      </c>
      <c r="C19" s="79" t="str">
        <f t="shared" si="0"/>
        <v>Trần Thị Bích Phượng</v>
      </c>
      <c r="D19" s="104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201">
        <f t="shared" si="3"/>
        <v>3552000</v>
      </c>
      <c r="H19" s="82">
        <f>(VLOOKUP(B19,'CC - 02'!$B$8:$AS$70,37,0)+VLOOKUP(B19,'CC - 02'!$B$8:$AS$70,38,0))</f>
        <v>0</v>
      </c>
      <c r="I19" s="201">
        <f t="shared" si="4"/>
        <v>0</v>
      </c>
      <c r="J19" s="202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29" customFormat="1" ht="23.25" customHeight="1">
      <c r="A20" s="313">
        <v>10</v>
      </c>
      <c r="B20" s="314" t="s">
        <v>102</v>
      </c>
      <c r="C20" s="315" t="str">
        <f t="shared" si="0"/>
        <v>Sơn Thị Trường Sa</v>
      </c>
      <c r="D20" s="316" t="str">
        <f t="shared" si="1"/>
        <v>Công nhân</v>
      </c>
      <c r="E20" s="317">
        <f t="shared" si="2"/>
        <v>3552000</v>
      </c>
      <c r="F20" s="318">
        <f>VLOOKUP(B20,'CC - 02'!$B$8:$AS$70,36,0)</f>
        <v>20</v>
      </c>
      <c r="G20" s="319">
        <f t="shared" si="3"/>
        <v>3552000</v>
      </c>
      <c r="H20" s="318">
        <f>(VLOOKUP(B20,'CC - 02'!$B$8:$AS$70,37,0)+VLOOKUP(B20,'CC - 02'!$B$8:$AS$70,38,0))</f>
        <v>0</v>
      </c>
      <c r="I20" s="319">
        <f t="shared" si="4"/>
        <v>0</v>
      </c>
      <c r="J20" s="320">
        <f t="shared" si="14"/>
        <v>20</v>
      </c>
      <c r="K20" s="321">
        <f t="shared" si="14"/>
        <v>3552000</v>
      </c>
      <c r="L20" s="317">
        <f t="shared" si="6"/>
        <v>300000</v>
      </c>
      <c r="M20" s="322">
        <f t="shared" si="7"/>
        <v>3852000</v>
      </c>
      <c r="N20" s="322">
        <f t="shared" si="8"/>
        <v>284160</v>
      </c>
      <c r="O20" s="322">
        <f t="shared" si="9"/>
        <v>53280</v>
      </c>
      <c r="P20" s="322">
        <f t="shared" si="10"/>
        <v>35520</v>
      </c>
      <c r="Q20" s="321">
        <f t="shared" si="11"/>
        <v>3479040</v>
      </c>
      <c r="R20" s="321">
        <f t="shared" si="12"/>
        <v>0</v>
      </c>
      <c r="S20" s="323">
        <f t="shared" si="13"/>
        <v>3479040</v>
      </c>
      <c r="T20" s="321"/>
      <c r="U20" s="324"/>
      <c r="V20" s="325"/>
      <c r="W20" s="326"/>
      <c r="X20" s="327"/>
      <c r="Y20" s="327"/>
      <c r="Z20" s="327"/>
      <c r="AA20" s="328"/>
      <c r="AB20" s="328"/>
      <c r="AC20" s="328"/>
      <c r="AD20" s="328"/>
      <c r="AE20" s="328"/>
    </row>
    <row r="21" spans="1:31" s="33" customFormat="1" ht="23.25" customHeight="1">
      <c r="A21" s="35">
        <v>11</v>
      </c>
      <c r="B21" s="284" t="s">
        <v>88</v>
      </c>
      <c r="C21" s="79" t="str">
        <f t="shared" ref="C21" si="15">VLOOKUP(B21,DS,2,0)</f>
        <v>Huỳnh Thị Bé Tha</v>
      </c>
      <c r="D21" s="104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201">
        <f t="shared" ref="G21" si="17">ROUND(E21/$U$2*F21,0)</f>
        <v>3552000</v>
      </c>
      <c r="H21" s="82">
        <f>(VLOOKUP(B21,'CC - 02'!$B$8:$AS$70,37,0)+VLOOKUP(B21,'CC - 02'!$B$8:$AS$70,38,0))</f>
        <v>0</v>
      </c>
      <c r="I21" s="201">
        <f t="shared" ref="I21" si="18">ROUND(E21/$U$2*H21,0)</f>
        <v>0</v>
      </c>
      <c r="J21" s="202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8" t="s">
        <v>103</v>
      </c>
      <c r="C22" s="79" t="str">
        <f t="shared" si="0"/>
        <v>Lý Thị Sà Kha</v>
      </c>
      <c r="D22" s="104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201">
        <f t="shared" si="3"/>
        <v>3552000</v>
      </c>
      <c r="H22" s="82">
        <f>(VLOOKUP(B22,'CC - 02'!$B$8:$AS$70,37,0)+VLOOKUP(B22,'CC - 02'!$B$8:$AS$70,38,0))</f>
        <v>0</v>
      </c>
      <c r="I22" s="201">
        <f t="shared" si="4"/>
        <v>0</v>
      </c>
      <c r="J22" s="202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8" t="s">
        <v>104</v>
      </c>
      <c r="C23" s="79" t="str">
        <f t="shared" si="0"/>
        <v xml:space="preserve"> Lâm Thị Mộng Thường</v>
      </c>
      <c r="D23" s="104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201">
        <f t="shared" si="3"/>
        <v>3552000</v>
      </c>
      <c r="H23" s="82">
        <f>(VLOOKUP(B23,'CC - 02'!$B$8:$AS$70,37,0)+VLOOKUP(B23,'CC - 02'!$B$8:$AS$70,38,0))</f>
        <v>0</v>
      </c>
      <c r="I23" s="201">
        <f t="shared" si="4"/>
        <v>0</v>
      </c>
      <c r="J23" s="202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86" t="s">
        <v>188</v>
      </c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5"/>
      <c r="N24" s="37"/>
      <c r="O24" s="37"/>
      <c r="P24" s="37"/>
      <c r="Q24" s="285"/>
      <c r="R24" s="285"/>
      <c r="S24" s="285"/>
      <c r="T24" s="285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7" t="s">
        <v>113</v>
      </c>
      <c r="C25" s="79" t="str">
        <f t="shared" si="0"/>
        <v>Nguyễn Văn Bé Hai</v>
      </c>
      <c r="D25" s="104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201">
        <f t="shared" si="3"/>
        <v>3776000</v>
      </c>
      <c r="H25" s="82">
        <f>(VLOOKUP(B25,'CC - 02'!$B$8:$AS$70,37,0)+VLOOKUP(B25,'CC - 02'!$B$8:$AS$70,38,0))</f>
        <v>0</v>
      </c>
      <c r="I25" s="201">
        <f t="shared" si="4"/>
        <v>0</v>
      </c>
      <c r="J25" s="202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7" t="s">
        <v>118</v>
      </c>
      <c r="C26" s="79" t="str">
        <f t="shared" si="0"/>
        <v>Trần Nhiên</v>
      </c>
      <c r="D26" s="104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201">
        <f t="shared" si="3"/>
        <v>3552000</v>
      </c>
      <c r="H26" s="82">
        <f>(VLOOKUP(B26,'CC - 02'!$B$8:$AS$70,37,0)+VLOOKUP(B26,'CC - 02'!$B$8:$AS$70,38,0))</f>
        <v>0</v>
      </c>
      <c r="I26" s="201">
        <f t="shared" si="4"/>
        <v>0</v>
      </c>
      <c r="J26" s="202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7" t="s">
        <v>119</v>
      </c>
      <c r="C27" s="79" t="str">
        <f t="shared" si="0"/>
        <v>Thạch Giang</v>
      </c>
      <c r="D27" s="104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201">
        <f t="shared" si="3"/>
        <v>3374400</v>
      </c>
      <c r="H27" s="82">
        <f>(VLOOKUP(B27,'CC - 02'!$B$8:$AS$70,37,0)+VLOOKUP(B27,'CC - 02'!$B$8:$AS$70,38,0))</f>
        <v>0</v>
      </c>
      <c r="I27" s="201">
        <f t="shared" si="4"/>
        <v>0</v>
      </c>
      <c r="J27" s="202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495">
        <v>17</v>
      </c>
      <c r="B28" s="237" t="s">
        <v>122</v>
      </c>
      <c r="C28" s="79" t="str">
        <f t="shared" si="0"/>
        <v>Lâm Chanh Đa Ra</v>
      </c>
      <c r="D28" s="104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201">
        <f t="shared" si="3"/>
        <v>3552000</v>
      </c>
      <c r="H28" s="82">
        <f>(VLOOKUP(B28,'CC - 02'!$B$8:$AS$70,37,0)+VLOOKUP(B28,'CC - 02'!$B$8:$AS$70,38,0))</f>
        <v>0</v>
      </c>
      <c r="I28" s="201">
        <f t="shared" si="4"/>
        <v>0</v>
      </c>
      <c r="J28" s="202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425" t="s">
        <v>25</v>
      </c>
      <c r="B29" s="425"/>
      <c r="C29" s="425"/>
      <c r="D29" s="425"/>
      <c r="E29" s="127">
        <f>SUM(E10:E28)</f>
        <v>61661000</v>
      </c>
      <c r="F29" s="127"/>
      <c r="G29" s="127">
        <f>SUM(G10:G28)</f>
        <v>59161500</v>
      </c>
      <c r="H29" s="127"/>
      <c r="I29" s="127">
        <f>SUM(I10:I28)</f>
        <v>0</v>
      </c>
      <c r="J29" s="25"/>
      <c r="K29" s="25">
        <f t="shared" ref="K29:S29" si="31">SUM(K10:K28)</f>
        <v>59161500</v>
      </c>
      <c r="L29" s="25">
        <f t="shared" si="31"/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5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20"/>
      <c r="E31" s="121"/>
      <c r="F31" s="68"/>
      <c r="G31" s="68"/>
      <c r="H31" s="68"/>
      <c r="I31" s="68"/>
      <c r="J31" s="122"/>
      <c r="K31" s="121"/>
      <c r="L31" s="68"/>
      <c r="M31" s="68"/>
      <c r="N31" s="68"/>
      <c r="O31" s="68"/>
      <c r="P31" s="68"/>
      <c r="Q31" s="68"/>
      <c r="R31" s="68"/>
      <c r="S31" s="98" t="str">
        <f>"Long An, ngày  "&amp;$V$2&amp;"   tháng   "&amp;TEXT(E4,"mm")&amp;"   năm "&amp;TEXT(E4,"yyyy")</f>
        <v>Long An, ngày  28   tháng   02   năm 2017</v>
      </c>
      <c r="T31" s="68"/>
      <c r="U31" s="123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4"/>
      <c r="E32" s="69"/>
      <c r="F32" s="123"/>
      <c r="G32" s="69"/>
      <c r="H32" s="69"/>
      <c r="I32" s="69"/>
      <c r="J32" s="125"/>
      <c r="K32" s="34"/>
      <c r="L32" s="28"/>
      <c r="M32" s="235"/>
      <c r="N32" s="19"/>
      <c r="O32" s="19"/>
      <c r="P32" s="19"/>
      <c r="Q32" s="19"/>
      <c r="S32" s="123" t="s">
        <v>22</v>
      </c>
      <c r="T32" s="123"/>
      <c r="U32" s="123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60" customFormat="1" ht="29.25" customHeight="1">
      <c r="A42" s="126"/>
      <c r="B42" s="271"/>
      <c r="C42" s="271"/>
      <c r="D42" s="426" t="str">
        <f>D1</f>
        <v>BẢNG THANH TOÁN LƯƠNG THÁNG 02 / 2017</v>
      </c>
      <c r="E42" s="426"/>
      <c r="F42" s="426"/>
      <c r="G42" s="426"/>
      <c r="H42" s="426"/>
      <c r="I42" s="426"/>
      <c r="J42" s="426"/>
      <c r="K42" s="426"/>
      <c r="L42" s="426"/>
      <c r="M42" s="426"/>
      <c r="N42" s="426"/>
      <c r="O42" s="426"/>
      <c r="P42" s="426"/>
      <c r="Q42" s="427"/>
      <c r="R42" s="428" t="s">
        <v>112</v>
      </c>
      <c r="S42" s="429"/>
      <c r="T42" s="430"/>
      <c r="U42" s="94"/>
      <c r="V42" s="6"/>
      <c r="W42" s="182"/>
      <c r="X42" s="182"/>
      <c r="Y42" s="183"/>
      <c r="Z42" s="183"/>
    </row>
    <row r="43" spans="1:31" s="160" customFormat="1" ht="15" customHeight="1">
      <c r="A43" s="126" t="str">
        <f>TH!$A$1</f>
        <v>Công ty TNHH Hải sản An Lạc</v>
      </c>
      <c r="B43" s="271"/>
      <c r="C43" s="271"/>
      <c r="D43" s="271"/>
      <c r="E43" s="184"/>
      <c r="F43" s="271"/>
      <c r="G43" s="271"/>
      <c r="H43" s="271"/>
      <c r="I43" s="271"/>
      <c r="J43" s="185"/>
      <c r="K43" s="271"/>
      <c r="L43" s="271"/>
      <c r="M43" s="271"/>
      <c r="N43" s="271"/>
      <c r="O43" s="271"/>
      <c r="P43" s="271"/>
      <c r="Q43" s="271"/>
      <c r="R43" s="271"/>
      <c r="S43" s="271"/>
      <c r="T43" s="138"/>
      <c r="U43" s="94"/>
      <c r="V43" s="6"/>
      <c r="W43" s="182"/>
      <c r="X43" s="182"/>
      <c r="Y43" s="183"/>
      <c r="Z43" s="183"/>
    </row>
    <row r="44" spans="1:31" s="160" customFormat="1" ht="15" customHeight="1">
      <c r="A44" s="126" t="str">
        <f>TH!$A$2</f>
        <v>Địa chỉ: Lô A14, đường 4A, KCN Hải Sơn, Đức Hòa, Long An</v>
      </c>
      <c r="B44" s="271"/>
      <c r="C44" s="271"/>
      <c r="D44" s="271"/>
      <c r="E44" s="184"/>
      <c r="F44" s="271"/>
      <c r="G44" s="271"/>
      <c r="H44" s="271"/>
      <c r="I44" s="271"/>
      <c r="J44" s="185"/>
      <c r="K44" s="271"/>
      <c r="L44" s="271"/>
      <c r="M44" s="271"/>
      <c r="N44" s="271"/>
      <c r="O44" s="271"/>
      <c r="P44" s="271"/>
      <c r="Q44" s="271"/>
      <c r="R44" s="271"/>
      <c r="S44" s="271"/>
      <c r="T44" s="138"/>
      <c r="U44" s="94"/>
      <c r="V44" s="6"/>
      <c r="W44" s="182"/>
      <c r="X44" s="182"/>
      <c r="Y44" s="183"/>
      <c r="Z44" s="183"/>
    </row>
    <row r="45" spans="1:31" s="189" customFormat="1" ht="14.25" customHeight="1">
      <c r="A45" s="18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94"/>
      <c r="V45" s="6"/>
      <c r="W45" s="188"/>
      <c r="X45" s="188"/>
      <c r="Y45" s="188"/>
      <c r="Z45" s="188"/>
    </row>
    <row r="46" spans="1:31" s="191" customFormat="1" ht="24" customHeight="1">
      <c r="A46" s="434" t="s">
        <v>19</v>
      </c>
      <c r="B46" s="434" t="s">
        <v>20</v>
      </c>
      <c r="C46" s="424" t="s">
        <v>1</v>
      </c>
      <c r="D46" s="424" t="s">
        <v>2</v>
      </c>
      <c r="E46" s="436" t="s">
        <v>56</v>
      </c>
      <c r="F46" s="412" t="s">
        <v>26</v>
      </c>
      <c r="G46" s="420"/>
      <c r="H46" s="420"/>
      <c r="I46" s="420"/>
      <c r="J46" s="420"/>
      <c r="K46" s="413"/>
      <c r="L46" s="421" t="s">
        <v>57</v>
      </c>
      <c r="M46" s="421" t="s">
        <v>5</v>
      </c>
      <c r="N46" s="424" t="s">
        <v>6</v>
      </c>
      <c r="O46" s="424"/>
      <c r="P46" s="424"/>
      <c r="Q46" s="408" t="s">
        <v>7</v>
      </c>
      <c r="R46" s="408" t="s">
        <v>8</v>
      </c>
      <c r="S46" s="408" t="s">
        <v>9</v>
      </c>
      <c r="T46" s="410" t="s">
        <v>10</v>
      </c>
      <c r="U46" s="167"/>
      <c r="V46" s="190"/>
      <c r="W46" s="190"/>
      <c r="X46" s="183"/>
      <c r="Y46" s="183"/>
      <c r="Z46" s="183"/>
      <c r="AA46" s="160"/>
      <c r="AB46" s="160"/>
      <c r="AC46" s="160"/>
      <c r="AD46" s="160"/>
      <c r="AE46" s="160"/>
    </row>
    <row r="47" spans="1:31" s="191" customFormat="1" ht="33.75" customHeight="1">
      <c r="A47" s="435"/>
      <c r="B47" s="435"/>
      <c r="C47" s="424"/>
      <c r="D47" s="424"/>
      <c r="E47" s="436"/>
      <c r="F47" s="412" t="s">
        <v>59</v>
      </c>
      <c r="G47" s="413"/>
      <c r="H47" s="414" t="s">
        <v>189</v>
      </c>
      <c r="I47" s="415"/>
      <c r="J47" s="416" t="s">
        <v>27</v>
      </c>
      <c r="K47" s="408" t="s">
        <v>4</v>
      </c>
      <c r="L47" s="422"/>
      <c r="M47" s="422"/>
      <c r="N47" s="418" t="s">
        <v>12</v>
      </c>
      <c r="O47" s="408" t="s">
        <v>13</v>
      </c>
      <c r="P47" s="408" t="s">
        <v>34</v>
      </c>
      <c r="Q47" s="409"/>
      <c r="R47" s="409"/>
      <c r="S47" s="409"/>
      <c r="T47" s="411"/>
      <c r="U47" s="167"/>
      <c r="V47" s="190"/>
      <c r="W47" s="190"/>
      <c r="X47" s="183"/>
      <c r="Y47" s="183"/>
      <c r="Z47" s="183"/>
      <c r="AA47" s="160"/>
      <c r="AB47" s="160"/>
      <c r="AC47" s="160"/>
      <c r="AD47" s="160"/>
      <c r="AE47" s="160"/>
    </row>
    <row r="48" spans="1:31" s="191" customFormat="1" ht="35.25" customHeight="1">
      <c r="A48" s="435"/>
      <c r="B48" s="435"/>
      <c r="C48" s="408"/>
      <c r="D48" s="408"/>
      <c r="E48" s="436"/>
      <c r="F48" s="272" t="s">
        <v>40</v>
      </c>
      <c r="G48" s="273" t="s">
        <v>18</v>
      </c>
      <c r="H48" s="269" t="s">
        <v>40</v>
      </c>
      <c r="I48" s="273" t="s">
        <v>18</v>
      </c>
      <c r="J48" s="417"/>
      <c r="K48" s="409"/>
      <c r="L48" s="423"/>
      <c r="M48" s="423"/>
      <c r="N48" s="419"/>
      <c r="O48" s="409"/>
      <c r="P48" s="409"/>
      <c r="Q48" s="409"/>
      <c r="R48" s="409"/>
      <c r="S48" s="409"/>
      <c r="T48" s="411"/>
      <c r="U48" s="167"/>
      <c r="V48" s="190"/>
      <c r="W48" s="190"/>
      <c r="X48" s="183"/>
      <c r="Y48" s="183"/>
      <c r="Z48" s="183"/>
      <c r="AA48" s="160"/>
      <c r="AB48" s="160"/>
      <c r="AC48" s="160"/>
      <c r="AD48" s="160"/>
      <c r="AE48" s="160"/>
    </row>
    <row r="49" spans="1:31" s="196" customFormat="1" ht="12.75" customHeight="1">
      <c r="A49" s="192">
        <v>1</v>
      </c>
      <c r="B49" s="192">
        <v>2</v>
      </c>
      <c r="C49" s="192">
        <v>3</v>
      </c>
      <c r="D49" s="192">
        <v>4</v>
      </c>
      <c r="E49" s="192">
        <v>5</v>
      </c>
      <c r="F49" s="192">
        <v>7</v>
      </c>
      <c r="G49" s="192">
        <v>8</v>
      </c>
      <c r="H49" s="192">
        <v>9</v>
      </c>
      <c r="I49" s="192">
        <v>10</v>
      </c>
      <c r="J49" s="192">
        <v>13</v>
      </c>
      <c r="K49" s="192">
        <v>14</v>
      </c>
      <c r="L49" s="192">
        <v>16</v>
      </c>
      <c r="M49" s="74">
        <v>17</v>
      </c>
      <c r="N49" s="192">
        <v>24</v>
      </c>
      <c r="O49" s="192">
        <v>25</v>
      </c>
      <c r="P49" s="192">
        <v>26</v>
      </c>
      <c r="Q49" s="192">
        <v>29</v>
      </c>
      <c r="R49" s="192">
        <v>30</v>
      </c>
      <c r="S49" s="192">
        <v>31</v>
      </c>
      <c r="T49" s="192">
        <v>32</v>
      </c>
      <c r="U49" s="167"/>
      <c r="V49" s="193"/>
      <c r="W49" s="193"/>
      <c r="X49" s="194"/>
      <c r="Y49" s="194"/>
      <c r="Z49" s="194"/>
      <c r="AA49" s="195"/>
      <c r="AB49" s="195"/>
      <c r="AC49" s="195"/>
      <c r="AD49" s="195"/>
      <c r="AE49" s="195"/>
    </row>
    <row r="50" spans="1:31" s="206" customFormat="1" ht="23.25" customHeight="1">
      <c r="A50" s="197">
        <v>1</v>
      </c>
      <c r="B50" s="197" t="s">
        <v>68</v>
      </c>
      <c r="C50" s="198" t="str">
        <f t="shared" ref="C50:C56" si="32">VLOOKUP(B50,DS,2,0)</f>
        <v>Nguyễn Thiện Duy</v>
      </c>
      <c r="D50" s="199" t="str">
        <f t="shared" ref="D50:D56" si="33">VLOOKUP(B50,DS,3,0)</f>
        <v>Giám đốc</v>
      </c>
      <c r="E50" s="200">
        <f>VLOOKUP(B50,TH!$B$11:$E$52,4,0)</f>
        <v>10851000</v>
      </c>
      <c r="F50" s="82">
        <f>VLOOKUP($B50,'CC - 02'!$B$9:$AR$98,36,0)</f>
        <v>18</v>
      </c>
      <c r="G50" s="201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201">
        <f t="shared" ref="I50:I56" si="35">ROUND(E50/$U$2*H50,0)</f>
        <v>0</v>
      </c>
      <c r="J50" s="202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3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201">
        <f t="shared" ref="Q50:Q56" si="41">M50-SUM(N50:P50)</f>
        <v>8896545</v>
      </c>
      <c r="R50" s="201">
        <f t="shared" ref="R50:R56" si="42">VLOOKUP(B50,DS,23,0)</f>
        <v>0</v>
      </c>
      <c r="S50" s="204">
        <f>Q50-R50</f>
        <v>8896545</v>
      </c>
      <c r="T50" s="201"/>
      <c r="U50" s="167"/>
      <c r="V50" s="205"/>
      <c r="W50" s="190"/>
      <c r="X50" s="183"/>
      <c r="Y50" s="183"/>
      <c r="Z50" s="183"/>
      <c r="AA50" s="160"/>
      <c r="AB50" s="160"/>
      <c r="AC50" s="160"/>
      <c r="AD50" s="160"/>
      <c r="AE50" s="160"/>
    </row>
    <row r="51" spans="1:31" s="206" customFormat="1" ht="23.25" customHeight="1">
      <c r="A51" s="197">
        <v>2</v>
      </c>
      <c r="B51" s="197" t="s">
        <v>70</v>
      </c>
      <c r="C51" s="198" t="str">
        <f t="shared" si="32"/>
        <v>Nguyễn Văn Sẽ</v>
      </c>
      <c r="D51" s="199" t="str">
        <f t="shared" si="33"/>
        <v>Kỹ Thuật</v>
      </c>
      <c r="E51" s="200">
        <f>VLOOKUP(B51,TH!$B$11:$E$52,4,0)</f>
        <v>4895000</v>
      </c>
      <c r="F51" s="82">
        <f>VLOOKUP($B51,'CC - 02'!$B$9:$AR$98,36,0)</f>
        <v>20</v>
      </c>
      <c r="G51" s="201">
        <f t="shared" si="34"/>
        <v>4895000</v>
      </c>
      <c r="H51" s="82">
        <f>(VLOOKUP($B51,'CC - 02'!$B$9:$AN$97,37,0)+(VLOOKUP($B51,'CC - 02'!$B$9:$AN$97,38,0)))</f>
        <v>0</v>
      </c>
      <c r="I51" s="201">
        <f t="shared" si="35"/>
        <v>0</v>
      </c>
      <c r="J51" s="202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3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201">
        <f t="shared" si="41"/>
        <v>4681025</v>
      </c>
      <c r="R51" s="201">
        <f t="shared" si="42"/>
        <v>0</v>
      </c>
      <c r="S51" s="204">
        <f t="shared" ref="S51:S56" si="44">Q51-R51</f>
        <v>4681025</v>
      </c>
      <c r="T51" s="201"/>
      <c r="U51" s="167"/>
      <c r="V51" s="205"/>
      <c r="W51" s="190"/>
      <c r="X51" s="183"/>
      <c r="Y51" s="183"/>
      <c r="Z51" s="183"/>
      <c r="AA51" s="160"/>
      <c r="AB51" s="160"/>
      <c r="AC51" s="160"/>
      <c r="AD51" s="160"/>
      <c r="AE51" s="160"/>
    </row>
    <row r="52" spans="1:31" s="206" customFormat="1" ht="23.25" customHeight="1">
      <c r="A52" s="197">
        <v>3</v>
      </c>
      <c r="B52" s="197" t="s">
        <v>72</v>
      </c>
      <c r="C52" s="198" t="str">
        <f t="shared" si="32"/>
        <v>Võ Uyên Phương</v>
      </c>
      <c r="D52" s="199" t="str">
        <f t="shared" si="33"/>
        <v>Kế toán</v>
      </c>
      <c r="E52" s="200">
        <f>VLOOKUP(B52,TH!$B$11:$E$52,4,0)</f>
        <v>4895000</v>
      </c>
      <c r="F52" s="82">
        <f>VLOOKUP($B52,'CC - 02'!$B$9:$AR$98,36,0)</f>
        <v>20</v>
      </c>
      <c r="G52" s="201">
        <f t="shared" si="34"/>
        <v>4895000</v>
      </c>
      <c r="H52" s="82">
        <f>(VLOOKUP($B52,'CC - 02'!$B$9:$AN$97,37,0)+(VLOOKUP($B52,'CC - 02'!$B$9:$AN$97,38,0)))</f>
        <v>0</v>
      </c>
      <c r="I52" s="201">
        <f t="shared" si="35"/>
        <v>0</v>
      </c>
      <c r="J52" s="202">
        <f t="shared" si="36"/>
        <v>20</v>
      </c>
      <c r="K52" s="36">
        <f t="shared" si="36"/>
        <v>4895000</v>
      </c>
      <c r="L52" s="80">
        <f t="shared" si="43"/>
        <v>300000</v>
      </c>
      <c r="M52" s="203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201">
        <f t="shared" si="41"/>
        <v>4681025</v>
      </c>
      <c r="R52" s="201">
        <f t="shared" si="42"/>
        <v>0</v>
      </c>
      <c r="S52" s="204">
        <f t="shared" si="44"/>
        <v>4681025</v>
      </c>
      <c r="T52" s="201"/>
      <c r="U52" s="167"/>
      <c r="V52" s="205"/>
      <c r="W52" s="190"/>
      <c r="X52" s="183"/>
      <c r="Y52" s="183"/>
      <c r="Z52" s="183"/>
      <c r="AA52" s="160"/>
      <c r="AB52" s="160"/>
      <c r="AC52" s="160"/>
      <c r="AD52" s="160"/>
      <c r="AE52" s="160"/>
    </row>
    <row r="53" spans="1:31" s="206" customFormat="1" ht="23.25" customHeight="1">
      <c r="A53" s="197">
        <v>4</v>
      </c>
      <c r="B53" s="197" t="s">
        <v>75</v>
      </c>
      <c r="C53" s="198" t="str">
        <f t="shared" si="32"/>
        <v>Lê Nguyễn Huy Cường</v>
      </c>
      <c r="D53" s="199" t="str">
        <f t="shared" si="33"/>
        <v>XNK</v>
      </c>
      <c r="E53" s="200">
        <f>VLOOKUP(B53,TH!$B$11:$E$52,4,0)</f>
        <v>4336000</v>
      </c>
      <c r="F53" s="82">
        <f>VLOOKUP($B53,'CC - 02'!$B$9:$AR$98,36,0)</f>
        <v>20</v>
      </c>
      <c r="G53" s="201">
        <f t="shared" si="34"/>
        <v>4336000</v>
      </c>
      <c r="H53" s="82">
        <f>(VLOOKUP($B53,'CC - 02'!$B$9:$AN$97,37,0)+(VLOOKUP($B53,'CC - 02'!$B$9:$AN$97,38,0)))</f>
        <v>0</v>
      </c>
      <c r="I53" s="201">
        <f t="shared" si="35"/>
        <v>0</v>
      </c>
      <c r="J53" s="202">
        <f t="shared" si="36"/>
        <v>20</v>
      </c>
      <c r="K53" s="36">
        <f t="shared" si="36"/>
        <v>4336000</v>
      </c>
      <c r="L53" s="80">
        <f t="shared" si="43"/>
        <v>300000</v>
      </c>
      <c r="M53" s="203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201">
        <f t="shared" si="41"/>
        <v>4180720</v>
      </c>
      <c r="R53" s="201">
        <f t="shared" si="42"/>
        <v>0</v>
      </c>
      <c r="S53" s="204">
        <f t="shared" si="44"/>
        <v>4180720</v>
      </c>
      <c r="T53" s="201"/>
      <c r="U53" s="167"/>
      <c r="V53" s="205"/>
      <c r="W53" s="190"/>
      <c r="X53" s="183"/>
      <c r="Y53" s="183"/>
      <c r="Z53" s="183"/>
      <c r="AA53" s="160"/>
      <c r="AB53" s="160"/>
      <c r="AC53" s="160"/>
      <c r="AD53" s="160"/>
      <c r="AE53" s="160"/>
    </row>
    <row r="54" spans="1:31" s="206" customFormat="1" ht="23.25" customHeight="1">
      <c r="A54" s="197">
        <v>5</v>
      </c>
      <c r="B54" s="197" t="s">
        <v>77</v>
      </c>
      <c r="C54" s="198" t="str">
        <f t="shared" si="32"/>
        <v>Nguyễn Văn Bé Tư</v>
      </c>
      <c r="D54" s="199" t="str">
        <f t="shared" si="33"/>
        <v>Tài xế</v>
      </c>
      <c r="E54" s="200">
        <f>VLOOKUP(B54,TH!$B$11:$E$52,4,0)</f>
        <v>3776000</v>
      </c>
      <c r="F54" s="82">
        <f>VLOOKUP($B54,'CC - 02'!$B$9:$AR$98,36,0)</f>
        <v>20</v>
      </c>
      <c r="G54" s="201">
        <f t="shared" si="34"/>
        <v>3776000</v>
      </c>
      <c r="H54" s="82">
        <f>(VLOOKUP($B54,'CC - 02'!$B$9:$AN$97,37,0)+(VLOOKUP($B54,'CC - 02'!$B$9:$AN$97,38,0)))</f>
        <v>0</v>
      </c>
      <c r="I54" s="201">
        <f t="shared" si="35"/>
        <v>0</v>
      </c>
      <c r="J54" s="202">
        <f t="shared" si="36"/>
        <v>20</v>
      </c>
      <c r="K54" s="36">
        <f t="shared" si="36"/>
        <v>3776000</v>
      </c>
      <c r="L54" s="80">
        <f t="shared" si="43"/>
        <v>300000</v>
      </c>
      <c r="M54" s="203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201">
        <f t="shared" si="41"/>
        <v>3679520</v>
      </c>
      <c r="R54" s="201">
        <f t="shared" si="42"/>
        <v>0</v>
      </c>
      <c r="S54" s="204">
        <f t="shared" si="44"/>
        <v>3679520</v>
      </c>
      <c r="T54" s="201"/>
      <c r="U54" s="167"/>
      <c r="V54" s="205"/>
      <c r="W54" s="190"/>
      <c r="X54" s="183"/>
      <c r="Y54" s="183"/>
      <c r="Z54" s="183"/>
      <c r="AA54" s="160"/>
      <c r="AB54" s="160"/>
      <c r="AC54" s="160"/>
      <c r="AD54" s="160"/>
      <c r="AE54" s="160"/>
    </row>
    <row r="55" spans="1:31" s="206" customFormat="1" ht="23.25" customHeight="1">
      <c r="A55" s="197">
        <v>6</v>
      </c>
      <c r="B55" s="197" t="s">
        <v>78</v>
      </c>
      <c r="C55" s="198" t="str">
        <f t="shared" si="32"/>
        <v>Dương Thanh Tuấn</v>
      </c>
      <c r="D55" s="199" t="str">
        <f t="shared" si="33"/>
        <v>Nhân sự</v>
      </c>
      <c r="E55" s="200">
        <f>VLOOKUP(B55,TH!$B$11:$E$52,4,0)</f>
        <v>4056000</v>
      </c>
      <c r="F55" s="82">
        <f>VLOOKUP($B55,'CC - 02'!$B$9:$AR$98,36,0)</f>
        <v>20</v>
      </c>
      <c r="G55" s="201">
        <f t="shared" si="34"/>
        <v>4056000</v>
      </c>
      <c r="H55" s="82">
        <f>(VLOOKUP($B55,'CC - 02'!$B$9:$AN$97,37,0)+(VLOOKUP($B55,'CC - 02'!$B$9:$AN$97,38,0)))</f>
        <v>0</v>
      </c>
      <c r="I55" s="201">
        <f t="shared" si="35"/>
        <v>0</v>
      </c>
      <c r="J55" s="202">
        <f t="shared" si="36"/>
        <v>20</v>
      </c>
      <c r="K55" s="36">
        <f t="shared" si="36"/>
        <v>4056000</v>
      </c>
      <c r="L55" s="80">
        <f t="shared" si="43"/>
        <v>300000</v>
      </c>
      <c r="M55" s="203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201">
        <f t="shared" si="41"/>
        <v>3930120</v>
      </c>
      <c r="R55" s="201">
        <f t="shared" si="42"/>
        <v>0</v>
      </c>
      <c r="S55" s="204">
        <f t="shared" si="44"/>
        <v>3930120</v>
      </c>
      <c r="T55" s="201"/>
      <c r="U55" s="167"/>
      <c r="V55" s="205"/>
      <c r="W55" s="190"/>
      <c r="X55" s="183"/>
      <c r="Y55" s="183"/>
      <c r="Z55" s="183"/>
      <c r="AA55" s="160"/>
      <c r="AB55" s="160"/>
      <c r="AC55" s="160"/>
      <c r="AD55" s="160"/>
      <c r="AE55" s="160"/>
    </row>
    <row r="56" spans="1:31" s="206" customFormat="1" ht="23.25" customHeight="1">
      <c r="A56" s="197">
        <v>7</v>
      </c>
      <c r="B56" s="197" t="s">
        <v>81</v>
      </c>
      <c r="C56" s="198" t="str">
        <f t="shared" si="32"/>
        <v>Nguyễn Thiện Duyệt</v>
      </c>
      <c r="D56" s="199" t="str">
        <f t="shared" si="33"/>
        <v>XNK</v>
      </c>
      <c r="E56" s="200">
        <f>VLOOKUP(B56,TH!$B$11:$E$52,4,0)</f>
        <v>4840000</v>
      </c>
      <c r="F56" s="82">
        <f>VLOOKUP($B56,'CC - 02'!$B$9:$AR$98,36,0)</f>
        <v>20</v>
      </c>
      <c r="G56" s="201">
        <f t="shared" si="34"/>
        <v>4840000</v>
      </c>
      <c r="H56" s="82">
        <f>(VLOOKUP($B56,'CC - 02'!$B$9:$AN$97,37,0)+(VLOOKUP($B56,'CC - 02'!$B$9:$AN$97,38,0)))</f>
        <v>0</v>
      </c>
      <c r="I56" s="201">
        <f t="shared" si="35"/>
        <v>0</v>
      </c>
      <c r="J56" s="202">
        <f t="shared" si="36"/>
        <v>20</v>
      </c>
      <c r="K56" s="36">
        <f t="shared" si="36"/>
        <v>4840000</v>
      </c>
      <c r="L56" s="80">
        <f t="shared" si="43"/>
        <v>300000</v>
      </c>
      <c r="M56" s="203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201">
        <f t="shared" si="41"/>
        <v>4631800</v>
      </c>
      <c r="R56" s="201">
        <f t="shared" si="42"/>
        <v>0</v>
      </c>
      <c r="S56" s="204">
        <f t="shared" si="44"/>
        <v>4631800</v>
      </c>
      <c r="T56" s="201"/>
      <c r="U56" s="167"/>
      <c r="V56" s="205"/>
      <c r="W56" s="190"/>
      <c r="X56" s="183"/>
      <c r="Y56" s="183"/>
      <c r="Z56" s="183"/>
      <c r="AA56" s="160"/>
      <c r="AB56" s="160"/>
      <c r="AC56" s="160"/>
      <c r="AD56" s="160"/>
      <c r="AE56" s="160"/>
    </row>
    <row r="57" spans="1:31" s="206" customFormat="1" ht="22.5" customHeight="1">
      <c r="A57" s="207">
        <v>8</v>
      </c>
      <c r="B57" s="197" t="s">
        <v>192</v>
      </c>
      <c r="C57" s="198" t="str">
        <f t="shared" ref="C57" si="45">VLOOKUP(B57,DS,2,0)</f>
        <v>Trần Đình Thái</v>
      </c>
      <c r="D57" s="199" t="str">
        <f t="shared" ref="D57" si="46">VLOOKUP(B57,DS,3,0)</f>
        <v>Cơ Điện</v>
      </c>
      <c r="E57" s="200">
        <f>VLOOKUP(B57,TH!$B$11:$E$52,4,0)</f>
        <v>3568000</v>
      </c>
      <c r="F57" s="82">
        <f>VLOOKUP($B57,'CC - 02'!$B$9:$AR$98,36,0)</f>
        <v>3</v>
      </c>
      <c r="G57" s="201">
        <f t="shared" ref="G57" si="47">ROUND(E57/$U$2*F57,0)</f>
        <v>535200</v>
      </c>
      <c r="H57" s="82">
        <f>(VLOOKUP($B57,'CC - 02'!$B$9:$AN$97,37,0)+(VLOOKUP($B57,'CC - 02'!$B$9:$AN$97,38,0)))</f>
        <v>0</v>
      </c>
      <c r="I57" s="201">
        <f t="shared" ref="I57" si="48">ROUND(E57/$U$2*H57,0)</f>
        <v>0</v>
      </c>
      <c r="J57" s="202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3">
        <f t="shared" ref="M57" si="52">K57+SUM(L57:L57)</f>
        <v>580200</v>
      </c>
      <c r="N57" s="37"/>
      <c r="O57" s="37"/>
      <c r="P57" s="37"/>
      <c r="Q57" s="201">
        <f t="shared" ref="Q57" si="53">M57-SUM(N57:P57)</f>
        <v>580200</v>
      </c>
      <c r="R57" s="201">
        <f t="shared" ref="R57" si="54">VLOOKUP(B57,DS,23,0)</f>
        <v>0</v>
      </c>
      <c r="S57" s="204">
        <f t="shared" ref="S57" si="55">Q57-R57</f>
        <v>580200</v>
      </c>
      <c r="T57" s="201"/>
      <c r="U57" s="167"/>
      <c r="V57" s="205"/>
      <c r="W57" s="205"/>
      <c r="X57" s="205"/>
      <c r="Y57" s="205"/>
      <c r="Z57" s="205"/>
    </row>
    <row r="58" spans="1:31" s="211" customFormat="1" ht="21" customHeight="1">
      <c r="A58" s="406" t="s">
        <v>25</v>
      </c>
      <c r="B58" s="407"/>
      <c r="C58" s="407"/>
      <c r="D58" s="407"/>
      <c r="E58" s="208">
        <f>SUM(E50:E57)</f>
        <v>41217000</v>
      </c>
      <c r="F58" s="208"/>
      <c r="G58" s="208">
        <f t="shared" ref="G58:S58" si="56">SUM(G50:G57)</f>
        <v>37099100</v>
      </c>
      <c r="H58" s="208">
        <f t="shared" si="56"/>
        <v>0</v>
      </c>
      <c r="I58" s="208">
        <f t="shared" si="56"/>
        <v>0</v>
      </c>
      <c r="J58" s="208">
        <f t="shared" si="56"/>
        <v>141</v>
      </c>
      <c r="K58" s="209">
        <f t="shared" si="56"/>
        <v>37099100</v>
      </c>
      <c r="L58" s="209">
        <f t="shared" si="56"/>
        <v>2115000</v>
      </c>
      <c r="M58" s="209">
        <f t="shared" si="56"/>
        <v>39214100</v>
      </c>
      <c r="N58" s="209">
        <f t="shared" si="56"/>
        <v>3011920</v>
      </c>
      <c r="O58" s="209">
        <f t="shared" si="56"/>
        <v>564735</v>
      </c>
      <c r="P58" s="209">
        <f t="shared" si="56"/>
        <v>376490</v>
      </c>
      <c r="Q58" s="209">
        <f t="shared" si="56"/>
        <v>35260955</v>
      </c>
      <c r="R58" s="209">
        <f t="shared" si="56"/>
        <v>0</v>
      </c>
      <c r="S58" s="209">
        <f t="shared" si="56"/>
        <v>35260955</v>
      </c>
      <c r="T58" s="209"/>
      <c r="U58" s="167"/>
      <c r="V58" s="210"/>
      <c r="W58" s="210"/>
      <c r="X58" s="210"/>
      <c r="Y58" s="210"/>
      <c r="Z58" s="210"/>
    </row>
    <row r="59" spans="1:31" s="219" customFormat="1" ht="13.5" customHeight="1">
      <c r="A59" s="212"/>
      <c r="B59" s="212"/>
      <c r="C59" s="213"/>
      <c r="D59" s="214"/>
      <c r="E59" s="215"/>
      <c r="F59" s="213"/>
      <c r="G59" s="213"/>
      <c r="H59" s="213"/>
      <c r="I59" s="213"/>
      <c r="J59" s="216"/>
      <c r="K59" s="213"/>
      <c r="L59" s="213"/>
      <c r="M59" s="217"/>
      <c r="N59" s="213"/>
      <c r="O59" s="213"/>
      <c r="P59" s="213"/>
      <c r="Q59" s="213"/>
      <c r="R59" s="213"/>
      <c r="S59" s="213"/>
      <c r="T59" s="213"/>
      <c r="U59" s="167"/>
      <c r="V59" s="218"/>
      <c r="W59" s="218"/>
      <c r="X59" s="218"/>
      <c r="Y59" s="218"/>
      <c r="Z59" s="218"/>
    </row>
    <row r="60" spans="1:31" s="206" customFormat="1" ht="17.25" customHeight="1">
      <c r="A60" s="220"/>
      <c r="B60" s="220"/>
      <c r="C60" s="220"/>
      <c r="D60" s="221"/>
      <c r="E60" s="222"/>
      <c r="F60" s="220"/>
      <c r="G60" s="220"/>
      <c r="H60" s="220"/>
      <c r="I60" s="220"/>
      <c r="J60" s="223"/>
      <c r="K60" s="222"/>
      <c r="L60" s="220"/>
      <c r="M60" s="220"/>
      <c r="N60" s="220"/>
      <c r="O60" s="220"/>
      <c r="P60" s="220"/>
      <c r="Q60" s="220"/>
      <c r="R60" s="220"/>
      <c r="S60" s="224" t="str">
        <f>$S$31</f>
        <v>Long An, ngày  28   tháng   02   năm 2017</v>
      </c>
      <c r="T60" s="220"/>
      <c r="U60" s="225"/>
      <c r="V60" s="205"/>
      <c r="W60" s="205"/>
      <c r="X60" s="205"/>
      <c r="Y60" s="205"/>
      <c r="Z60" s="205"/>
    </row>
    <row r="61" spans="1:31" s="206" customFormat="1" ht="12.75">
      <c r="A61" s="226"/>
      <c r="B61" s="226"/>
      <c r="C61" s="225" t="s">
        <v>60</v>
      </c>
      <c r="D61" s="227"/>
      <c r="E61" s="186"/>
      <c r="F61" s="225"/>
      <c r="G61" s="186"/>
      <c r="H61" s="186"/>
      <c r="I61" s="186"/>
      <c r="J61" s="228"/>
      <c r="K61" s="205"/>
      <c r="L61" s="229"/>
      <c r="M61" s="236"/>
      <c r="N61" s="230"/>
      <c r="O61" s="230"/>
      <c r="P61" s="230"/>
      <c r="Q61" s="230"/>
      <c r="S61" s="230" t="s">
        <v>22</v>
      </c>
      <c r="T61" s="225"/>
      <c r="U61" s="225"/>
      <c r="V61" s="205"/>
      <c r="W61" s="205"/>
      <c r="X61" s="205"/>
      <c r="Y61" s="205"/>
      <c r="Z61" s="205"/>
    </row>
    <row r="62" spans="1:31" s="219" customFormat="1" ht="12">
      <c r="A62" s="212"/>
      <c r="B62" s="212"/>
      <c r="C62" s="231"/>
      <c r="D62" s="231"/>
      <c r="E62" s="232"/>
      <c r="F62" s="170"/>
      <c r="G62" s="232"/>
      <c r="H62" s="232"/>
      <c r="I62" s="232"/>
      <c r="J62" s="216"/>
      <c r="K62" s="218"/>
      <c r="L62" s="233"/>
      <c r="N62" s="234"/>
      <c r="O62" s="234"/>
      <c r="P62" s="234"/>
      <c r="Q62" s="234"/>
      <c r="S62" s="234"/>
      <c r="T62" s="170"/>
      <c r="U62" s="167"/>
      <c r="V62" s="218"/>
      <c r="W62" s="218"/>
      <c r="X62" s="218"/>
      <c r="Y62" s="218"/>
      <c r="Z62" s="218"/>
    </row>
    <row r="64" spans="1:31">
      <c r="F64" s="291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6:A48"/>
    <mergeCell ref="B46:B48"/>
    <mergeCell ref="C46:C48"/>
    <mergeCell ref="D46:D48"/>
    <mergeCell ref="E46:E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TH</vt:lpstr>
      <vt:lpstr>CC - 01</vt:lpstr>
      <vt:lpstr>L - 01</vt:lpstr>
      <vt:lpstr>CC - 02</vt:lpstr>
      <vt:lpstr>L - 02</vt:lpstr>
      <vt:lpstr>Sheet1</vt:lpstr>
      <vt:lpstr>DS</vt:lpstr>
      <vt:lpstr>'CC - 01'!Print_Area</vt:lpstr>
      <vt:lpstr>'CC - 02'!Print_Area</vt:lpstr>
      <vt:lpstr>'L - 01'!Print_Area</vt:lpstr>
      <vt:lpstr>'L - 02'!Print_Area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2017-03-10T05:55:03Z</cp:lastPrinted>
  <dcterms:created xsi:type="dcterms:W3CDTF">2011-06-27T04:19:15Z</dcterms:created>
  <dcterms:modified xsi:type="dcterms:W3CDTF">2017-03-10T06:00:44Z</dcterms:modified>
</cp:coreProperties>
</file>