
<file path=[Content_Types].xml><?xml version="1.0" encoding="utf-8"?>
<Types xmlns="http://schemas.openxmlformats.org/package/2006/content-types">
  <Default Extension="bin" ContentType="application/vnd.openxmlformats-officedocument.spreadsheetml.printerSettings"/>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105" windowWidth="21840" windowHeight="9975" activeTab="7"/>
  </bookViews>
  <sheets>
    <sheet name="TOKAI02" sheetId="2" r:id="rId1"/>
    <sheet name="KOJUBU" sheetId="3" r:id="rId2"/>
    <sheet name="SAY D.S" sheetId="4" r:id="rId3"/>
    <sheet name="Zhoushan02" sheetId="5" r:id="rId4"/>
    <sheet name="SNACK DEPOT" sheetId="6" r:id="rId5"/>
    <sheet name="Zhoushan03" sheetId="7" r:id="rId6"/>
    <sheet name="Zhoushan04" sheetId="8" r:id="rId7"/>
    <sheet name="PV-96.000" sheetId="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Fill" hidden="1">#REF!</definedName>
    <definedName name="_xlnm._FilterDatabase" localSheetId="3" hidden="1">Zhoushan02!$A$13:$WUT$61</definedName>
    <definedName name="_xlnm._FilterDatabase" localSheetId="5" hidden="1">Zhoushan03!$A$13:$WUT$13</definedName>
    <definedName name="_xlnm._FilterDatabase" localSheetId="6" hidden="1">Zhoushan04!$A$13:$WUT$61</definedName>
    <definedName name="_Nd1">#REF!</definedName>
    <definedName name="_NEW2">[1]!OK_thke_thuchi_toan_bo_2_cap</definedName>
    <definedName name="a">[2]!OK_thke_CHI_toan_bo_2_cap</definedName>
    <definedName name="Bke">[3]ds!#REF!</definedName>
    <definedName name="BKHDDV2SSCT">#REF!</definedName>
    <definedName name="Bt_add1_Chso">[4]!Bt_add1_Chso</definedName>
    <definedName name="Btkc">#REF!</definedName>
    <definedName name="Bust">#REF!</definedName>
    <definedName name="Button_Doi_nhom_chtu">[5]!Button_Doi_nhom_chtu</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#REF!</definedName>
    <definedName name="Chtu">#REF!</definedName>
    <definedName name="Continue">#REF!</definedName>
    <definedName name="D_THU">[9]BANRA!$I$9:$I$25</definedName>
    <definedName name="DC">'[10]Danh muc'!$A$3</definedName>
    <definedName name="Dieãn_giaûi">[7]Sqt02!#REF!</definedName>
    <definedName name="DOANH_SO">#REF!</definedName>
    <definedName name="DOANHSO_BAN">#REF!</definedName>
    <definedName name="DOANHSO_MUA">#REF!</definedName>
    <definedName name="Document_array">{"cuc2.xls","Sheet1"}</definedName>
    <definedName name="Documents_array">#REF!</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uc">#REF!</definedName>
    <definedName name="DUCKY_CO_CD">#REF!</definedName>
    <definedName name="DUCKY_NO_CD">#REF!</definedName>
    <definedName name="DUDKY_CO_CD">#REF!</definedName>
    <definedName name="DUDKY_NO_CD">#REF!</definedName>
    <definedName name="Field">#REF!</definedName>
    <definedName name="Field_C2_Change">[14]!Field_C2_Change</definedName>
    <definedName name="Field_Chon_Change">[14]!Field_Chon_Change</definedName>
    <definedName name="Field_Cotlon_change">[14]!Field_Cotlon_change</definedName>
    <definedName name="GTGT_BAN">#REF!</definedName>
    <definedName name="GTGT_MUA">#REF!</definedName>
    <definedName name="Hello">#REF!</definedName>
    <definedName name="Hoten">#REF!</definedName>
    <definedName name="Leâ_Coâng_Minh">#REF!</definedName>
    <definedName name="List_nguon">[15]!List_nguon</definedName>
    <definedName name="List_trich_lay">[5]!List_trich_lay</definedName>
    <definedName name="List_trich_xoa">[5]!List_trich_xoa</definedName>
    <definedName name="Lke">[16]ds!#REF!</definedName>
    <definedName name="LOAI_BM">#REF!</definedName>
    <definedName name="Loai_Chtu_change">[14]!Loai_Chtu_change</definedName>
    <definedName name="LOAI_MB">#REF!</definedName>
    <definedName name="Loai_ngte_change">[17]!Loai_ngte_change</definedName>
    <definedName name="LoaiPh">#REF!</definedName>
    <definedName name="Loc">#REF!</definedName>
    <definedName name="Luu_thke">[8]!Luu_thke</definedName>
    <definedName name="MATK_CD">#REF!</definedName>
    <definedName name="MATK_M">[18]MATK!$A$6:$C$292</definedName>
    <definedName name="ModM.Field_C2_Change">[17]!ModM.Field_C2_Change</definedName>
    <definedName name="ModM.Field_Chon_Change">[17]!ModM.Field_Chon_Change</definedName>
    <definedName name="ModM.Field_Cotlon_change">[17]!ModM.Field_Cotlon_change</definedName>
    <definedName name="ModM.Muc_change">[17]!ModM.Muc_change</definedName>
    <definedName name="ModM.OK_Khung_chon_thke">[17]!ModM.OK_Khung_chon_thke</definedName>
    <definedName name="ModM.OK_Thong_bao_chtu_cuoi">[17]!ModM.OK_Thong_bao_chtu_cuoi</definedName>
    <definedName name="ModP.Loai_Chtu_change">[17]!ModP.Loai_Chtu_change</definedName>
    <definedName name="ModP.OK_Loc_Ctgs">[17]!ModP.OK_Loc_Ctgs</definedName>
    <definedName name="ModP.OK_nhap_chtu_goc">[17]!ModP.OK_nhap_chtu_goc</definedName>
    <definedName name="ModP.OK_Trich_1tk_1dv">[17]!ModP.OK_Trich_1tk_1dv</definedName>
    <definedName name="ModP.OK_Trich_chtu_1_Don_vi">[17]!ModP.OK_Trich_chtu_1_Don_vi</definedName>
    <definedName name="ModP.Taikh_Co_change">[17]!ModP.Taikh_Co_change</definedName>
    <definedName name="ModP.Taikh_No_change">[17]!ModP.Taikh_No_change</definedName>
    <definedName name="ModP.Xoa_dg_cuoi_chtu_ghi_so">[17]!ModP.Xoa_dg_cuoi_chtu_ghi_so</definedName>
    <definedName name="Muc_change">[14]!Muc_change</definedName>
    <definedName name="NEW">[1]!OK_thke_thuchi_toan_bo_2_cap</definedName>
    <definedName name="NGAYCTU_B">#REF!</definedName>
    <definedName name="NoiDung_1_change">[14]!NoiDung_1_change</definedName>
    <definedName name="OK_Chitiet_VNÑ_1_tieukh_co_Ngte_chua_DCTG">[17]!OK_Chitiet_VNÑ_1_tieukh_co_Ngte_chua_DCTG</definedName>
    <definedName name="OK_Chtu_goc">[13]!OK_Chtu_goc</definedName>
    <definedName name="OK_Dialog3Dr">[19]!OK_Dialog3Dr</definedName>
    <definedName name="OK_Dlg3Dr">[20]!OK_Dlg3Dr</definedName>
    <definedName name="OK_Khung_chon_thke">[14]!OK_Khung_chon_thke</definedName>
    <definedName name="OK_Loc_1Tk_1Dv">[21]!OK_Loc_1Tk_1Dv</definedName>
    <definedName name="OK_loc_chon">[5]!OK_loc_chon</definedName>
    <definedName name="OK_Loc_Ctgs">[14]!OK_Loc_Ctgs</definedName>
    <definedName name="OK_Mo_chtu_th_dung">[6]!OK_Mo_chtu_th_dung</definedName>
    <definedName name="OK_nhap_chtu">[5]!OK_nhap_chtu</definedName>
    <definedName name="OK_nhap_chtu_goc">[14]!OK_nhap_chtu_goc</definedName>
    <definedName name="OK_thke_CHI_toan_bo_2_cap">[22]!OK_thke_CHI_toan_bo_2_cap</definedName>
    <definedName name="OK_Thke_chon_lua">[5]!OK_Thke_chon_lua</definedName>
    <definedName name="OK_thke_THU_toan_bo_2_cap">[22]!OK_thke_THU_toan_bo_2_cap</definedName>
    <definedName name="OK_thke_thuchi_toan_bo_2_cap">[22]!OK_thke_thuchi_toan_bo_2_cap</definedName>
    <definedName name="OK_Thong_bao_chtu_cuoi">[14]!OK_Thong_bao_chtu_cuoi</definedName>
    <definedName name="OK_Trich_1_Don_vi">[21]!OK_Trich_1_Don_vi</definedName>
    <definedName name="OK_Trich_1tk_1dv">[23]!OK_Trich_1tk_1dv</definedName>
    <definedName name="OK_Trich_chtu_1_Don_vi">[14]!OK_Trich_chtu_1_Don_vi</definedName>
    <definedName name="P_TC">[10]Data!$B$5:$C$92</definedName>
    <definedName name="_xlnm.Print_Area" localSheetId="2">'SAY D.S'!$A$48:$I$84</definedName>
    <definedName name="_xlnm.Print_Area" localSheetId="0">TOKAI02!$A$1:$I$41</definedName>
    <definedName name="_xlnm.Print_Titles" localSheetId="0">TOKAI02!$11:$13</definedName>
    <definedName name="_xlnm.Print_Titles" localSheetId="3">Zhoushan02!$11:$13</definedName>
    <definedName name="_xlnm.Print_Titles" localSheetId="5">Zhoushan03!$11:$13</definedName>
    <definedName name="_xlnm.Print_Titles" localSheetId="6">Zhoushan04!$11:$13</definedName>
    <definedName name="_xlnm.Print_Titles">#N/A</definedName>
    <definedName name="PS">[10]Data!$B$5:$AI$92</definedName>
    <definedName name="PSCO_CD">#REF!</definedName>
    <definedName name="PSNO_CD">#REF!</definedName>
    <definedName name="SCCR">#REF!</definedName>
    <definedName name="SCDT">#REF!</definedName>
    <definedName name="SCT">[7]Sqt02!#REF!</definedName>
    <definedName name="SoCai">#REF!</definedName>
    <definedName name="SOCTU_B">#REF!</definedName>
    <definedName name="SOCTU_NK">#REF!</definedName>
    <definedName name="SOCTU_NK_BH">#REF!</definedName>
    <definedName name="Sodu">#REF!</definedName>
    <definedName name="SOTIEN_B">#REF!</definedName>
    <definedName name="SOTIEN_CO_NK">[18]NHATKY!$H$7:$H$125</definedName>
    <definedName name="SOTIEN_NO_NK">[18]NHATKY!$G$7:$G$125</definedName>
    <definedName name="STT_CT">#REF!</definedName>
    <definedName name="STT_NC">#REF!</definedName>
    <definedName name="STT_NCT">#REF!</definedName>
    <definedName name="STT_PH">#REF!</definedName>
    <definedName name="T">[9]CTGS!$P$6:$P$598</definedName>
    <definedName name="Taikh">#REF!</definedName>
    <definedName name="Taikh_Co_change">[14]!Taikh_Co_change</definedName>
    <definedName name="Taikh_Co_Drop">[5]!Taikh_Co_Drop</definedName>
    <definedName name="Taikh_No_change">[14]!Taikh_No_change</definedName>
    <definedName name="Taikh_No_Drop">[5]!Taikh_No_Drop</definedName>
    <definedName name="TEN">'[10]Danh muc'!$A$1</definedName>
    <definedName name="Thke">#REF!</definedName>
    <definedName name="thu">[7]Sqt02!#REF!</definedName>
    <definedName name="THUE_BRA">[9]BANRA!$J$9:$J$25</definedName>
    <definedName name="THUE_GTGT">#REF!</definedName>
    <definedName name="TK">[10]CDPS!$C$10:$C$150</definedName>
    <definedName name="TKCO_NK">[18]NHATKY!$F$7:$F$125</definedName>
    <definedName name="TKdu">[7]Sqt02!#REF!</definedName>
    <definedName name="TKNO_NK">[18]NHATKY!$E$7:$E$125</definedName>
    <definedName name="Toàn">[7]Sqt02!#REF!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#REF!</definedName>
    <definedName name="Xoa_dg_cuoi">[5]!Xoa_dg_cuoi</definedName>
    <definedName name="Xoa_dg_cuoi_chtu_ghi_so">[14]!Xoa_dg_cuoi_chtu_ghi_so</definedName>
    <definedName name="Xoa_dong_cuoi">[13]!Xoa_dong_cuoi</definedName>
    <definedName name="Xoa_mau_thke">[5]!Xoa_mau_thke</definedName>
  </definedNames>
  <calcPr calcId="124519"/>
</workbook>
</file>

<file path=xl/calcChain.xml><?xml version="1.0" encoding="utf-8"?>
<calcChain xmlns="http://schemas.openxmlformats.org/spreadsheetml/2006/main">
  <c r="F29" i="9"/>
  <c r="H29" s="1"/>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61" i="8"/>
  <c r="H61" s="1"/>
  <c r="H60"/>
  <c r="D60"/>
  <c r="C60"/>
  <c r="H59"/>
  <c r="D59"/>
  <c r="C59"/>
  <c r="H58"/>
  <c r="D58"/>
  <c r="C58"/>
  <c r="H57"/>
  <c r="D57"/>
  <c r="C57"/>
  <c r="H56"/>
  <c r="D56"/>
  <c r="C56"/>
  <c r="H55"/>
  <c r="D55"/>
  <c r="C55"/>
  <c r="H54"/>
  <c r="D54"/>
  <c r="C54"/>
  <c r="H53"/>
  <c r="D53"/>
  <c r="C53"/>
  <c r="D61"/>
  <c r="C61"/>
  <c r="H52"/>
  <c r="D52"/>
  <c r="C52"/>
  <c r="H51"/>
  <c r="D51"/>
  <c r="C51"/>
  <c r="H50"/>
  <c r="D50"/>
  <c r="C50"/>
  <c r="H49"/>
  <c r="D49"/>
  <c r="C49"/>
  <c r="H48"/>
  <c r="D48"/>
  <c r="C48"/>
  <c r="H47"/>
  <c r="D47"/>
  <c r="C47"/>
  <c r="H46"/>
  <c r="D46"/>
  <c r="C46"/>
  <c r="H45"/>
  <c r="D45"/>
  <c r="C45"/>
  <c r="H44"/>
  <c r="D44"/>
  <c r="C44"/>
  <c r="H43"/>
  <c r="D43"/>
  <c r="C43"/>
  <c r="H42"/>
  <c r="D42"/>
  <c r="C42"/>
  <c r="H41"/>
  <c r="D41"/>
  <c r="C41"/>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53" i="7"/>
  <c r="H53" s="1"/>
  <c r="D53"/>
  <c r="C53"/>
  <c r="H52"/>
  <c r="D52"/>
  <c r="C52"/>
  <c r="H51"/>
  <c r="D51"/>
  <c r="C51"/>
  <c r="H50"/>
  <c r="D50"/>
  <c r="C50"/>
  <c r="H49"/>
  <c r="D49"/>
  <c r="C49"/>
  <c r="H48"/>
  <c r="D48"/>
  <c r="C48"/>
  <c r="H47"/>
  <c r="D47"/>
  <c r="C47"/>
  <c r="H46"/>
  <c r="D46"/>
  <c r="C46"/>
  <c r="H45"/>
  <c r="D45"/>
  <c r="C45"/>
  <c r="H44"/>
  <c r="D44"/>
  <c r="C44"/>
  <c r="H43"/>
  <c r="D43"/>
  <c r="C43"/>
  <c r="H42"/>
  <c r="D42"/>
  <c r="C42"/>
  <c r="H41"/>
  <c r="D41"/>
  <c r="C41"/>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H16" i="6"/>
  <c r="D16"/>
  <c r="C16"/>
  <c r="H15"/>
  <c r="D15"/>
  <c r="C15"/>
  <c r="H14"/>
  <c r="D14"/>
  <c r="C14"/>
  <c r="C61" i="4"/>
  <c r="D61"/>
  <c r="H61"/>
  <c r="C62"/>
  <c r="D62"/>
  <c r="H62"/>
  <c r="C65"/>
  <c r="F61" i="5"/>
  <c r="H60"/>
  <c r="D60"/>
  <c r="C60"/>
  <c r="H59"/>
  <c r="D59"/>
  <c r="C59"/>
  <c r="H58"/>
  <c r="D58"/>
  <c r="C58"/>
  <c r="H57"/>
  <c r="D57"/>
  <c r="C57"/>
  <c r="H56"/>
  <c r="D56"/>
  <c r="C56"/>
  <c r="H55"/>
  <c r="D55"/>
  <c r="C55"/>
  <c r="H54"/>
  <c r="D54"/>
  <c r="C54"/>
  <c r="H53"/>
  <c r="D53"/>
  <c r="C53"/>
  <c r="H52"/>
  <c r="D52"/>
  <c r="C52"/>
  <c r="H51"/>
  <c r="D51"/>
  <c r="C51"/>
  <c r="H50"/>
  <c r="D50"/>
  <c r="C50"/>
  <c r="H49"/>
  <c r="D49"/>
  <c r="C49"/>
  <c r="H48"/>
  <c r="D48"/>
  <c r="C48"/>
  <c r="H47"/>
  <c r="D47"/>
  <c r="C47"/>
  <c r="H46"/>
  <c r="D46"/>
  <c r="C46"/>
  <c r="H45"/>
  <c r="D45"/>
  <c r="C45"/>
  <c r="D61"/>
  <c r="C61"/>
  <c r="H44"/>
  <c r="D44"/>
  <c r="C44"/>
  <c r="H43"/>
  <c r="D43"/>
  <c r="C43"/>
  <c r="H42"/>
  <c r="D42"/>
  <c r="C42"/>
  <c r="H41"/>
  <c r="D41"/>
  <c r="C41"/>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C31" i="9" l="1"/>
  <c r="C63" i="8"/>
  <c r="C55" i="7"/>
  <c r="C18" i="6"/>
  <c r="H61" i="5"/>
  <c r="C63" s="1"/>
  <c r="F21" i="4" l="1"/>
  <c r="H21" s="1"/>
  <c r="H19"/>
  <c r="D19"/>
  <c r="C19"/>
  <c r="H18"/>
  <c r="D18"/>
  <c r="C18"/>
  <c r="D21"/>
  <c r="C21"/>
  <c r="H20"/>
  <c r="D20"/>
  <c r="C20"/>
  <c r="H17"/>
  <c r="D17"/>
  <c r="C17"/>
  <c r="H16"/>
  <c r="D16"/>
  <c r="C16"/>
  <c r="H15"/>
  <c r="D15"/>
  <c r="C15"/>
  <c r="H14"/>
  <c r="D14"/>
  <c r="C14"/>
  <c r="F26" i="3"/>
  <c r="H26" s="1"/>
  <c r="D26"/>
  <c r="C26"/>
  <c r="H25"/>
  <c r="D25"/>
  <c r="C25"/>
  <c r="H24"/>
  <c r="D24"/>
  <c r="C24"/>
  <c r="H23"/>
  <c r="D23"/>
  <c r="C23"/>
  <c r="H22"/>
  <c r="D22"/>
  <c r="C22"/>
  <c r="H21"/>
  <c r="D21"/>
  <c r="C21"/>
  <c r="H20"/>
  <c r="D20"/>
  <c r="C20"/>
  <c r="H19"/>
  <c r="D19"/>
  <c r="C19"/>
  <c r="H18"/>
  <c r="D18"/>
  <c r="C18"/>
  <c r="H17"/>
  <c r="D17"/>
  <c r="C17"/>
  <c r="H16"/>
  <c r="D16"/>
  <c r="C16"/>
  <c r="H15"/>
  <c r="D15"/>
  <c r="C15"/>
  <c r="H14"/>
  <c r="D14"/>
  <c r="C14"/>
  <c r="H17" i="2"/>
  <c r="D17"/>
  <c r="C17"/>
  <c r="F19"/>
  <c r="H19" s="1"/>
  <c r="D19"/>
  <c r="C19"/>
  <c r="H18"/>
  <c r="D18"/>
  <c r="C18"/>
  <c r="H16"/>
  <c r="D16"/>
  <c r="C16"/>
  <c r="H15"/>
  <c r="D15"/>
  <c r="C15"/>
  <c r="H14"/>
  <c r="D14"/>
  <c r="C14"/>
  <c r="C24" i="4" l="1"/>
  <c r="C28" i="3"/>
  <c r="C22" i="2"/>
</calcChain>
</file>

<file path=xl/sharedStrings.xml><?xml version="1.0" encoding="utf-8"?>
<sst xmlns="http://schemas.openxmlformats.org/spreadsheetml/2006/main" count="657" uniqueCount="67">
  <si>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</si>
  <si>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</si>
  <si>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</si>
  <si>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</si>
  <si>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</si>
  <si>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</si>
  <si>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</si>
  <si>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</si>
  <si>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</si>
  <si>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</si>
  <si>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</si>
  <si>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</si>
  <si>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</si>
  <si>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</si>
  <si>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</si>
  <si>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</si>
  <si>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</si>
  <si>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</si>
  <si>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</si>
  <si>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</si>
  <si>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</si>
  <si>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</si>
  <si>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</si>
  <si>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</si>
  <si>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</si>
  <si>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</si>
  <si>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</si>
  <si>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</si>
  <si>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</si>
  <si>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Hoàng Thị Ngọc</t>
  </si>
  <si>
    <t>Lê Thị Diễm</t>
  </si>
  <si>
    <t>Ghẹ NL</t>
  </si>
  <si>
    <t>Đặng Thanh Phong</t>
  </si>
  <si>
    <t>Nguyễn Thị Tuyết Đang</t>
  </si>
  <si>
    <t>Nguyễn Văn Hiền</t>
  </si>
  <si>
    <t>Nguyễn Văn Tha</t>
  </si>
  <si>
    <t>(Ngày 04 tháng 03 năm 2017)</t>
  </si>
  <si>
    <t>Ngày…04.. Tháng  03… năm  2017</t>
  </si>
  <si>
    <t>Lê Thị Thiện Em</t>
  </si>
  <si>
    <t>Mực NL</t>
  </si>
  <si>
    <t>Trần Văn An</t>
  </si>
  <si>
    <t>Nguyễn Thị Hội</t>
  </si>
  <si>
    <t>Nguyễn Thanh Bình</t>
  </si>
  <si>
    <t>Võ Uyên Phương</t>
  </si>
  <si>
    <t>Nguyễn Văn Hạnh</t>
  </si>
  <si>
    <t>Nguyễn Văn Nhân</t>
  </si>
  <si>
    <t>(Ngày 14 tháng 03 năm 2017)</t>
  </si>
  <si>
    <t>Ngày 14 tháng  03 năm   2017</t>
  </si>
  <si>
    <t>(Ngày 17 tháng 03 năm 2017)</t>
  </si>
  <si>
    <t>Ngày…17.. Tháng  03… năm  2017</t>
  </si>
  <si>
    <t>Cá cơm NL</t>
  </si>
  <si>
    <t>Trần Thị Thu Hiếu</t>
  </si>
  <si>
    <t>Lê Thị Diệu</t>
  </si>
  <si>
    <t>(Ngày 15 tháng 03 năm 2017)</t>
  </si>
  <si>
    <t>Ngày 15 tháng  03 năm   2017</t>
  </si>
  <si>
    <t>Ngày…18.. Tháng  03… năm  2017</t>
  </si>
  <si>
    <t>(Ngày 18 tháng 03 năm 2017)</t>
  </si>
  <si>
    <t>(Ngày 07 tháng 03 năm 2017)</t>
  </si>
  <si>
    <t>Ngày 07 tháng  03 năm   2017</t>
  </si>
  <si>
    <t>440KG</t>
  </si>
  <si>
    <t>Ngày 22 tháng  03 năm   2017</t>
  </si>
  <si>
    <t>(Ngày 22 tháng 03 năm 2017)</t>
  </si>
  <si>
    <t>Nguyễn văn nhân</t>
  </si>
  <si>
    <t>(Ngày 25 tháng 03 năm 2017)</t>
  </si>
  <si>
    <t>Ngày 25 tháng  03 năm   2017</t>
  </si>
  <si>
    <t>Ngày 31 tháng  03 năm   2017</t>
  </si>
  <si>
    <t>(Ngày 31 tháng 03 năm 2017)</t>
  </si>
</sst>
</file>

<file path=xl/styles.xml><?xml version="1.0" encoding="utf-8"?>
<styleSheet xmlns="http://schemas.openxmlformats.org/spreadsheetml/2006/main">
  <numFmts count="12">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10484]dd/mm/yyyy;@"/>
    <numFmt numFmtId="174" formatCode="_(* #,##0.0_);_(* \(#,##0.0\);_(* &quot;-&quot;?_);_(@_)"/>
  </numFmts>
  <fonts count="28">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color indexed="8"/>
      <name val="Times New Roman"/>
      <family val="1"/>
    </font>
    <font>
      <sz val="11"/>
      <color rgb="FFFF0000"/>
      <name val="Times New Roman"/>
      <family val="1"/>
    </font>
    <font>
      <sz val="11"/>
      <color theme="1"/>
      <name val="Times New Roman"/>
      <family val="1"/>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96">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0" fontId="9" fillId="0" borderId="12" xfId="0" applyFont="1" applyBorder="1"/>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14" fontId="12" fillId="0" borderId="0" xfId="0" applyNumberFormat="1" applyFont="1"/>
    <xf numFmtId="0" fontId="8" fillId="0" borderId="7" xfId="0" applyFont="1" applyBorder="1" applyAlignment="1">
      <alignment horizontal="center" vertical="center"/>
    </xf>
    <xf numFmtId="0" fontId="8" fillId="0" borderId="7" xfId="0" applyFont="1" applyBorder="1" applyAlignment="1">
      <alignment horizontal="center" vertical="center"/>
    </xf>
    <xf numFmtId="173" fontId="9" fillId="0" borderId="15" xfId="0" applyNumberFormat="1" applyFont="1" applyBorder="1" applyAlignment="1">
      <alignment horizontal="center"/>
    </xf>
    <xf numFmtId="0" fontId="9" fillId="0" borderId="12" xfId="0" applyNumberFormat="1" applyFont="1" applyBorder="1" applyAlignment="1">
      <alignment horizontal="center"/>
    </xf>
    <xf numFmtId="0" fontId="9" fillId="0" borderId="12" xfId="0" applyFont="1" applyBorder="1" applyAlignment="1">
      <alignment horizontal="center"/>
    </xf>
    <xf numFmtId="164" fontId="9" fillId="0" borderId="12" xfId="1" applyNumberFormat="1" applyFont="1" applyBorder="1"/>
    <xf numFmtId="0" fontId="9" fillId="0" borderId="15" xfId="0" applyNumberFormat="1" applyFont="1" applyBorder="1" applyAlignment="1">
      <alignment horizontal="center"/>
    </xf>
    <xf numFmtId="0" fontId="9" fillId="0" borderId="15" xfId="0" applyFont="1" applyBorder="1" applyAlignment="1">
      <alignment horizontal="center"/>
    </xf>
    <xf numFmtId="166" fontId="9" fillId="0" borderId="15" xfId="1" applyNumberFormat="1" applyFont="1" applyBorder="1" applyAlignment="1">
      <alignment horizontal="center"/>
    </xf>
    <xf numFmtId="164" fontId="9" fillId="0" borderId="15" xfId="1" applyNumberFormat="1" applyFont="1" applyBorder="1"/>
    <xf numFmtId="0" fontId="5" fillId="0" borderId="0" xfId="0" applyFont="1" applyBorder="1" applyAlignment="1">
      <alignment horizontal="center"/>
    </xf>
    <xf numFmtId="0" fontId="5" fillId="0" borderId="14" xfId="0" applyFont="1" applyBorder="1"/>
    <xf numFmtId="0" fontId="25" fillId="0" borderId="12" xfId="0" applyFont="1" applyBorder="1" applyAlignment="1">
      <alignment vertical="center" wrapText="1"/>
    </xf>
    <xf numFmtId="166" fontId="9" fillId="0" borderId="12" xfId="1" applyNumberFormat="1" applyFont="1" applyBorder="1" applyAlignment="1">
      <alignment horizontal="center"/>
    </xf>
    <xf numFmtId="165" fontId="9" fillId="0" borderId="12" xfId="0" applyNumberFormat="1" applyFont="1" applyBorder="1" applyAlignment="1">
      <alignment horizontal="center"/>
    </xf>
    <xf numFmtId="165"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6" fontId="9" fillId="0" borderId="0" xfId="1" applyNumberFormat="1" applyFont="1" applyBorder="1" applyAlignment="1">
      <alignment horizontal="center"/>
    </xf>
    <xf numFmtId="166" fontId="9" fillId="0" borderId="0" xfId="1" applyNumberFormat="1" applyFont="1" applyBorder="1"/>
    <xf numFmtId="164" fontId="9" fillId="0" borderId="0" xfId="1" applyNumberFormat="1" applyFont="1" applyBorder="1"/>
    <xf numFmtId="164" fontId="5" fillId="0" borderId="0" xfId="0" applyNumberFormat="1" applyFont="1" applyBorder="1" applyAlignment="1">
      <alignment horizontal="center"/>
    </xf>
    <xf numFmtId="43" fontId="5" fillId="0" borderId="0" xfId="0" applyNumberFormat="1" applyFont="1"/>
    <xf numFmtId="0" fontId="8" fillId="0" borderId="7" xfId="0" applyFont="1" applyBorder="1" applyAlignment="1">
      <alignment horizontal="center" vertical="center"/>
    </xf>
    <xf numFmtId="165" fontId="9" fillId="0" borderId="12" xfId="0" applyNumberFormat="1" applyFont="1" applyBorder="1" applyAlignment="1">
      <alignment horizontal="center" vertical="center"/>
    </xf>
    <xf numFmtId="0" fontId="9" fillId="0" borderId="12" xfId="0" applyFont="1" applyBorder="1" applyAlignment="1">
      <alignment vertical="center"/>
    </xf>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174" fontId="9" fillId="0" borderId="12" xfId="1" applyNumberFormat="1" applyFont="1" applyBorder="1" applyAlignment="1">
      <alignment horizontal="center" vertical="center"/>
    </xf>
    <xf numFmtId="173" fontId="9" fillId="0" borderId="12" xfId="0" applyNumberFormat="1"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26" fillId="0" borderId="12" xfId="0" applyFont="1" applyBorder="1"/>
    <xf numFmtId="0" fontId="27" fillId="0" borderId="12" xfId="0" applyFont="1" applyBorder="1"/>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8">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sharedStrings" Target="sharedString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sheetData>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CE48"/>
  <sheetViews>
    <sheetView topLeftCell="A15" workbookViewId="0">
      <selection activeCell="A47" sqref="A47:I87"/>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75" style="5" customWidth="1"/>
    <col min="7" max="7" width="9.25" style="5" customWidth="1"/>
    <col min="8" max="8" width="11.25" style="2" customWidth="1"/>
    <col min="9" max="9" width="9.5" style="2" customWidth="1"/>
    <col min="10" max="10" width="11.75" style="2" bestFit="1" customWidth="1"/>
    <col min="11"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ht="15.75" customHeight="1">
      <c r="A1" s="79" t="s">
        <v>0</v>
      </c>
      <c r="B1" s="79"/>
      <c r="C1" s="79"/>
      <c r="D1" s="79"/>
      <c r="E1" s="79"/>
      <c r="F1" s="79"/>
      <c r="G1" s="80"/>
      <c r="H1" s="81" t="s">
        <v>1</v>
      </c>
      <c r="I1" s="82"/>
    </row>
    <row r="2" spans="1:83" ht="15.75" customHeight="1">
      <c r="A2" s="79"/>
      <c r="B2" s="79"/>
      <c r="C2" s="79"/>
      <c r="D2" s="79"/>
      <c r="E2" s="79"/>
      <c r="F2" s="79"/>
      <c r="G2" s="80"/>
      <c r="H2" s="83"/>
      <c r="I2" s="84"/>
    </row>
    <row r="3" spans="1:83" ht="12.75" customHeight="1">
      <c r="A3" s="79"/>
      <c r="B3" s="79"/>
      <c r="C3" s="79"/>
      <c r="D3" s="79"/>
      <c r="E3" s="79"/>
      <c r="F3" s="79"/>
      <c r="G3" s="80"/>
      <c r="H3" s="83"/>
      <c r="I3" s="84"/>
    </row>
    <row r="4" spans="1:83" ht="16.5">
      <c r="A4" s="87" t="s">
        <v>36</v>
      </c>
      <c r="B4" s="87"/>
      <c r="C4" s="87"/>
      <c r="D4" s="87"/>
      <c r="E4" s="87"/>
      <c r="F4" s="87"/>
      <c r="G4" s="88"/>
      <c r="H4" s="85"/>
      <c r="I4" s="86"/>
    </row>
    <row r="5" spans="1:83" ht="10.5" customHeight="1">
      <c r="C5" s="4"/>
      <c r="D5" s="4"/>
    </row>
    <row r="6" spans="1:83">
      <c r="A6" s="3" t="s">
        <v>2</v>
      </c>
      <c r="E6" s="2" t="s">
        <v>3</v>
      </c>
    </row>
    <row r="7" spans="1:83">
      <c r="A7" s="3" t="s">
        <v>4</v>
      </c>
    </row>
    <row r="8" spans="1:83">
      <c r="A8" s="3" t="s">
        <v>5</v>
      </c>
    </row>
    <row r="9" spans="1:83">
      <c r="A9" s="3" t="s">
        <v>6</v>
      </c>
    </row>
    <row r="10" spans="1:83" ht="9" customHeight="1"/>
    <row r="11" spans="1:83" s="7" customFormat="1" ht="15" customHeight="1">
      <c r="A11" s="89" t="s">
        <v>7</v>
      </c>
      <c r="B11" s="91" t="s">
        <v>8</v>
      </c>
      <c r="C11" s="92"/>
      <c r="D11" s="93"/>
      <c r="E11" s="94" t="s">
        <v>9</v>
      </c>
      <c r="F11" s="94"/>
      <c r="G11" s="94"/>
      <c r="H11" s="94"/>
      <c r="I11" s="27" t="s">
        <v>10</v>
      </c>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row>
    <row r="12" spans="1:83" s="7" customFormat="1" ht="27" customHeight="1">
      <c r="A12" s="90"/>
      <c r="B12" s="27" t="s">
        <v>11</v>
      </c>
      <c r="C12" s="27" t="s">
        <v>12</v>
      </c>
      <c r="D12" s="27" t="s">
        <v>13</v>
      </c>
      <c r="E12" s="27" t="s">
        <v>14</v>
      </c>
      <c r="F12" s="8" t="s">
        <v>15</v>
      </c>
      <c r="G12" s="8" t="s">
        <v>16</v>
      </c>
      <c r="H12" s="9" t="s">
        <v>17</v>
      </c>
      <c r="I12" s="27"/>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row>
    <row r="13" spans="1:83"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row>
    <row r="14" spans="1:83" s="38" customFormat="1" ht="21" customHeight="1">
      <c r="A14" s="29">
        <v>42795</v>
      </c>
      <c r="B14" s="15" t="s">
        <v>30</v>
      </c>
      <c r="C14" s="33" t="str">
        <f>VLOOKUP(B14,[24]Vine!$A$5:$F$78,3,0)</f>
        <v>Giồng Trôm - Bến Tre</v>
      </c>
      <c r="D14" s="34">
        <f>VLOOKUP(B14,[24]Vine!$A$5:$F$78,2,0)</f>
        <v>320878272</v>
      </c>
      <c r="E14" s="35" t="s">
        <v>31</v>
      </c>
      <c r="F14" s="35">
        <v>5230</v>
      </c>
      <c r="G14" s="36">
        <v>15000</v>
      </c>
      <c r="H14" s="36">
        <f>F14*G14</f>
        <v>78450000</v>
      </c>
      <c r="I14" s="36"/>
      <c r="J14" s="37"/>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ht="21" customHeight="1">
      <c r="A15" s="29">
        <v>42795</v>
      </c>
      <c r="B15" s="39" t="s">
        <v>32</v>
      </c>
      <c r="C15" s="30" t="str">
        <f>VLOOKUP(B15,[24]Vine!$A$5:$F$78,3,0)</f>
        <v>Giồng Trôm - Bến Tre</v>
      </c>
      <c r="D15" s="31">
        <f>VLOOKUP(B15,[24]Vine!$A$5:$F$78,2,0)</f>
        <v>320876558</v>
      </c>
      <c r="E15" s="35" t="s">
        <v>31</v>
      </c>
      <c r="F15" s="40">
        <v>5370</v>
      </c>
      <c r="G15" s="36">
        <v>15000</v>
      </c>
      <c r="H15" s="32">
        <f t="shared" ref="H15:H19" si="0">F15*G15</f>
        <v>80550000</v>
      </c>
      <c r="I15" s="32"/>
      <c r="J15" s="37"/>
    </row>
    <row r="16" spans="1:83" s="1" customFormat="1" ht="21" customHeight="1">
      <c r="A16" s="29">
        <v>42795</v>
      </c>
      <c r="B16" s="15" t="s">
        <v>33</v>
      </c>
      <c r="C16" s="30" t="str">
        <f>VLOOKUP(B16,[24]Vine!$A$5:$F$78,3,0)</f>
        <v>Ba Tri - Bến Tre</v>
      </c>
      <c r="D16" s="31">
        <f>VLOOKUP(B16,[24]Vine!$A$5:$F$78,2,0)</f>
        <v>320883374</v>
      </c>
      <c r="E16" s="35" t="s">
        <v>31</v>
      </c>
      <c r="F16" s="40">
        <v>5240</v>
      </c>
      <c r="G16" s="36">
        <v>15000</v>
      </c>
      <c r="H16" s="32">
        <f t="shared" si="0"/>
        <v>78600000</v>
      </c>
      <c r="I16" s="32"/>
      <c r="J16" s="37"/>
    </row>
    <row r="17" spans="1:10" s="1" customFormat="1" ht="21" customHeight="1">
      <c r="A17" s="29">
        <v>42797</v>
      </c>
      <c r="B17" s="39" t="s">
        <v>35</v>
      </c>
      <c r="C17" s="30" t="str">
        <f>VLOOKUP(B17,[24]Vine!$A$5:$F$78,3,0)</f>
        <v>Ba Tri - Bến Tre</v>
      </c>
      <c r="D17" s="31">
        <f>VLOOKUP(B17,[24]Vine!$A$5:$F$78,2,0)</f>
        <v>320807672</v>
      </c>
      <c r="E17" s="35" t="s">
        <v>31</v>
      </c>
      <c r="F17" s="40">
        <v>5310</v>
      </c>
      <c r="G17" s="36">
        <v>15000</v>
      </c>
      <c r="H17" s="32">
        <f t="shared" ref="H17" si="1">F17*G17</f>
        <v>79650000</v>
      </c>
      <c r="I17" s="32"/>
      <c r="J17" s="37"/>
    </row>
    <row r="18" spans="1:10" s="1" customFormat="1" ht="21" customHeight="1">
      <c r="A18" s="29">
        <v>42797</v>
      </c>
      <c r="B18" s="39" t="s">
        <v>34</v>
      </c>
      <c r="C18" s="30" t="str">
        <f>VLOOKUP(B18,[24]Vine!$A$5:$F$78,3,0)</f>
        <v>Giồng Trôm - Bến Tre</v>
      </c>
      <c r="D18" s="31">
        <f>VLOOKUP(B18,[24]Vine!$A$5:$F$78,2,0)</f>
        <v>320878054</v>
      </c>
      <c r="E18" s="35" t="s">
        <v>31</v>
      </c>
      <c r="F18" s="40">
        <v>5200</v>
      </c>
      <c r="G18" s="36">
        <v>15000</v>
      </c>
      <c r="H18" s="32">
        <f t="shared" si="0"/>
        <v>78000000</v>
      </c>
      <c r="I18" s="32"/>
      <c r="J18" s="37"/>
    </row>
    <row r="19" spans="1:10" s="1" customFormat="1" ht="21" customHeight="1">
      <c r="A19" s="29">
        <v>42797</v>
      </c>
      <c r="B19" s="15" t="s">
        <v>30</v>
      </c>
      <c r="C19" s="30" t="str">
        <f>VLOOKUP(B19,[24]Vine!$A$5:$F$78,3,0)</f>
        <v>Giồng Trôm - Bến Tre</v>
      </c>
      <c r="D19" s="31">
        <f>VLOOKUP(B19,[24]Vine!$A$5:$F$78,2,0)</f>
        <v>320878272</v>
      </c>
      <c r="E19" s="35" t="s">
        <v>31</v>
      </c>
      <c r="F19" s="40">
        <f>31680-SUM(F14:F18)</f>
        <v>5330</v>
      </c>
      <c r="G19" s="36">
        <v>15000</v>
      </c>
      <c r="H19" s="32">
        <f t="shared" si="0"/>
        <v>79950000</v>
      </c>
      <c r="I19" s="32"/>
      <c r="J19" s="37"/>
    </row>
    <row r="20" spans="1:10" s="1" customFormat="1" ht="0.75" customHeight="1">
      <c r="A20" s="41"/>
      <c r="B20" s="15"/>
      <c r="C20" s="30"/>
      <c r="D20" s="31"/>
      <c r="E20" s="40"/>
      <c r="F20" s="40"/>
      <c r="G20" s="32"/>
      <c r="H20" s="32"/>
      <c r="I20" s="32"/>
      <c r="J20" s="37"/>
    </row>
    <row r="21" spans="1:10" s="1" customFormat="1" ht="10.5" customHeight="1">
      <c r="A21" s="42"/>
      <c r="B21" s="43"/>
      <c r="C21" s="44"/>
      <c r="D21" s="44"/>
      <c r="E21" s="45"/>
      <c r="F21" s="45"/>
      <c r="G21" s="46"/>
      <c r="H21" s="47"/>
      <c r="I21" s="47"/>
      <c r="J21" s="48"/>
    </row>
    <row r="22" spans="1:10" s="1" customFormat="1" ht="21" customHeight="1">
      <c r="A22" s="3" t="s">
        <v>21</v>
      </c>
      <c r="B22" s="2"/>
      <c r="C22" s="16">
        <f>SUM(H14:H20)</f>
        <v>475200000</v>
      </c>
      <c r="D22" s="16"/>
      <c r="E22" s="2"/>
      <c r="F22" s="5"/>
      <c r="G22" s="5"/>
      <c r="H22" s="2"/>
      <c r="I22" s="2"/>
      <c r="J22" s="17"/>
    </row>
    <row r="23" spans="1:10" s="1" customFormat="1" ht="8.25" customHeight="1">
      <c r="A23" s="3"/>
      <c r="B23" s="2"/>
      <c r="C23" s="5"/>
      <c r="D23" s="2"/>
      <c r="E23" s="2"/>
      <c r="F23" s="5"/>
      <c r="G23" s="5"/>
      <c r="H23" s="17"/>
      <c r="I23" s="2"/>
      <c r="J23" s="49"/>
    </row>
    <row r="24" spans="1:10" s="1" customFormat="1" ht="16.5" customHeight="1">
      <c r="A24" s="3"/>
      <c r="B24" s="2"/>
      <c r="C24" s="17"/>
      <c r="D24" s="5"/>
      <c r="E24" s="2"/>
      <c r="F24" s="5"/>
      <c r="G24" s="18" t="s">
        <v>37</v>
      </c>
      <c r="H24" s="19"/>
      <c r="I24" s="19"/>
      <c r="J24" s="2"/>
    </row>
    <row r="25" spans="1:10" s="1" customFormat="1" ht="21" customHeight="1">
      <c r="A25" s="3"/>
      <c r="B25" s="20" t="s">
        <v>22</v>
      </c>
      <c r="C25" s="2"/>
      <c r="D25" s="2"/>
      <c r="E25" s="2"/>
      <c r="F25" s="5"/>
      <c r="G25" s="21" t="s">
        <v>23</v>
      </c>
      <c r="H25" s="2"/>
      <c r="I25" s="2"/>
      <c r="J25" s="2"/>
    </row>
    <row r="26" spans="1:10" s="1" customFormat="1" ht="21" customHeight="1">
      <c r="A26" s="3"/>
      <c r="B26" s="22" t="s">
        <v>24</v>
      </c>
      <c r="C26" s="2"/>
      <c r="D26" s="23"/>
      <c r="E26" s="2"/>
      <c r="F26" s="5"/>
      <c r="G26" s="24" t="s">
        <v>25</v>
      </c>
      <c r="H26" s="2"/>
      <c r="I26" s="2"/>
      <c r="J26" s="2"/>
    </row>
    <row r="27" spans="1:10" s="1" customFormat="1" ht="21" customHeight="1">
      <c r="A27" s="3"/>
      <c r="B27" s="22"/>
      <c r="C27" s="2"/>
      <c r="D27" s="23"/>
      <c r="E27" s="2"/>
      <c r="F27" s="5"/>
      <c r="G27" s="24"/>
      <c r="H27" s="2"/>
      <c r="I27" s="2"/>
      <c r="J27" s="2"/>
    </row>
    <row r="28" spans="1:10" s="1" customFormat="1" ht="21" customHeight="1">
      <c r="A28" s="3"/>
      <c r="B28" s="22"/>
      <c r="C28" s="2"/>
      <c r="D28" s="23"/>
      <c r="E28" s="2"/>
      <c r="F28" s="5"/>
      <c r="G28" s="24"/>
      <c r="H28" s="2"/>
      <c r="I28" s="2"/>
      <c r="J28" s="2"/>
    </row>
    <row r="29" spans="1:10" s="1" customFormat="1" ht="21" hidden="1" customHeight="1">
      <c r="A29" s="3"/>
      <c r="B29" s="22"/>
      <c r="C29" s="2"/>
      <c r="D29" s="23"/>
      <c r="E29" s="2"/>
      <c r="F29" s="5"/>
      <c r="G29" s="24"/>
      <c r="H29" s="2"/>
      <c r="I29" s="2"/>
      <c r="J29" s="2"/>
    </row>
    <row r="30" spans="1:10" s="1" customFormat="1" ht="21" customHeight="1">
      <c r="A30" s="3"/>
      <c r="B30" s="22"/>
      <c r="C30" s="2"/>
      <c r="D30" s="23"/>
      <c r="E30" s="2"/>
      <c r="F30" s="5"/>
      <c r="G30" s="24"/>
      <c r="H30" s="2"/>
      <c r="I30" s="2"/>
      <c r="J30" s="2"/>
    </row>
    <row r="31" spans="1:10" s="1" customFormat="1">
      <c r="A31" s="3"/>
      <c r="B31" s="25" t="s">
        <v>29</v>
      </c>
      <c r="C31" s="25"/>
      <c r="D31" s="2"/>
      <c r="E31" s="2"/>
      <c r="F31" s="5"/>
      <c r="G31" s="5"/>
      <c r="H31" s="2"/>
      <c r="I31" s="2"/>
      <c r="J31" s="2"/>
    </row>
    <row r="32" spans="1:10" hidden="1">
      <c r="B32" s="25"/>
      <c r="C32" s="25"/>
    </row>
    <row r="33" spans="1:9" hidden="1">
      <c r="B33" s="25"/>
      <c r="C33" s="25"/>
    </row>
    <row r="34" spans="1:9" hidden="1">
      <c r="B34" s="25"/>
      <c r="C34" s="25"/>
    </row>
    <row r="35" spans="1:9" hidden="1">
      <c r="B35" s="25"/>
      <c r="C35" s="25"/>
    </row>
    <row r="36" spans="1:9" hidden="1">
      <c r="B36" s="25"/>
      <c r="C36" s="25"/>
    </row>
    <row r="37" spans="1:9" hidden="1">
      <c r="B37" s="25"/>
      <c r="C37" s="25"/>
    </row>
    <row r="38" spans="1:9" ht="5.25" customHeight="1"/>
    <row r="39" spans="1:9">
      <c r="A39" s="26" t="s">
        <v>26</v>
      </c>
    </row>
    <row r="40" spans="1:9">
      <c r="A40" s="77" t="s">
        <v>27</v>
      </c>
      <c r="B40" s="78"/>
      <c r="C40" s="78"/>
      <c r="D40" s="78"/>
      <c r="E40" s="78"/>
      <c r="F40" s="78"/>
      <c r="G40" s="78"/>
      <c r="H40" s="78"/>
      <c r="I40" s="78"/>
    </row>
    <row r="41" spans="1:9" ht="33" customHeight="1">
      <c r="A41" s="77" t="s">
        <v>28</v>
      </c>
      <c r="B41" s="77"/>
      <c r="C41" s="77"/>
      <c r="D41" s="77"/>
      <c r="E41" s="77"/>
      <c r="F41" s="77"/>
      <c r="G41" s="77"/>
      <c r="H41" s="77"/>
      <c r="I41" s="77"/>
    </row>
    <row r="42" spans="1:9" ht="17.25" customHeight="1"/>
    <row r="43" spans="1:9" ht="17.25" customHeight="1"/>
    <row r="44" spans="1:9" ht="17.25" customHeight="1"/>
    <row r="45" spans="1:9" ht="30.75" customHeight="1"/>
    <row r="47" spans="1:9" ht="33.75" customHeight="1"/>
    <row r="48" spans="1:9" ht="33.75" customHeight="1"/>
  </sheetData>
  <mergeCells count="8">
    <mergeCell ref="A40:I40"/>
    <mergeCell ref="A41:I41"/>
    <mergeCell ref="A1:G3"/>
    <mergeCell ref="H1:I4"/>
    <mergeCell ref="A4:G4"/>
    <mergeCell ref="A11:A12"/>
    <mergeCell ref="B11:D11"/>
    <mergeCell ref="E11:H11"/>
  </mergeCells>
  <conditionalFormatting sqref="C5:E6 F6">
    <cfRule type="cellIs" dxfId="7" priority="3" stopIfTrue="1" operator="equal">
      <formula>"Döõ lieäu sai"</formula>
    </cfRule>
  </conditionalFormatting>
  <pageMargins left="0.5" right="0.15" top="0" bottom="0" header="0" footer="0"/>
  <pageSetup orientation="landscape" r:id="rId1"/>
</worksheet>
</file>

<file path=xl/worksheets/sheet2.xml><?xml version="1.0" encoding="utf-8"?>
<worksheet xmlns="http://schemas.openxmlformats.org/spreadsheetml/2006/main" xmlns:r="http://schemas.openxmlformats.org/officeDocument/2006/relationships">
  <dimension ref="A1:WUT45"/>
  <sheetViews>
    <sheetView topLeftCell="A16" workbookViewId="0">
      <selection activeCell="D15" sqref="D15"/>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9" t="s">
        <v>0</v>
      </c>
      <c r="B1" s="79"/>
      <c r="C1" s="79"/>
      <c r="D1" s="79"/>
      <c r="E1" s="79"/>
      <c r="F1" s="79"/>
      <c r="G1" s="80"/>
      <c r="H1" s="81" t="s">
        <v>1</v>
      </c>
      <c r="I1" s="82"/>
    </row>
    <row r="2" spans="1:60">
      <c r="A2" s="79"/>
      <c r="B2" s="79"/>
      <c r="C2" s="79"/>
      <c r="D2" s="79"/>
      <c r="E2" s="79"/>
      <c r="F2" s="79"/>
      <c r="G2" s="80"/>
      <c r="H2" s="83"/>
      <c r="I2" s="84"/>
    </row>
    <row r="3" spans="1:60">
      <c r="A3" s="79"/>
      <c r="B3" s="79"/>
      <c r="C3" s="79"/>
      <c r="D3" s="79"/>
      <c r="E3" s="79"/>
      <c r="F3" s="79"/>
      <c r="G3" s="80"/>
      <c r="H3" s="83"/>
      <c r="I3" s="84"/>
    </row>
    <row r="4" spans="1:60" ht="16.5">
      <c r="A4" s="87" t="s">
        <v>46</v>
      </c>
      <c r="B4" s="87"/>
      <c r="C4" s="87"/>
      <c r="D4" s="87"/>
      <c r="E4" s="87"/>
      <c r="F4" s="87"/>
      <c r="G4" s="88"/>
      <c r="H4" s="85"/>
      <c r="I4" s="86"/>
    </row>
    <row r="5" spans="1:60" ht="20.25">
      <c r="C5" s="4"/>
      <c r="D5" s="4"/>
    </row>
    <row r="6" spans="1:60">
      <c r="A6" s="3" t="s">
        <v>2</v>
      </c>
      <c r="E6" s="2" t="s">
        <v>3</v>
      </c>
    </row>
    <row r="7" spans="1:60">
      <c r="A7" s="3" t="s">
        <v>4</v>
      </c>
    </row>
    <row r="8" spans="1:60">
      <c r="A8" s="3" t="s">
        <v>5</v>
      </c>
    </row>
    <row r="9" spans="1:60">
      <c r="A9" s="3" t="s">
        <v>6</v>
      </c>
    </row>
    <row r="11" spans="1:60" s="7" customFormat="1" ht="15">
      <c r="A11" s="89" t="s">
        <v>7</v>
      </c>
      <c r="B11" s="91" t="s">
        <v>8</v>
      </c>
      <c r="C11" s="92"/>
      <c r="D11" s="93"/>
      <c r="E11" s="94" t="s">
        <v>9</v>
      </c>
      <c r="F11" s="94"/>
      <c r="G11" s="94"/>
      <c r="H11" s="94"/>
      <c r="I11" s="28"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90"/>
      <c r="B12" s="28" t="s">
        <v>11</v>
      </c>
      <c r="C12" s="28" t="s">
        <v>12</v>
      </c>
      <c r="D12" s="28" t="s">
        <v>13</v>
      </c>
      <c r="E12" s="28" t="s">
        <v>14</v>
      </c>
      <c r="F12" s="8" t="s">
        <v>15</v>
      </c>
      <c r="G12" s="8" t="s">
        <v>16</v>
      </c>
      <c r="H12" s="9" t="s">
        <v>17</v>
      </c>
      <c r="I12" s="28"/>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c r="A14" s="51">
        <v>42795</v>
      </c>
      <c r="B14" s="52" t="s">
        <v>38</v>
      </c>
      <c r="C14" s="53" t="str">
        <f>VLOOKUP(B14,[25]Vine!$A$5:$F$178,3,0)</f>
        <v>Đức Linh - Bình Thuận</v>
      </c>
      <c r="D14" s="53">
        <f>VLOOKUP(B14,[25]Vine!$A$5:$F$178,2,0)</f>
        <v>260682094</v>
      </c>
      <c r="E14" s="54" t="s">
        <v>39</v>
      </c>
      <c r="F14" s="54">
        <v>4170</v>
      </c>
      <c r="G14" s="55">
        <v>105000</v>
      </c>
      <c r="H14" s="56">
        <f t="shared" ref="H14:H19" si="0">F14*G14</f>
        <v>437850000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c r="A15" s="51">
        <v>42795</v>
      </c>
      <c r="B15" s="52" t="s">
        <v>40</v>
      </c>
      <c r="C15" s="53" t="str">
        <f>VLOOKUP(B15,[25]Vine!$A$5:$F$178,3,0)</f>
        <v>Hàm Tân - Bình Thuận</v>
      </c>
      <c r="D15" s="53">
        <f>VLOOKUP(B15,[25]Vine!$A$5:$F$178,2,0)</f>
        <v>260690910</v>
      </c>
      <c r="E15" s="54" t="s">
        <v>39</v>
      </c>
      <c r="F15" s="54">
        <v>4210</v>
      </c>
      <c r="G15" s="55">
        <v>105000</v>
      </c>
      <c r="H15" s="56">
        <f t="shared" si="0"/>
        <v>442050000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c r="A16" s="51">
        <v>42795</v>
      </c>
      <c r="B16" s="15" t="s">
        <v>41</v>
      </c>
      <c r="C16" s="53" t="str">
        <f>VLOOKUP(B16,[25]Vine!$A$5:$F$178,3,0)</f>
        <v>Long Hương - Bình Thuận</v>
      </c>
      <c r="D16" s="53" t="str">
        <f>VLOOKUP(B16,[25]Vine!$A$5:$F$178,2,0)</f>
        <v>020714486</v>
      </c>
      <c r="E16" s="54" t="s">
        <v>39</v>
      </c>
      <c r="F16" s="54">
        <v>4250</v>
      </c>
      <c r="G16" s="55">
        <v>105000</v>
      </c>
      <c r="H16" s="56">
        <f t="shared" si="0"/>
        <v>446250000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ht="19.5" customHeight="1">
      <c r="A17" s="51">
        <v>42798</v>
      </c>
      <c r="B17" s="15" t="s">
        <v>42</v>
      </c>
      <c r="C17" s="53" t="str">
        <f>VLOOKUP(B17,[25]Vine!$A$5:$F$178,3,0)</f>
        <v>Phan Thiết - Bình Thuận</v>
      </c>
      <c r="D17" s="53">
        <f>VLOOKUP(B17,[25]Vine!$A$5:$F$178,2,0)</f>
        <v>260178873</v>
      </c>
      <c r="E17" s="54" t="s">
        <v>39</v>
      </c>
      <c r="F17" s="54">
        <v>3950</v>
      </c>
      <c r="G17" s="55">
        <v>105000</v>
      </c>
      <c r="H17" s="56">
        <f t="shared" si="0"/>
        <v>414750000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ht="19.5" customHeight="1">
      <c r="A18" s="51">
        <v>42798</v>
      </c>
      <c r="B18" s="15" t="s">
        <v>41</v>
      </c>
      <c r="C18" s="53" t="str">
        <f>VLOOKUP(B18,[25]Vine!$A$5:$F$178,3,0)</f>
        <v>Long Hương - Bình Thuận</v>
      </c>
      <c r="D18" s="53" t="str">
        <f>VLOOKUP(B18,[25]Vine!$A$5:$F$178,2,0)</f>
        <v>020714486</v>
      </c>
      <c r="E18" s="54" t="s">
        <v>39</v>
      </c>
      <c r="F18" s="54">
        <v>4310</v>
      </c>
      <c r="G18" s="55">
        <v>105000</v>
      </c>
      <c r="H18" s="56">
        <f t="shared" si="0"/>
        <v>452550000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ht="19.5" customHeight="1">
      <c r="A19" s="51">
        <v>42800</v>
      </c>
      <c r="B19" s="15" t="s">
        <v>40</v>
      </c>
      <c r="C19" s="53" t="str">
        <f>VLOOKUP(B19,[25]Vine!$A$5:$F$178,3,0)</f>
        <v>Hàm Tân - Bình Thuận</v>
      </c>
      <c r="D19" s="53">
        <f>VLOOKUP(B19,[25]Vine!$A$5:$F$178,2,0)</f>
        <v>260690910</v>
      </c>
      <c r="E19" s="54" t="s">
        <v>39</v>
      </c>
      <c r="F19" s="54">
        <v>4120</v>
      </c>
      <c r="G19" s="55">
        <v>105000</v>
      </c>
      <c r="H19" s="56">
        <f t="shared" si="0"/>
        <v>432600000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ht="19.5" customHeight="1">
      <c r="A20" s="51">
        <v>42800</v>
      </c>
      <c r="B20" s="15" t="s">
        <v>38</v>
      </c>
      <c r="C20" s="53" t="str">
        <f>VLOOKUP(B20,[25]Vine!$A$5:$F$178,3,0)</f>
        <v>Đức Linh - Bình Thuận</v>
      </c>
      <c r="D20" s="53">
        <f>VLOOKUP(B20,[25]Vine!$A$5:$F$178,2,0)</f>
        <v>260682094</v>
      </c>
      <c r="E20" s="54" t="s">
        <v>39</v>
      </c>
      <c r="F20" s="54">
        <v>3850</v>
      </c>
      <c r="G20" s="55">
        <v>105000</v>
      </c>
      <c r="H20" s="56">
        <f t="shared" ref="H20:H26" si="1">F20*G20</f>
        <v>404250000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ht="19.5" customHeight="1">
      <c r="A21" s="51">
        <v>42800</v>
      </c>
      <c r="B21" s="15" t="s">
        <v>42</v>
      </c>
      <c r="C21" s="53" t="str">
        <f>VLOOKUP(B21,[25]Vine!$A$5:$F$178,3,0)</f>
        <v>Phan Thiết - Bình Thuận</v>
      </c>
      <c r="D21" s="53">
        <f>VLOOKUP(B21,[25]Vine!$A$5:$F$178,2,0)</f>
        <v>260178873</v>
      </c>
      <c r="E21" s="54" t="s">
        <v>39</v>
      </c>
      <c r="F21" s="54">
        <v>4230</v>
      </c>
      <c r="G21" s="55">
        <v>105000</v>
      </c>
      <c r="H21" s="56">
        <f t="shared" si="1"/>
        <v>444150000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ht="19.5" customHeight="1">
      <c r="A22" s="51">
        <v>42803</v>
      </c>
      <c r="B22" s="15" t="s">
        <v>40</v>
      </c>
      <c r="C22" s="53" t="str">
        <f>VLOOKUP(B22,[25]Vine!$A$5:$F$178,3,0)</f>
        <v>Hàm Tân - Bình Thuận</v>
      </c>
      <c r="D22" s="53">
        <f>VLOOKUP(B22,[25]Vine!$A$5:$F$178,2,0)</f>
        <v>260690910</v>
      </c>
      <c r="E22" s="54" t="s">
        <v>39</v>
      </c>
      <c r="F22" s="54">
        <v>4140</v>
      </c>
      <c r="G22" s="55">
        <v>105000</v>
      </c>
      <c r="H22" s="56">
        <f t="shared" si="1"/>
        <v>434700000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ht="19.5" customHeight="1">
      <c r="A23" s="51">
        <v>42803</v>
      </c>
      <c r="B23" s="15" t="s">
        <v>44</v>
      </c>
      <c r="C23" s="53" t="str">
        <f>VLOOKUP(B23,[25]Vine!$A$5:$F$178,3,0)</f>
        <v>Phan Thiết - Bình Thuận</v>
      </c>
      <c r="D23" s="53">
        <f>VLOOKUP(B23,[25]Vine!$A$5:$F$178,2,0)</f>
        <v>260850613</v>
      </c>
      <c r="E23" s="54" t="s">
        <v>39</v>
      </c>
      <c r="F23" s="54">
        <v>4050</v>
      </c>
      <c r="G23" s="55">
        <v>105000</v>
      </c>
      <c r="H23" s="56">
        <f t="shared" si="1"/>
        <v>425250000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ht="19.5" customHeight="1">
      <c r="A24" s="51">
        <v>42803</v>
      </c>
      <c r="B24" s="15" t="s">
        <v>45</v>
      </c>
      <c r="C24" s="53" t="str">
        <f>VLOOKUP(B24,[25]Vine!$A$5:$F$178,3,0)</f>
        <v>Thanh Hải - Bình Thuận</v>
      </c>
      <c r="D24" s="53">
        <f>VLOOKUP(B24,[25]Vine!$A$5:$F$178,2,0)</f>
        <v>261005222</v>
      </c>
      <c r="E24" s="54" t="s">
        <v>39</v>
      </c>
      <c r="F24" s="54">
        <v>4240</v>
      </c>
      <c r="G24" s="55">
        <v>105000</v>
      </c>
      <c r="H24" s="56">
        <f t="shared" si="1"/>
        <v>445200000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ht="19.5" customHeight="1">
      <c r="A25" s="51">
        <v>42807</v>
      </c>
      <c r="B25" s="15" t="s">
        <v>38</v>
      </c>
      <c r="C25" s="53" t="str">
        <f>VLOOKUP(B25,[25]Vine!$A$5:$F$178,3,0)</f>
        <v>Đức Linh - Bình Thuận</v>
      </c>
      <c r="D25" s="53">
        <f>VLOOKUP(B25,[25]Vine!$A$5:$F$178,2,0)</f>
        <v>260682094</v>
      </c>
      <c r="E25" s="54" t="s">
        <v>39</v>
      </c>
      <c r="F25" s="54">
        <v>4160</v>
      </c>
      <c r="G25" s="55">
        <v>105000</v>
      </c>
      <c r="H25" s="56">
        <f t="shared" si="1"/>
        <v>436800000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ht="19.5" customHeight="1">
      <c r="A26" s="51">
        <v>42807</v>
      </c>
      <c r="B26" s="15" t="s">
        <v>41</v>
      </c>
      <c r="C26" s="53" t="str">
        <f>VLOOKUP(B26,[25]Vine!$A$5:$F$178,3,0)</f>
        <v>Long Hương - Bình Thuận</v>
      </c>
      <c r="D26" s="53" t="str">
        <f>VLOOKUP(B26,[25]Vine!$A$5:$F$178,2,0)</f>
        <v>020714486</v>
      </c>
      <c r="E26" s="54" t="s">
        <v>39</v>
      </c>
      <c r="F26" s="54">
        <f>54000-SUM(F13:F25)</f>
        <v>4320</v>
      </c>
      <c r="G26" s="55">
        <v>105000</v>
      </c>
      <c r="H26" s="56">
        <f t="shared" si="1"/>
        <v>453600000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ht="11.25" customHeight="1">
      <c r="A27" s="51"/>
      <c r="B27" s="52"/>
      <c r="C27" s="53"/>
      <c r="D27" s="53"/>
      <c r="E27" s="54"/>
      <c r="F27" s="54"/>
      <c r="G27" s="55"/>
      <c r="H27" s="56"/>
      <c r="I27" s="56"/>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ht="18.75" customHeight="1">
      <c r="A28" s="3" t="s">
        <v>21</v>
      </c>
      <c r="C28" s="16">
        <f>SUM(H14:H27)</f>
        <v>5670000000</v>
      </c>
      <c r="D28" s="16"/>
    </row>
    <row r="29" spans="1:60" ht="12.75" customHeight="1">
      <c r="C29" s="17"/>
      <c r="D29" s="5"/>
      <c r="G29" s="18" t="s">
        <v>47</v>
      </c>
      <c r="H29" s="19"/>
      <c r="I29" s="19"/>
    </row>
    <row r="30" spans="1:60">
      <c r="B30" s="20" t="s">
        <v>22</v>
      </c>
      <c r="G30" s="21" t="s">
        <v>23</v>
      </c>
    </row>
    <row r="31" spans="1:60">
      <c r="B31" s="22" t="s">
        <v>24</v>
      </c>
      <c r="D31" s="23"/>
      <c r="G31" s="24" t="s">
        <v>25</v>
      </c>
    </row>
    <row r="32" spans="1:60">
      <c r="B32" s="22"/>
      <c r="D32" s="23"/>
      <c r="G32" s="24"/>
    </row>
    <row r="33" spans="1:16114">
      <c r="B33" s="22"/>
      <c r="D33" s="23"/>
      <c r="G33" s="24"/>
    </row>
    <row r="34" spans="1:16114">
      <c r="B34" s="22"/>
      <c r="D34" s="23"/>
      <c r="G34" s="24"/>
    </row>
    <row r="35" spans="1:16114">
      <c r="B35" s="22"/>
      <c r="D35" s="23"/>
      <c r="G35" s="24"/>
    </row>
    <row r="36" spans="1:16114" s="1" customFormat="1">
      <c r="A36" s="3"/>
      <c r="B36" s="22"/>
      <c r="C36" s="2"/>
      <c r="D36" s="23"/>
      <c r="E36" s="2"/>
      <c r="F36" s="5"/>
      <c r="G36" s="24"/>
      <c r="H36" s="2"/>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17.25" customHeight="1">
      <c r="A37" s="3"/>
      <c r="B37" s="25" t="s">
        <v>43</v>
      </c>
      <c r="C37" s="25"/>
      <c r="D37" s="2"/>
      <c r="E37" s="2"/>
      <c r="F37" s="95"/>
      <c r="G37" s="95"/>
      <c r="H37" s="95"/>
      <c r="I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38" spans="1:16114" s="1" customFormat="1" ht="17.25" customHeight="1">
      <c r="A38" s="3"/>
      <c r="B38" s="25"/>
      <c r="C38" s="25"/>
      <c r="D38" s="2"/>
      <c r="E38" s="2"/>
      <c r="F38" s="61"/>
      <c r="G38" s="61"/>
      <c r="H38" s="61"/>
      <c r="I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row>
    <row r="39" spans="1:16114" s="1" customFormat="1" ht="17.25" customHeight="1">
      <c r="A39" s="3"/>
      <c r="B39" s="25"/>
      <c r="C39" s="25"/>
      <c r="D39" s="2"/>
      <c r="E39" s="2"/>
      <c r="F39" s="61"/>
      <c r="G39" s="61"/>
      <c r="H39" s="61"/>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17.25" customHeight="1">
      <c r="A40" s="3"/>
      <c r="B40" s="25"/>
      <c r="C40" s="25"/>
      <c r="D40" s="2"/>
      <c r="E40" s="2"/>
      <c r="F40" s="61"/>
      <c r="G40" s="61"/>
      <c r="H40" s="61"/>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customHeight="1">
      <c r="A41" s="3"/>
      <c r="B41" s="25"/>
      <c r="C41" s="25"/>
      <c r="D41" s="2"/>
      <c r="E41" s="2"/>
      <c r="F41" s="61"/>
      <c r="G41" s="61"/>
      <c r="H41" s="61"/>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3" spans="1:16114" s="1" customFormat="1">
      <c r="A43" s="26" t="s">
        <v>26</v>
      </c>
      <c r="B43" s="2"/>
      <c r="C43" s="2"/>
      <c r="D43" s="2"/>
      <c r="E43" s="2"/>
      <c r="F43" s="5"/>
      <c r="G43" s="5"/>
      <c r="H43" s="2"/>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33.75" customHeight="1">
      <c r="A44" s="77" t="s">
        <v>27</v>
      </c>
      <c r="B44" s="78"/>
      <c r="C44" s="78"/>
      <c r="D44" s="78"/>
      <c r="E44" s="78"/>
      <c r="F44" s="78"/>
      <c r="G44" s="78"/>
      <c r="H44" s="78"/>
      <c r="I44" s="78"/>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33.75" customHeight="1">
      <c r="A45" s="77" t="s">
        <v>28</v>
      </c>
      <c r="B45" s="77"/>
      <c r="C45" s="77"/>
      <c r="D45" s="77"/>
      <c r="E45" s="77"/>
      <c r="F45" s="77"/>
      <c r="G45" s="77"/>
      <c r="H45" s="77"/>
      <c r="I45" s="77"/>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sheetData>
  <mergeCells count="9">
    <mergeCell ref="F37:H37"/>
    <mergeCell ref="A44:I44"/>
    <mergeCell ref="A45:I45"/>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E84"/>
  <sheetViews>
    <sheetView topLeftCell="A52" workbookViewId="0">
      <selection activeCell="F47" sqref="F47"/>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75" style="5" customWidth="1"/>
    <col min="7" max="7" width="9.25" style="5" customWidth="1"/>
    <col min="8" max="8" width="11.25" style="2" customWidth="1"/>
    <col min="9" max="9" width="9.5" style="2" customWidth="1"/>
    <col min="10" max="10" width="11.75" style="2" bestFit="1" customWidth="1"/>
    <col min="11"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79" t="s">
        <v>0</v>
      </c>
      <c r="B1" s="79"/>
      <c r="C1" s="79"/>
      <c r="D1" s="79"/>
      <c r="E1" s="79"/>
      <c r="F1" s="79"/>
      <c r="G1" s="80"/>
      <c r="H1" s="81" t="s">
        <v>1</v>
      </c>
      <c r="I1" s="82"/>
    </row>
    <row r="2" spans="1:83">
      <c r="A2" s="79"/>
      <c r="B2" s="79"/>
      <c r="C2" s="79"/>
      <c r="D2" s="79"/>
      <c r="E2" s="79"/>
      <c r="F2" s="79"/>
      <c r="G2" s="80"/>
      <c r="H2" s="83"/>
      <c r="I2" s="84"/>
    </row>
    <row r="3" spans="1:83">
      <c r="A3" s="79"/>
      <c r="B3" s="79"/>
      <c r="C3" s="79"/>
      <c r="D3" s="79"/>
      <c r="E3" s="79"/>
      <c r="F3" s="79"/>
      <c r="G3" s="80"/>
      <c r="H3" s="83"/>
      <c r="I3" s="84"/>
    </row>
    <row r="4" spans="1:83" ht="16.5">
      <c r="A4" s="87" t="s">
        <v>48</v>
      </c>
      <c r="B4" s="87"/>
      <c r="C4" s="87"/>
      <c r="D4" s="87"/>
      <c r="E4" s="87"/>
      <c r="F4" s="87"/>
      <c r="G4" s="88"/>
      <c r="H4" s="85"/>
      <c r="I4" s="86"/>
    </row>
    <row r="5" spans="1:83" ht="20.25">
      <c r="C5" s="4"/>
      <c r="D5" s="4"/>
    </row>
    <row r="6" spans="1:83">
      <c r="A6" s="3" t="s">
        <v>2</v>
      </c>
      <c r="E6" s="2" t="s">
        <v>3</v>
      </c>
    </row>
    <row r="7" spans="1:83">
      <c r="A7" s="3" t="s">
        <v>4</v>
      </c>
    </row>
    <row r="8" spans="1:83">
      <c r="A8" s="3" t="s">
        <v>5</v>
      </c>
    </row>
    <row r="9" spans="1:83">
      <c r="A9" s="3" t="s">
        <v>6</v>
      </c>
    </row>
    <row r="11" spans="1:83" s="7" customFormat="1" ht="15">
      <c r="A11" s="89" t="s">
        <v>7</v>
      </c>
      <c r="B11" s="91" t="s">
        <v>8</v>
      </c>
      <c r="C11" s="92"/>
      <c r="D11" s="93"/>
      <c r="E11" s="94" t="s">
        <v>9</v>
      </c>
      <c r="F11" s="94"/>
      <c r="G11" s="94"/>
      <c r="H11" s="94"/>
      <c r="I11" s="50" t="s">
        <v>10</v>
      </c>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row>
    <row r="12" spans="1:83" s="7" customFormat="1" ht="28.5">
      <c r="A12" s="90"/>
      <c r="B12" s="50" t="s">
        <v>11</v>
      </c>
      <c r="C12" s="50" t="s">
        <v>12</v>
      </c>
      <c r="D12" s="50" t="s">
        <v>13</v>
      </c>
      <c r="E12" s="50" t="s">
        <v>14</v>
      </c>
      <c r="F12" s="8" t="s">
        <v>15</v>
      </c>
      <c r="G12" s="8" t="s">
        <v>16</v>
      </c>
      <c r="H12" s="9" t="s">
        <v>17</v>
      </c>
      <c r="I12" s="50"/>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row>
    <row r="13" spans="1:83"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row>
    <row r="14" spans="1:83" s="38" customFormat="1">
      <c r="A14" s="29">
        <v>42805</v>
      </c>
      <c r="B14" s="15" t="s">
        <v>30</v>
      </c>
      <c r="C14" s="33" t="str">
        <f>VLOOKUP(B14,[24]Vine!$A$5:$F$78,3,0)</f>
        <v>Giồng Trôm - Bến Tre</v>
      </c>
      <c r="D14" s="34">
        <f>VLOOKUP(B14,[24]Vine!$A$5:$F$78,2,0)</f>
        <v>320878272</v>
      </c>
      <c r="E14" s="35" t="s">
        <v>31</v>
      </c>
      <c r="F14" s="35">
        <v>4880</v>
      </c>
      <c r="G14" s="36">
        <v>18000</v>
      </c>
      <c r="H14" s="36">
        <f>F14*G14</f>
        <v>87840000</v>
      </c>
      <c r="I14" s="36"/>
      <c r="J14" s="37"/>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29">
        <v>42805</v>
      </c>
      <c r="B15" s="39" t="s">
        <v>32</v>
      </c>
      <c r="C15" s="30" t="str">
        <f>VLOOKUP(B15,[24]Vine!$A$5:$F$78,3,0)</f>
        <v>Giồng Trôm - Bến Tre</v>
      </c>
      <c r="D15" s="31">
        <f>VLOOKUP(B15,[24]Vine!$A$5:$F$78,2,0)</f>
        <v>320876558</v>
      </c>
      <c r="E15" s="35" t="s">
        <v>31</v>
      </c>
      <c r="F15" s="40">
        <v>4830</v>
      </c>
      <c r="G15" s="36">
        <v>18000</v>
      </c>
      <c r="H15" s="32">
        <f t="shared" ref="H15:H21" si="0">F15*G15</f>
        <v>86940000</v>
      </c>
      <c r="I15" s="32"/>
      <c r="J15" s="37"/>
    </row>
    <row r="16" spans="1:83" s="1" customFormat="1">
      <c r="A16" s="29">
        <v>42805</v>
      </c>
      <c r="B16" s="39" t="s">
        <v>34</v>
      </c>
      <c r="C16" s="30" t="str">
        <f>VLOOKUP(B16,[24]Vine!$A$5:$F$78,3,0)</f>
        <v>Giồng Trôm - Bến Tre</v>
      </c>
      <c r="D16" s="31">
        <f>VLOOKUP(B16,[24]Vine!$A$5:$F$78,2,0)</f>
        <v>320878054</v>
      </c>
      <c r="E16" s="35" t="s">
        <v>31</v>
      </c>
      <c r="F16" s="40">
        <v>4750</v>
      </c>
      <c r="G16" s="36">
        <v>18000</v>
      </c>
      <c r="H16" s="32">
        <f t="shared" si="0"/>
        <v>85500000</v>
      </c>
      <c r="I16" s="32"/>
      <c r="J16" s="37"/>
    </row>
    <row r="17" spans="1:10" s="1" customFormat="1">
      <c r="A17" s="29">
        <v>42808</v>
      </c>
      <c r="B17" s="39" t="s">
        <v>35</v>
      </c>
      <c r="C17" s="30" t="str">
        <f>VLOOKUP(B17,[24]Vine!$A$5:$F$78,3,0)</f>
        <v>Ba Tri - Bến Tre</v>
      </c>
      <c r="D17" s="31">
        <f>VLOOKUP(B17,[24]Vine!$A$5:$F$78,2,0)</f>
        <v>320807672</v>
      </c>
      <c r="E17" s="35" t="s">
        <v>31</v>
      </c>
      <c r="F17" s="40">
        <v>4645</v>
      </c>
      <c r="G17" s="36">
        <v>18000</v>
      </c>
      <c r="H17" s="32">
        <f t="shared" si="0"/>
        <v>83610000</v>
      </c>
      <c r="I17" s="32"/>
      <c r="J17" s="37"/>
    </row>
    <row r="18" spans="1:10" s="1" customFormat="1">
      <c r="A18" s="29">
        <v>42808</v>
      </c>
      <c r="B18" s="15" t="s">
        <v>33</v>
      </c>
      <c r="C18" s="30" t="str">
        <f>VLOOKUP(B18,[24]Vine!$A$5:$F$78,3,0)</f>
        <v>Ba Tri - Bến Tre</v>
      </c>
      <c r="D18" s="31">
        <f>VLOOKUP(B18,[24]Vine!$A$5:$F$78,2,0)</f>
        <v>320883374</v>
      </c>
      <c r="E18" s="35" t="s">
        <v>31</v>
      </c>
      <c r="F18" s="40">
        <v>4770</v>
      </c>
      <c r="G18" s="36">
        <v>18000</v>
      </c>
      <c r="H18" s="32">
        <f t="shared" ref="H18:H19" si="1">F18*G18</f>
        <v>85860000</v>
      </c>
      <c r="I18" s="32"/>
      <c r="J18" s="37"/>
    </row>
    <row r="19" spans="1:10" s="1" customFormat="1">
      <c r="A19" s="29">
        <v>42810</v>
      </c>
      <c r="B19" s="39" t="s">
        <v>34</v>
      </c>
      <c r="C19" s="30" t="str">
        <f>VLOOKUP(B19,[24]Vine!$A$5:$F$78,3,0)</f>
        <v>Giồng Trôm - Bến Tre</v>
      </c>
      <c r="D19" s="31">
        <f>VLOOKUP(B19,[24]Vine!$A$5:$F$78,2,0)</f>
        <v>320878054</v>
      </c>
      <c r="E19" s="35" t="s">
        <v>31</v>
      </c>
      <c r="F19" s="40">
        <v>4850</v>
      </c>
      <c r="G19" s="36">
        <v>18000</v>
      </c>
      <c r="H19" s="32">
        <f t="shared" si="1"/>
        <v>87300000</v>
      </c>
      <c r="I19" s="32"/>
      <c r="J19" s="37"/>
    </row>
    <row r="20" spans="1:10" s="1" customFormat="1">
      <c r="A20" s="29">
        <v>42810</v>
      </c>
      <c r="B20" s="15" t="s">
        <v>32</v>
      </c>
      <c r="C20" s="30" t="str">
        <f>VLOOKUP(B20,[24]Vine!$A$5:$F$78,3,0)</f>
        <v>Giồng Trôm - Bến Tre</v>
      </c>
      <c r="D20" s="31">
        <f>VLOOKUP(B20,[24]Vine!$A$5:$F$78,2,0)</f>
        <v>320876558</v>
      </c>
      <c r="E20" s="35" t="s">
        <v>31</v>
      </c>
      <c r="F20" s="40">
        <v>4865</v>
      </c>
      <c r="G20" s="36">
        <v>18000</v>
      </c>
      <c r="H20" s="32">
        <f t="shared" si="0"/>
        <v>87570000</v>
      </c>
      <c r="I20" s="32"/>
      <c r="J20" s="37"/>
    </row>
    <row r="21" spans="1:10" s="1" customFormat="1">
      <c r="A21" s="29">
        <v>42810</v>
      </c>
      <c r="B21" s="15" t="s">
        <v>30</v>
      </c>
      <c r="C21" s="30" t="str">
        <f>VLOOKUP(B21,[24]Vine!$A$5:$F$78,3,0)</f>
        <v>Giồng Trôm - Bến Tre</v>
      </c>
      <c r="D21" s="31">
        <f>VLOOKUP(B21,[24]Vine!$A$5:$F$78,2,0)</f>
        <v>320878272</v>
      </c>
      <c r="E21" s="35" t="s">
        <v>31</v>
      </c>
      <c r="F21" s="40">
        <f>38400-SUM(F14:F20)</f>
        <v>4810</v>
      </c>
      <c r="G21" s="36">
        <v>18000</v>
      </c>
      <c r="H21" s="32">
        <f t="shared" si="0"/>
        <v>86580000</v>
      </c>
      <c r="I21" s="32"/>
      <c r="J21" s="37"/>
    </row>
    <row r="22" spans="1:10" s="1" customFormat="1">
      <c r="A22" s="41"/>
      <c r="B22" s="15"/>
      <c r="C22" s="30"/>
      <c r="D22" s="31"/>
      <c r="E22" s="40"/>
      <c r="F22" s="40"/>
      <c r="G22" s="32"/>
      <c r="H22" s="32"/>
      <c r="I22" s="32"/>
      <c r="J22" s="37"/>
    </row>
    <row r="23" spans="1:10" s="1" customFormat="1">
      <c r="A23" s="42"/>
      <c r="B23" s="43"/>
      <c r="C23" s="44"/>
      <c r="D23" s="44"/>
      <c r="E23" s="45"/>
      <c r="F23" s="45"/>
      <c r="G23" s="46"/>
      <c r="H23" s="47"/>
      <c r="I23" s="47"/>
      <c r="J23" s="48"/>
    </row>
    <row r="24" spans="1:10" s="1" customFormat="1">
      <c r="A24" s="3" t="s">
        <v>21</v>
      </c>
      <c r="B24" s="2"/>
      <c r="C24" s="16">
        <f>SUM(H14:H22)</f>
        <v>691200000</v>
      </c>
      <c r="D24" s="16"/>
      <c r="E24" s="2"/>
      <c r="F24" s="5"/>
      <c r="G24" s="5"/>
      <c r="H24" s="2"/>
      <c r="I24" s="2"/>
      <c r="J24" s="17"/>
    </row>
    <row r="25" spans="1:10" s="1" customFormat="1">
      <c r="A25" s="3"/>
      <c r="B25" s="2"/>
      <c r="C25" s="5"/>
      <c r="D25" s="2"/>
      <c r="E25" s="2"/>
      <c r="F25" s="5"/>
      <c r="G25" s="5"/>
      <c r="H25" s="17"/>
      <c r="I25" s="2"/>
      <c r="J25" s="49"/>
    </row>
    <row r="26" spans="1:10" s="1" customFormat="1">
      <c r="A26" s="3"/>
      <c r="B26" s="2"/>
      <c r="C26" s="17"/>
      <c r="D26" s="5"/>
      <c r="E26" s="2"/>
      <c r="F26" s="5"/>
      <c r="G26" s="18" t="s">
        <v>49</v>
      </c>
      <c r="H26" s="19"/>
      <c r="I26" s="19"/>
      <c r="J26" s="2"/>
    </row>
    <row r="27" spans="1:10" s="1" customFormat="1">
      <c r="A27" s="3"/>
      <c r="B27" s="20" t="s">
        <v>22</v>
      </c>
      <c r="C27" s="2"/>
      <c r="D27" s="2"/>
      <c r="E27" s="2"/>
      <c r="F27" s="5"/>
      <c r="G27" s="21" t="s">
        <v>23</v>
      </c>
      <c r="H27" s="2"/>
      <c r="I27" s="2"/>
      <c r="J27" s="2"/>
    </row>
    <row r="28" spans="1:10" s="1" customFormat="1">
      <c r="A28" s="3"/>
      <c r="B28" s="22" t="s">
        <v>24</v>
      </c>
      <c r="C28" s="2"/>
      <c r="D28" s="23"/>
      <c r="E28" s="2"/>
      <c r="F28" s="5"/>
      <c r="G28" s="24" t="s">
        <v>25</v>
      </c>
      <c r="H28" s="2"/>
      <c r="I28" s="2"/>
      <c r="J28" s="2"/>
    </row>
    <row r="29" spans="1:10" s="1" customFormat="1">
      <c r="A29" s="3"/>
      <c r="B29" s="22"/>
      <c r="C29" s="2"/>
      <c r="D29" s="23"/>
      <c r="E29" s="2"/>
      <c r="F29" s="5"/>
      <c r="G29" s="24"/>
      <c r="H29" s="2"/>
      <c r="I29" s="2"/>
      <c r="J29" s="2"/>
    </row>
    <row r="30" spans="1:10" s="1" customFormat="1">
      <c r="A30" s="3"/>
      <c r="B30" s="22"/>
      <c r="C30" s="2"/>
      <c r="D30" s="23"/>
      <c r="E30" s="2"/>
      <c r="F30" s="5"/>
      <c r="G30" s="24"/>
      <c r="H30" s="2"/>
      <c r="I30" s="2"/>
      <c r="J30" s="2"/>
    </row>
    <row r="31" spans="1:10" s="1" customFormat="1">
      <c r="A31" s="3"/>
      <c r="B31" s="22"/>
      <c r="C31" s="2"/>
      <c r="D31" s="23"/>
      <c r="E31" s="2"/>
      <c r="F31" s="5"/>
      <c r="G31" s="24"/>
      <c r="H31" s="2"/>
      <c r="I31" s="2"/>
      <c r="J31" s="2"/>
    </row>
    <row r="32" spans="1:10" s="1" customFormat="1">
      <c r="A32" s="3"/>
      <c r="B32" s="22"/>
      <c r="C32" s="2"/>
      <c r="D32" s="23"/>
      <c r="E32" s="2"/>
      <c r="F32" s="5"/>
      <c r="G32" s="24"/>
      <c r="H32" s="2"/>
      <c r="I32" s="2"/>
      <c r="J32" s="2"/>
    </row>
    <row r="33" spans="1:10" s="1" customFormat="1">
      <c r="A33" s="3"/>
      <c r="B33" s="25" t="s">
        <v>29</v>
      </c>
      <c r="C33" s="25"/>
      <c r="D33" s="2"/>
      <c r="E33" s="2"/>
      <c r="F33" s="5"/>
      <c r="G33" s="5"/>
      <c r="H33" s="2"/>
      <c r="I33" s="2"/>
      <c r="J33" s="2"/>
    </row>
    <row r="34" spans="1:10" hidden="1">
      <c r="B34" s="25"/>
      <c r="C34" s="25"/>
    </row>
    <row r="35" spans="1:10" hidden="1">
      <c r="B35" s="25"/>
      <c r="C35" s="25"/>
    </row>
    <row r="36" spans="1:10" hidden="1">
      <c r="B36" s="25"/>
      <c r="C36" s="25"/>
    </row>
    <row r="37" spans="1:10" hidden="1">
      <c r="B37" s="25"/>
      <c r="C37" s="25"/>
    </row>
    <row r="38" spans="1:10" hidden="1">
      <c r="B38" s="25"/>
      <c r="C38" s="25"/>
    </row>
    <row r="39" spans="1:10" hidden="1">
      <c r="B39" s="25"/>
      <c r="C39" s="25"/>
    </row>
    <row r="41" spans="1:10">
      <c r="A41" s="26" t="s">
        <v>26</v>
      </c>
    </row>
    <row r="42" spans="1:10">
      <c r="A42" s="77" t="s">
        <v>27</v>
      </c>
      <c r="B42" s="78"/>
      <c r="C42" s="78"/>
      <c r="D42" s="78"/>
      <c r="E42" s="78"/>
      <c r="F42" s="78"/>
      <c r="G42" s="78"/>
      <c r="H42" s="78"/>
      <c r="I42" s="78"/>
    </row>
    <row r="43" spans="1:10">
      <c r="A43" s="77" t="s">
        <v>28</v>
      </c>
      <c r="B43" s="77"/>
      <c r="C43" s="77"/>
      <c r="D43" s="77"/>
      <c r="E43" s="77"/>
      <c r="F43" s="77"/>
      <c r="G43" s="77"/>
      <c r="H43" s="77"/>
      <c r="I43" s="77"/>
    </row>
    <row r="48" spans="1:10">
      <c r="A48" s="79" t="s">
        <v>0</v>
      </c>
      <c r="B48" s="79"/>
      <c r="C48" s="79"/>
      <c r="D48" s="79"/>
      <c r="E48" s="79"/>
      <c r="F48" s="79"/>
      <c r="G48" s="80"/>
      <c r="H48" s="81" t="s">
        <v>1</v>
      </c>
      <c r="I48" s="82"/>
    </row>
    <row r="49" spans="1:9">
      <c r="A49" s="79"/>
      <c r="B49" s="79"/>
      <c r="C49" s="79"/>
      <c r="D49" s="79"/>
      <c r="E49" s="79"/>
      <c r="F49" s="79"/>
      <c r="G49" s="80"/>
      <c r="H49" s="83"/>
      <c r="I49" s="84"/>
    </row>
    <row r="50" spans="1:9">
      <c r="A50" s="79"/>
      <c r="B50" s="79"/>
      <c r="C50" s="79"/>
      <c r="D50" s="79"/>
      <c r="E50" s="79"/>
      <c r="F50" s="79"/>
      <c r="G50" s="80"/>
      <c r="H50" s="83"/>
      <c r="I50" s="84"/>
    </row>
    <row r="51" spans="1:9" ht="16.5">
      <c r="A51" s="87" t="s">
        <v>56</v>
      </c>
      <c r="B51" s="87"/>
      <c r="C51" s="87"/>
      <c r="D51" s="87"/>
      <c r="E51" s="87"/>
      <c r="F51" s="87"/>
      <c r="G51" s="88"/>
      <c r="H51" s="85"/>
      <c r="I51" s="86"/>
    </row>
    <row r="52" spans="1:9" ht="20.25">
      <c r="C52" s="4"/>
      <c r="D52" s="4"/>
    </row>
    <row r="53" spans="1:9">
      <c r="A53" s="3" t="s">
        <v>2</v>
      </c>
      <c r="E53" s="2" t="s">
        <v>3</v>
      </c>
    </row>
    <row r="54" spans="1:9">
      <c r="A54" s="3" t="s">
        <v>4</v>
      </c>
    </row>
    <row r="55" spans="1:9">
      <c r="A55" s="3" t="s">
        <v>5</v>
      </c>
    </row>
    <row r="56" spans="1:9">
      <c r="A56" s="3" t="s">
        <v>6</v>
      </c>
    </row>
    <row r="58" spans="1:9">
      <c r="A58" s="89" t="s">
        <v>7</v>
      </c>
      <c r="B58" s="91" t="s">
        <v>8</v>
      </c>
      <c r="C58" s="92"/>
      <c r="D58" s="93"/>
      <c r="E58" s="94" t="s">
        <v>9</v>
      </c>
      <c r="F58" s="94"/>
      <c r="G58" s="94"/>
      <c r="H58" s="94"/>
      <c r="I58" s="64" t="s">
        <v>10</v>
      </c>
    </row>
    <row r="59" spans="1:9" ht="28.5">
      <c r="A59" s="90"/>
      <c r="B59" s="64" t="s">
        <v>11</v>
      </c>
      <c r="C59" s="64" t="s">
        <v>12</v>
      </c>
      <c r="D59" s="64" t="s">
        <v>13</v>
      </c>
      <c r="E59" s="64" t="s">
        <v>14</v>
      </c>
      <c r="F59" s="8" t="s">
        <v>15</v>
      </c>
      <c r="G59" s="8" t="s">
        <v>16</v>
      </c>
      <c r="H59" s="9" t="s">
        <v>17</v>
      </c>
      <c r="I59" s="64"/>
    </row>
    <row r="60" spans="1:9">
      <c r="A60" s="10" t="s">
        <v>18</v>
      </c>
      <c r="B60" s="11">
        <v>2</v>
      </c>
      <c r="C60" s="11">
        <v>3</v>
      </c>
      <c r="D60" s="11">
        <v>4</v>
      </c>
      <c r="E60" s="11">
        <v>5</v>
      </c>
      <c r="F60" s="12" t="s">
        <v>19</v>
      </c>
      <c r="G60" s="12" t="s">
        <v>20</v>
      </c>
      <c r="H60" s="11">
        <v>8</v>
      </c>
      <c r="I60" s="11">
        <v>9</v>
      </c>
    </row>
    <row r="61" spans="1:9">
      <c r="A61" s="29">
        <v>42811</v>
      </c>
      <c r="B61" s="15" t="s">
        <v>33</v>
      </c>
      <c r="C61" s="33" t="str">
        <f>VLOOKUP(B61,[24]Vine!$A$5:$F$78,3,0)</f>
        <v>Ba Tri - Bến Tre</v>
      </c>
      <c r="D61" s="34">
        <f>VLOOKUP(B61,[24]Vine!$A$5:$F$78,2,0)</f>
        <v>320883374</v>
      </c>
      <c r="E61" s="35" t="s">
        <v>31</v>
      </c>
      <c r="F61" s="35">
        <v>3020</v>
      </c>
      <c r="G61" s="36">
        <v>18000</v>
      </c>
      <c r="H61" s="36">
        <f>F61*G61</f>
        <v>54360000</v>
      </c>
      <c r="I61" s="36"/>
    </row>
    <row r="62" spans="1:9">
      <c r="A62" s="29">
        <v>42811</v>
      </c>
      <c r="B62" s="39" t="s">
        <v>35</v>
      </c>
      <c r="C62" s="30" t="str">
        <f>VLOOKUP(B62,[24]Vine!$A$5:$F$78,3,0)</f>
        <v>Ba Tri - Bến Tre</v>
      </c>
      <c r="D62" s="31">
        <f>VLOOKUP(B62,[24]Vine!$A$5:$F$78,2,0)</f>
        <v>320807672</v>
      </c>
      <c r="E62" s="35" t="s">
        <v>31</v>
      </c>
      <c r="F62" s="40">
        <v>3220</v>
      </c>
      <c r="G62" s="36">
        <v>18000</v>
      </c>
      <c r="H62" s="32">
        <f>F62*G62</f>
        <v>57960000</v>
      </c>
      <c r="I62" s="32"/>
    </row>
    <row r="63" spans="1:9">
      <c r="A63" s="41"/>
      <c r="B63" s="15"/>
      <c r="C63" s="30"/>
      <c r="D63" s="31"/>
      <c r="E63" s="40"/>
      <c r="F63" s="40"/>
      <c r="G63" s="32"/>
      <c r="H63" s="32"/>
      <c r="I63" s="32"/>
    </row>
    <row r="64" spans="1:9">
      <c r="A64" s="42"/>
      <c r="B64" s="43"/>
      <c r="C64" s="44"/>
      <c r="D64" s="44"/>
      <c r="E64" s="45"/>
      <c r="F64" s="45"/>
      <c r="G64" s="46"/>
      <c r="H64" s="47"/>
      <c r="I64" s="47"/>
    </row>
    <row r="65" spans="1:9">
      <c r="A65" s="3" t="s">
        <v>21</v>
      </c>
      <c r="C65" s="16">
        <f>SUM(H61:H63)</f>
        <v>112320000</v>
      </c>
      <c r="D65" s="16"/>
    </row>
    <row r="66" spans="1:9">
      <c r="C66" s="5"/>
      <c r="H66" s="17"/>
    </row>
    <row r="67" spans="1:9">
      <c r="C67" s="17"/>
      <c r="D67" s="5"/>
      <c r="G67" s="18" t="s">
        <v>55</v>
      </c>
      <c r="H67" s="19"/>
      <c r="I67" s="19"/>
    </row>
    <row r="68" spans="1:9">
      <c r="B68" s="20" t="s">
        <v>22</v>
      </c>
      <c r="G68" s="21" t="s">
        <v>23</v>
      </c>
    </row>
    <row r="69" spans="1:9">
      <c r="B69" s="22" t="s">
        <v>24</v>
      </c>
      <c r="D69" s="23"/>
      <c r="G69" s="24" t="s">
        <v>25</v>
      </c>
    </row>
    <row r="70" spans="1:9">
      <c r="B70" s="22"/>
      <c r="D70" s="23"/>
      <c r="G70" s="24"/>
    </row>
    <row r="71" spans="1:9">
      <c r="B71" s="22"/>
      <c r="D71" s="23"/>
      <c r="G71" s="24"/>
    </row>
    <row r="72" spans="1:9">
      <c r="B72" s="22"/>
      <c r="D72" s="23"/>
      <c r="G72" s="24"/>
    </row>
    <row r="73" spans="1:9">
      <c r="B73" s="22"/>
      <c r="D73" s="23"/>
      <c r="G73" s="24"/>
    </row>
    <row r="74" spans="1:9">
      <c r="B74" s="25" t="s">
        <v>29</v>
      </c>
      <c r="C74" s="25"/>
    </row>
    <row r="75" spans="1:9">
      <c r="B75" s="25"/>
      <c r="C75" s="25"/>
    </row>
    <row r="76" spans="1:9">
      <c r="B76" s="25"/>
      <c r="C76" s="25"/>
    </row>
    <row r="77" spans="1:9">
      <c r="B77" s="25"/>
      <c r="C77" s="25"/>
    </row>
    <row r="78" spans="1:9" ht="14.25" customHeight="1">
      <c r="B78" s="25"/>
      <c r="C78" s="25"/>
    </row>
    <row r="79" spans="1:9" hidden="1">
      <c r="B79" s="25"/>
      <c r="C79" s="25"/>
    </row>
    <row r="80" spans="1:9" hidden="1">
      <c r="B80" s="25"/>
      <c r="C80" s="25"/>
    </row>
    <row r="82" spans="1:9">
      <c r="A82" s="26" t="s">
        <v>26</v>
      </c>
    </row>
    <row r="83" spans="1:9">
      <c r="A83" s="77" t="s">
        <v>27</v>
      </c>
      <c r="B83" s="78"/>
      <c r="C83" s="78"/>
      <c r="D83" s="78"/>
      <c r="E83" s="78"/>
      <c r="F83" s="78"/>
      <c r="G83" s="78"/>
      <c r="H83" s="78"/>
      <c r="I83" s="78"/>
    </row>
    <row r="84" spans="1:9" ht="36.75" customHeight="1">
      <c r="A84" s="77" t="s">
        <v>28</v>
      </c>
      <c r="B84" s="77"/>
      <c r="C84" s="77"/>
      <c r="D84" s="77"/>
      <c r="E84" s="77"/>
      <c r="F84" s="77"/>
      <c r="G84" s="77"/>
      <c r="H84" s="77"/>
      <c r="I84" s="77"/>
    </row>
  </sheetData>
  <mergeCells count="16">
    <mergeCell ref="A42:I42"/>
    <mergeCell ref="A43:I43"/>
    <mergeCell ref="A1:G3"/>
    <mergeCell ref="H1:I4"/>
    <mergeCell ref="A4:G4"/>
    <mergeCell ref="A11:A12"/>
    <mergeCell ref="B11:D11"/>
    <mergeCell ref="E11:H11"/>
    <mergeCell ref="A83:I83"/>
    <mergeCell ref="A84:I84"/>
    <mergeCell ref="A48:G50"/>
    <mergeCell ref="H48:I51"/>
    <mergeCell ref="A51:G51"/>
    <mergeCell ref="A58:A59"/>
    <mergeCell ref="B58:D58"/>
    <mergeCell ref="E58:H58"/>
  </mergeCells>
  <conditionalFormatting sqref="C5:E6 F6 C52:E53 F53">
    <cfRule type="cellIs" dxfId="5" priority="2" stopIfTrue="1" operator="equal">
      <formula>"Döõ lieäu sai"</formula>
    </cfRule>
  </conditionalFormatting>
  <pageMargins left="0.7" right="0" top="0" bottom="0" header="0" footer="0"/>
  <pageSetup scale="95" orientation="landscape" horizontalDpi="0" verticalDpi="0" r:id="rId1"/>
</worksheet>
</file>

<file path=xl/worksheets/sheet4.xml><?xml version="1.0" encoding="utf-8"?>
<worksheet xmlns="http://schemas.openxmlformats.org/spreadsheetml/2006/main" xmlns:r="http://schemas.openxmlformats.org/officeDocument/2006/relationships">
  <dimension ref="A1:WUT80"/>
  <sheetViews>
    <sheetView topLeftCell="A43" workbookViewId="0">
      <selection activeCell="B59" sqref="B59:B61"/>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9" t="s">
        <v>0</v>
      </c>
      <c r="B1" s="79"/>
      <c r="C1" s="79"/>
      <c r="D1" s="79"/>
      <c r="E1" s="79"/>
      <c r="F1" s="79"/>
      <c r="G1" s="80"/>
      <c r="H1" s="81" t="s">
        <v>1</v>
      </c>
      <c r="I1" s="82"/>
    </row>
    <row r="2" spans="1:60">
      <c r="A2" s="79"/>
      <c r="B2" s="79"/>
      <c r="C2" s="79"/>
      <c r="D2" s="79"/>
      <c r="E2" s="79"/>
      <c r="F2" s="79"/>
      <c r="G2" s="80"/>
      <c r="H2" s="83"/>
      <c r="I2" s="84"/>
    </row>
    <row r="3" spans="1:60">
      <c r="A3" s="79"/>
      <c r="B3" s="79"/>
      <c r="C3" s="79"/>
      <c r="D3" s="79"/>
      <c r="E3" s="79"/>
      <c r="F3" s="79"/>
      <c r="G3" s="80"/>
      <c r="H3" s="83"/>
      <c r="I3" s="84"/>
    </row>
    <row r="4" spans="1:60" ht="16.5">
      <c r="A4" s="87" t="s">
        <v>53</v>
      </c>
      <c r="B4" s="87"/>
      <c r="C4" s="87"/>
      <c r="D4" s="87"/>
      <c r="E4" s="87"/>
      <c r="F4" s="87"/>
      <c r="G4" s="88"/>
      <c r="H4" s="85"/>
      <c r="I4" s="86"/>
    </row>
    <row r="5" spans="1:60" ht="20.25">
      <c r="C5" s="4"/>
      <c r="D5" s="4"/>
    </row>
    <row r="6" spans="1:60">
      <c r="A6" s="3" t="s">
        <v>2</v>
      </c>
      <c r="E6" s="2" t="s">
        <v>3</v>
      </c>
    </row>
    <row r="7" spans="1:60">
      <c r="A7" s="3" t="s">
        <v>4</v>
      </c>
    </row>
    <row r="8" spans="1:60">
      <c r="A8" s="3" t="s">
        <v>5</v>
      </c>
    </row>
    <row r="9" spans="1:60">
      <c r="A9" s="3" t="s">
        <v>6</v>
      </c>
    </row>
    <row r="11" spans="1:60" s="7" customFormat="1" ht="15">
      <c r="A11" s="89" t="s">
        <v>7</v>
      </c>
      <c r="B11" s="91" t="s">
        <v>8</v>
      </c>
      <c r="C11" s="92"/>
      <c r="D11" s="93"/>
      <c r="E11" s="94" t="s">
        <v>9</v>
      </c>
      <c r="F11" s="94"/>
      <c r="G11" s="94"/>
      <c r="H11" s="94"/>
      <c r="I11" s="62"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90"/>
      <c r="B12" s="62" t="s">
        <v>11</v>
      </c>
      <c r="C12" s="62" t="s">
        <v>12</v>
      </c>
      <c r="D12" s="62" t="s">
        <v>13</v>
      </c>
      <c r="E12" s="62" t="s">
        <v>14</v>
      </c>
      <c r="F12" s="8" t="s">
        <v>15</v>
      </c>
      <c r="G12" s="8" t="s">
        <v>16</v>
      </c>
      <c r="H12" s="9" t="s">
        <v>17</v>
      </c>
      <c r="I12" s="62"/>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ht="17.25" customHeight="1">
      <c r="A14" s="66">
        <v>42779</v>
      </c>
      <c r="B14" s="15" t="s">
        <v>42</v>
      </c>
      <c r="C14" s="53" t="str">
        <f>VLOOKUP(B14,[25]Vine!$A$5:$F$178,3,0)</f>
        <v>Phan Thiết - Bình Thuận</v>
      </c>
      <c r="D14" s="53">
        <f>VLOOKUP(B14,[25]Vine!$A$5:$F$178,2,0)</f>
        <v>260178873</v>
      </c>
      <c r="E14" s="54" t="s">
        <v>50</v>
      </c>
      <c r="F14" s="54">
        <v>11020</v>
      </c>
      <c r="G14" s="55">
        <v>16000</v>
      </c>
      <c r="H14" s="56">
        <f t="shared" ref="H14:H61" si="0">F14*G14</f>
        <v>176320000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ht="17.25" customHeight="1">
      <c r="A15" s="66">
        <v>42779</v>
      </c>
      <c r="B15" s="15" t="s">
        <v>44</v>
      </c>
      <c r="C15" s="53" t="str">
        <f>VLOOKUP(B15,[25]Vine!$A$5:$F$178,3,0)</f>
        <v>Phan Thiết - Bình Thuận</v>
      </c>
      <c r="D15" s="53">
        <f>VLOOKUP(B15,[25]Vine!$A$5:$F$178,2,0)</f>
        <v>260850613</v>
      </c>
      <c r="E15" s="54" t="s">
        <v>50</v>
      </c>
      <c r="F15" s="54">
        <v>11470</v>
      </c>
      <c r="G15" s="55">
        <v>16000</v>
      </c>
      <c r="H15" s="56">
        <f t="shared" si="0"/>
        <v>183520000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ht="17.25" customHeight="1">
      <c r="A16" s="66">
        <v>42779</v>
      </c>
      <c r="B16" s="15" t="s">
        <v>51</v>
      </c>
      <c r="C16" s="53" t="str">
        <f>VLOOKUP(B16,[25]Vine!$A$5:$F$178,3,0)</f>
        <v>Phan Thiết - Bình Thuận</v>
      </c>
      <c r="D16" s="53">
        <f>VLOOKUP(B16,[25]Vine!$A$5:$F$178,2,0)</f>
        <v>280853616</v>
      </c>
      <c r="E16" s="54" t="s">
        <v>50</v>
      </c>
      <c r="F16" s="54">
        <v>11250.5</v>
      </c>
      <c r="G16" s="55">
        <v>16000</v>
      </c>
      <c r="H16" s="56">
        <f t="shared" si="0"/>
        <v>180008000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ht="17.25" customHeight="1">
      <c r="A17" s="66">
        <v>42782</v>
      </c>
      <c r="B17" s="15" t="s">
        <v>41</v>
      </c>
      <c r="C17" s="53" t="str">
        <f>VLOOKUP(B17,[25]Vine!$A$5:$F$178,3,0)</f>
        <v>Long Hương - Bình Thuận</v>
      </c>
      <c r="D17" s="53" t="str">
        <f>VLOOKUP(B17,[25]Vine!$A$5:$F$178,2,0)</f>
        <v>020714486</v>
      </c>
      <c r="E17" s="54" t="s">
        <v>50</v>
      </c>
      <c r="F17" s="54">
        <v>11872</v>
      </c>
      <c r="G17" s="55">
        <v>16000</v>
      </c>
      <c r="H17" s="56">
        <f t="shared" si="0"/>
        <v>189952000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ht="17.25" customHeight="1">
      <c r="A18" s="66">
        <v>42782</v>
      </c>
      <c r="B18" s="15" t="s">
        <v>45</v>
      </c>
      <c r="C18" s="53" t="str">
        <f>VLOOKUP(B18,[25]Vine!$A$5:$F$178,3,0)</f>
        <v>Thanh Hải - Bình Thuận</v>
      </c>
      <c r="D18" s="53">
        <f>VLOOKUP(B18,[25]Vine!$A$5:$F$178,2,0)</f>
        <v>261005222</v>
      </c>
      <c r="E18" s="54" t="s">
        <v>50</v>
      </c>
      <c r="F18" s="54">
        <v>11635</v>
      </c>
      <c r="G18" s="55">
        <v>16000</v>
      </c>
      <c r="H18" s="56">
        <f t="shared" si="0"/>
        <v>186160000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ht="17.25" customHeight="1">
      <c r="A19" s="66">
        <v>42782</v>
      </c>
      <c r="B19" s="15" t="s">
        <v>38</v>
      </c>
      <c r="C19" s="53" t="str">
        <f>VLOOKUP(B19,[25]Vine!$A$5:$F$178,3,0)</f>
        <v>Đức Linh - Bình Thuận</v>
      </c>
      <c r="D19" s="53">
        <f>VLOOKUP(B19,[25]Vine!$A$5:$F$178,2,0)</f>
        <v>260682094</v>
      </c>
      <c r="E19" s="54" t="s">
        <v>50</v>
      </c>
      <c r="F19" s="54">
        <v>11370</v>
      </c>
      <c r="G19" s="55">
        <v>16000</v>
      </c>
      <c r="H19" s="56">
        <f t="shared" si="0"/>
        <v>181920000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ht="17.25" customHeight="1">
      <c r="A20" s="66">
        <v>42782</v>
      </c>
      <c r="B20" s="15" t="s">
        <v>52</v>
      </c>
      <c r="C20" s="53" t="str">
        <f>VLOOKUP(B20,[25]Vine!$A$5:$F$178,3,0)</f>
        <v>Đức Linh - Bình Thuận</v>
      </c>
      <c r="D20" s="53">
        <f>VLOOKUP(B20,[25]Vine!$A$5:$F$178,2,0)</f>
        <v>250746332</v>
      </c>
      <c r="E20" s="54" t="s">
        <v>50</v>
      </c>
      <c r="F20" s="54">
        <v>11892</v>
      </c>
      <c r="G20" s="55">
        <v>16000</v>
      </c>
      <c r="H20" s="56">
        <f t="shared" si="0"/>
        <v>190272000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ht="17.25" customHeight="1">
      <c r="A21" s="66">
        <v>42784</v>
      </c>
      <c r="B21" s="15" t="s">
        <v>40</v>
      </c>
      <c r="C21" s="53" t="str">
        <f>VLOOKUP(B21,[25]Vine!$A$5:$F$178,3,0)</f>
        <v>Hàm Tân - Bình Thuận</v>
      </c>
      <c r="D21" s="53">
        <f>VLOOKUP(B21,[25]Vine!$A$5:$F$178,2,0)</f>
        <v>260690910</v>
      </c>
      <c r="E21" s="54" t="s">
        <v>50</v>
      </c>
      <c r="F21" s="54">
        <v>11465</v>
      </c>
      <c r="G21" s="55">
        <v>16000</v>
      </c>
      <c r="H21" s="56">
        <f t="shared" si="0"/>
        <v>183440000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ht="17.25" customHeight="1">
      <c r="A22" s="66">
        <v>42784</v>
      </c>
      <c r="B22" s="15" t="s">
        <v>44</v>
      </c>
      <c r="C22" s="53" t="str">
        <f>VLOOKUP(B22,[25]Vine!$A$5:$F$178,3,0)</f>
        <v>Phan Thiết - Bình Thuận</v>
      </c>
      <c r="D22" s="53">
        <f>VLOOKUP(B22,[25]Vine!$A$5:$F$178,2,0)</f>
        <v>260850613</v>
      </c>
      <c r="E22" s="54" t="s">
        <v>50</v>
      </c>
      <c r="F22" s="54">
        <v>11782</v>
      </c>
      <c r="G22" s="55">
        <v>16000</v>
      </c>
      <c r="H22" s="56">
        <f t="shared" si="0"/>
        <v>188512000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ht="17.25" customHeight="1">
      <c r="A23" s="66">
        <v>42784</v>
      </c>
      <c r="B23" s="15" t="s">
        <v>42</v>
      </c>
      <c r="C23" s="53" t="str">
        <f>VLOOKUP(B23,[25]Vine!$A$5:$F$178,3,0)</f>
        <v>Phan Thiết - Bình Thuận</v>
      </c>
      <c r="D23" s="53">
        <f>VLOOKUP(B23,[25]Vine!$A$5:$F$178,2,0)</f>
        <v>260178873</v>
      </c>
      <c r="E23" s="54" t="s">
        <v>50</v>
      </c>
      <c r="F23" s="65">
        <v>11580</v>
      </c>
      <c r="G23" s="55">
        <v>16000</v>
      </c>
      <c r="H23" s="56">
        <f t="shared" si="0"/>
        <v>185280000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ht="17.25" customHeight="1">
      <c r="A24" s="66">
        <v>42786</v>
      </c>
      <c r="B24" s="15" t="s">
        <v>51</v>
      </c>
      <c r="C24" s="53" t="str">
        <f>VLOOKUP(B24,[25]Vine!$A$5:$F$178,3,0)</f>
        <v>Phan Thiết - Bình Thuận</v>
      </c>
      <c r="D24" s="53">
        <f>VLOOKUP(B24,[25]Vine!$A$5:$F$178,2,0)</f>
        <v>280853616</v>
      </c>
      <c r="E24" s="54" t="s">
        <v>50</v>
      </c>
      <c r="F24" s="54">
        <v>11860</v>
      </c>
      <c r="G24" s="55">
        <v>16000</v>
      </c>
      <c r="H24" s="56">
        <f t="shared" si="0"/>
        <v>189760000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ht="17.25" customHeight="1">
      <c r="A25" s="66">
        <v>42786</v>
      </c>
      <c r="B25" s="15" t="s">
        <v>41</v>
      </c>
      <c r="C25" s="53" t="str">
        <f>VLOOKUP(B25,[25]Vine!$A$5:$F$178,3,0)</f>
        <v>Long Hương - Bình Thuận</v>
      </c>
      <c r="D25" s="53" t="str">
        <f>VLOOKUP(B25,[25]Vine!$A$5:$F$178,2,0)</f>
        <v>020714486</v>
      </c>
      <c r="E25" s="54" t="s">
        <v>50</v>
      </c>
      <c r="F25" s="54">
        <v>11680</v>
      </c>
      <c r="G25" s="55">
        <v>16000</v>
      </c>
      <c r="H25" s="56">
        <f t="shared" si="0"/>
        <v>186880000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ht="17.25" customHeight="1">
      <c r="A26" s="66">
        <v>42786</v>
      </c>
      <c r="B26" s="15" t="s">
        <v>52</v>
      </c>
      <c r="C26" s="53" t="str">
        <f>VLOOKUP(B26,[25]Vine!$A$5:$F$178,3,0)</f>
        <v>Đức Linh - Bình Thuận</v>
      </c>
      <c r="D26" s="53">
        <f>VLOOKUP(B26,[25]Vine!$A$5:$F$178,2,0)</f>
        <v>250746332</v>
      </c>
      <c r="E26" s="54" t="s">
        <v>50</v>
      </c>
      <c r="F26" s="54">
        <v>11520</v>
      </c>
      <c r="G26" s="55">
        <v>16000</v>
      </c>
      <c r="H26" s="56">
        <f t="shared" si="0"/>
        <v>184320000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ht="17.25" customHeight="1">
      <c r="A27" s="66">
        <v>42786</v>
      </c>
      <c r="B27" s="15" t="s">
        <v>45</v>
      </c>
      <c r="C27" s="53" t="str">
        <f>VLOOKUP(B27,[25]Vine!$A$5:$F$178,3,0)</f>
        <v>Thanh Hải - Bình Thuận</v>
      </c>
      <c r="D27" s="53">
        <f>VLOOKUP(B27,[25]Vine!$A$5:$F$178,2,0)</f>
        <v>261005222</v>
      </c>
      <c r="E27" s="54" t="s">
        <v>50</v>
      </c>
      <c r="F27" s="54">
        <v>11355</v>
      </c>
      <c r="G27" s="55">
        <v>16000</v>
      </c>
      <c r="H27" s="56">
        <f t="shared" si="0"/>
        <v>181680000</v>
      </c>
      <c r="I27" s="60"/>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s="59" customFormat="1" ht="17.25" customHeight="1">
      <c r="A28" s="66">
        <v>42789</v>
      </c>
      <c r="B28" s="15" t="s">
        <v>42</v>
      </c>
      <c r="C28" s="53" t="str">
        <f>VLOOKUP(B28,[25]Vine!$A$5:$F$178,3,0)</f>
        <v>Phan Thiết - Bình Thuận</v>
      </c>
      <c r="D28" s="53">
        <f>VLOOKUP(B28,[25]Vine!$A$5:$F$178,2,0)</f>
        <v>260178873</v>
      </c>
      <c r="E28" s="54" t="s">
        <v>50</v>
      </c>
      <c r="F28" s="54">
        <v>11340</v>
      </c>
      <c r="G28" s="55">
        <v>16000</v>
      </c>
      <c r="H28" s="56">
        <f t="shared" si="0"/>
        <v>181440000</v>
      </c>
      <c r="I28" s="60"/>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row>
    <row r="29" spans="1:60" s="59" customFormat="1" ht="17.25" customHeight="1">
      <c r="A29" s="66">
        <v>42789</v>
      </c>
      <c r="B29" s="15" t="s">
        <v>38</v>
      </c>
      <c r="C29" s="53" t="str">
        <f>VLOOKUP(B29,[25]Vine!$A$5:$F$178,3,0)</f>
        <v>Đức Linh - Bình Thuận</v>
      </c>
      <c r="D29" s="53">
        <f>VLOOKUP(B29,[25]Vine!$A$5:$F$178,2,0)</f>
        <v>260682094</v>
      </c>
      <c r="E29" s="54" t="s">
        <v>50</v>
      </c>
      <c r="F29" s="54">
        <v>11972</v>
      </c>
      <c r="G29" s="55">
        <v>16000</v>
      </c>
      <c r="H29" s="56">
        <f t="shared" si="0"/>
        <v>191552000</v>
      </c>
      <c r="I29" s="60"/>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row>
    <row r="30" spans="1:60" s="59" customFormat="1" ht="17.25" customHeight="1">
      <c r="A30" s="66">
        <v>42789</v>
      </c>
      <c r="B30" s="15" t="s">
        <v>51</v>
      </c>
      <c r="C30" s="53" t="str">
        <f>VLOOKUP(B30,[25]Vine!$A$5:$F$178,3,0)</f>
        <v>Phan Thiết - Bình Thuận</v>
      </c>
      <c r="D30" s="53">
        <f>VLOOKUP(B30,[25]Vine!$A$5:$F$178,2,0)</f>
        <v>280853616</v>
      </c>
      <c r="E30" s="54" t="s">
        <v>50</v>
      </c>
      <c r="F30" s="54">
        <v>11025</v>
      </c>
      <c r="G30" s="55">
        <v>16000</v>
      </c>
      <c r="H30" s="56">
        <f t="shared" si="0"/>
        <v>176400000</v>
      </c>
      <c r="I30" s="60"/>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row>
    <row r="31" spans="1:60" s="59" customFormat="1" ht="17.25" customHeight="1">
      <c r="A31" s="66">
        <v>42789</v>
      </c>
      <c r="B31" s="15" t="s">
        <v>40</v>
      </c>
      <c r="C31" s="53" t="str">
        <f>VLOOKUP(B31,[25]Vine!$A$5:$F$178,3,0)</f>
        <v>Hàm Tân - Bình Thuận</v>
      </c>
      <c r="D31" s="53">
        <f>VLOOKUP(B31,[25]Vine!$A$5:$F$178,2,0)</f>
        <v>260690910</v>
      </c>
      <c r="E31" s="54" t="s">
        <v>50</v>
      </c>
      <c r="F31" s="54">
        <v>11230</v>
      </c>
      <c r="G31" s="55">
        <v>16000</v>
      </c>
      <c r="H31" s="56">
        <f t="shared" si="0"/>
        <v>179680000</v>
      </c>
      <c r="I31" s="60"/>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row>
    <row r="32" spans="1:60" s="59" customFormat="1" ht="17.25" customHeight="1">
      <c r="A32" s="66">
        <v>42791</v>
      </c>
      <c r="B32" s="15" t="s">
        <v>44</v>
      </c>
      <c r="C32" s="53" t="str">
        <f>VLOOKUP(B32,[25]Vine!$A$5:$F$178,3,0)</f>
        <v>Phan Thiết - Bình Thuận</v>
      </c>
      <c r="D32" s="53">
        <f>VLOOKUP(B32,[25]Vine!$A$5:$F$178,2,0)</f>
        <v>260850613</v>
      </c>
      <c r="E32" s="54" t="s">
        <v>50</v>
      </c>
      <c r="F32" s="54">
        <v>11339</v>
      </c>
      <c r="G32" s="55">
        <v>16000</v>
      </c>
      <c r="H32" s="56">
        <f t="shared" si="0"/>
        <v>181424000</v>
      </c>
      <c r="I32" s="60"/>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row>
    <row r="33" spans="1:60" s="59" customFormat="1" ht="17.25" customHeight="1">
      <c r="A33" s="66">
        <v>42791</v>
      </c>
      <c r="B33" s="15" t="s">
        <v>41</v>
      </c>
      <c r="C33" s="53" t="str">
        <f>VLOOKUP(B33,[25]Vine!$A$5:$F$178,3,0)</f>
        <v>Long Hương - Bình Thuận</v>
      </c>
      <c r="D33" s="53" t="str">
        <f>VLOOKUP(B33,[25]Vine!$A$5:$F$178,2,0)</f>
        <v>020714486</v>
      </c>
      <c r="E33" s="54" t="s">
        <v>50</v>
      </c>
      <c r="F33" s="54">
        <v>11764</v>
      </c>
      <c r="G33" s="55">
        <v>16000</v>
      </c>
      <c r="H33" s="56">
        <f t="shared" si="0"/>
        <v>188224000</v>
      </c>
      <c r="I33" s="60"/>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row>
    <row r="34" spans="1:60" s="59" customFormat="1" ht="17.25" customHeight="1">
      <c r="A34" s="66">
        <v>42791</v>
      </c>
      <c r="B34" s="15" t="s">
        <v>52</v>
      </c>
      <c r="C34" s="53" t="str">
        <f>VLOOKUP(B34,[25]Vine!$A$5:$F$178,3,0)</f>
        <v>Đức Linh - Bình Thuận</v>
      </c>
      <c r="D34" s="53">
        <f>VLOOKUP(B34,[25]Vine!$A$5:$F$178,2,0)</f>
        <v>250746332</v>
      </c>
      <c r="E34" s="54" t="s">
        <v>50</v>
      </c>
      <c r="F34" s="54">
        <v>11250</v>
      </c>
      <c r="G34" s="55">
        <v>16000</v>
      </c>
      <c r="H34" s="56">
        <f t="shared" si="0"/>
        <v>180000000</v>
      </c>
      <c r="I34" s="60"/>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row>
    <row r="35" spans="1:60" s="59" customFormat="1" ht="17.25" customHeight="1">
      <c r="A35" s="66">
        <v>42791</v>
      </c>
      <c r="B35" s="15" t="s">
        <v>45</v>
      </c>
      <c r="C35" s="53" t="str">
        <f>VLOOKUP(B35,[25]Vine!$A$5:$F$178,3,0)</f>
        <v>Thanh Hải - Bình Thuận</v>
      </c>
      <c r="D35" s="53">
        <f>VLOOKUP(B35,[25]Vine!$A$5:$F$178,2,0)</f>
        <v>261005222</v>
      </c>
      <c r="E35" s="54" t="s">
        <v>50</v>
      </c>
      <c r="F35" s="54">
        <v>11570</v>
      </c>
      <c r="G35" s="55">
        <v>16000</v>
      </c>
      <c r="H35" s="56">
        <f t="shared" si="0"/>
        <v>185120000</v>
      </c>
      <c r="I35" s="60"/>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row>
    <row r="36" spans="1:60" s="59" customFormat="1" ht="17.25" customHeight="1">
      <c r="A36" s="66">
        <v>42794</v>
      </c>
      <c r="B36" s="15" t="s">
        <v>40</v>
      </c>
      <c r="C36" s="53" t="str">
        <f>VLOOKUP(B36,[25]Vine!$A$5:$F$178,3,0)</f>
        <v>Hàm Tân - Bình Thuận</v>
      </c>
      <c r="D36" s="53">
        <f>VLOOKUP(B36,[25]Vine!$A$5:$F$178,2,0)</f>
        <v>260690910</v>
      </c>
      <c r="E36" s="54" t="s">
        <v>50</v>
      </c>
      <c r="F36" s="54">
        <v>11420</v>
      </c>
      <c r="G36" s="55">
        <v>16000</v>
      </c>
      <c r="H36" s="56">
        <f t="shared" si="0"/>
        <v>182720000</v>
      </c>
      <c r="I36" s="60"/>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row>
    <row r="37" spans="1:60" s="59" customFormat="1" ht="17.25" customHeight="1">
      <c r="A37" s="66">
        <v>42794</v>
      </c>
      <c r="B37" s="15" t="s">
        <v>38</v>
      </c>
      <c r="C37" s="53" t="str">
        <f>VLOOKUP(B37,[25]Vine!$A$5:$F$178,3,0)</f>
        <v>Đức Linh - Bình Thuận</v>
      </c>
      <c r="D37" s="53">
        <f>VLOOKUP(B37,[25]Vine!$A$5:$F$178,2,0)</f>
        <v>260682094</v>
      </c>
      <c r="E37" s="54" t="s">
        <v>50</v>
      </c>
      <c r="F37" s="54">
        <v>11450</v>
      </c>
      <c r="G37" s="55">
        <v>16000</v>
      </c>
      <c r="H37" s="56">
        <f t="shared" si="0"/>
        <v>183200000</v>
      </c>
      <c r="I37" s="60"/>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row>
    <row r="38" spans="1:60" s="59" customFormat="1" ht="17.25" customHeight="1">
      <c r="A38" s="66">
        <v>42794</v>
      </c>
      <c r="B38" s="15" t="s">
        <v>42</v>
      </c>
      <c r="C38" s="53" t="str">
        <f>VLOOKUP(B38,[25]Vine!$A$5:$F$178,3,0)</f>
        <v>Phan Thiết - Bình Thuận</v>
      </c>
      <c r="D38" s="53">
        <f>VLOOKUP(B38,[25]Vine!$A$5:$F$178,2,0)</f>
        <v>260178873</v>
      </c>
      <c r="E38" s="54" t="s">
        <v>50</v>
      </c>
      <c r="F38" s="54">
        <v>11376</v>
      </c>
      <c r="G38" s="55">
        <v>16000</v>
      </c>
      <c r="H38" s="56">
        <f t="shared" si="0"/>
        <v>182016000</v>
      </c>
      <c r="I38" s="60"/>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row>
    <row r="39" spans="1:60" s="59" customFormat="1" ht="17.25" customHeight="1">
      <c r="A39" s="66">
        <v>42794</v>
      </c>
      <c r="B39" s="15" t="s">
        <v>51</v>
      </c>
      <c r="C39" s="53" t="str">
        <f>VLOOKUP(B39,[25]Vine!$A$5:$F$178,3,0)</f>
        <v>Phan Thiết - Bình Thuận</v>
      </c>
      <c r="D39" s="53">
        <f>VLOOKUP(B39,[25]Vine!$A$5:$F$178,2,0)</f>
        <v>280853616</v>
      </c>
      <c r="E39" s="54" t="s">
        <v>50</v>
      </c>
      <c r="F39" s="54">
        <v>11500</v>
      </c>
      <c r="G39" s="55">
        <v>16000</v>
      </c>
      <c r="H39" s="56">
        <f t="shared" si="0"/>
        <v>184000000</v>
      </c>
      <c r="I39" s="60"/>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row>
    <row r="40" spans="1:60" s="59" customFormat="1" ht="17.25" customHeight="1">
      <c r="A40" s="66">
        <v>42796</v>
      </c>
      <c r="B40" s="15" t="s">
        <v>41</v>
      </c>
      <c r="C40" s="53" t="str">
        <f>VLOOKUP(B40,[25]Vine!$A$5:$F$178,3,0)</f>
        <v>Long Hương - Bình Thuận</v>
      </c>
      <c r="D40" s="53" t="str">
        <f>VLOOKUP(B40,[25]Vine!$A$5:$F$178,2,0)</f>
        <v>020714486</v>
      </c>
      <c r="E40" s="54" t="s">
        <v>50</v>
      </c>
      <c r="F40" s="54">
        <v>11375</v>
      </c>
      <c r="G40" s="55">
        <v>16000</v>
      </c>
      <c r="H40" s="56">
        <f t="shared" si="0"/>
        <v>182000000</v>
      </c>
      <c r="I40" s="60"/>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row>
    <row r="41" spans="1:60" s="59" customFormat="1" ht="17.25" customHeight="1">
      <c r="A41" s="66">
        <v>42796</v>
      </c>
      <c r="B41" s="15" t="s">
        <v>44</v>
      </c>
      <c r="C41" s="53" t="str">
        <f>VLOOKUP(B41,[25]Vine!$A$5:$F$178,3,0)</f>
        <v>Phan Thiết - Bình Thuận</v>
      </c>
      <c r="D41" s="53">
        <f>VLOOKUP(B41,[25]Vine!$A$5:$F$178,2,0)</f>
        <v>260850613</v>
      </c>
      <c r="E41" s="54" t="s">
        <v>50</v>
      </c>
      <c r="F41" s="54">
        <v>11455</v>
      </c>
      <c r="G41" s="55">
        <v>16000</v>
      </c>
      <c r="H41" s="56">
        <f t="shared" si="0"/>
        <v>183280000</v>
      </c>
      <c r="I41" s="60"/>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row>
    <row r="42" spans="1:60" s="59" customFormat="1" ht="17.25" customHeight="1">
      <c r="A42" s="66">
        <v>42796</v>
      </c>
      <c r="B42" s="15" t="s">
        <v>52</v>
      </c>
      <c r="C42" s="53" t="str">
        <f>VLOOKUP(B42,[25]Vine!$A$5:$F$178,3,0)</f>
        <v>Đức Linh - Bình Thuận</v>
      </c>
      <c r="D42" s="53">
        <f>VLOOKUP(B42,[25]Vine!$A$5:$F$178,2,0)</f>
        <v>250746332</v>
      </c>
      <c r="E42" s="54" t="s">
        <v>50</v>
      </c>
      <c r="F42" s="54">
        <v>11475</v>
      </c>
      <c r="G42" s="55">
        <v>16000</v>
      </c>
      <c r="H42" s="56">
        <f t="shared" si="0"/>
        <v>183600000</v>
      </c>
      <c r="I42" s="60"/>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row>
    <row r="43" spans="1:60" s="59" customFormat="1" ht="17.25" customHeight="1">
      <c r="A43" s="66">
        <v>42796</v>
      </c>
      <c r="B43" s="15" t="s">
        <v>45</v>
      </c>
      <c r="C43" s="53" t="str">
        <f>VLOOKUP(B43,[25]Vine!$A$5:$F$178,3,0)</f>
        <v>Thanh Hải - Bình Thuận</v>
      </c>
      <c r="D43" s="53">
        <f>VLOOKUP(B43,[25]Vine!$A$5:$F$178,2,0)</f>
        <v>261005222</v>
      </c>
      <c r="E43" s="54" t="s">
        <v>50</v>
      </c>
      <c r="F43" s="54">
        <v>11550</v>
      </c>
      <c r="G43" s="55">
        <v>16000</v>
      </c>
      <c r="H43" s="56">
        <f t="shared" si="0"/>
        <v>184800000</v>
      </c>
      <c r="I43" s="60"/>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row>
    <row r="44" spans="1:60" s="59" customFormat="1" ht="17.25" customHeight="1">
      <c r="A44" s="66">
        <v>42798</v>
      </c>
      <c r="B44" s="15" t="s">
        <v>51</v>
      </c>
      <c r="C44" s="53" t="str">
        <f>VLOOKUP(B44,[25]Vine!$A$5:$F$178,3,0)</f>
        <v>Phan Thiết - Bình Thuận</v>
      </c>
      <c r="D44" s="53">
        <f>VLOOKUP(B44,[25]Vine!$A$5:$F$178,2,0)</f>
        <v>280853616</v>
      </c>
      <c r="E44" s="54" t="s">
        <v>50</v>
      </c>
      <c r="F44" s="54">
        <v>11855</v>
      </c>
      <c r="G44" s="55">
        <v>16000</v>
      </c>
      <c r="H44" s="56">
        <f t="shared" si="0"/>
        <v>189680000</v>
      </c>
      <c r="I44" s="60"/>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row>
    <row r="45" spans="1:60" s="59" customFormat="1" ht="17.25" customHeight="1">
      <c r="A45" s="66">
        <v>42798</v>
      </c>
      <c r="B45" s="15" t="s">
        <v>40</v>
      </c>
      <c r="C45" s="53" t="str">
        <f>VLOOKUP(B45,[25]Vine!$A$5:$F$178,3,0)</f>
        <v>Hàm Tân - Bình Thuận</v>
      </c>
      <c r="D45" s="53">
        <f>VLOOKUP(B45,[25]Vine!$A$5:$F$178,2,0)</f>
        <v>260690910</v>
      </c>
      <c r="E45" s="54" t="s">
        <v>50</v>
      </c>
      <c r="F45" s="54">
        <v>11070</v>
      </c>
      <c r="G45" s="55">
        <v>16000</v>
      </c>
      <c r="H45" s="56">
        <f t="shared" ref="H45:H53" si="1">F45*G45</f>
        <v>177120000</v>
      </c>
      <c r="I45" s="60"/>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row>
    <row r="46" spans="1:60" s="59" customFormat="1" ht="17.25" customHeight="1">
      <c r="A46" s="66">
        <v>42798</v>
      </c>
      <c r="B46" s="15" t="s">
        <v>38</v>
      </c>
      <c r="C46" s="53" t="str">
        <f>VLOOKUP(B46,[25]Vine!$A$5:$F$178,3,0)</f>
        <v>Đức Linh - Bình Thuận</v>
      </c>
      <c r="D46" s="53">
        <f>VLOOKUP(B46,[25]Vine!$A$5:$F$178,2,0)</f>
        <v>260682094</v>
      </c>
      <c r="E46" s="54" t="s">
        <v>50</v>
      </c>
      <c r="F46" s="54">
        <v>11565</v>
      </c>
      <c r="G46" s="55">
        <v>16000</v>
      </c>
      <c r="H46" s="56">
        <f t="shared" si="1"/>
        <v>185040000</v>
      </c>
      <c r="I46" s="60"/>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row>
    <row r="47" spans="1:60" s="59" customFormat="1" ht="17.25" customHeight="1">
      <c r="A47" s="66">
        <v>42800</v>
      </c>
      <c r="B47" s="15" t="s">
        <v>41</v>
      </c>
      <c r="C47" s="53" t="str">
        <f>VLOOKUP(B47,[25]Vine!$A$5:$F$178,3,0)</f>
        <v>Long Hương - Bình Thuận</v>
      </c>
      <c r="D47" s="53" t="str">
        <f>VLOOKUP(B47,[25]Vine!$A$5:$F$178,2,0)</f>
        <v>020714486</v>
      </c>
      <c r="E47" s="54" t="s">
        <v>50</v>
      </c>
      <c r="F47" s="54">
        <v>11467</v>
      </c>
      <c r="G47" s="55">
        <v>16000</v>
      </c>
      <c r="H47" s="56">
        <f t="shared" si="1"/>
        <v>183472000</v>
      </c>
      <c r="I47" s="60"/>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row>
    <row r="48" spans="1:60" s="59" customFormat="1" ht="17.25" customHeight="1">
      <c r="A48" s="66">
        <v>42800</v>
      </c>
      <c r="B48" s="15" t="s">
        <v>42</v>
      </c>
      <c r="C48" s="53" t="str">
        <f>VLOOKUP(B48,[25]Vine!$A$5:$F$178,3,0)</f>
        <v>Phan Thiết - Bình Thuận</v>
      </c>
      <c r="D48" s="53">
        <f>VLOOKUP(B48,[25]Vine!$A$5:$F$178,2,0)</f>
        <v>260178873</v>
      </c>
      <c r="E48" s="54" t="s">
        <v>50</v>
      </c>
      <c r="F48" s="54">
        <v>11760</v>
      </c>
      <c r="G48" s="55">
        <v>16000</v>
      </c>
      <c r="H48" s="56">
        <f t="shared" si="1"/>
        <v>188160000</v>
      </c>
      <c r="I48" s="60"/>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row>
    <row r="49" spans="1:60" s="59" customFormat="1" ht="17.25" customHeight="1">
      <c r="A49" s="66">
        <v>42800</v>
      </c>
      <c r="B49" s="15" t="s">
        <v>52</v>
      </c>
      <c r="C49" s="53" t="str">
        <f>VLOOKUP(B49,[25]Vine!$A$5:$F$178,3,0)</f>
        <v>Đức Linh - Bình Thuận</v>
      </c>
      <c r="D49" s="53">
        <f>VLOOKUP(B49,[25]Vine!$A$5:$F$178,2,0)</f>
        <v>250746332</v>
      </c>
      <c r="E49" s="54" t="s">
        <v>50</v>
      </c>
      <c r="F49" s="54">
        <v>11653</v>
      </c>
      <c r="G49" s="55">
        <v>16000</v>
      </c>
      <c r="H49" s="56">
        <f t="shared" si="1"/>
        <v>186448000</v>
      </c>
      <c r="I49" s="60"/>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row>
    <row r="50" spans="1:60" s="59" customFormat="1" ht="17.25" customHeight="1">
      <c r="A50" s="66">
        <v>42800</v>
      </c>
      <c r="B50" s="15" t="s">
        <v>44</v>
      </c>
      <c r="C50" s="53" t="str">
        <f>VLOOKUP(B50,[25]Vine!$A$5:$F$178,3,0)</f>
        <v>Phan Thiết - Bình Thuận</v>
      </c>
      <c r="D50" s="53">
        <f>VLOOKUP(B50,[25]Vine!$A$5:$F$178,2,0)</f>
        <v>260850613</v>
      </c>
      <c r="E50" s="54" t="s">
        <v>50</v>
      </c>
      <c r="F50" s="54">
        <v>11678</v>
      </c>
      <c r="G50" s="55">
        <v>16000</v>
      </c>
      <c r="H50" s="56">
        <f t="shared" si="1"/>
        <v>186848000</v>
      </c>
      <c r="I50" s="60"/>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row>
    <row r="51" spans="1:60" s="59" customFormat="1" ht="17.25" customHeight="1">
      <c r="A51" s="66">
        <v>42803</v>
      </c>
      <c r="B51" s="15" t="s">
        <v>51</v>
      </c>
      <c r="C51" s="53" t="str">
        <f>VLOOKUP(B51,[25]Vine!$A$5:$F$178,3,0)</f>
        <v>Phan Thiết - Bình Thuận</v>
      </c>
      <c r="D51" s="53">
        <f>VLOOKUP(B51,[25]Vine!$A$5:$F$178,2,0)</f>
        <v>280853616</v>
      </c>
      <c r="E51" s="54" t="s">
        <v>50</v>
      </c>
      <c r="F51" s="54">
        <v>11780</v>
      </c>
      <c r="G51" s="55">
        <v>16000</v>
      </c>
      <c r="H51" s="56">
        <f t="shared" si="1"/>
        <v>188480000</v>
      </c>
      <c r="I51" s="60"/>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row>
    <row r="52" spans="1:60" s="59" customFormat="1" ht="17.25" customHeight="1">
      <c r="A52" s="66">
        <v>42803</v>
      </c>
      <c r="B52" s="15" t="s">
        <v>38</v>
      </c>
      <c r="C52" s="53" t="str">
        <f>VLOOKUP(B52,[25]Vine!$A$5:$F$178,3,0)</f>
        <v>Đức Linh - Bình Thuận</v>
      </c>
      <c r="D52" s="53">
        <f>VLOOKUP(B52,[25]Vine!$A$5:$F$178,2,0)</f>
        <v>260682094</v>
      </c>
      <c r="E52" s="54" t="s">
        <v>50</v>
      </c>
      <c r="F52" s="54">
        <v>11530</v>
      </c>
      <c r="G52" s="55">
        <v>16000</v>
      </c>
      <c r="H52" s="56">
        <f t="shared" si="1"/>
        <v>184480000</v>
      </c>
      <c r="I52" s="60"/>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row>
    <row r="53" spans="1:60" s="59" customFormat="1" ht="17.25" customHeight="1">
      <c r="A53" s="66">
        <v>42803</v>
      </c>
      <c r="B53" s="15" t="s">
        <v>45</v>
      </c>
      <c r="C53" s="53" t="str">
        <f>VLOOKUP(B53,[25]Vine!$A$5:$F$178,3,0)</f>
        <v>Thanh Hải - Bình Thuận</v>
      </c>
      <c r="D53" s="53">
        <f>VLOOKUP(B53,[25]Vine!$A$5:$F$178,2,0)</f>
        <v>261005222</v>
      </c>
      <c r="E53" s="54" t="s">
        <v>50</v>
      </c>
      <c r="F53" s="54">
        <v>11690</v>
      </c>
      <c r="G53" s="55">
        <v>16000</v>
      </c>
      <c r="H53" s="56">
        <f t="shared" si="1"/>
        <v>187040000</v>
      </c>
      <c r="I53" s="60"/>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row>
    <row r="54" spans="1:60" s="59" customFormat="1" ht="17.25" customHeight="1">
      <c r="A54" s="66">
        <v>42803</v>
      </c>
      <c r="B54" s="15" t="s">
        <v>40</v>
      </c>
      <c r="C54" s="53" t="str">
        <f>VLOOKUP(B54,[25]Vine!$A$5:$F$178,3,0)</f>
        <v>Hàm Tân - Bình Thuận</v>
      </c>
      <c r="D54" s="53">
        <f>VLOOKUP(B54,[25]Vine!$A$5:$F$178,2,0)</f>
        <v>260690910</v>
      </c>
      <c r="E54" s="54" t="s">
        <v>50</v>
      </c>
      <c r="F54" s="54">
        <v>11658</v>
      </c>
      <c r="G54" s="55">
        <v>16000</v>
      </c>
      <c r="H54" s="56">
        <f t="shared" ref="H54:H60" si="2">F54*G54</f>
        <v>186528000</v>
      </c>
      <c r="I54" s="60"/>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row>
    <row r="55" spans="1:60" s="59" customFormat="1" ht="17.25" customHeight="1">
      <c r="A55" s="66">
        <v>42805</v>
      </c>
      <c r="B55" s="15" t="s">
        <v>38</v>
      </c>
      <c r="C55" s="53" t="str">
        <f>VLOOKUP(B55,[25]Vine!$A$5:$F$178,3,0)</f>
        <v>Đức Linh - Bình Thuận</v>
      </c>
      <c r="D55" s="53">
        <f>VLOOKUP(B55,[25]Vine!$A$5:$F$178,2,0)</f>
        <v>260682094</v>
      </c>
      <c r="E55" s="54" t="s">
        <v>50</v>
      </c>
      <c r="F55" s="54">
        <v>11367</v>
      </c>
      <c r="G55" s="55">
        <v>16000</v>
      </c>
      <c r="H55" s="56">
        <f t="shared" si="2"/>
        <v>181872000</v>
      </c>
      <c r="I55" s="60"/>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row>
    <row r="56" spans="1:60" s="59" customFormat="1" ht="17.25" customHeight="1">
      <c r="A56" s="66">
        <v>42805</v>
      </c>
      <c r="B56" s="15" t="s">
        <v>41</v>
      </c>
      <c r="C56" s="53" t="str">
        <f>VLOOKUP(B56,[25]Vine!$A$5:$F$178,3,0)</f>
        <v>Long Hương - Bình Thuận</v>
      </c>
      <c r="D56" s="53" t="str">
        <f>VLOOKUP(B56,[25]Vine!$A$5:$F$178,2,0)</f>
        <v>020714486</v>
      </c>
      <c r="E56" s="54" t="s">
        <v>50</v>
      </c>
      <c r="F56" s="54">
        <v>11335</v>
      </c>
      <c r="G56" s="55">
        <v>16000</v>
      </c>
      <c r="H56" s="56">
        <f t="shared" si="2"/>
        <v>181360000</v>
      </c>
      <c r="I56" s="60"/>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row>
    <row r="57" spans="1:60" s="59" customFormat="1" ht="17.25" customHeight="1">
      <c r="A57" s="66">
        <v>42805</v>
      </c>
      <c r="B57" s="15" t="s">
        <v>42</v>
      </c>
      <c r="C57" s="53" t="str">
        <f>VLOOKUP(B57,[25]Vine!$A$5:$F$178,3,0)</f>
        <v>Phan Thiết - Bình Thuận</v>
      </c>
      <c r="D57" s="53">
        <f>VLOOKUP(B57,[25]Vine!$A$5:$F$178,2,0)</f>
        <v>260178873</v>
      </c>
      <c r="E57" s="54" t="s">
        <v>50</v>
      </c>
      <c r="F57" s="54">
        <v>11763</v>
      </c>
      <c r="G57" s="55">
        <v>16000</v>
      </c>
      <c r="H57" s="56">
        <f t="shared" si="2"/>
        <v>188208000</v>
      </c>
      <c r="I57" s="60"/>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row>
    <row r="58" spans="1:60" s="59" customFormat="1" ht="17.25" customHeight="1">
      <c r="A58" s="66">
        <v>42805</v>
      </c>
      <c r="B58" s="15" t="s">
        <v>52</v>
      </c>
      <c r="C58" s="53" t="str">
        <f>VLOOKUP(B58,[25]Vine!$A$5:$F$178,3,0)</f>
        <v>Đức Linh - Bình Thuận</v>
      </c>
      <c r="D58" s="53">
        <f>VLOOKUP(B58,[25]Vine!$A$5:$F$178,2,0)</f>
        <v>250746332</v>
      </c>
      <c r="E58" s="54" t="s">
        <v>50</v>
      </c>
      <c r="F58" s="54">
        <v>11345</v>
      </c>
      <c r="G58" s="55">
        <v>16000</v>
      </c>
      <c r="H58" s="56">
        <f t="shared" si="2"/>
        <v>181520000</v>
      </c>
      <c r="I58" s="60"/>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row>
    <row r="59" spans="1:60" s="59" customFormat="1" ht="17.25" customHeight="1">
      <c r="A59" s="66">
        <v>42808</v>
      </c>
      <c r="B59" s="15" t="s">
        <v>44</v>
      </c>
      <c r="C59" s="53" t="str">
        <f>VLOOKUP(B59,[25]Vine!$A$5:$F$178,3,0)</f>
        <v>Phan Thiết - Bình Thuận</v>
      </c>
      <c r="D59" s="53">
        <f>VLOOKUP(B59,[25]Vine!$A$5:$F$178,2,0)</f>
        <v>260850613</v>
      </c>
      <c r="E59" s="54" t="s">
        <v>50</v>
      </c>
      <c r="F59" s="54">
        <v>11875</v>
      </c>
      <c r="G59" s="55">
        <v>16000</v>
      </c>
      <c r="H59" s="56">
        <f t="shared" si="2"/>
        <v>190000000</v>
      </c>
      <c r="I59" s="60"/>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row>
    <row r="60" spans="1:60" s="59" customFormat="1" ht="17.25" customHeight="1">
      <c r="A60" s="66">
        <v>42808</v>
      </c>
      <c r="B60" s="15" t="s">
        <v>51</v>
      </c>
      <c r="C60" s="53" t="str">
        <f>VLOOKUP(B60,[25]Vine!$A$5:$F$178,3,0)</f>
        <v>Phan Thiết - Bình Thuận</v>
      </c>
      <c r="D60" s="53">
        <f>VLOOKUP(B60,[25]Vine!$A$5:$F$178,2,0)</f>
        <v>280853616</v>
      </c>
      <c r="E60" s="54" t="s">
        <v>50</v>
      </c>
      <c r="F60" s="54">
        <v>11750</v>
      </c>
      <c r="G60" s="55">
        <v>16000</v>
      </c>
      <c r="H60" s="56">
        <f t="shared" si="2"/>
        <v>188000000</v>
      </c>
      <c r="I60" s="60"/>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row>
    <row r="61" spans="1:60" s="59" customFormat="1" ht="17.25" customHeight="1">
      <c r="A61" s="66">
        <v>42808</v>
      </c>
      <c r="B61" s="15" t="s">
        <v>40</v>
      </c>
      <c r="C61" s="53" t="str">
        <f>VLOOKUP(B61,[25]Vine!$A$5:$F$178,3,0)</f>
        <v>Hàm Tân - Bình Thuận</v>
      </c>
      <c r="D61" s="53">
        <f>VLOOKUP(B61,[25]Vine!$A$5:$F$178,2,0)</f>
        <v>260690910</v>
      </c>
      <c r="E61" s="54" t="s">
        <v>50</v>
      </c>
      <c r="F61" s="54">
        <f>553325.5-SUM(F14:F60)</f>
        <v>11342</v>
      </c>
      <c r="G61" s="55">
        <v>16000</v>
      </c>
      <c r="H61" s="56">
        <f t="shared" si="0"/>
        <v>181472000</v>
      </c>
      <c r="I61" s="60"/>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row>
    <row r="62" spans="1:60" s="59" customFormat="1" ht="17.25" customHeight="1">
      <c r="A62" s="51"/>
      <c r="B62" s="52"/>
      <c r="C62" s="53"/>
      <c r="D62" s="53"/>
      <c r="E62" s="54"/>
      <c r="F62" s="54"/>
      <c r="G62" s="55"/>
      <c r="H62" s="56"/>
      <c r="I62" s="56"/>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row>
    <row r="63" spans="1:60">
      <c r="A63" s="3" t="s">
        <v>21</v>
      </c>
      <c r="C63" s="16">
        <f>SUM(H14:H62)</f>
        <v>8853208000</v>
      </c>
      <c r="D63" s="16"/>
    </row>
    <row r="64" spans="1:60">
      <c r="C64" s="17"/>
      <c r="D64" s="5"/>
      <c r="G64" s="18" t="s">
        <v>54</v>
      </c>
      <c r="H64" s="19"/>
      <c r="I64" s="19"/>
    </row>
    <row r="65" spans="1:16114">
      <c r="B65" s="20" t="s">
        <v>22</v>
      </c>
      <c r="G65" s="21" t="s">
        <v>23</v>
      </c>
    </row>
    <row r="66" spans="1:16114">
      <c r="B66" s="22" t="s">
        <v>24</v>
      </c>
      <c r="D66" s="23"/>
      <c r="G66" s="24" t="s">
        <v>25</v>
      </c>
    </row>
    <row r="67" spans="1:16114">
      <c r="B67" s="22"/>
      <c r="D67" s="23"/>
      <c r="G67" s="24"/>
    </row>
    <row r="68" spans="1:16114">
      <c r="B68" s="22"/>
      <c r="D68" s="23"/>
      <c r="G68" s="24"/>
    </row>
    <row r="69" spans="1:16114">
      <c r="B69" s="22"/>
      <c r="D69" s="23"/>
      <c r="G69" s="24"/>
    </row>
    <row r="70" spans="1:16114">
      <c r="B70" s="22"/>
      <c r="D70" s="23"/>
      <c r="G70" s="24"/>
    </row>
    <row r="71" spans="1:16114" s="1" customFormat="1">
      <c r="A71" s="3"/>
      <c r="B71" s="22"/>
      <c r="C71" s="2"/>
      <c r="D71" s="23"/>
      <c r="E71" s="2"/>
      <c r="F71" s="5"/>
      <c r="G71" s="24"/>
      <c r="H71" s="2"/>
      <c r="I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row>
    <row r="72" spans="1:16114" s="1" customFormat="1">
      <c r="A72" s="3"/>
      <c r="B72" s="25" t="s">
        <v>29</v>
      </c>
      <c r="C72" s="25"/>
      <c r="D72" s="2"/>
      <c r="E72" s="2"/>
      <c r="F72" s="95"/>
      <c r="G72" s="95"/>
      <c r="H72" s="95"/>
      <c r="I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row>
    <row r="73" spans="1:16114" s="1" customFormat="1" ht="17.25" hidden="1" customHeight="1">
      <c r="A73" s="3"/>
      <c r="B73" s="25"/>
      <c r="C73" s="25"/>
      <c r="D73" s="2"/>
      <c r="E73" s="2"/>
      <c r="F73" s="63"/>
      <c r="G73" s="63"/>
      <c r="H73" s="63"/>
      <c r="I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row>
    <row r="74" spans="1:16114" s="1" customFormat="1" ht="17.25" hidden="1" customHeight="1">
      <c r="A74" s="3"/>
      <c r="B74" s="25"/>
      <c r="C74" s="25"/>
      <c r="D74" s="2"/>
      <c r="E74" s="2"/>
      <c r="F74" s="63"/>
      <c r="G74" s="63"/>
      <c r="H74" s="63"/>
      <c r="I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row>
    <row r="75" spans="1:16114" s="1" customFormat="1" ht="17.25" hidden="1" customHeight="1">
      <c r="A75" s="3"/>
      <c r="B75" s="25"/>
      <c r="C75" s="25"/>
      <c r="D75" s="2"/>
      <c r="E75" s="2"/>
      <c r="F75" s="63"/>
      <c r="G75" s="63"/>
      <c r="H75" s="63"/>
      <c r="I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row>
    <row r="76" spans="1:16114" s="1" customFormat="1" ht="17.25" hidden="1" customHeight="1">
      <c r="A76" s="3"/>
      <c r="B76" s="25"/>
      <c r="C76" s="25"/>
      <c r="D76" s="2"/>
      <c r="E76" s="2"/>
      <c r="F76" s="63"/>
      <c r="G76" s="63"/>
      <c r="H76" s="63"/>
      <c r="I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row>
    <row r="77" spans="1:16114" ht="30.75" customHeight="1"/>
    <row r="78" spans="1:16114" s="1" customFormat="1">
      <c r="A78" s="26" t="s">
        <v>26</v>
      </c>
      <c r="B78" s="2"/>
      <c r="C78" s="2"/>
      <c r="D78" s="2"/>
      <c r="E78" s="2"/>
      <c r="F78" s="5"/>
      <c r="G78" s="5"/>
      <c r="H78" s="2"/>
      <c r="I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row>
    <row r="79" spans="1:16114" s="1" customFormat="1" ht="33.75" customHeight="1">
      <c r="A79" s="77" t="s">
        <v>27</v>
      </c>
      <c r="B79" s="78"/>
      <c r="C79" s="78"/>
      <c r="D79" s="78"/>
      <c r="E79" s="78"/>
      <c r="F79" s="78"/>
      <c r="G79" s="78"/>
      <c r="H79" s="78"/>
      <c r="I79" s="78"/>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row>
    <row r="80" spans="1:16114" s="1" customFormat="1" ht="33.75" customHeight="1">
      <c r="A80" s="77" t="s">
        <v>28</v>
      </c>
      <c r="B80" s="77"/>
      <c r="C80" s="77"/>
      <c r="D80" s="77"/>
      <c r="E80" s="77"/>
      <c r="F80" s="77"/>
      <c r="G80" s="77"/>
      <c r="H80" s="77"/>
      <c r="I80" s="77"/>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row>
  </sheetData>
  <mergeCells count="9">
    <mergeCell ref="F72:H72"/>
    <mergeCell ref="A79:I79"/>
    <mergeCell ref="A80:I80"/>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65" right="0" top="0.75" bottom="0.3" header="0.3" footer="0.3"/>
  <pageSetup orientation="landscape" horizontalDpi="0" verticalDpi="0" r:id="rId1"/>
</worksheet>
</file>

<file path=xl/worksheets/sheet5.xml><?xml version="1.0" encoding="utf-8"?>
<worksheet xmlns="http://schemas.openxmlformats.org/spreadsheetml/2006/main" xmlns:r="http://schemas.openxmlformats.org/officeDocument/2006/relationships">
  <dimension ref="A1:WUT35"/>
  <sheetViews>
    <sheetView workbookViewId="0">
      <selection activeCell="K17" sqref="K17"/>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9" t="s">
        <v>0</v>
      </c>
      <c r="B1" s="79"/>
      <c r="C1" s="79"/>
      <c r="D1" s="79"/>
      <c r="E1" s="79"/>
      <c r="F1" s="79"/>
      <c r="G1" s="80"/>
      <c r="H1" s="81" t="s">
        <v>1</v>
      </c>
      <c r="I1" s="82"/>
    </row>
    <row r="2" spans="1:60">
      <c r="A2" s="79"/>
      <c r="B2" s="79"/>
      <c r="C2" s="79"/>
      <c r="D2" s="79"/>
      <c r="E2" s="79"/>
      <c r="F2" s="79"/>
      <c r="G2" s="80"/>
      <c r="H2" s="83"/>
      <c r="I2" s="84"/>
    </row>
    <row r="3" spans="1:60">
      <c r="A3" s="79"/>
      <c r="B3" s="79"/>
      <c r="C3" s="79"/>
      <c r="D3" s="79"/>
      <c r="E3" s="79"/>
      <c r="F3" s="79"/>
      <c r="G3" s="80"/>
      <c r="H3" s="83"/>
      <c r="I3" s="84"/>
    </row>
    <row r="4" spans="1:60" ht="16.5">
      <c r="A4" s="87" t="s">
        <v>57</v>
      </c>
      <c r="B4" s="87"/>
      <c r="C4" s="87"/>
      <c r="D4" s="87"/>
      <c r="E4" s="87"/>
      <c r="F4" s="87"/>
      <c r="G4" s="88"/>
      <c r="H4" s="85"/>
      <c r="I4" s="86"/>
    </row>
    <row r="5" spans="1:60" ht="20.25">
      <c r="C5" s="4"/>
      <c r="D5" s="4"/>
    </row>
    <row r="6" spans="1:60">
      <c r="A6" s="3" t="s">
        <v>2</v>
      </c>
      <c r="E6" s="2" t="s">
        <v>3</v>
      </c>
    </row>
    <row r="7" spans="1:60">
      <c r="A7" s="3" t="s">
        <v>4</v>
      </c>
    </row>
    <row r="8" spans="1:60">
      <c r="A8" s="3" t="s">
        <v>5</v>
      </c>
    </row>
    <row r="9" spans="1:60">
      <c r="A9" s="3" t="s">
        <v>6</v>
      </c>
    </row>
    <row r="11" spans="1:60" s="7" customFormat="1" ht="15">
      <c r="A11" s="89" t="s">
        <v>7</v>
      </c>
      <c r="B11" s="91" t="s">
        <v>8</v>
      </c>
      <c r="C11" s="92"/>
      <c r="D11" s="93"/>
      <c r="E11" s="94" t="s">
        <v>9</v>
      </c>
      <c r="F11" s="94"/>
      <c r="G11" s="94"/>
      <c r="H11" s="94"/>
      <c r="I11" s="67"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90"/>
      <c r="B12" s="67" t="s">
        <v>11</v>
      </c>
      <c r="C12" s="67" t="s">
        <v>12</v>
      </c>
      <c r="D12" s="67" t="s">
        <v>13</v>
      </c>
      <c r="E12" s="67" t="s">
        <v>14</v>
      </c>
      <c r="F12" s="8" t="s">
        <v>15</v>
      </c>
      <c r="G12" s="8" t="s">
        <v>16</v>
      </c>
      <c r="H12" s="9" t="s">
        <v>17</v>
      </c>
      <c r="I12" s="67"/>
      <c r="J12" s="6" t="s">
        <v>59</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c r="A14" s="66">
        <v>42800</v>
      </c>
      <c r="B14" s="15" t="s">
        <v>42</v>
      </c>
      <c r="C14" s="53" t="str">
        <f>VLOOKUP(B14,[25]Vine!$A$5:$F$178,3,0)</f>
        <v>Phan Thiết - Bình Thuận</v>
      </c>
      <c r="D14" s="53">
        <f>VLOOKUP(B14,[25]Vine!$A$5:$F$178,2,0)</f>
        <v>260178873</v>
      </c>
      <c r="E14" s="54" t="s">
        <v>50</v>
      </c>
      <c r="F14" s="54">
        <v>1150</v>
      </c>
      <c r="G14" s="55">
        <v>23000</v>
      </c>
      <c r="H14" s="56">
        <f t="shared" ref="H14:H16" si="0">F14*G14</f>
        <v>26450000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c r="A15" s="66">
        <v>42800</v>
      </c>
      <c r="B15" s="15" t="s">
        <v>44</v>
      </c>
      <c r="C15" s="53" t="str">
        <f>VLOOKUP(B15,[25]Vine!$A$5:$F$178,3,0)</f>
        <v>Phan Thiết - Bình Thuận</v>
      </c>
      <c r="D15" s="53">
        <f>VLOOKUP(B15,[25]Vine!$A$5:$F$178,2,0)</f>
        <v>260850613</v>
      </c>
      <c r="E15" s="54" t="s">
        <v>50</v>
      </c>
      <c r="F15" s="54">
        <v>1340</v>
      </c>
      <c r="G15" s="55">
        <v>23000</v>
      </c>
      <c r="H15" s="56">
        <f t="shared" si="0"/>
        <v>30820000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c r="A16" s="66">
        <v>42800</v>
      </c>
      <c r="B16" s="15" t="s">
        <v>51</v>
      </c>
      <c r="C16" s="53" t="str">
        <f>VLOOKUP(B16,[25]Vine!$A$5:$F$178,3,0)</f>
        <v>Phan Thiết - Bình Thuận</v>
      </c>
      <c r="D16" s="53">
        <f>VLOOKUP(B16,[25]Vine!$A$5:$F$178,2,0)</f>
        <v>280853616</v>
      </c>
      <c r="E16" s="54" t="s">
        <v>50</v>
      </c>
      <c r="F16" s="54">
        <v>1250</v>
      </c>
      <c r="G16" s="55">
        <v>23000</v>
      </c>
      <c r="H16" s="56">
        <f t="shared" si="0"/>
        <v>28750000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16114" s="59" customFormat="1">
      <c r="A17" s="51"/>
      <c r="B17" s="52"/>
      <c r="C17" s="53"/>
      <c r="D17" s="53"/>
      <c r="E17" s="54"/>
      <c r="F17" s="54"/>
      <c r="G17" s="55"/>
      <c r="H17" s="56"/>
      <c r="I17" s="56"/>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16114">
      <c r="A18" s="3" t="s">
        <v>21</v>
      </c>
      <c r="C18" s="16">
        <f>SUM(H14:H17)</f>
        <v>86020000</v>
      </c>
      <c r="D18" s="16"/>
    </row>
    <row r="19" spans="1:16114">
      <c r="C19" s="17"/>
      <c r="D19" s="5"/>
      <c r="G19" s="18" t="s">
        <v>58</v>
      </c>
      <c r="H19" s="19"/>
      <c r="I19" s="19"/>
    </row>
    <row r="20" spans="1:16114">
      <c r="B20" s="20" t="s">
        <v>22</v>
      </c>
      <c r="G20" s="21" t="s">
        <v>23</v>
      </c>
    </row>
    <row r="21" spans="1:16114">
      <c r="B21" s="22" t="s">
        <v>24</v>
      </c>
      <c r="D21" s="23"/>
      <c r="G21" s="24" t="s">
        <v>25</v>
      </c>
    </row>
    <row r="22" spans="1:16114">
      <c r="B22" s="22"/>
      <c r="D22" s="23"/>
      <c r="G22" s="24"/>
    </row>
    <row r="23" spans="1:16114">
      <c r="B23" s="22"/>
      <c r="D23" s="23"/>
      <c r="G23" s="24"/>
    </row>
    <row r="24" spans="1:16114">
      <c r="B24" s="22"/>
      <c r="D24" s="23"/>
      <c r="G24" s="24"/>
    </row>
    <row r="25" spans="1:16114">
      <c r="B25" s="22"/>
      <c r="D25" s="23"/>
      <c r="G25" s="24"/>
    </row>
    <row r="26" spans="1:16114" s="1" customFormat="1">
      <c r="A26" s="3"/>
      <c r="B26" s="22"/>
      <c r="C26" s="2"/>
      <c r="D26" s="23"/>
      <c r="E26" s="2"/>
      <c r="F26" s="5"/>
      <c r="G26" s="24"/>
      <c r="H26" s="2"/>
      <c r="I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row>
    <row r="27" spans="1:16114" s="1" customFormat="1">
      <c r="A27" s="3"/>
      <c r="B27" s="25" t="s">
        <v>29</v>
      </c>
      <c r="C27" s="25"/>
      <c r="D27" s="2"/>
      <c r="E27" s="2"/>
      <c r="F27" s="95"/>
      <c r="G27" s="95"/>
      <c r="H27" s="95"/>
      <c r="I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row>
    <row r="28" spans="1:16114" s="1" customFormat="1" ht="17.25" hidden="1" customHeight="1">
      <c r="A28" s="3"/>
      <c r="B28" s="25"/>
      <c r="C28" s="25"/>
      <c r="D28" s="2"/>
      <c r="E28" s="2"/>
      <c r="F28" s="68"/>
      <c r="G28" s="68"/>
      <c r="H28" s="68"/>
      <c r="I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row>
    <row r="29" spans="1:16114" s="1" customFormat="1" ht="17.25" hidden="1" customHeight="1">
      <c r="A29" s="3"/>
      <c r="B29" s="25"/>
      <c r="C29" s="25"/>
      <c r="D29" s="2"/>
      <c r="E29" s="2"/>
      <c r="F29" s="68"/>
      <c r="G29" s="68"/>
      <c r="H29" s="68"/>
      <c r="I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row>
    <row r="30" spans="1:16114" s="1" customFormat="1" ht="17.25" hidden="1" customHeight="1">
      <c r="A30" s="3"/>
      <c r="B30" s="25"/>
      <c r="C30" s="25"/>
      <c r="D30" s="2"/>
      <c r="E30" s="2"/>
      <c r="F30" s="68"/>
      <c r="G30" s="68"/>
      <c r="H30" s="68"/>
      <c r="I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row>
    <row r="31" spans="1:16114" s="1" customFormat="1" ht="17.25" hidden="1" customHeight="1">
      <c r="A31" s="3"/>
      <c r="B31" s="25"/>
      <c r="C31" s="25"/>
      <c r="D31" s="2"/>
      <c r="E31" s="2"/>
      <c r="F31" s="68"/>
      <c r="G31" s="68"/>
      <c r="H31" s="68"/>
      <c r="I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row>
    <row r="32" spans="1:16114" ht="30.75" customHeight="1"/>
    <row r="33" spans="1:16114" s="1" customFormat="1">
      <c r="A33" s="26" t="s">
        <v>26</v>
      </c>
      <c r="B33" s="2"/>
      <c r="C33" s="2"/>
      <c r="D33" s="2"/>
      <c r="E33" s="2"/>
      <c r="F33" s="5"/>
      <c r="G33" s="5"/>
      <c r="H33" s="2"/>
      <c r="I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row>
    <row r="34" spans="1:16114" s="1" customFormat="1" ht="33.75" customHeight="1">
      <c r="A34" s="77" t="s">
        <v>27</v>
      </c>
      <c r="B34" s="78"/>
      <c r="C34" s="78"/>
      <c r="D34" s="78"/>
      <c r="E34" s="78"/>
      <c r="F34" s="78"/>
      <c r="G34" s="78"/>
      <c r="H34" s="78"/>
      <c r="I34" s="78"/>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row>
    <row r="35" spans="1:16114" s="1" customFormat="1" ht="33.75" customHeight="1">
      <c r="A35" s="77" t="s">
        <v>28</v>
      </c>
      <c r="B35" s="77"/>
      <c r="C35" s="77"/>
      <c r="D35" s="77"/>
      <c r="E35" s="77"/>
      <c r="F35" s="77"/>
      <c r="G35" s="77"/>
      <c r="H35" s="77"/>
      <c r="I35" s="77"/>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row>
  </sheetData>
  <mergeCells count="9">
    <mergeCell ref="F27:H27"/>
    <mergeCell ref="A34:I34"/>
    <mergeCell ref="A35:I35"/>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7" right="0" top="0.3" bottom="0" header="0.3" footer="0"/>
  <pageSetup orientation="landscape" horizontalDpi="0" verticalDpi="0" r:id="rId1"/>
</worksheet>
</file>

<file path=xl/worksheets/sheet6.xml><?xml version="1.0" encoding="utf-8"?>
<worksheet xmlns="http://schemas.openxmlformats.org/spreadsheetml/2006/main" xmlns:r="http://schemas.openxmlformats.org/officeDocument/2006/relationships">
  <dimension ref="A1:WUT72"/>
  <sheetViews>
    <sheetView topLeftCell="A37" workbookViewId="0">
      <selection sqref="A1:XFD1048576"/>
    </sheetView>
  </sheetViews>
  <sheetFormatPr defaultRowHeight="15.75"/>
  <cols>
    <col min="1" max="1" width="11.625" style="3" customWidth="1"/>
    <col min="2" max="2" width="22.625" style="2" customWidth="1"/>
    <col min="3" max="3" width="22.125" style="2" customWidth="1"/>
    <col min="4" max="4" width="12.125" style="2" customWidth="1"/>
    <col min="5" max="5" width="13.375" style="2" customWidth="1"/>
    <col min="6" max="6" width="9.625" style="5" customWidth="1"/>
    <col min="7" max="7" width="9.5"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9" t="s">
        <v>0</v>
      </c>
      <c r="B1" s="79"/>
      <c r="C1" s="79"/>
      <c r="D1" s="79"/>
      <c r="E1" s="79"/>
      <c r="F1" s="79"/>
      <c r="G1" s="80"/>
      <c r="H1" s="81" t="s">
        <v>1</v>
      </c>
      <c r="I1" s="82"/>
    </row>
    <row r="2" spans="1:60">
      <c r="A2" s="79"/>
      <c r="B2" s="79"/>
      <c r="C2" s="79"/>
      <c r="D2" s="79"/>
      <c r="E2" s="79"/>
      <c r="F2" s="79"/>
      <c r="G2" s="80"/>
      <c r="H2" s="83"/>
      <c r="I2" s="84"/>
    </row>
    <row r="3" spans="1:60">
      <c r="A3" s="79"/>
      <c r="B3" s="79"/>
      <c r="C3" s="79"/>
      <c r="D3" s="79"/>
      <c r="E3" s="79"/>
      <c r="F3" s="79"/>
      <c r="G3" s="80"/>
      <c r="H3" s="83"/>
      <c r="I3" s="84"/>
    </row>
    <row r="4" spans="1:60" ht="16.5">
      <c r="A4" s="87" t="s">
        <v>61</v>
      </c>
      <c r="B4" s="87"/>
      <c r="C4" s="87"/>
      <c r="D4" s="87"/>
      <c r="E4" s="87"/>
      <c r="F4" s="87"/>
      <c r="G4" s="88"/>
      <c r="H4" s="85"/>
      <c r="I4" s="86"/>
    </row>
    <row r="5" spans="1:60" ht="20.25">
      <c r="C5" s="4"/>
      <c r="D5" s="4"/>
    </row>
    <row r="6" spans="1:60">
      <c r="A6" s="3" t="s">
        <v>2</v>
      </c>
      <c r="E6" s="2" t="s">
        <v>3</v>
      </c>
    </row>
    <row r="7" spans="1:60">
      <c r="A7" s="3" t="s">
        <v>4</v>
      </c>
    </row>
    <row r="8" spans="1:60">
      <c r="A8" s="3" t="s">
        <v>5</v>
      </c>
    </row>
    <row r="9" spans="1:60">
      <c r="A9" s="3" t="s">
        <v>6</v>
      </c>
    </row>
    <row r="11" spans="1:60" s="7" customFormat="1" ht="15">
      <c r="A11" s="89" t="s">
        <v>7</v>
      </c>
      <c r="B11" s="91" t="s">
        <v>8</v>
      </c>
      <c r="C11" s="92"/>
      <c r="D11" s="93"/>
      <c r="E11" s="94" t="s">
        <v>9</v>
      </c>
      <c r="F11" s="94"/>
      <c r="G11" s="94"/>
      <c r="H11" s="94"/>
      <c r="I11" s="69"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90"/>
      <c r="B12" s="69" t="s">
        <v>11</v>
      </c>
      <c r="C12" s="69" t="s">
        <v>12</v>
      </c>
      <c r="D12" s="69" t="s">
        <v>13</v>
      </c>
      <c r="E12" s="69" t="s">
        <v>14</v>
      </c>
      <c r="F12" s="8" t="s">
        <v>15</v>
      </c>
      <c r="G12" s="8" t="s">
        <v>16</v>
      </c>
      <c r="H12" s="9" t="s">
        <v>17</v>
      </c>
      <c r="I12" s="69"/>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c r="A14" s="66">
        <v>42801</v>
      </c>
      <c r="B14" s="15" t="s">
        <v>42</v>
      </c>
      <c r="C14" s="53" t="str">
        <f>VLOOKUP(B14,[25]Vine!$A$5:$F$178,3,0)</f>
        <v>Phan Thiết - Bình Thuận</v>
      </c>
      <c r="D14" s="53">
        <f>VLOOKUP(B14,[25]Vine!$A$5:$F$178,2,0)</f>
        <v>260178873</v>
      </c>
      <c r="E14" s="54" t="s">
        <v>50</v>
      </c>
      <c r="F14" s="54">
        <v>11350</v>
      </c>
      <c r="G14" s="55">
        <v>16000</v>
      </c>
      <c r="H14" s="56">
        <f t="shared" ref="H14:H53" si="0">F14*G14</f>
        <v>181600000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c r="A15" s="66">
        <v>42801</v>
      </c>
      <c r="B15" s="15" t="s">
        <v>44</v>
      </c>
      <c r="C15" s="53" t="str">
        <f>VLOOKUP(B15,[25]Vine!$A$5:$F$178,3,0)</f>
        <v>Phan Thiết - Bình Thuận</v>
      </c>
      <c r="D15" s="53">
        <f>VLOOKUP(B15,[25]Vine!$A$5:$F$178,2,0)</f>
        <v>260850613</v>
      </c>
      <c r="E15" s="54" t="s">
        <v>50</v>
      </c>
      <c r="F15" s="54">
        <v>11025</v>
      </c>
      <c r="G15" s="55">
        <v>16000</v>
      </c>
      <c r="H15" s="56">
        <f t="shared" si="0"/>
        <v>176400000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c r="A16" s="66">
        <v>42801</v>
      </c>
      <c r="B16" s="15" t="s">
        <v>41</v>
      </c>
      <c r="C16" s="53" t="str">
        <f>VLOOKUP(B16,[25]Vine!$A$5:$F$178,3,0)</f>
        <v>Long Hương - Bình Thuận</v>
      </c>
      <c r="D16" s="53" t="str">
        <f>VLOOKUP(B16,[25]Vine!$A$5:$F$178,2,0)</f>
        <v>020714486</v>
      </c>
      <c r="E16" s="54" t="s">
        <v>50</v>
      </c>
      <c r="F16" s="54">
        <v>11355</v>
      </c>
      <c r="G16" s="55">
        <v>16000</v>
      </c>
      <c r="H16" s="56">
        <f t="shared" si="0"/>
        <v>181680000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c r="A17" s="66">
        <v>42801</v>
      </c>
      <c r="B17" s="15" t="s">
        <v>51</v>
      </c>
      <c r="C17" s="53" t="str">
        <f>VLOOKUP(B17,[25]Vine!$A$5:$F$178,3,0)</f>
        <v>Phan Thiết - Bình Thuận</v>
      </c>
      <c r="D17" s="53">
        <f>VLOOKUP(B17,[25]Vine!$A$5:$F$178,2,0)</f>
        <v>280853616</v>
      </c>
      <c r="E17" s="54" t="s">
        <v>50</v>
      </c>
      <c r="F17" s="54">
        <v>11420</v>
      </c>
      <c r="G17" s="55">
        <v>16000</v>
      </c>
      <c r="H17" s="56">
        <f t="shared" si="0"/>
        <v>182720000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c r="A18" s="66">
        <v>42802</v>
      </c>
      <c r="B18" s="15" t="s">
        <v>45</v>
      </c>
      <c r="C18" s="53" t="str">
        <f>VLOOKUP(B18,[25]Vine!$A$5:$F$178,3,0)</f>
        <v>Thanh Hải - Bình Thuận</v>
      </c>
      <c r="D18" s="53">
        <f>VLOOKUP(B18,[25]Vine!$A$5:$F$178,2,0)</f>
        <v>261005222</v>
      </c>
      <c r="E18" s="54" t="s">
        <v>50</v>
      </c>
      <c r="F18" s="54">
        <v>11615</v>
      </c>
      <c r="G18" s="55">
        <v>16000</v>
      </c>
      <c r="H18" s="56">
        <f t="shared" si="0"/>
        <v>185840000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c r="A19" s="66">
        <v>42802</v>
      </c>
      <c r="B19" s="15" t="s">
        <v>38</v>
      </c>
      <c r="C19" s="53" t="str">
        <f>VLOOKUP(B19,[25]Vine!$A$5:$F$178,3,0)</f>
        <v>Đức Linh - Bình Thuận</v>
      </c>
      <c r="D19" s="53">
        <f>VLOOKUP(B19,[25]Vine!$A$5:$F$178,2,0)</f>
        <v>260682094</v>
      </c>
      <c r="E19" s="54" t="s">
        <v>50</v>
      </c>
      <c r="F19" s="54">
        <v>11270</v>
      </c>
      <c r="G19" s="55">
        <v>16000</v>
      </c>
      <c r="H19" s="56">
        <f t="shared" si="0"/>
        <v>180320000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c r="A20" s="66">
        <v>42802</v>
      </c>
      <c r="B20" s="15" t="s">
        <v>52</v>
      </c>
      <c r="C20" s="53" t="str">
        <f>VLOOKUP(B20,[25]Vine!$A$5:$F$178,3,0)</f>
        <v>Đức Linh - Bình Thuận</v>
      </c>
      <c r="D20" s="53">
        <f>VLOOKUP(B20,[25]Vine!$A$5:$F$178,2,0)</f>
        <v>250746332</v>
      </c>
      <c r="E20" s="54" t="s">
        <v>50</v>
      </c>
      <c r="F20" s="54">
        <v>11893</v>
      </c>
      <c r="G20" s="55">
        <v>16000</v>
      </c>
      <c r="H20" s="56">
        <f t="shared" si="0"/>
        <v>190288000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c r="A21" s="66">
        <v>42802</v>
      </c>
      <c r="B21" s="15" t="s">
        <v>40</v>
      </c>
      <c r="C21" s="53" t="str">
        <f>VLOOKUP(B21,[25]Vine!$A$5:$F$178,3,0)</f>
        <v>Hàm Tân - Bình Thuận</v>
      </c>
      <c r="D21" s="53">
        <f>VLOOKUP(B21,[25]Vine!$A$5:$F$178,2,0)</f>
        <v>260690910</v>
      </c>
      <c r="E21" s="54" t="s">
        <v>50</v>
      </c>
      <c r="F21" s="54">
        <v>11656</v>
      </c>
      <c r="G21" s="55">
        <v>16000</v>
      </c>
      <c r="H21" s="56">
        <f t="shared" si="0"/>
        <v>186496000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c r="A22" s="66">
        <v>42804</v>
      </c>
      <c r="B22" s="15" t="s">
        <v>44</v>
      </c>
      <c r="C22" s="53" t="str">
        <f>VLOOKUP(B22,[25]Vine!$A$5:$F$178,3,0)</f>
        <v>Phan Thiết - Bình Thuận</v>
      </c>
      <c r="D22" s="53">
        <f>VLOOKUP(B22,[25]Vine!$A$5:$F$178,2,0)</f>
        <v>260850613</v>
      </c>
      <c r="E22" s="54" t="s">
        <v>50</v>
      </c>
      <c r="F22" s="54">
        <v>11785</v>
      </c>
      <c r="G22" s="55">
        <v>16000</v>
      </c>
      <c r="H22" s="56">
        <f t="shared" si="0"/>
        <v>188560000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c r="A23" s="66">
        <v>42804</v>
      </c>
      <c r="B23" s="15" t="s">
        <v>42</v>
      </c>
      <c r="C23" s="53" t="str">
        <f>VLOOKUP(B23,[25]Vine!$A$5:$F$178,3,0)</f>
        <v>Phan Thiết - Bình Thuận</v>
      </c>
      <c r="D23" s="53">
        <f>VLOOKUP(B23,[25]Vine!$A$5:$F$178,2,0)</f>
        <v>260178873</v>
      </c>
      <c r="E23" s="54" t="s">
        <v>50</v>
      </c>
      <c r="F23" s="65">
        <v>11680</v>
      </c>
      <c r="G23" s="55">
        <v>16000</v>
      </c>
      <c r="H23" s="56">
        <f t="shared" si="0"/>
        <v>186880000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c r="A24" s="66">
        <v>42804</v>
      </c>
      <c r="B24" s="15" t="s">
        <v>51</v>
      </c>
      <c r="C24" s="53" t="str">
        <f>VLOOKUP(B24,[25]Vine!$A$5:$F$178,3,0)</f>
        <v>Phan Thiết - Bình Thuận</v>
      </c>
      <c r="D24" s="53">
        <f>VLOOKUP(B24,[25]Vine!$A$5:$F$178,2,0)</f>
        <v>280853616</v>
      </c>
      <c r="E24" s="54" t="s">
        <v>50</v>
      </c>
      <c r="F24" s="54">
        <v>11780</v>
      </c>
      <c r="G24" s="55">
        <v>16000</v>
      </c>
      <c r="H24" s="56">
        <f t="shared" si="0"/>
        <v>188480000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c r="A25" s="66">
        <v>42804</v>
      </c>
      <c r="B25" s="15" t="s">
        <v>41</v>
      </c>
      <c r="C25" s="53" t="str">
        <f>VLOOKUP(B25,[25]Vine!$A$5:$F$178,3,0)</f>
        <v>Long Hương - Bình Thuận</v>
      </c>
      <c r="D25" s="53" t="str">
        <f>VLOOKUP(B25,[25]Vine!$A$5:$F$178,2,0)</f>
        <v>020714486</v>
      </c>
      <c r="E25" s="54" t="s">
        <v>50</v>
      </c>
      <c r="F25" s="54">
        <v>11690</v>
      </c>
      <c r="G25" s="55">
        <v>16000</v>
      </c>
      <c r="H25" s="56">
        <f t="shared" si="0"/>
        <v>187040000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c r="A26" s="66">
        <v>42807</v>
      </c>
      <c r="B26" s="15" t="s">
        <v>52</v>
      </c>
      <c r="C26" s="53" t="str">
        <f>VLOOKUP(B26,[25]Vine!$A$5:$F$178,3,0)</f>
        <v>Đức Linh - Bình Thuận</v>
      </c>
      <c r="D26" s="53">
        <f>VLOOKUP(B26,[25]Vine!$A$5:$F$178,2,0)</f>
        <v>250746332</v>
      </c>
      <c r="E26" s="54" t="s">
        <v>50</v>
      </c>
      <c r="F26" s="54">
        <v>11540</v>
      </c>
      <c r="G26" s="55">
        <v>16000</v>
      </c>
      <c r="H26" s="56">
        <f t="shared" si="0"/>
        <v>184640000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c r="A27" s="66">
        <v>42807</v>
      </c>
      <c r="B27" s="15" t="s">
        <v>45</v>
      </c>
      <c r="C27" s="53" t="str">
        <f>VLOOKUP(B27,[25]Vine!$A$5:$F$178,3,0)</f>
        <v>Thanh Hải - Bình Thuận</v>
      </c>
      <c r="D27" s="53">
        <f>VLOOKUP(B27,[25]Vine!$A$5:$F$178,2,0)</f>
        <v>261005222</v>
      </c>
      <c r="E27" s="54" t="s">
        <v>50</v>
      </c>
      <c r="F27" s="54">
        <v>11454</v>
      </c>
      <c r="G27" s="55">
        <v>16000</v>
      </c>
      <c r="H27" s="56">
        <f t="shared" si="0"/>
        <v>183264000</v>
      </c>
      <c r="I27" s="60"/>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s="59" customFormat="1">
      <c r="A28" s="66">
        <v>42807</v>
      </c>
      <c r="B28" s="15" t="s">
        <v>40</v>
      </c>
      <c r="C28" s="53" t="str">
        <f>VLOOKUP(B28,[25]Vine!$A$5:$F$178,3,0)</f>
        <v>Hàm Tân - Bình Thuận</v>
      </c>
      <c r="D28" s="53">
        <f>VLOOKUP(B28,[25]Vine!$A$5:$F$178,2,0)</f>
        <v>260690910</v>
      </c>
      <c r="E28" s="54" t="s">
        <v>50</v>
      </c>
      <c r="F28" s="54">
        <v>11440</v>
      </c>
      <c r="G28" s="55">
        <v>16000</v>
      </c>
      <c r="H28" s="56">
        <f t="shared" si="0"/>
        <v>183040000</v>
      </c>
      <c r="I28" s="60"/>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row>
    <row r="29" spans="1:60" s="59" customFormat="1">
      <c r="A29" s="66">
        <v>42807</v>
      </c>
      <c r="B29" s="15" t="s">
        <v>38</v>
      </c>
      <c r="C29" s="53" t="str">
        <f>VLOOKUP(B29,[25]Vine!$A$5:$F$178,3,0)</f>
        <v>Đức Linh - Bình Thuận</v>
      </c>
      <c r="D29" s="53">
        <f>VLOOKUP(B29,[25]Vine!$A$5:$F$178,2,0)</f>
        <v>260682094</v>
      </c>
      <c r="E29" s="54" t="s">
        <v>50</v>
      </c>
      <c r="F29" s="54">
        <v>11376</v>
      </c>
      <c r="G29" s="55">
        <v>16000</v>
      </c>
      <c r="H29" s="56">
        <f t="shared" si="0"/>
        <v>182016000</v>
      </c>
      <c r="I29" s="60"/>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row>
    <row r="30" spans="1:60" s="59" customFormat="1">
      <c r="A30" s="66">
        <v>42809</v>
      </c>
      <c r="B30" s="15" t="s">
        <v>51</v>
      </c>
      <c r="C30" s="53" t="str">
        <f>VLOOKUP(B30,[25]Vine!$A$5:$F$178,3,0)</f>
        <v>Phan Thiết - Bình Thuận</v>
      </c>
      <c r="D30" s="53">
        <f>VLOOKUP(B30,[25]Vine!$A$5:$F$178,2,0)</f>
        <v>280853616</v>
      </c>
      <c r="E30" s="54" t="s">
        <v>50</v>
      </c>
      <c r="F30" s="54">
        <v>11245</v>
      </c>
      <c r="G30" s="55">
        <v>16000</v>
      </c>
      <c r="H30" s="56">
        <f t="shared" si="0"/>
        <v>179920000</v>
      </c>
      <c r="I30" s="60"/>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row>
    <row r="31" spans="1:60" s="59" customFormat="1">
      <c r="A31" s="66">
        <v>42809</v>
      </c>
      <c r="B31" s="15" t="s">
        <v>42</v>
      </c>
      <c r="C31" s="53" t="str">
        <f>VLOOKUP(B31,[25]Vine!$A$5:$F$178,3,0)</f>
        <v>Phan Thiết - Bình Thuận</v>
      </c>
      <c r="D31" s="53">
        <f>VLOOKUP(B31,[25]Vine!$A$5:$F$178,2,0)</f>
        <v>260178873</v>
      </c>
      <c r="E31" s="54" t="s">
        <v>50</v>
      </c>
      <c r="F31" s="54">
        <v>11476.5</v>
      </c>
      <c r="G31" s="55">
        <v>16000</v>
      </c>
      <c r="H31" s="56">
        <f t="shared" si="0"/>
        <v>183624000</v>
      </c>
      <c r="I31" s="60"/>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row>
    <row r="32" spans="1:60" s="59" customFormat="1">
      <c r="A32" s="66">
        <v>42809</v>
      </c>
      <c r="B32" s="15" t="s">
        <v>44</v>
      </c>
      <c r="C32" s="53" t="str">
        <f>VLOOKUP(B32,[25]Vine!$A$5:$F$178,3,0)</f>
        <v>Phan Thiết - Bình Thuận</v>
      </c>
      <c r="D32" s="53">
        <f>VLOOKUP(B32,[25]Vine!$A$5:$F$178,2,0)</f>
        <v>260850613</v>
      </c>
      <c r="E32" s="54" t="s">
        <v>50</v>
      </c>
      <c r="F32" s="54">
        <v>11472</v>
      </c>
      <c r="G32" s="55">
        <v>16000</v>
      </c>
      <c r="H32" s="56">
        <f t="shared" si="0"/>
        <v>183552000</v>
      </c>
      <c r="I32" s="60"/>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row>
    <row r="33" spans="1:60" s="59" customFormat="1">
      <c r="A33" s="66">
        <v>42809</v>
      </c>
      <c r="B33" s="15" t="s">
        <v>41</v>
      </c>
      <c r="C33" s="53" t="str">
        <f>VLOOKUP(B33,[25]Vine!$A$5:$F$178,3,0)</f>
        <v>Long Hương - Bình Thuận</v>
      </c>
      <c r="D33" s="53" t="str">
        <f>VLOOKUP(B33,[25]Vine!$A$5:$F$178,2,0)</f>
        <v>020714486</v>
      </c>
      <c r="E33" s="54" t="s">
        <v>50</v>
      </c>
      <c r="F33" s="54">
        <v>11675</v>
      </c>
      <c r="G33" s="55">
        <v>16000</v>
      </c>
      <c r="H33" s="56">
        <f t="shared" si="0"/>
        <v>186800000</v>
      </c>
      <c r="I33" s="60"/>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row>
    <row r="34" spans="1:60" s="59" customFormat="1">
      <c r="A34" s="66">
        <v>42810</v>
      </c>
      <c r="B34" s="15" t="s">
        <v>52</v>
      </c>
      <c r="C34" s="53" t="str">
        <f>VLOOKUP(B34,[25]Vine!$A$5:$F$178,3,0)</f>
        <v>Đức Linh - Bình Thuận</v>
      </c>
      <c r="D34" s="53">
        <f>VLOOKUP(B34,[25]Vine!$A$5:$F$178,2,0)</f>
        <v>250746332</v>
      </c>
      <c r="E34" s="54" t="s">
        <v>50</v>
      </c>
      <c r="F34" s="54">
        <v>11380</v>
      </c>
      <c r="G34" s="55">
        <v>16000</v>
      </c>
      <c r="H34" s="56">
        <f t="shared" si="0"/>
        <v>182080000</v>
      </c>
      <c r="I34" s="60"/>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row>
    <row r="35" spans="1:60" s="59" customFormat="1">
      <c r="A35" s="66">
        <v>42810</v>
      </c>
      <c r="B35" s="15" t="s">
        <v>45</v>
      </c>
      <c r="C35" s="53" t="str">
        <f>VLOOKUP(B35,[25]Vine!$A$5:$F$178,3,0)</f>
        <v>Thanh Hải - Bình Thuận</v>
      </c>
      <c r="D35" s="53">
        <f>VLOOKUP(B35,[25]Vine!$A$5:$F$178,2,0)</f>
        <v>261005222</v>
      </c>
      <c r="E35" s="54" t="s">
        <v>50</v>
      </c>
      <c r="F35" s="54">
        <v>11546</v>
      </c>
      <c r="G35" s="55">
        <v>16000</v>
      </c>
      <c r="H35" s="56">
        <f t="shared" si="0"/>
        <v>184736000</v>
      </c>
      <c r="I35" s="60"/>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row>
    <row r="36" spans="1:60" s="59" customFormat="1">
      <c r="A36" s="66">
        <v>42810</v>
      </c>
      <c r="B36" s="15" t="s">
        <v>40</v>
      </c>
      <c r="C36" s="53" t="str">
        <f>VLOOKUP(B36,[25]Vine!$A$5:$F$178,3,0)</f>
        <v>Hàm Tân - Bình Thuận</v>
      </c>
      <c r="D36" s="53">
        <f>VLOOKUP(B36,[25]Vine!$A$5:$F$178,2,0)</f>
        <v>260690910</v>
      </c>
      <c r="E36" s="54" t="s">
        <v>50</v>
      </c>
      <c r="F36" s="54">
        <v>11420</v>
      </c>
      <c r="G36" s="55">
        <v>16000</v>
      </c>
      <c r="H36" s="56">
        <f t="shared" si="0"/>
        <v>182720000</v>
      </c>
      <c r="I36" s="60"/>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row>
    <row r="37" spans="1:60" s="59" customFormat="1">
      <c r="A37" s="66">
        <v>42810</v>
      </c>
      <c r="B37" s="15" t="s">
        <v>38</v>
      </c>
      <c r="C37" s="53" t="str">
        <f>VLOOKUP(B37,[25]Vine!$A$5:$F$178,3,0)</f>
        <v>Đức Linh - Bình Thuận</v>
      </c>
      <c r="D37" s="53">
        <f>VLOOKUP(B37,[25]Vine!$A$5:$F$178,2,0)</f>
        <v>260682094</v>
      </c>
      <c r="E37" s="54" t="s">
        <v>50</v>
      </c>
      <c r="F37" s="54">
        <v>11450</v>
      </c>
      <c r="G37" s="55">
        <v>16000</v>
      </c>
      <c r="H37" s="56">
        <f t="shared" si="0"/>
        <v>183200000</v>
      </c>
      <c r="I37" s="60"/>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row>
    <row r="38" spans="1:60" s="59" customFormat="1">
      <c r="A38" s="66">
        <v>42811</v>
      </c>
      <c r="B38" s="15" t="s">
        <v>42</v>
      </c>
      <c r="C38" s="53" t="str">
        <f>VLOOKUP(B38,[25]Vine!$A$5:$F$178,3,0)</f>
        <v>Phan Thiết - Bình Thuận</v>
      </c>
      <c r="D38" s="53">
        <f>VLOOKUP(B38,[25]Vine!$A$5:$F$178,2,0)</f>
        <v>260178873</v>
      </c>
      <c r="E38" s="54" t="s">
        <v>50</v>
      </c>
      <c r="F38" s="54">
        <v>11376</v>
      </c>
      <c r="G38" s="55">
        <v>16000</v>
      </c>
      <c r="H38" s="56">
        <f t="shared" si="0"/>
        <v>182016000</v>
      </c>
      <c r="I38" s="60"/>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row>
    <row r="39" spans="1:60" s="59" customFormat="1">
      <c r="A39" s="66">
        <v>42811</v>
      </c>
      <c r="B39" s="15" t="s">
        <v>51</v>
      </c>
      <c r="C39" s="53" t="str">
        <f>VLOOKUP(B39,[25]Vine!$A$5:$F$178,3,0)</f>
        <v>Phan Thiết - Bình Thuận</v>
      </c>
      <c r="D39" s="53">
        <f>VLOOKUP(B39,[25]Vine!$A$5:$F$178,2,0)</f>
        <v>280853616</v>
      </c>
      <c r="E39" s="54" t="s">
        <v>50</v>
      </c>
      <c r="F39" s="54">
        <v>11400</v>
      </c>
      <c r="G39" s="55">
        <v>16000</v>
      </c>
      <c r="H39" s="56">
        <f t="shared" si="0"/>
        <v>182400000</v>
      </c>
      <c r="I39" s="60"/>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row>
    <row r="40" spans="1:60" s="59" customFormat="1">
      <c r="A40" s="66">
        <v>42811</v>
      </c>
      <c r="B40" s="15" t="s">
        <v>41</v>
      </c>
      <c r="C40" s="53" t="str">
        <f>VLOOKUP(B40,[25]Vine!$A$5:$F$178,3,0)</f>
        <v>Long Hương - Bình Thuận</v>
      </c>
      <c r="D40" s="53" t="str">
        <f>VLOOKUP(B40,[25]Vine!$A$5:$F$178,2,0)</f>
        <v>020714486</v>
      </c>
      <c r="E40" s="54" t="s">
        <v>50</v>
      </c>
      <c r="F40" s="54">
        <v>11385</v>
      </c>
      <c r="G40" s="55">
        <v>16000</v>
      </c>
      <c r="H40" s="56">
        <f t="shared" si="0"/>
        <v>182160000</v>
      </c>
      <c r="I40" s="60"/>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row>
    <row r="41" spans="1:60" s="59" customFormat="1">
      <c r="A41" s="66">
        <v>42811</v>
      </c>
      <c r="B41" s="15" t="s">
        <v>44</v>
      </c>
      <c r="C41" s="53" t="str">
        <f>VLOOKUP(B41,[25]Vine!$A$5:$F$178,3,0)</f>
        <v>Phan Thiết - Bình Thuận</v>
      </c>
      <c r="D41" s="53">
        <f>VLOOKUP(B41,[25]Vine!$A$5:$F$178,2,0)</f>
        <v>260850613</v>
      </c>
      <c r="E41" s="54" t="s">
        <v>50</v>
      </c>
      <c r="F41" s="54">
        <v>11345</v>
      </c>
      <c r="G41" s="55">
        <v>16000</v>
      </c>
      <c r="H41" s="56">
        <f t="shared" si="0"/>
        <v>181520000</v>
      </c>
      <c r="I41" s="60"/>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row>
    <row r="42" spans="1:60" s="59" customFormat="1">
      <c r="A42" s="66">
        <v>42812</v>
      </c>
      <c r="B42" s="15" t="s">
        <v>52</v>
      </c>
      <c r="C42" s="53" t="str">
        <f>VLOOKUP(B42,[25]Vine!$A$5:$F$178,3,0)</f>
        <v>Đức Linh - Bình Thuận</v>
      </c>
      <c r="D42" s="53">
        <f>VLOOKUP(B42,[25]Vine!$A$5:$F$178,2,0)</f>
        <v>250746332</v>
      </c>
      <c r="E42" s="54" t="s">
        <v>50</v>
      </c>
      <c r="F42" s="54">
        <v>11535</v>
      </c>
      <c r="G42" s="55">
        <v>16000</v>
      </c>
      <c r="H42" s="56">
        <f t="shared" si="0"/>
        <v>184560000</v>
      </c>
      <c r="I42" s="60"/>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row>
    <row r="43" spans="1:60" s="59" customFormat="1">
      <c r="A43" s="66">
        <v>42812</v>
      </c>
      <c r="B43" s="15" t="s">
        <v>45</v>
      </c>
      <c r="C43" s="53" t="str">
        <f>VLOOKUP(B43,[25]Vine!$A$5:$F$178,3,0)</f>
        <v>Thanh Hải - Bình Thuận</v>
      </c>
      <c r="D43" s="53">
        <f>VLOOKUP(B43,[25]Vine!$A$5:$F$178,2,0)</f>
        <v>261005222</v>
      </c>
      <c r="E43" s="54" t="s">
        <v>50</v>
      </c>
      <c r="F43" s="54">
        <v>11650</v>
      </c>
      <c r="G43" s="55">
        <v>16000</v>
      </c>
      <c r="H43" s="56">
        <f t="shared" si="0"/>
        <v>186400000</v>
      </c>
      <c r="I43" s="60"/>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row>
    <row r="44" spans="1:60" s="59" customFormat="1">
      <c r="A44" s="66">
        <v>42812</v>
      </c>
      <c r="B44" s="15" t="s">
        <v>38</v>
      </c>
      <c r="C44" s="53" t="str">
        <f>VLOOKUP(B44,[25]Vine!$A$5:$F$178,3,0)</f>
        <v>Đức Linh - Bình Thuận</v>
      </c>
      <c r="D44" s="53">
        <f>VLOOKUP(B44,[25]Vine!$A$5:$F$178,2,0)</f>
        <v>260682094</v>
      </c>
      <c r="E44" s="54" t="s">
        <v>50</v>
      </c>
      <c r="F44" s="54">
        <v>11655</v>
      </c>
      <c r="G44" s="55">
        <v>16000</v>
      </c>
      <c r="H44" s="56">
        <f t="shared" si="0"/>
        <v>186480000</v>
      </c>
      <c r="I44" s="60"/>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row>
    <row r="45" spans="1:60" s="59" customFormat="1">
      <c r="A45" s="66">
        <v>42812</v>
      </c>
      <c r="B45" s="15" t="s">
        <v>40</v>
      </c>
      <c r="C45" s="53" t="str">
        <f>VLOOKUP(B45,[25]Vine!$A$5:$F$178,3,0)</f>
        <v>Hàm Tân - Bình Thuận</v>
      </c>
      <c r="D45" s="53">
        <f>VLOOKUP(B45,[25]Vine!$A$5:$F$178,2,0)</f>
        <v>260690910</v>
      </c>
      <c r="E45" s="54" t="s">
        <v>50</v>
      </c>
      <c r="F45" s="54">
        <v>11325</v>
      </c>
      <c r="G45" s="55">
        <v>16000</v>
      </c>
      <c r="H45" s="56">
        <f t="shared" si="0"/>
        <v>181200000</v>
      </c>
      <c r="I45" s="60"/>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row>
    <row r="46" spans="1:60" s="59" customFormat="1">
      <c r="A46" s="66">
        <v>42814</v>
      </c>
      <c r="B46" s="15" t="s">
        <v>51</v>
      </c>
      <c r="C46" s="53" t="str">
        <f>VLOOKUP(B46,[25]Vine!$A$5:$F$178,3,0)</f>
        <v>Phan Thiết - Bình Thuận</v>
      </c>
      <c r="D46" s="53">
        <f>VLOOKUP(B46,[25]Vine!$A$5:$F$178,2,0)</f>
        <v>280853616</v>
      </c>
      <c r="E46" s="54" t="s">
        <v>50</v>
      </c>
      <c r="F46" s="54">
        <v>11620</v>
      </c>
      <c r="G46" s="55">
        <v>16000</v>
      </c>
      <c r="H46" s="56">
        <f t="shared" si="0"/>
        <v>185920000</v>
      </c>
      <c r="I46" s="60"/>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row>
    <row r="47" spans="1:60" s="59" customFormat="1">
      <c r="A47" s="66">
        <v>42814</v>
      </c>
      <c r="B47" s="15" t="s">
        <v>41</v>
      </c>
      <c r="C47" s="53" t="str">
        <f>VLOOKUP(B47,[25]Vine!$A$5:$F$178,3,0)</f>
        <v>Long Hương - Bình Thuận</v>
      </c>
      <c r="D47" s="53" t="str">
        <f>VLOOKUP(B47,[25]Vine!$A$5:$F$178,2,0)</f>
        <v>020714486</v>
      </c>
      <c r="E47" s="54" t="s">
        <v>50</v>
      </c>
      <c r="F47" s="54">
        <v>11632</v>
      </c>
      <c r="G47" s="55">
        <v>16000</v>
      </c>
      <c r="H47" s="56">
        <f t="shared" si="0"/>
        <v>186112000</v>
      </c>
      <c r="I47" s="60"/>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row>
    <row r="48" spans="1:60" s="59" customFormat="1">
      <c r="A48" s="66">
        <v>42814</v>
      </c>
      <c r="B48" s="15" t="s">
        <v>42</v>
      </c>
      <c r="C48" s="53" t="str">
        <f>VLOOKUP(B48,[25]Vine!$A$5:$F$178,3,0)</f>
        <v>Phan Thiết - Bình Thuận</v>
      </c>
      <c r="D48" s="53">
        <f>VLOOKUP(B48,[25]Vine!$A$5:$F$178,2,0)</f>
        <v>260178873</v>
      </c>
      <c r="E48" s="54" t="s">
        <v>50</v>
      </c>
      <c r="F48" s="54">
        <v>11357</v>
      </c>
      <c r="G48" s="55">
        <v>16000</v>
      </c>
      <c r="H48" s="56">
        <f t="shared" si="0"/>
        <v>181712000</v>
      </c>
      <c r="I48" s="60"/>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row>
    <row r="49" spans="1:16114" s="59" customFormat="1">
      <c r="A49" s="66">
        <v>42814</v>
      </c>
      <c r="B49" s="15" t="s">
        <v>52</v>
      </c>
      <c r="C49" s="53" t="str">
        <f>VLOOKUP(B49,[25]Vine!$A$5:$F$178,3,0)</f>
        <v>Đức Linh - Bình Thuận</v>
      </c>
      <c r="D49" s="53">
        <f>VLOOKUP(B49,[25]Vine!$A$5:$F$178,2,0)</f>
        <v>250746332</v>
      </c>
      <c r="E49" s="54" t="s">
        <v>50</v>
      </c>
      <c r="F49" s="54">
        <v>11478</v>
      </c>
      <c r="G49" s="55">
        <v>16000</v>
      </c>
      <c r="H49" s="56">
        <f t="shared" si="0"/>
        <v>183648000</v>
      </c>
      <c r="I49" s="60"/>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row>
    <row r="50" spans="1:16114" s="59" customFormat="1">
      <c r="A50" s="66">
        <v>42815</v>
      </c>
      <c r="B50" s="15" t="s">
        <v>44</v>
      </c>
      <c r="C50" s="53" t="str">
        <f>VLOOKUP(B50,[25]Vine!$A$5:$F$178,3,0)</f>
        <v>Phan Thiết - Bình Thuận</v>
      </c>
      <c r="D50" s="53">
        <f>VLOOKUP(B50,[25]Vine!$A$5:$F$178,2,0)</f>
        <v>260850613</v>
      </c>
      <c r="E50" s="54" t="s">
        <v>50</v>
      </c>
      <c r="F50" s="54">
        <v>11769</v>
      </c>
      <c r="G50" s="55">
        <v>16000</v>
      </c>
      <c r="H50" s="56">
        <f t="shared" si="0"/>
        <v>188304000</v>
      </c>
      <c r="I50" s="60"/>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row>
    <row r="51" spans="1:16114" s="59" customFormat="1">
      <c r="A51" s="66">
        <v>42815</v>
      </c>
      <c r="B51" s="15" t="s">
        <v>51</v>
      </c>
      <c r="C51" s="53" t="str">
        <f>VLOOKUP(B51,[25]Vine!$A$5:$F$178,3,0)</f>
        <v>Phan Thiết - Bình Thuận</v>
      </c>
      <c r="D51" s="53">
        <f>VLOOKUP(B51,[25]Vine!$A$5:$F$178,2,0)</f>
        <v>280853616</v>
      </c>
      <c r="E51" s="54" t="s">
        <v>50</v>
      </c>
      <c r="F51" s="54">
        <v>11580</v>
      </c>
      <c r="G51" s="55">
        <v>16000</v>
      </c>
      <c r="H51" s="56">
        <f t="shared" si="0"/>
        <v>185280000</v>
      </c>
      <c r="I51" s="60"/>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row>
    <row r="52" spans="1:16114" s="59" customFormat="1">
      <c r="A52" s="66">
        <v>42815</v>
      </c>
      <c r="B52" s="15" t="s">
        <v>38</v>
      </c>
      <c r="C52" s="53" t="str">
        <f>VLOOKUP(B52,[25]Vine!$A$5:$F$178,3,0)</f>
        <v>Đức Linh - Bình Thuận</v>
      </c>
      <c r="D52" s="53">
        <f>VLOOKUP(B52,[25]Vine!$A$5:$F$178,2,0)</f>
        <v>260682094</v>
      </c>
      <c r="E52" s="54" t="s">
        <v>50</v>
      </c>
      <c r="F52" s="54">
        <v>11630</v>
      </c>
      <c r="G52" s="55">
        <v>16000</v>
      </c>
      <c r="H52" s="56">
        <f t="shared" si="0"/>
        <v>186080000</v>
      </c>
      <c r="I52" s="60"/>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row>
    <row r="53" spans="1:16114" s="59" customFormat="1">
      <c r="A53" s="66">
        <v>42815</v>
      </c>
      <c r="B53" s="15" t="s">
        <v>40</v>
      </c>
      <c r="C53" s="53" t="str">
        <f>VLOOKUP(B53,[25]Vine!$A$5:$F$178,3,0)</f>
        <v>Hàm Tân - Bình Thuận</v>
      </c>
      <c r="D53" s="53">
        <f>VLOOKUP(B53,[25]Vine!$A$5:$F$178,2,0)</f>
        <v>260690910</v>
      </c>
      <c r="E53" s="54" t="s">
        <v>50</v>
      </c>
      <c r="F53" s="54">
        <f>459959.5-SUM(F14:F52)</f>
        <v>11229</v>
      </c>
      <c r="G53" s="55">
        <v>16000</v>
      </c>
      <c r="H53" s="56">
        <f t="shared" si="0"/>
        <v>179664000</v>
      </c>
      <c r="I53" s="60"/>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row>
    <row r="54" spans="1:16114" s="59" customFormat="1">
      <c r="A54" s="51"/>
      <c r="B54" s="52"/>
      <c r="C54" s="53"/>
      <c r="D54" s="53"/>
      <c r="E54" s="54"/>
      <c r="F54" s="54"/>
      <c r="G54" s="55"/>
      <c r="H54" s="56"/>
      <c r="I54" s="56"/>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row>
    <row r="55" spans="1:16114">
      <c r="A55" s="3" t="s">
        <v>21</v>
      </c>
      <c r="C55" s="16">
        <f>SUM(H14:H54)</f>
        <v>7359352000</v>
      </c>
      <c r="D55" s="16"/>
    </row>
    <row r="56" spans="1:16114">
      <c r="C56" s="17"/>
      <c r="D56" s="5"/>
      <c r="G56" s="18" t="s">
        <v>60</v>
      </c>
      <c r="H56" s="19"/>
      <c r="I56" s="19"/>
    </row>
    <row r="57" spans="1:16114">
      <c r="B57" s="20" t="s">
        <v>22</v>
      </c>
      <c r="G57" s="21" t="s">
        <v>23</v>
      </c>
    </row>
    <row r="58" spans="1:16114">
      <c r="B58" s="22" t="s">
        <v>24</v>
      </c>
      <c r="D58" s="23"/>
      <c r="G58" s="24" t="s">
        <v>25</v>
      </c>
    </row>
    <row r="59" spans="1:16114">
      <c r="B59" s="22"/>
      <c r="D59" s="23"/>
      <c r="G59" s="24"/>
    </row>
    <row r="60" spans="1:16114">
      <c r="B60" s="22"/>
      <c r="D60" s="23"/>
      <c r="G60" s="24"/>
    </row>
    <row r="61" spans="1:16114">
      <c r="B61" s="22"/>
      <c r="D61" s="23"/>
      <c r="G61" s="24"/>
    </row>
    <row r="62" spans="1:16114">
      <c r="B62" s="22"/>
      <c r="D62" s="23"/>
      <c r="G62" s="24"/>
    </row>
    <row r="63" spans="1:16114" s="1" customFormat="1" ht="24.75" customHeight="1">
      <c r="A63" s="3"/>
      <c r="B63" s="22"/>
      <c r="C63" s="2"/>
      <c r="D63" s="23"/>
      <c r="E63" s="2"/>
      <c r="F63" s="5"/>
      <c r="G63" s="24"/>
      <c r="H63" s="2"/>
      <c r="I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c r="A64" s="3"/>
      <c r="B64" s="25" t="s">
        <v>29</v>
      </c>
      <c r="C64" s="25"/>
      <c r="D64" s="2"/>
      <c r="E64" s="2"/>
      <c r="F64" s="95"/>
      <c r="G64" s="95"/>
      <c r="H64" s="95"/>
      <c r="I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row r="65" spans="1:16114" s="1" customFormat="1" ht="17.25" hidden="1" customHeight="1">
      <c r="A65" s="3"/>
      <c r="B65" s="25"/>
      <c r="C65" s="25"/>
      <c r="D65" s="2"/>
      <c r="E65" s="2"/>
      <c r="F65" s="70"/>
      <c r="G65" s="70"/>
      <c r="H65" s="70"/>
      <c r="I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row>
    <row r="66" spans="1:16114" s="1" customFormat="1" ht="17.25" hidden="1" customHeight="1">
      <c r="A66" s="3"/>
      <c r="B66" s="25"/>
      <c r="C66" s="25"/>
      <c r="D66" s="2"/>
      <c r="E66" s="2"/>
      <c r="F66" s="70"/>
      <c r="G66" s="70"/>
      <c r="H66" s="70"/>
      <c r="I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row>
    <row r="67" spans="1:16114" s="1" customFormat="1" ht="17.25" hidden="1" customHeight="1">
      <c r="A67" s="3"/>
      <c r="B67" s="25"/>
      <c r="C67" s="25"/>
      <c r="D67" s="2"/>
      <c r="E67" s="2"/>
      <c r="F67" s="70"/>
      <c r="G67" s="70"/>
      <c r="H67" s="70"/>
      <c r="I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row>
    <row r="68" spans="1:16114" s="1" customFormat="1" ht="17.25" hidden="1" customHeight="1">
      <c r="A68" s="3"/>
      <c r="B68" s="25"/>
      <c r="C68" s="25"/>
      <c r="D68" s="2"/>
      <c r="E68" s="2"/>
      <c r="F68" s="70"/>
      <c r="G68" s="70"/>
      <c r="H68" s="70"/>
      <c r="I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row>
    <row r="69" spans="1:16114" ht="11.25" customHeight="1"/>
    <row r="70" spans="1:16114" s="1" customFormat="1">
      <c r="A70" s="26" t="s">
        <v>26</v>
      </c>
      <c r="B70" s="2"/>
      <c r="C70" s="2"/>
      <c r="D70" s="2"/>
      <c r="E70" s="2"/>
      <c r="F70" s="5"/>
      <c r="G70" s="5"/>
      <c r="H70" s="2"/>
      <c r="I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row>
    <row r="71" spans="1:16114" s="1" customFormat="1" ht="33.75" customHeight="1">
      <c r="A71" s="77" t="s">
        <v>27</v>
      </c>
      <c r="B71" s="78"/>
      <c r="C71" s="78"/>
      <c r="D71" s="78"/>
      <c r="E71" s="78"/>
      <c r="F71" s="78"/>
      <c r="G71" s="78"/>
      <c r="H71" s="78"/>
      <c r="I71" s="78"/>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row>
    <row r="72" spans="1:16114" s="1" customFormat="1" ht="33.75" customHeight="1">
      <c r="A72" s="77" t="s">
        <v>28</v>
      </c>
      <c r="B72" s="77"/>
      <c r="C72" s="77"/>
      <c r="D72" s="77"/>
      <c r="E72" s="77"/>
      <c r="F72" s="77"/>
      <c r="G72" s="77"/>
      <c r="H72" s="77"/>
      <c r="I72" s="77"/>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row>
  </sheetData>
  <autoFilter ref="A13:WUT13"/>
  <mergeCells count="9">
    <mergeCell ref="F64:H64"/>
    <mergeCell ref="A71:I71"/>
    <mergeCell ref="A72:I72"/>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46" right="0.15" top="0.18" bottom="0.16" header="0.23" footer="0.16"/>
  <pageSetup scale="98" orientation="landscape" horizontalDpi="0" verticalDpi="0" r:id="rId1"/>
</worksheet>
</file>

<file path=xl/worksheets/sheet7.xml><?xml version="1.0" encoding="utf-8"?>
<worksheet xmlns="http://schemas.openxmlformats.org/spreadsheetml/2006/main" xmlns:r="http://schemas.openxmlformats.org/officeDocument/2006/relationships">
  <dimension ref="A1:WUT80"/>
  <sheetViews>
    <sheetView topLeftCell="A25" workbookViewId="0">
      <selection activeCell="E20" sqref="E20"/>
    </sheetView>
  </sheetViews>
  <sheetFormatPr defaultRowHeight="15.75"/>
  <cols>
    <col min="1" max="1" width="11.25" style="3" customWidth="1"/>
    <col min="2" max="3" width="22.125" style="2" customWidth="1"/>
    <col min="4" max="4" width="12.125" style="2" customWidth="1"/>
    <col min="5" max="5" width="12.75" style="2" customWidth="1"/>
    <col min="6" max="6" width="9.625" style="5" customWidth="1"/>
    <col min="7" max="7" width="9.5"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9" t="s">
        <v>0</v>
      </c>
      <c r="B1" s="79"/>
      <c r="C1" s="79"/>
      <c r="D1" s="79"/>
      <c r="E1" s="79"/>
      <c r="F1" s="79"/>
      <c r="G1" s="80"/>
      <c r="H1" s="81" t="s">
        <v>1</v>
      </c>
      <c r="I1" s="82"/>
    </row>
    <row r="2" spans="1:60">
      <c r="A2" s="79"/>
      <c r="B2" s="79"/>
      <c r="C2" s="79"/>
      <c r="D2" s="79"/>
      <c r="E2" s="79"/>
      <c r="F2" s="79"/>
      <c r="G2" s="80"/>
      <c r="H2" s="83"/>
      <c r="I2" s="84"/>
    </row>
    <row r="3" spans="1:60">
      <c r="A3" s="79"/>
      <c r="B3" s="79"/>
      <c r="C3" s="79"/>
      <c r="D3" s="79"/>
      <c r="E3" s="79"/>
      <c r="F3" s="79"/>
      <c r="G3" s="80"/>
      <c r="H3" s="83"/>
      <c r="I3" s="84"/>
    </row>
    <row r="4" spans="1:60" ht="16.5">
      <c r="A4" s="87" t="s">
        <v>63</v>
      </c>
      <c r="B4" s="87"/>
      <c r="C4" s="87"/>
      <c r="D4" s="87"/>
      <c r="E4" s="87"/>
      <c r="F4" s="87"/>
      <c r="G4" s="88"/>
      <c r="H4" s="85"/>
      <c r="I4" s="86"/>
    </row>
    <row r="5" spans="1:60" ht="20.25">
      <c r="C5" s="4"/>
      <c r="D5" s="4"/>
    </row>
    <row r="6" spans="1:60">
      <c r="A6" s="3" t="s">
        <v>2</v>
      </c>
      <c r="E6" s="2" t="s">
        <v>3</v>
      </c>
    </row>
    <row r="7" spans="1:60">
      <c r="A7" s="3" t="s">
        <v>4</v>
      </c>
    </row>
    <row r="8" spans="1:60">
      <c r="A8" s="3" t="s">
        <v>5</v>
      </c>
    </row>
    <row r="9" spans="1:60">
      <c r="A9" s="3" t="s">
        <v>6</v>
      </c>
    </row>
    <row r="10" spans="1:60" ht="19.5" customHeight="1"/>
    <row r="11" spans="1:60" s="7" customFormat="1" ht="15">
      <c r="A11" s="89" t="s">
        <v>7</v>
      </c>
      <c r="B11" s="91" t="s">
        <v>8</v>
      </c>
      <c r="C11" s="92"/>
      <c r="D11" s="93"/>
      <c r="E11" s="94" t="s">
        <v>9</v>
      </c>
      <c r="F11" s="94"/>
      <c r="G11" s="94"/>
      <c r="H11" s="94"/>
      <c r="I11" s="71"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34.5" customHeight="1">
      <c r="A12" s="90"/>
      <c r="B12" s="71" t="s">
        <v>11</v>
      </c>
      <c r="C12" s="71" t="s">
        <v>12</v>
      </c>
      <c r="D12" s="71" t="s">
        <v>13</v>
      </c>
      <c r="E12" s="71" t="s">
        <v>14</v>
      </c>
      <c r="F12" s="8" t="s">
        <v>15</v>
      </c>
      <c r="G12" s="8" t="s">
        <v>16</v>
      </c>
      <c r="H12" s="9" t="s">
        <v>17</v>
      </c>
      <c r="I12" s="71"/>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ht="18.75" customHeight="1">
      <c r="A14" s="66">
        <v>42805</v>
      </c>
      <c r="B14" s="15" t="s">
        <v>42</v>
      </c>
      <c r="C14" s="53" t="str">
        <f>VLOOKUP(B14,[25]Vine!$A$5:$F$178,3,0)</f>
        <v>Phan Thiết - Bình Thuận</v>
      </c>
      <c r="D14" s="53">
        <f>VLOOKUP(B14,[25]Vine!$A$5:$F$178,2,0)</f>
        <v>260178873</v>
      </c>
      <c r="E14" s="54" t="s">
        <v>50</v>
      </c>
      <c r="F14" s="54">
        <v>11370</v>
      </c>
      <c r="G14" s="55">
        <v>16500</v>
      </c>
      <c r="H14" s="56">
        <f t="shared" ref="H14:H61" si="0">F14*G14</f>
        <v>187605000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ht="18.75" customHeight="1">
      <c r="A15" s="66">
        <v>42805</v>
      </c>
      <c r="B15" s="15" t="s">
        <v>44</v>
      </c>
      <c r="C15" s="53" t="str">
        <f>VLOOKUP(B15,[25]Vine!$A$5:$F$178,3,0)</f>
        <v>Phan Thiết - Bình Thuận</v>
      </c>
      <c r="D15" s="53">
        <f>VLOOKUP(B15,[25]Vine!$A$5:$F$178,2,0)</f>
        <v>260850613</v>
      </c>
      <c r="E15" s="54" t="s">
        <v>50</v>
      </c>
      <c r="F15" s="54">
        <v>11425</v>
      </c>
      <c r="G15" s="55">
        <v>16500</v>
      </c>
      <c r="H15" s="56">
        <f t="shared" si="0"/>
        <v>188512500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ht="18.75" customHeight="1">
      <c r="A16" s="66">
        <v>42805</v>
      </c>
      <c r="B16" s="75" t="s">
        <v>41</v>
      </c>
      <c r="C16" s="53" t="str">
        <f>VLOOKUP(B16,[25]Vine!$A$5:$F$178,3,0)</f>
        <v>Long Hương - Bình Thuận</v>
      </c>
      <c r="D16" s="53" t="str">
        <f>VLOOKUP(B16,[25]Vine!$A$5:$F$178,2,0)</f>
        <v>020714486</v>
      </c>
      <c r="E16" s="54" t="s">
        <v>50</v>
      </c>
      <c r="F16" s="54">
        <v>11570</v>
      </c>
      <c r="G16" s="55">
        <v>16500</v>
      </c>
      <c r="H16" s="56">
        <f t="shared" si="0"/>
        <v>190905000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ht="18.75" customHeight="1">
      <c r="A17" s="66">
        <v>42807</v>
      </c>
      <c r="B17" s="15" t="s">
        <v>51</v>
      </c>
      <c r="C17" s="53" t="str">
        <f>VLOOKUP(B17,[25]Vine!$A$5:$F$178,3,0)</f>
        <v>Phan Thiết - Bình Thuận</v>
      </c>
      <c r="D17" s="53">
        <f>VLOOKUP(B17,[25]Vine!$A$5:$F$178,2,0)</f>
        <v>280853616</v>
      </c>
      <c r="E17" s="54" t="s">
        <v>50</v>
      </c>
      <c r="F17" s="54">
        <v>11630</v>
      </c>
      <c r="G17" s="55">
        <v>16500</v>
      </c>
      <c r="H17" s="56">
        <f t="shared" si="0"/>
        <v>191895000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ht="18.75" customHeight="1">
      <c r="A18" s="66">
        <v>42807</v>
      </c>
      <c r="B18" s="75" t="s">
        <v>45</v>
      </c>
      <c r="C18" s="53" t="str">
        <f>VLOOKUP(B18,[25]Vine!$A$5:$F$178,3,0)</f>
        <v>Thanh Hải - Bình Thuận</v>
      </c>
      <c r="D18" s="53">
        <f>VLOOKUP(B18,[25]Vine!$A$5:$F$178,2,0)</f>
        <v>261005222</v>
      </c>
      <c r="E18" s="54" t="s">
        <v>50</v>
      </c>
      <c r="F18" s="54">
        <v>11685</v>
      </c>
      <c r="G18" s="55">
        <v>16500</v>
      </c>
      <c r="H18" s="56">
        <f t="shared" si="0"/>
        <v>192802500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ht="18.75" customHeight="1">
      <c r="A19" s="66">
        <v>42807</v>
      </c>
      <c r="B19" s="75" t="s">
        <v>38</v>
      </c>
      <c r="C19" s="53" t="str">
        <f>VLOOKUP(B19,[25]Vine!$A$5:$F$178,3,0)</f>
        <v>Đức Linh - Bình Thuận</v>
      </c>
      <c r="D19" s="53">
        <f>VLOOKUP(B19,[25]Vine!$A$5:$F$178,2,0)</f>
        <v>260682094</v>
      </c>
      <c r="E19" s="54" t="s">
        <v>50</v>
      </c>
      <c r="F19" s="54">
        <v>11347</v>
      </c>
      <c r="G19" s="55">
        <v>16500</v>
      </c>
      <c r="H19" s="56">
        <f t="shared" si="0"/>
        <v>187225500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ht="18.75" customHeight="1">
      <c r="A20" s="66">
        <v>42808</v>
      </c>
      <c r="B20" s="15" t="s">
        <v>52</v>
      </c>
      <c r="C20" s="53" t="str">
        <f>VLOOKUP(B20,[25]Vine!$A$5:$F$178,3,0)</f>
        <v>Đức Linh - Bình Thuận</v>
      </c>
      <c r="D20" s="53">
        <f>VLOOKUP(B20,[25]Vine!$A$5:$F$178,2,0)</f>
        <v>250746332</v>
      </c>
      <c r="E20" s="54" t="s">
        <v>50</v>
      </c>
      <c r="F20" s="54">
        <v>11458</v>
      </c>
      <c r="G20" s="55">
        <v>16500</v>
      </c>
      <c r="H20" s="56">
        <f t="shared" si="0"/>
        <v>189057000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ht="18.75" customHeight="1">
      <c r="A21" s="66">
        <v>42808</v>
      </c>
      <c r="B21" s="75" t="s">
        <v>40</v>
      </c>
      <c r="C21" s="53" t="str">
        <f>VLOOKUP(B21,[25]Vine!$A$5:$F$178,3,0)</f>
        <v>Hàm Tân - Bình Thuận</v>
      </c>
      <c r="D21" s="53">
        <f>VLOOKUP(B21,[25]Vine!$A$5:$F$178,2,0)</f>
        <v>260690910</v>
      </c>
      <c r="E21" s="54" t="s">
        <v>50</v>
      </c>
      <c r="F21" s="54">
        <v>11650</v>
      </c>
      <c r="G21" s="55">
        <v>16500</v>
      </c>
      <c r="H21" s="56">
        <f t="shared" si="0"/>
        <v>192225000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ht="18.75" customHeight="1">
      <c r="A22" s="66">
        <v>42808</v>
      </c>
      <c r="B22" s="75" t="s">
        <v>44</v>
      </c>
      <c r="C22" s="53" t="str">
        <f>VLOOKUP(B22,[25]Vine!$A$5:$F$178,3,0)</f>
        <v>Phan Thiết - Bình Thuận</v>
      </c>
      <c r="D22" s="53">
        <f>VLOOKUP(B22,[25]Vine!$A$5:$F$178,2,0)</f>
        <v>260850613</v>
      </c>
      <c r="E22" s="54" t="s">
        <v>50</v>
      </c>
      <c r="F22" s="54">
        <v>11350</v>
      </c>
      <c r="G22" s="55">
        <v>16500</v>
      </c>
      <c r="H22" s="56">
        <f t="shared" si="0"/>
        <v>187275000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ht="18.75" customHeight="1">
      <c r="A23" s="66">
        <v>42808</v>
      </c>
      <c r="B23" s="76" t="s">
        <v>42</v>
      </c>
      <c r="C23" s="53" t="str">
        <f>VLOOKUP(B23,[25]Vine!$A$5:$F$178,3,0)</f>
        <v>Phan Thiết - Bình Thuận</v>
      </c>
      <c r="D23" s="53">
        <f>VLOOKUP(B23,[25]Vine!$A$5:$F$178,2,0)</f>
        <v>260178873</v>
      </c>
      <c r="E23" s="54" t="s">
        <v>50</v>
      </c>
      <c r="F23" s="65">
        <v>11600</v>
      </c>
      <c r="G23" s="55">
        <v>16500</v>
      </c>
      <c r="H23" s="56">
        <f t="shared" si="0"/>
        <v>191400000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ht="18.75" customHeight="1">
      <c r="A24" s="66">
        <v>42809</v>
      </c>
      <c r="B24" s="75" t="s">
        <v>51</v>
      </c>
      <c r="C24" s="53" t="str">
        <f>VLOOKUP(B24,[25]Vine!$A$5:$F$178,3,0)</f>
        <v>Phan Thiết - Bình Thuận</v>
      </c>
      <c r="D24" s="53">
        <f>VLOOKUP(B24,[25]Vine!$A$5:$F$178,2,0)</f>
        <v>280853616</v>
      </c>
      <c r="E24" s="54" t="s">
        <v>50</v>
      </c>
      <c r="F24" s="54">
        <v>11675</v>
      </c>
      <c r="G24" s="55">
        <v>16500</v>
      </c>
      <c r="H24" s="56">
        <f t="shared" si="0"/>
        <v>192637500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ht="18.75" customHeight="1">
      <c r="A25" s="66">
        <v>42809</v>
      </c>
      <c r="B25" s="75" t="s">
        <v>41</v>
      </c>
      <c r="C25" s="53" t="str">
        <f>VLOOKUP(B25,[25]Vine!$A$5:$F$178,3,0)</f>
        <v>Long Hương - Bình Thuận</v>
      </c>
      <c r="D25" s="53" t="str">
        <f>VLOOKUP(B25,[25]Vine!$A$5:$F$178,2,0)</f>
        <v>020714486</v>
      </c>
      <c r="E25" s="54" t="s">
        <v>50</v>
      </c>
      <c r="F25" s="54">
        <v>11750</v>
      </c>
      <c r="G25" s="55">
        <v>16500</v>
      </c>
      <c r="H25" s="56">
        <f t="shared" si="0"/>
        <v>193875000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ht="18.75" customHeight="1">
      <c r="A26" s="66">
        <v>42809</v>
      </c>
      <c r="B26" s="15" t="s">
        <v>38</v>
      </c>
      <c r="C26" s="53" t="str">
        <f>VLOOKUP(B26,[25]Vine!$A$5:$F$178,3,0)</f>
        <v>Đức Linh - Bình Thuận</v>
      </c>
      <c r="D26" s="53">
        <f>VLOOKUP(B26,[25]Vine!$A$5:$F$178,2,0)</f>
        <v>260682094</v>
      </c>
      <c r="E26" s="54" t="s">
        <v>50</v>
      </c>
      <c r="F26" s="54">
        <v>11720</v>
      </c>
      <c r="G26" s="55">
        <v>16500</v>
      </c>
      <c r="H26" s="56">
        <f t="shared" si="0"/>
        <v>193380000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ht="18.75" customHeight="1">
      <c r="A27" s="66">
        <v>42809</v>
      </c>
      <c r="B27" s="15" t="s">
        <v>45</v>
      </c>
      <c r="C27" s="53" t="str">
        <f>VLOOKUP(B27,[25]Vine!$A$5:$F$178,3,0)</f>
        <v>Thanh Hải - Bình Thuận</v>
      </c>
      <c r="D27" s="53">
        <f>VLOOKUP(B27,[25]Vine!$A$5:$F$178,2,0)</f>
        <v>261005222</v>
      </c>
      <c r="E27" s="54" t="s">
        <v>50</v>
      </c>
      <c r="F27" s="54">
        <v>11400</v>
      </c>
      <c r="G27" s="55">
        <v>16500</v>
      </c>
      <c r="H27" s="56">
        <f t="shared" si="0"/>
        <v>188100000</v>
      </c>
      <c r="I27" s="60"/>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s="59" customFormat="1" ht="18.75" customHeight="1">
      <c r="A28" s="66">
        <v>42810</v>
      </c>
      <c r="B28" s="75" t="s">
        <v>40</v>
      </c>
      <c r="C28" s="53" t="str">
        <f>VLOOKUP(B28,[25]Vine!$A$5:$F$178,3,0)</f>
        <v>Hàm Tân - Bình Thuận</v>
      </c>
      <c r="D28" s="53">
        <f>VLOOKUP(B28,[25]Vine!$A$5:$F$178,2,0)</f>
        <v>260690910</v>
      </c>
      <c r="E28" s="54" t="s">
        <v>50</v>
      </c>
      <c r="F28" s="54">
        <v>11380</v>
      </c>
      <c r="G28" s="55">
        <v>16500</v>
      </c>
      <c r="H28" s="56">
        <f t="shared" si="0"/>
        <v>187770000</v>
      </c>
      <c r="I28" s="60"/>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row>
    <row r="29" spans="1:60" s="59" customFormat="1" ht="18.75" customHeight="1">
      <c r="A29" s="66">
        <v>42810</v>
      </c>
      <c r="B29" s="75" t="s">
        <v>52</v>
      </c>
      <c r="C29" s="53" t="str">
        <f>VLOOKUP(B29,[25]Vine!$A$5:$F$178,3,0)</f>
        <v>Đức Linh - Bình Thuận</v>
      </c>
      <c r="D29" s="53">
        <f>VLOOKUP(B29,[25]Vine!$A$5:$F$178,2,0)</f>
        <v>250746332</v>
      </c>
      <c r="E29" s="54" t="s">
        <v>50</v>
      </c>
      <c r="F29" s="54">
        <v>11630</v>
      </c>
      <c r="G29" s="55">
        <v>16500</v>
      </c>
      <c r="H29" s="56">
        <f t="shared" si="0"/>
        <v>191895000</v>
      </c>
      <c r="I29" s="60"/>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row>
    <row r="30" spans="1:60" s="59" customFormat="1" ht="18.75" customHeight="1">
      <c r="A30" s="66">
        <v>42810</v>
      </c>
      <c r="B30" s="15" t="s">
        <v>44</v>
      </c>
      <c r="C30" s="53" t="str">
        <f>VLOOKUP(B30,[25]Vine!$A$5:$F$178,3,0)</f>
        <v>Phan Thiết - Bình Thuận</v>
      </c>
      <c r="D30" s="53">
        <f>VLOOKUP(B30,[25]Vine!$A$5:$F$178,2,0)</f>
        <v>260850613</v>
      </c>
      <c r="E30" s="54" t="s">
        <v>50</v>
      </c>
      <c r="F30" s="54">
        <v>11690</v>
      </c>
      <c r="G30" s="55">
        <v>16500</v>
      </c>
      <c r="H30" s="56">
        <f t="shared" si="0"/>
        <v>192885000</v>
      </c>
      <c r="I30" s="60"/>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row>
    <row r="31" spans="1:60" s="59" customFormat="1" ht="18.75" customHeight="1">
      <c r="A31" s="66">
        <v>42810</v>
      </c>
      <c r="B31" s="15" t="s">
        <v>42</v>
      </c>
      <c r="C31" s="53" t="str">
        <f>VLOOKUP(B31,[25]Vine!$A$5:$F$178,3,0)</f>
        <v>Phan Thiết - Bình Thuận</v>
      </c>
      <c r="D31" s="53">
        <f>VLOOKUP(B31,[25]Vine!$A$5:$F$178,2,0)</f>
        <v>260178873</v>
      </c>
      <c r="E31" s="54" t="s">
        <v>50</v>
      </c>
      <c r="F31" s="54">
        <v>11734</v>
      </c>
      <c r="G31" s="55">
        <v>16500</v>
      </c>
      <c r="H31" s="56">
        <f t="shared" si="0"/>
        <v>193611000</v>
      </c>
      <c r="I31" s="60"/>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row>
    <row r="32" spans="1:60" s="59" customFormat="1" ht="18.75" customHeight="1">
      <c r="A32" s="66">
        <v>42811</v>
      </c>
      <c r="B32" s="15" t="s">
        <v>45</v>
      </c>
      <c r="C32" s="53" t="str">
        <f>VLOOKUP(B32,[25]Vine!$A$5:$F$178,3,0)</f>
        <v>Thanh Hải - Bình Thuận</v>
      </c>
      <c r="D32" s="53">
        <f>VLOOKUP(B32,[25]Vine!$A$5:$F$178,2,0)</f>
        <v>261005222</v>
      </c>
      <c r="E32" s="54" t="s">
        <v>50</v>
      </c>
      <c r="F32" s="54">
        <v>11721</v>
      </c>
      <c r="G32" s="55">
        <v>16500</v>
      </c>
      <c r="H32" s="56">
        <f t="shared" si="0"/>
        <v>193396500</v>
      </c>
      <c r="I32" s="60"/>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row>
    <row r="33" spans="1:60" s="59" customFormat="1" ht="18.75" customHeight="1">
      <c r="A33" s="66">
        <v>42811</v>
      </c>
      <c r="B33" s="75" t="s">
        <v>41</v>
      </c>
      <c r="C33" s="53" t="str">
        <f>VLOOKUP(B33,[25]Vine!$A$5:$F$178,3,0)</f>
        <v>Long Hương - Bình Thuận</v>
      </c>
      <c r="D33" s="53" t="str">
        <f>VLOOKUP(B33,[25]Vine!$A$5:$F$178,2,0)</f>
        <v>020714486</v>
      </c>
      <c r="E33" s="54" t="s">
        <v>50</v>
      </c>
      <c r="F33" s="54">
        <v>11525</v>
      </c>
      <c r="G33" s="55">
        <v>16500</v>
      </c>
      <c r="H33" s="56">
        <f t="shared" si="0"/>
        <v>190162500</v>
      </c>
      <c r="I33" s="60"/>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row>
    <row r="34" spans="1:60" s="59" customFormat="1" ht="18.75" customHeight="1">
      <c r="A34" s="66">
        <v>42811</v>
      </c>
      <c r="B34" s="15" t="s">
        <v>38</v>
      </c>
      <c r="C34" s="53" t="str">
        <f>VLOOKUP(B34,[25]Vine!$A$5:$F$178,3,0)</f>
        <v>Đức Linh - Bình Thuận</v>
      </c>
      <c r="D34" s="53">
        <f>VLOOKUP(B34,[25]Vine!$A$5:$F$178,2,0)</f>
        <v>260682094</v>
      </c>
      <c r="E34" s="54" t="s">
        <v>50</v>
      </c>
      <c r="F34" s="54">
        <v>11500</v>
      </c>
      <c r="G34" s="55">
        <v>16500</v>
      </c>
      <c r="H34" s="56">
        <f t="shared" si="0"/>
        <v>189750000</v>
      </c>
      <c r="I34" s="60"/>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row>
    <row r="35" spans="1:60" s="59" customFormat="1" ht="18.75" customHeight="1">
      <c r="A35" s="66">
        <v>42811</v>
      </c>
      <c r="B35" s="75" t="s">
        <v>51</v>
      </c>
      <c r="C35" s="53" t="str">
        <f>VLOOKUP(B35,[25]Vine!$A$5:$F$178,3,0)</f>
        <v>Phan Thiết - Bình Thuận</v>
      </c>
      <c r="D35" s="53">
        <f>VLOOKUP(B35,[25]Vine!$A$5:$F$178,2,0)</f>
        <v>280853616</v>
      </c>
      <c r="E35" s="54" t="s">
        <v>50</v>
      </c>
      <c r="F35" s="54">
        <v>11645</v>
      </c>
      <c r="G35" s="55">
        <v>16500</v>
      </c>
      <c r="H35" s="56">
        <f t="shared" si="0"/>
        <v>192142500</v>
      </c>
      <c r="I35" s="60"/>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row>
    <row r="36" spans="1:60" s="59" customFormat="1" ht="18.75" customHeight="1">
      <c r="A36" s="66">
        <v>42812</v>
      </c>
      <c r="B36" s="75" t="s">
        <v>40</v>
      </c>
      <c r="C36" s="53" t="str">
        <f>VLOOKUP(B36,[25]Vine!$A$5:$F$178,3,0)</f>
        <v>Hàm Tân - Bình Thuận</v>
      </c>
      <c r="D36" s="53">
        <f>VLOOKUP(B36,[25]Vine!$A$5:$F$178,2,0)</f>
        <v>260690910</v>
      </c>
      <c r="E36" s="54" t="s">
        <v>50</v>
      </c>
      <c r="F36" s="54">
        <v>11380</v>
      </c>
      <c r="G36" s="55">
        <v>16500</v>
      </c>
      <c r="H36" s="56">
        <f t="shared" si="0"/>
        <v>187770000</v>
      </c>
      <c r="I36" s="60"/>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row>
    <row r="37" spans="1:60" s="59" customFormat="1" ht="18.75" customHeight="1">
      <c r="A37" s="66">
        <v>42812</v>
      </c>
      <c r="B37" s="15" t="s">
        <v>42</v>
      </c>
      <c r="C37" s="53" t="str">
        <f>VLOOKUP(B37,[25]Vine!$A$5:$F$178,3,0)</f>
        <v>Phan Thiết - Bình Thuận</v>
      </c>
      <c r="D37" s="53">
        <f>VLOOKUP(B37,[25]Vine!$A$5:$F$178,2,0)</f>
        <v>260178873</v>
      </c>
      <c r="E37" s="54" t="s">
        <v>50</v>
      </c>
      <c r="F37" s="54">
        <v>11490</v>
      </c>
      <c r="G37" s="55">
        <v>16500</v>
      </c>
      <c r="H37" s="56">
        <f t="shared" si="0"/>
        <v>189585000</v>
      </c>
      <c r="I37" s="60"/>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row>
    <row r="38" spans="1:60" s="59" customFormat="1" ht="18.75" customHeight="1">
      <c r="A38" s="66">
        <v>42812</v>
      </c>
      <c r="B38" s="75" t="s">
        <v>52</v>
      </c>
      <c r="C38" s="53" t="str">
        <f>VLOOKUP(B38,[25]Vine!$A$5:$F$178,3,0)</f>
        <v>Đức Linh - Bình Thuận</v>
      </c>
      <c r="D38" s="53">
        <f>VLOOKUP(B38,[25]Vine!$A$5:$F$178,2,0)</f>
        <v>250746332</v>
      </c>
      <c r="E38" s="54" t="s">
        <v>50</v>
      </c>
      <c r="F38" s="54">
        <v>11560</v>
      </c>
      <c r="G38" s="55">
        <v>16500</v>
      </c>
      <c r="H38" s="56">
        <f t="shared" si="0"/>
        <v>190740000</v>
      </c>
      <c r="I38" s="60"/>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row>
    <row r="39" spans="1:60" s="59" customFormat="1" ht="18.75" customHeight="1">
      <c r="A39" s="66">
        <v>42812</v>
      </c>
      <c r="B39" s="15" t="s">
        <v>44</v>
      </c>
      <c r="C39" s="53" t="str">
        <f>VLOOKUP(B39,[25]Vine!$A$5:$F$178,3,0)</f>
        <v>Phan Thiết - Bình Thuận</v>
      </c>
      <c r="D39" s="53">
        <f>VLOOKUP(B39,[25]Vine!$A$5:$F$178,2,0)</f>
        <v>260850613</v>
      </c>
      <c r="E39" s="54" t="s">
        <v>50</v>
      </c>
      <c r="F39" s="54">
        <v>11445</v>
      </c>
      <c r="G39" s="55">
        <v>16500</v>
      </c>
      <c r="H39" s="56">
        <f t="shared" si="0"/>
        <v>188842500</v>
      </c>
      <c r="I39" s="60"/>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row>
    <row r="40" spans="1:60" s="59" customFormat="1" ht="18.75" customHeight="1">
      <c r="A40" s="66">
        <v>42814</v>
      </c>
      <c r="B40" s="75" t="s">
        <v>41</v>
      </c>
      <c r="C40" s="53" t="str">
        <f>VLOOKUP(B40,[25]Vine!$A$5:$F$178,3,0)</f>
        <v>Long Hương - Bình Thuận</v>
      </c>
      <c r="D40" s="53" t="str">
        <f>VLOOKUP(B40,[25]Vine!$A$5:$F$178,2,0)</f>
        <v>020714486</v>
      </c>
      <c r="E40" s="54" t="s">
        <v>50</v>
      </c>
      <c r="F40" s="54">
        <v>11585</v>
      </c>
      <c r="G40" s="55">
        <v>16500</v>
      </c>
      <c r="H40" s="56">
        <f t="shared" si="0"/>
        <v>191152500</v>
      </c>
      <c r="I40" s="60"/>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row>
    <row r="41" spans="1:60" s="59" customFormat="1" ht="18.75" customHeight="1">
      <c r="A41" s="66">
        <v>42814</v>
      </c>
      <c r="B41" s="15" t="s">
        <v>38</v>
      </c>
      <c r="C41" s="53" t="str">
        <f>VLOOKUP(B41,[25]Vine!$A$5:$F$178,3,0)</f>
        <v>Đức Linh - Bình Thuận</v>
      </c>
      <c r="D41" s="53">
        <f>VLOOKUP(B41,[25]Vine!$A$5:$F$178,2,0)</f>
        <v>260682094</v>
      </c>
      <c r="E41" s="54" t="s">
        <v>50</v>
      </c>
      <c r="F41" s="54">
        <v>11470</v>
      </c>
      <c r="G41" s="55">
        <v>16500</v>
      </c>
      <c r="H41" s="56">
        <f t="shared" si="0"/>
        <v>189255000</v>
      </c>
      <c r="I41" s="60"/>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row>
    <row r="42" spans="1:60" s="59" customFormat="1" ht="18.75" customHeight="1">
      <c r="A42" s="66">
        <v>42814</v>
      </c>
      <c r="B42" s="75" t="s">
        <v>51</v>
      </c>
      <c r="C42" s="53" t="str">
        <f>VLOOKUP(B42,[25]Vine!$A$5:$F$178,3,0)</f>
        <v>Phan Thiết - Bình Thuận</v>
      </c>
      <c r="D42" s="53">
        <f>VLOOKUP(B42,[25]Vine!$A$5:$F$178,2,0)</f>
        <v>280853616</v>
      </c>
      <c r="E42" s="54" t="s">
        <v>50</v>
      </c>
      <c r="F42" s="54">
        <v>11635</v>
      </c>
      <c r="G42" s="55">
        <v>16500</v>
      </c>
      <c r="H42" s="56">
        <f t="shared" si="0"/>
        <v>191977500</v>
      </c>
      <c r="I42" s="60"/>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row>
    <row r="43" spans="1:60" s="59" customFormat="1" ht="18.75" customHeight="1">
      <c r="A43" s="66">
        <v>42814</v>
      </c>
      <c r="B43" s="15" t="s">
        <v>45</v>
      </c>
      <c r="C43" s="53" t="str">
        <f>VLOOKUP(B43,[25]Vine!$A$5:$F$178,3,0)</f>
        <v>Thanh Hải - Bình Thuận</v>
      </c>
      <c r="D43" s="53">
        <f>VLOOKUP(B43,[25]Vine!$A$5:$F$178,2,0)</f>
        <v>261005222</v>
      </c>
      <c r="E43" s="54" t="s">
        <v>50</v>
      </c>
      <c r="F43" s="54">
        <v>11490</v>
      </c>
      <c r="G43" s="55">
        <v>16500</v>
      </c>
      <c r="H43" s="56">
        <f t="shared" si="0"/>
        <v>189585000</v>
      </c>
      <c r="I43" s="60"/>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row>
    <row r="44" spans="1:60" s="59" customFormat="1" ht="18.75" customHeight="1">
      <c r="A44" s="66">
        <v>42815</v>
      </c>
      <c r="B44" s="15" t="s">
        <v>52</v>
      </c>
      <c r="C44" s="53" t="str">
        <f>VLOOKUP(B44,[25]Vine!$A$5:$F$178,3,0)</f>
        <v>Đức Linh - Bình Thuận</v>
      </c>
      <c r="D44" s="53">
        <f>VLOOKUP(B44,[25]Vine!$A$5:$F$178,2,0)</f>
        <v>250746332</v>
      </c>
      <c r="E44" s="54" t="s">
        <v>50</v>
      </c>
      <c r="F44" s="54">
        <v>11740</v>
      </c>
      <c r="G44" s="55">
        <v>16500</v>
      </c>
      <c r="H44" s="56">
        <f t="shared" si="0"/>
        <v>193710000</v>
      </c>
      <c r="I44" s="60"/>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row>
    <row r="45" spans="1:60" s="59" customFormat="1" ht="18.75" customHeight="1">
      <c r="A45" s="66">
        <v>42815</v>
      </c>
      <c r="B45" s="75" t="s">
        <v>40</v>
      </c>
      <c r="C45" s="53" t="str">
        <f>VLOOKUP(B45,[25]Vine!$A$5:$F$178,3,0)</f>
        <v>Hàm Tân - Bình Thuận</v>
      </c>
      <c r="D45" s="53">
        <f>VLOOKUP(B45,[25]Vine!$A$5:$F$178,2,0)</f>
        <v>260690910</v>
      </c>
      <c r="E45" s="54" t="s">
        <v>50</v>
      </c>
      <c r="F45" s="54">
        <v>11625</v>
      </c>
      <c r="G45" s="55">
        <v>16500</v>
      </c>
      <c r="H45" s="56">
        <f t="shared" si="0"/>
        <v>191812500</v>
      </c>
      <c r="I45" s="60"/>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row>
    <row r="46" spans="1:60" s="59" customFormat="1" ht="18.75" customHeight="1">
      <c r="A46" s="66">
        <v>42815</v>
      </c>
      <c r="B46" s="75" t="s">
        <v>44</v>
      </c>
      <c r="C46" s="53" t="str">
        <f>VLOOKUP(B46,[25]Vine!$A$5:$F$178,3,0)</f>
        <v>Phan Thiết - Bình Thuận</v>
      </c>
      <c r="D46" s="53">
        <f>VLOOKUP(B46,[25]Vine!$A$5:$F$178,2,0)</f>
        <v>260850613</v>
      </c>
      <c r="E46" s="54" t="s">
        <v>50</v>
      </c>
      <c r="F46" s="54">
        <v>11534</v>
      </c>
      <c r="G46" s="55">
        <v>16500</v>
      </c>
      <c r="H46" s="56">
        <f t="shared" si="0"/>
        <v>190311000</v>
      </c>
      <c r="I46" s="60"/>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row>
    <row r="47" spans="1:60" s="59" customFormat="1" ht="18.75" customHeight="1">
      <c r="A47" s="66">
        <v>42815</v>
      </c>
      <c r="B47" s="15" t="s">
        <v>42</v>
      </c>
      <c r="C47" s="53" t="str">
        <f>VLOOKUP(B47,[25]Vine!$A$5:$F$178,3,0)</f>
        <v>Phan Thiết - Bình Thuận</v>
      </c>
      <c r="D47" s="53">
        <f>VLOOKUP(B47,[25]Vine!$A$5:$F$178,2,0)</f>
        <v>260178873</v>
      </c>
      <c r="E47" s="54" t="s">
        <v>50</v>
      </c>
      <c r="F47" s="54">
        <v>11330</v>
      </c>
      <c r="G47" s="55">
        <v>16500</v>
      </c>
      <c r="H47" s="56">
        <f t="shared" si="0"/>
        <v>186945000</v>
      </c>
      <c r="I47" s="60"/>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row>
    <row r="48" spans="1:60" s="59" customFormat="1" ht="18.75" customHeight="1">
      <c r="A48" s="66">
        <v>42816</v>
      </c>
      <c r="B48" s="15" t="s">
        <v>38</v>
      </c>
      <c r="C48" s="53" t="str">
        <f>VLOOKUP(B48,[25]Vine!$A$5:$F$178,3,0)</f>
        <v>Đức Linh - Bình Thuận</v>
      </c>
      <c r="D48" s="53">
        <f>VLOOKUP(B48,[25]Vine!$A$5:$F$178,2,0)</f>
        <v>260682094</v>
      </c>
      <c r="E48" s="54" t="s">
        <v>50</v>
      </c>
      <c r="F48" s="54">
        <v>11300</v>
      </c>
      <c r="G48" s="55">
        <v>16500</v>
      </c>
      <c r="H48" s="56">
        <f t="shared" si="0"/>
        <v>186450000</v>
      </c>
      <c r="I48" s="60"/>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row>
    <row r="49" spans="1:60" s="59" customFormat="1" ht="18.75" customHeight="1">
      <c r="A49" s="66">
        <v>42816</v>
      </c>
      <c r="B49" s="15" t="s">
        <v>51</v>
      </c>
      <c r="C49" s="53" t="str">
        <f>VLOOKUP(B49,[25]Vine!$A$5:$F$178,3,0)</f>
        <v>Phan Thiết - Bình Thuận</v>
      </c>
      <c r="D49" s="53">
        <f>VLOOKUP(B49,[25]Vine!$A$5:$F$178,2,0)</f>
        <v>280853616</v>
      </c>
      <c r="E49" s="54" t="s">
        <v>50</v>
      </c>
      <c r="F49" s="54">
        <v>11610</v>
      </c>
      <c r="G49" s="55">
        <v>16500</v>
      </c>
      <c r="H49" s="56">
        <f t="shared" si="0"/>
        <v>191565000</v>
      </c>
      <c r="I49" s="60"/>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row>
    <row r="50" spans="1:60" s="59" customFormat="1" ht="18.75" customHeight="1">
      <c r="A50" s="66">
        <v>42816</v>
      </c>
      <c r="B50" s="15" t="s">
        <v>41</v>
      </c>
      <c r="C50" s="53" t="str">
        <f>VLOOKUP(B50,[25]Vine!$A$5:$F$178,3,0)</f>
        <v>Long Hương - Bình Thuận</v>
      </c>
      <c r="D50" s="53" t="str">
        <f>VLOOKUP(B50,[25]Vine!$A$5:$F$178,2,0)</f>
        <v>020714486</v>
      </c>
      <c r="E50" s="54" t="s">
        <v>50</v>
      </c>
      <c r="F50" s="54">
        <v>11070</v>
      </c>
      <c r="G50" s="55">
        <v>16500</v>
      </c>
      <c r="H50" s="56">
        <f t="shared" si="0"/>
        <v>182655000</v>
      </c>
      <c r="I50" s="60"/>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row>
    <row r="51" spans="1:60" s="59" customFormat="1" ht="18.75" customHeight="1">
      <c r="A51" s="66">
        <v>42816</v>
      </c>
      <c r="B51" s="15" t="s">
        <v>45</v>
      </c>
      <c r="C51" s="53" t="str">
        <f>VLOOKUP(B51,[25]Vine!$A$5:$F$178,3,0)</f>
        <v>Thanh Hải - Bình Thuận</v>
      </c>
      <c r="D51" s="53">
        <f>VLOOKUP(B51,[25]Vine!$A$5:$F$178,2,0)</f>
        <v>261005222</v>
      </c>
      <c r="E51" s="54" t="s">
        <v>50</v>
      </c>
      <c r="F51" s="54">
        <v>11465</v>
      </c>
      <c r="G51" s="55">
        <v>16500</v>
      </c>
      <c r="H51" s="56">
        <f t="shared" si="0"/>
        <v>189172500</v>
      </c>
      <c r="I51" s="60"/>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row>
    <row r="52" spans="1:60" s="59" customFormat="1" ht="18.75" customHeight="1">
      <c r="A52" s="66">
        <v>42817</v>
      </c>
      <c r="B52" s="15" t="s">
        <v>42</v>
      </c>
      <c r="C52" s="53" t="str">
        <f>VLOOKUP(B52,[25]Vine!$A$5:$F$178,3,0)</f>
        <v>Phan Thiết - Bình Thuận</v>
      </c>
      <c r="D52" s="53">
        <f>VLOOKUP(B52,[25]Vine!$A$5:$F$178,2,0)</f>
        <v>260178873</v>
      </c>
      <c r="E52" s="54" t="s">
        <v>50</v>
      </c>
      <c r="F52" s="54">
        <v>11510</v>
      </c>
      <c r="G52" s="55">
        <v>16500</v>
      </c>
      <c r="H52" s="56">
        <f t="shared" si="0"/>
        <v>189915000</v>
      </c>
      <c r="I52" s="60"/>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row>
    <row r="53" spans="1:60" s="59" customFormat="1" ht="18.75" customHeight="1">
      <c r="A53" s="66">
        <v>42817</v>
      </c>
      <c r="B53" s="15" t="s">
        <v>40</v>
      </c>
      <c r="C53" s="53" t="str">
        <f>VLOOKUP(B53,[25]Vine!$A$5:$F$178,3,0)</f>
        <v>Hàm Tân - Bình Thuận</v>
      </c>
      <c r="D53" s="53">
        <f>VLOOKUP(B53,[25]Vine!$A$5:$F$178,2,0)</f>
        <v>260690910</v>
      </c>
      <c r="E53" s="54" t="s">
        <v>50</v>
      </c>
      <c r="F53" s="54">
        <v>11580</v>
      </c>
      <c r="G53" s="55">
        <v>16500</v>
      </c>
      <c r="H53" s="56">
        <f t="shared" ref="H53:H57" si="1">F53*G53</f>
        <v>191070000</v>
      </c>
      <c r="I53" s="60"/>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row>
    <row r="54" spans="1:60" s="59" customFormat="1" ht="18.75" customHeight="1">
      <c r="A54" s="66">
        <v>42817</v>
      </c>
      <c r="B54" s="15" t="s">
        <v>52</v>
      </c>
      <c r="C54" s="53" t="str">
        <f>VLOOKUP(B54,[25]Vine!$A$5:$F$178,3,0)</f>
        <v>Đức Linh - Bình Thuận</v>
      </c>
      <c r="D54" s="53">
        <f>VLOOKUP(B54,[25]Vine!$A$5:$F$178,2,0)</f>
        <v>250746332</v>
      </c>
      <c r="E54" s="54" t="s">
        <v>50</v>
      </c>
      <c r="F54" s="54">
        <v>11730</v>
      </c>
      <c r="G54" s="55">
        <v>16500</v>
      </c>
      <c r="H54" s="56">
        <f t="shared" si="1"/>
        <v>193545000</v>
      </c>
      <c r="I54" s="60"/>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row>
    <row r="55" spans="1:60" s="59" customFormat="1" ht="18.75" customHeight="1">
      <c r="A55" s="66">
        <v>42817</v>
      </c>
      <c r="B55" s="15" t="s">
        <v>44</v>
      </c>
      <c r="C55" s="53" t="str">
        <f>VLOOKUP(B55,[25]Vine!$A$5:$F$178,3,0)</f>
        <v>Phan Thiết - Bình Thuận</v>
      </c>
      <c r="D55" s="53">
        <f>VLOOKUP(B55,[25]Vine!$A$5:$F$178,2,0)</f>
        <v>260850613</v>
      </c>
      <c r="E55" s="54" t="s">
        <v>50</v>
      </c>
      <c r="F55" s="54">
        <v>11710</v>
      </c>
      <c r="G55" s="55">
        <v>16500</v>
      </c>
      <c r="H55" s="56">
        <f t="shared" si="1"/>
        <v>193215000</v>
      </c>
      <c r="I55" s="60"/>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row>
    <row r="56" spans="1:60" s="59" customFormat="1" ht="18.75" customHeight="1">
      <c r="A56" s="66">
        <v>42818</v>
      </c>
      <c r="B56" s="15" t="s">
        <v>38</v>
      </c>
      <c r="C56" s="53" t="str">
        <f>VLOOKUP(B56,[25]Vine!$A$5:$F$178,3,0)</f>
        <v>Đức Linh - Bình Thuận</v>
      </c>
      <c r="D56" s="53">
        <f>VLOOKUP(B56,[25]Vine!$A$5:$F$178,2,0)</f>
        <v>260682094</v>
      </c>
      <c r="E56" s="54" t="s">
        <v>50</v>
      </c>
      <c r="F56" s="54">
        <v>11600</v>
      </c>
      <c r="G56" s="55">
        <v>16500</v>
      </c>
      <c r="H56" s="56">
        <f t="shared" si="1"/>
        <v>191400000</v>
      </c>
      <c r="I56" s="60"/>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row>
    <row r="57" spans="1:60" s="59" customFormat="1" ht="18.75" customHeight="1">
      <c r="A57" s="66">
        <v>42818</v>
      </c>
      <c r="B57" s="15" t="s">
        <v>62</v>
      </c>
      <c r="C57" s="53" t="str">
        <f>VLOOKUP(B57,[25]Vine!$A$5:$F$178,3,0)</f>
        <v>Thanh Hải - Bình Thuận</v>
      </c>
      <c r="D57" s="53">
        <f>VLOOKUP(B57,[25]Vine!$A$5:$F$178,2,0)</f>
        <v>261005222</v>
      </c>
      <c r="E57" s="54" t="s">
        <v>50</v>
      </c>
      <c r="F57" s="54">
        <v>11640</v>
      </c>
      <c r="G57" s="55">
        <v>16500</v>
      </c>
      <c r="H57" s="56">
        <f t="shared" si="1"/>
        <v>192060000</v>
      </c>
      <c r="I57" s="60"/>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row>
    <row r="58" spans="1:60" s="59" customFormat="1" ht="18.75" customHeight="1">
      <c r="A58" s="66">
        <v>42818</v>
      </c>
      <c r="B58" s="15" t="s">
        <v>51</v>
      </c>
      <c r="C58" s="53" t="str">
        <f>VLOOKUP(B58,[25]Vine!$A$5:$F$178,3,0)</f>
        <v>Phan Thiết - Bình Thuận</v>
      </c>
      <c r="D58" s="53">
        <f>VLOOKUP(B58,[25]Vine!$A$5:$F$178,2,0)</f>
        <v>280853616</v>
      </c>
      <c r="E58" s="54" t="s">
        <v>50</v>
      </c>
      <c r="F58" s="54">
        <v>11570</v>
      </c>
      <c r="G58" s="55">
        <v>16500</v>
      </c>
      <c r="H58" s="56">
        <f t="shared" ref="H58:H60" si="2">F58*G58</f>
        <v>190905000</v>
      </c>
      <c r="I58" s="60"/>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row>
    <row r="59" spans="1:60" s="59" customFormat="1" ht="18.75" customHeight="1">
      <c r="A59" s="66">
        <v>42818</v>
      </c>
      <c r="B59" s="15" t="s">
        <v>41</v>
      </c>
      <c r="C59" s="53" t="str">
        <f>VLOOKUP(B59,[25]Vine!$A$5:$F$178,3,0)</f>
        <v>Long Hương - Bình Thuận</v>
      </c>
      <c r="D59" s="53" t="str">
        <f>VLOOKUP(B59,[25]Vine!$A$5:$F$178,2,0)</f>
        <v>020714486</v>
      </c>
      <c r="E59" s="54" t="s">
        <v>50</v>
      </c>
      <c r="F59" s="54">
        <v>11430</v>
      </c>
      <c r="G59" s="55">
        <v>16500</v>
      </c>
      <c r="H59" s="56">
        <f t="shared" si="2"/>
        <v>188595000</v>
      </c>
      <c r="I59" s="60"/>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row>
    <row r="60" spans="1:60" s="59" customFormat="1" ht="18.75" customHeight="1">
      <c r="A60" s="66">
        <v>42819</v>
      </c>
      <c r="B60" s="15" t="s">
        <v>52</v>
      </c>
      <c r="C60" s="53" t="str">
        <f>VLOOKUP(B60,[25]Vine!$A$5:$F$178,3,0)</f>
        <v>Đức Linh - Bình Thuận</v>
      </c>
      <c r="D60" s="53">
        <f>VLOOKUP(B60,[25]Vine!$A$5:$F$178,2,0)</f>
        <v>250746332</v>
      </c>
      <c r="E60" s="54" t="s">
        <v>50</v>
      </c>
      <c r="F60" s="54">
        <v>11676</v>
      </c>
      <c r="G60" s="55">
        <v>16500</v>
      </c>
      <c r="H60" s="56">
        <f t="shared" si="2"/>
        <v>192654000</v>
      </c>
      <c r="I60" s="60"/>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row>
    <row r="61" spans="1:60" s="59" customFormat="1" ht="18.75" customHeight="1">
      <c r="A61" s="66">
        <v>42819</v>
      </c>
      <c r="B61" s="15" t="s">
        <v>40</v>
      </c>
      <c r="C61" s="53" t="str">
        <f>VLOOKUP(B61,[25]Vine!$A$5:$F$178,3,0)</f>
        <v>Hàm Tân - Bình Thuận</v>
      </c>
      <c r="D61" s="53">
        <f>VLOOKUP(B61,[25]Vine!$A$5:$F$178,2,0)</f>
        <v>260690910</v>
      </c>
      <c r="E61" s="54" t="s">
        <v>50</v>
      </c>
      <c r="F61" s="54">
        <f>554190-SUM(F14:F60)</f>
        <v>11560</v>
      </c>
      <c r="G61" s="55">
        <v>16500</v>
      </c>
      <c r="H61" s="56">
        <f t="shared" si="0"/>
        <v>190740000</v>
      </c>
      <c r="I61" s="60"/>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row>
    <row r="62" spans="1:60" s="59" customFormat="1" ht="18.75" customHeight="1">
      <c r="A62" s="51"/>
      <c r="B62" s="52"/>
      <c r="C62" s="53"/>
      <c r="D62" s="53"/>
      <c r="E62" s="54"/>
      <c r="F62" s="54"/>
      <c r="G62" s="55"/>
      <c r="H62" s="56"/>
      <c r="I62" s="56"/>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row>
    <row r="63" spans="1:60">
      <c r="A63" s="3" t="s">
        <v>21</v>
      </c>
      <c r="C63" s="16">
        <f>SUM(H14:H62)</f>
        <v>9144135000</v>
      </c>
      <c r="D63" s="16"/>
    </row>
    <row r="64" spans="1:60">
      <c r="C64" s="17"/>
      <c r="D64" s="5"/>
      <c r="G64" s="18" t="s">
        <v>64</v>
      </c>
      <c r="H64" s="19"/>
      <c r="I64" s="19"/>
    </row>
    <row r="65" spans="1:16114">
      <c r="B65" s="20" t="s">
        <v>22</v>
      </c>
      <c r="G65" s="21" t="s">
        <v>23</v>
      </c>
    </row>
    <row r="66" spans="1:16114">
      <c r="B66" s="22" t="s">
        <v>24</v>
      </c>
      <c r="D66" s="23"/>
      <c r="G66" s="24" t="s">
        <v>25</v>
      </c>
    </row>
    <row r="67" spans="1:16114">
      <c r="B67" s="22"/>
      <c r="D67" s="23"/>
      <c r="G67" s="24"/>
    </row>
    <row r="68" spans="1:16114">
      <c r="B68" s="22"/>
      <c r="D68" s="23"/>
      <c r="G68" s="24"/>
    </row>
    <row r="69" spans="1:16114">
      <c r="B69" s="22"/>
      <c r="D69" s="23"/>
      <c r="G69" s="24"/>
    </row>
    <row r="70" spans="1:16114">
      <c r="B70" s="22"/>
      <c r="D70" s="23"/>
      <c r="G70" s="24"/>
    </row>
    <row r="71" spans="1:16114" s="1" customFormat="1" ht="24.75" customHeight="1">
      <c r="A71" s="3"/>
      <c r="B71" s="22"/>
      <c r="C71" s="2"/>
      <c r="D71" s="23"/>
      <c r="E71" s="2"/>
      <c r="F71" s="5"/>
      <c r="G71" s="24"/>
      <c r="H71" s="2"/>
      <c r="I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row>
    <row r="72" spans="1:16114" s="1" customFormat="1">
      <c r="A72" s="3"/>
      <c r="B72" s="25" t="s">
        <v>29</v>
      </c>
      <c r="C72" s="25"/>
      <c r="D72" s="2"/>
      <c r="E72" s="2"/>
      <c r="F72" s="95"/>
      <c r="G72" s="95"/>
      <c r="H72" s="95"/>
      <c r="I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row>
    <row r="73" spans="1:16114" s="1" customFormat="1" ht="17.25" hidden="1" customHeight="1">
      <c r="A73" s="3"/>
      <c r="B73" s="25"/>
      <c r="C73" s="25"/>
      <c r="D73" s="2"/>
      <c r="E73" s="2"/>
      <c r="F73" s="72"/>
      <c r="G73" s="72"/>
      <c r="H73" s="72"/>
      <c r="I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row>
    <row r="74" spans="1:16114" s="1" customFormat="1" ht="17.25" hidden="1" customHeight="1">
      <c r="A74" s="3"/>
      <c r="B74" s="25"/>
      <c r="C74" s="25"/>
      <c r="D74" s="2"/>
      <c r="E74" s="2"/>
      <c r="F74" s="72"/>
      <c r="G74" s="72"/>
      <c r="H74" s="72"/>
      <c r="I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row>
    <row r="75" spans="1:16114" s="1" customFormat="1" ht="17.25" hidden="1" customHeight="1">
      <c r="A75" s="3"/>
      <c r="B75" s="25"/>
      <c r="C75" s="25"/>
      <c r="D75" s="2"/>
      <c r="E75" s="2"/>
      <c r="F75" s="72"/>
      <c r="G75" s="72"/>
      <c r="H75" s="72"/>
      <c r="I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row>
    <row r="76" spans="1:16114" s="1" customFormat="1" ht="17.25" hidden="1" customHeight="1">
      <c r="A76" s="3"/>
      <c r="B76" s="25"/>
      <c r="C76" s="25"/>
      <c r="D76" s="2"/>
      <c r="E76" s="2"/>
      <c r="F76" s="72"/>
      <c r="G76" s="72"/>
      <c r="H76" s="72"/>
      <c r="I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row>
    <row r="77" spans="1:16114" ht="11.25" customHeight="1"/>
    <row r="78" spans="1:16114" s="1" customFormat="1">
      <c r="A78" s="26" t="s">
        <v>26</v>
      </c>
      <c r="B78" s="2"/>
      <c r="C78" s="2"/>
      <c r="D78" s="2"/>
      <c r="E78" s="2"/>
      <c r="F78" s="5"/>
      <c r="G78" s="5"/>
      <c r="H78" s="2"/>
      <c r="I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row>
    <row r="79" spans="1:16114" s="1" customFormat="1" ht="33.75" customHeight="1">
      <c r="A79" s="77" t="s">
        <v>27</v>
      </c>
      <c r="B79" s="78"/>
      <c r="C79" s="78"/>
      <c r="D79" s="78"/>
      <c r="E79" s="78"/>
      <c r="F79" s="78"/>
      <c r="G79" s="78"/>
      <c r="H79" s="78"/>
      <c r="I79" s="78"/>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row>
    <row r="80" spans="1:16114" s="1" customFormat="1" ht="33.75" customHeight="1">
      <c r="A80" s="77" t="s">
        <v>28</v>
      </c>
      <c r="B80" s="77"/>
      <c r="C80" s="77"/>
      <c r="D80" s="77"/>
      <c r="E80" s="77"/>
      <c r="F80" s="77"/>
      <c r="G80" s="77"/>
      <c r="H80" s="77"/>
      <c r="I80" s="77"/>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row>
  </sheetData>
  <mergeCells count="9">
    <mergeCell ref="F72:H72"/>
    <mergeCell ref="A79:I79"/>
    <mergeCell ref="A80:I80"/>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5" right="0" top="0.22" bottom="0.16" header="0.23" footer="0.16"/>
  <pageSetup orientation="landscape" horizontalDpi="0" verticalDpi="0" r:id="rId1"/>
</worksheet>
</file>

<file path=xl/worksheets/sheet8.xml><?xml version="1.0" encoding="utf-8"?>
<worksheet xmlns="http://schemas.openxmlformats.org/spreadsheetml/2006/main" xmlns:r="http://schemas.openxmlformats.org/officeDocument/2006/relationships">
  <dimension ref="A1:WUT48"/>
  <sheetViews>
    <sheetView tabSelected="1" workbookViewId="0">
      <selection activeCell="L16" sqref="L16"/>
    </sheetView>
  </sheetViews>
  <sheetFormatPr defaultRowHeight="15.75"/>
  <cols>
    <col min="1" max="1" width="12" style="3" customWidth="1"/>
    <col min="2" max="2" width="23.25" style="2" customWidth="1"/>
    <col min="3" max="3" width="22.125" style="2" customWidth="1"/>
    <col min="4" max="4" width="13" style="2" customWidth="1"/>
    <col min="5" max="5" width="13.375" style="2" customWidth="1"/>
    <col min="6" max="6" width="10.5" style="5" customWidth="1"/>
    <col min="7" max="7" width="10"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9" t="s">
        <v>0</v>
      </c>
      <c r="B1" s="79"/>
      <c r="C1" s="79"/>
      <c r="D1" s="79"/>
      <c r="E1" s="79"/>
      <c r="F1" s="79"/>
      <c r="G1" s="80"/>
      <c r="H1" s="81" t="s">
        <v>1</v>
      </c>
      <c r="I1" s="82"/>
    </row>
    <row r="2" spans="1:60">
      <c r="A2" s="79"/>
      <c r="B2" s="79"/>
      <c r="C2" s="79"/>
      <c r="D2" s="79"/>
      <c r="E2" s="79"/>
      <c r="F2" s="79"/>
      <c r="G2" s="80"/>
      <c r="H2" s="83"/>
      <c r="I2" s="84"/>
    </row>
    <row r="3" spans="1:60">
      <c r="A3" s="79"/>
      <c r="B3" s="79"/>
      <c r="C3" s="79"/>
      <c r="D3" s="79"/>
      <c r="E3" s="79"/>
      <c r="F3" s="79"/>
      <c r="G3" s="80"/>
      <c r="H3" s="83"/>
      <c r="I3" s="84"/>
    </row>
    <row r="4" spans="1:60" ht="16.5">
      <c r="A4" s="87" t="s">
        <v>66</v>
      </c>
      <c r="B4" s="87"/>
      <c r="C4" s="87"/>
      <c r="D4" s="87"/>
      <c r="E4" s="87"/>
      <c r="F4" s="87"/>
      <c r="G4" s="88"/>
      <c r="H4" s="85"/>
      <c r="I4" s="86"/>
    </row>
    <row r="5" spans="1:60" ht="20.25">
      <c r="C5" s="4"/>
      <c r="D5" s="4"/>
    </row>
    <row r="6" spans="1:60">
      <c r="A6" s="3" t="s">
        <v>2</v>
      </c>
      <c r="E6" s="2" t="s">
        <v>3</v>
      </c>
    </row>
    <row r="7" spans="1:60">
      <c r="A7" s="3" t="s">
        <v>4</v>
      </c>
    </row>
    <row r="8" spans="1:60">
      <c r="A8" s="3" t="s">
        <v>5</v>
      </c>
    </row>
    <row r="9" spans="1:60">
      <c r="A9" s="3" t="s">
        <v>6</v>
      </c>
    </row>
    <row r="11" spans="1:60" s="7" customFormat="1" ht="15">
      <c r="A11" s="89" t="s">
        <v>7</v>
      </c>
      <c r="B11" s="91" t="s">
        <v>8</v>
      </c>
      <c r="C11" s="92"/>
      <c r="D11" s="93"/>
      <c r="E11" s="94" t="s">
        <v>9</v>
      </c>
      <c r="F11" s="94"/>
      <c r="G11" s="94"/>
      <c r="H11" s="94"/>
      <c r="I11" s="73"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90"/>
      <c r="B12" s="73" t="s">
        <v>11</v>
      </c>
      <c r="C12" s="73" t="s">
        <v>12</v>
      </c>
      <c r="D12" s="73" t="s">
        <v>13</v>
      </c>
      <c r="E12" s="73" t="s">
        <v>14</v>
      </c>
      <c r="F12" s="8" t="s">
        <v>15</v>
      </c>
      <c r="G12" s="8" t="s">
        <v>16</v>
      </c>
      <c r="H12" s="9" t="s">
        <v>17</v>
      </c>
      <c r="I12" s="73"/>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ht="21" customHeight="1">
      <c r="A14" s="66">
        <v>42809</v>
      </c>
      <c r="B14" s="15" t="s">
        <v>42</v>
      </c>
      <c r="C14" s="53" t="str">
        <f>VLOOKUP(B14,[25]Vine!$A$5:$F$178,3,0)</f>
        <v>Phan Thiết - Bình Thuận</v>
      </c>
      <c r="D14" s="53">
        <f>VLOOKUP(B14,[25]Vine!$A$5:$F$178,2,0)</f>
        <v>260178873</v>
      </c>
      <c r="E14" s="54" t="s">
        <v>50</v>
      </c>
      <c r="F14" s="54">
        <v>11235</v>
      </c>
      <c r="G14" s="55">
        <v>15500</v>
      </c>
      <c r="H14" s="56">
        <f t="shared" ref="H14:H29" si="0">F14*G14</f>
        <v>174142500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ht="21" customHeight="1">
      <c r="A15" s="66">
        <v>42809</v>
      </c>
      <c r="B15" s="15" t="s">
        <v>44</v>
      </c>
      <c r="C15" s="53" t="str">
        <f>VLOOKUP(B15,[25]Vine!$A$5:$F$178,3,0)</f>
        <v>Phan Thiết - Bình Thuận</v>
      </c>
      <c r="D15" s="53">
        <f>VLOOKUP(B15,[25]Vine!$A$5:$F$178,2,0)</f>
        <v>260850613</v>
      </c>
      <c r="E15" s="54" t="s">
        <v>50</v>
      </c>
      <c r="F15" s="54">
        <v>11150</v>
      </c>
      <c r="G15" s="55">
        <v>15500</v>
      </c>
      <c r="H15" s="56">
        <f t="shared" si="0"/>
        <v>172825000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ht="21" customHeight="1">
      <c r="A16" s="66">
        <v>42809</v>
      </c>
      <c r="B16" s="15" t="s">
        <v>41</v>
      </c>
      <c r="C16" s="53" t="str">
        <f>VLOOKUP(B16,[25]Vine!$A$5:$F$178,3,0)</f>
        <v>Long Hương - Bình Thuận</v>
      </c>
      <c r="D16" s="53" t="str">
        <f>VLOOKUP(B16,[25]Vine!$A$5:$F$178,2,0)</f>
        <v>020714486</v>
      </c>
      <c r="E16" s="54" t="s">
        <v>50</v>
      </c>
      <c r="F16" s="54">
        <v>11355</v>
      </c>
      <c r="G16" s="55">
        <v>15500</v>
      </c>
      <c r="H16" s="56">
        <f t="shared" si="0"/>
        <v>176002500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ht="21" customHeight="1">
      <c r="A17" s="66">
        <v>42812</v>
      </c>
      <c r="B17" s="15" t="s">
        <v>51</v>
      </c>
      <c r="C17" s="53" t="str">
        <f>VLOOKUP(B17,[25]Vine!$A$5:$F$178,3,0)</f>
        <v>Phan Thiết - Bình Thuận</v>
      </c>
      <c r="D17" s="53">
        <f>VLOOKUP(B17,[25]Vine!$A$5:$F$178,2,0)</f>
        <v>280853616</v>
      </c>
      <c r="E17" s="54" t="s">
        <v>50</v>
      </c>
      <c r="F17" s="54">
        <v>11420</v>
      </c>
      <c r="G17" s="55">
        <v>15500</v>
      </c>
      <c r="H17" s="56">
        <f t="shared" si="0"/>
        <v>177010000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ht="21" customHeight="1">
      <c r="A18" s="66">
        <v>42812</v>
      </c>
      <c r="B18" s="15" t="s">
        <v>45</v>
      </c>
      <c r="C18" s="53" t="str">
        <f>VLOOKUP(B18,[25]Vine!$A$5:$F$178,3,0)</f>
        <v>Thanh Hải - Bình Thuận</v>
      </c>
      <c r="D18" s="53">
        <f>VLOOKUP(B18,[25]Vine!$A$5:$F$178,2,0)</f>
        <v>261005222</v>
      </c>
      <c r="E18" s="54" t="s">
        <v>50</v>
      </c>
      <c r="F18" s="54">
        <v>11615</v>
      </c>
      <c r="G18" s="55">
        <v>15500</v>
      </c>
      <c r="H18" s="56">
        <f t="shared" si="0"/>
        <v>180032500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ht="21" customHeight="1">
      <c r="A19" s="66">
        <v>42812</v>
      </c>
      <c r="B19" s="15" t="s">
        <v>38</v>
      </c>
      <c r="C19" s="53" t="str">
        <f>VLOOKUP(B19,[25]Vine!$A$5:$F$178,3,0)</f>
        <v>Đức Linh - Bình Thuận</v>
      </c>
      <c r="D19" s="53">
        <f>VLOOKUP(B19,[25]Vine!$A$5:$F$178,2,0)</f>
        <v>260682094</v>
      </c>
      <c r="E19" s="54" t="s">
        <v>50</v>
      </c>
      <c r="F19" s="54">
        <v>11270</v>
      </c>
      <c r="G19" s="55">
        <v>15500</v>
      </c>
      <c r="H19" s="56">
        <f t="shared" si="0"/>
        <v>174685000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ht="21" customHeight="1">
      <c r="A20" s="66">
        <v>42814</v>
      </c>
      <c r="B20" s="15" t="s">
        <v>52</v>
      </c>
      <c r="C20" s="53" t="str">
        <f>VLOOKUP(B20,[25]Vine!$A$5:$F$178,3,0)</f>
        <v>Đức Linh - Bình Thuận</v>
      </c>
      <c r="D20" s="53">
        <f>VLOOKUP(B20,[25]Vine!$A$5:$F$178,2,0)</f>
        <v>250746332</v>
      </c>
      <c r="E20" s="54" t="s">
        <v>50</v>
      </c>
      <c r="F20" s="54">
        <v>11893</v>
      </c>
      <c r="G20" s="55">
        <v>15500</v>
      </c>
      <c r="H20" s="56">
        <f t="shared" si="0"/>
        <v>184341500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ht="21" customHeight="1">
      <c r="A21" s="66">
        <v>42814</v>
      </c>
      <c r="B21" s="15" t="s">
        <v>40</v>
      </c>
      <c r="C21" s="53" t="str">
        <f>VLOOKUP(B21,[25]Vine!$A$5:$F$178,3,0)</f>
        <v>Hàm Tân - Bình Thuận</v>
      </c>
      <c r="D21" s="53">
        <f>VLOOKUP(B21,[25]Vine!$A$5:$F$178,2,0)</f>
        <v>260690910</v>
      </c>
      <c r="E21" s="54" t="s">
        <v>50</v>
      </c>
      <c r="F21" s="54">
        <v>11656</v>
      </c>
      <c r="G21" s="55">
        <v>15500</v>
      </c>
      <c r="H21" s="56">
        <f t="shared" si="0"/>
        <v>180668000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ht="21" customHeight="1">
      <c r="A22" s="66">
        <v>42814</v>
      </c>
      <c r="B22" s="15" t="s">
        <v>44</v>
      </c>
      <c r="C22" s="53" t="str">
        <f>VLOOKUP(B22,[25]Vine!$A$5:$F$178,3,0)</f>
        <v>Phan Thiết - Bình Thuận</v>
      </c>
      <c r="D22" s="53">
        <f>VLOOKUP(B22,[25]Vine!$A$5:$F$178,2,0)</f>
        <v>260850613</v>
      </c>
      <c r="E22" s="54" t="s">
        <v>50</v>
      </c>
      <c r="F22" s="54">
        <v>11785</v>
      </c>
      <c r="G22" s="55">
        <v>15500</v>
      </c>
      <c r="H22" s="56">
        <f t="shared" si="0"/>
        <v>182667500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ht="21" customHeight="1">
      <c r="A23" s="66">
        <v>42818</v>
      </c>
      <c r="B23" s="15" t="s">
        <v>42</v>
      </c>
      <c r="C23" s="53" t="str">
        <f>VLOOKUP(B23,[25]Vine!$A$5:$F$178,3,0)</f>
        <v>Phan Thiết - Bình Thuận</v>
      </c>
      <c r="D23" s="53">
        <f>VLOOKUP(B23,[25]Vine!$A$5:$F$178,2,0)</f>
        <v>260178873</v>
      </c>
      <c r="E23" s="54" t="s">
        <v>50</v>
      </c>
      <c r="F23" s="65">
        <v>11680</v>
      </c>
      <c r="G23" s="55">
        <v>15500</v>
      </c>
      <c r="H23" s="56">
        <f t="shared" si="0"/>
        <v>181040000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ht="21" customHeight="1">
      <c r="A24" s="66">
        <v>42818</v>
      </c>
      <c r="B24" s="15" t="s">
        <v>51</v>
      </c>
      <c r="C24" s="53" t="str">
        <f>VLOOKUP(B24,[25]Vine!$A$5:$F$178,3,0)</f>
        <v>Phan Thiết - Bình Thuận</v>
      </c>
      <c r="D24" s="53">
        <f>VLOOKUP(B24,[25]Vine!$A$5:$F$178,2,0)</f>
        <v>280853616</v>
      </c>
      <c r="E24" s="54" t="s">
        <v>50</v>
      </c>
      <c r="F24" s="54">
        <v>11780</v>
      </c>
      <c r="G24" s="55">
        <v>15500</v>
      </c>
      <c r="H24" s="56">
        <f t="shared" si="0"/>
        <v>182590000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ht="21" customHeight="1">
      <c r="A25" s="66">
        <v>42818</v>
      </c>
      <c r="B25" s="15" t="s">
        <v>41</v>
      </c>
      <c r="C25" s="53" t="str">
        <f>VLOOKUP(B25,[25]Vine!$A$5:$F$178,3,0)</f>
        <v>Long Hương - Bình Thuận</v>
      </c>
      <c r="D25" s="53" t="str">
        <f>VLOOKUP(B25,[25]Vine!$A$5:$F$178,2,0)</f>
        <v>020714486</v>
      </c>
      <c r="E25" s="54" t="s">
        <v>50</v>
      </c>
      <c r="F25" s="54">
        <v>11690</v>
      </c>
      <c r="G25" s="55">
        <v>15500</v>
      </c>
      <c r="H25" s="56">
        <f t="shared" si="0"/>
        <v>181195000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ht="21" customHeight="1">
      <c r="A26" s="66">
        <v>42821</v>
      </c>
      <c r="B26" s="15" t="s">
        <v>52</v>
      </c>
      <c r="C26" s="53" t="str">
        <f>VLOOKUP(B26,[25]Vine!$A$5:$F$178,3,0)</f>
        <v>Đức Linh - Bình Thuận</v>
      </c>
      <c r="D26" s="53">
        <f>VLOOKUP(B26,[25]Vine!$A$5:$F$178,2,0)</f>
        <v>250746332</v>
      </c>
      <c r="E26" s="54" t="s">
        <v>50</v>
      </c>
      <c r="F26" s="54">
        <v>11540</v>
      </c>
      <c r="G26" s="55">
        <v>15500</v>
      </c>
      <c r="H26" s="56">
        <f t="shared" si="0"/>
        <v>178870000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ht="21" customHeight="1">
      <c r="A27" s="66">
        <v>42821</v>
      </c>
      <c r="B27" s="15" t="s">
        <v>45</v>
      </c>
      <c r="C27" s="53" t="str">
        <f>VLOOKUP(B27,[25]Vine!$A$5:$F$178,3,0)</f>
        <v>Thanh Hải - Bình Thuận</v>
      </c>
      <c r="D27" s="53">
        <f>VLOOKUP(B27,[25]Vine!$A$5:$F$178,2,0)</f>
        <v>261005222</v>
      </c>
      <c r="E27" s="54" t="s">
        <v>50</v>
      </c>
      <c r="F27" s="54">
        <v>11454</v>
      </c>
      <c r="G27" s="55">
        <v>15500</v>
      </c>
      <c r="H27" s="56">
        <f t="shared" si="0"/>
        <v>177537000</v>
      </c>
      <c r="I27" s="60"/>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s="59" customFormat="1" ht="21" customHeight="1">
      <c r="A28" s="66">
        <v>42823</v>
      </c>
      <c r="B28" s="15" t="s">
        <v>38</v>
      </c>
      <c r="C28" s="53" t="str">
        <f>VLOOKUP(B28,[25]Vine!$A$5:$F$178,3,0)</f>
        <v>Đức Linh - Bình Thuận</v>
      </c>
      <c r="D28" s="53">
        <f>VLOOKUP(B28,[25]Vine!$A$5:$F$178,2,0)</f>
        <v>260682094</v>
      </c>
      <c r="E28" s="54" t="s">
        <v>50</v>
      </c>
      <c r="F28" s="54">
        <v>11440</v>
      </c>
      <c r="G28" s="55">
        <v>15500</v>
      </c>
      <c r="H28" s="56">
        <f t="shared" si="0"/>
        <v>177320000</v>
      </c>
      <c r="I28" s="60"/>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row>
    <row r="29" spans="1:60" s="59" customFormat="1" ht="21" customHeight="1">
      <c r="A29" s="66">
        <v>42823</v>
      </c>
      <c r="B29" s="15" t="s">
        <v>40</v>
      </c>
      <c r="C29" s="53" t="str">
        <f>VLOOKUP(B29,[25]Vine!$A$5:$F$178,3,0)</f>
        <v>Hàm Tân - Bình Thuận</v>
      </c>
      <c r="D29" s="53">
        <f>VLOOKUP(B29,[25]Vine!$A$5:$F$178,2,0)</f>
        <v>260690910</v>
      </c>
      <c r="E29" s="54" t="s">
        <v>50</v>
      </c>
      <c r="F29" s="54">
        <f>184730-SUM(F14:F28)</f>
        <v>11767</v>
      </c>
      <c r="G29" s="55">
        <v>15500</v>
      </c>
      <c r="H29" s="56">
        <f t="shared" si="0"/>
        <v>182388500</v>
      </c>
      <c r="I29" s="60"/>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row>
    <row r="30" spans="1:60" s="59" customFormat="1" ht="21" customHeight="1">
      <c r="A30" s="51"/>
      <c r="B30" s="52"/>
      <c r="C30" s="53"/>
      <c r="D30" s="53"/>
      <c r="E30" s="54"/>
      <c r="F30" s="54"/>
      <c r="G30" s="55"/>
      <c r="H30" s="56"/>
      <c r="I30" s="56"/>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row>
    <row r="31" spans="1:60">
      <c r="A31" s="3" t="s">
        <v>21</v>
      </c>
      <c r="C31" s="16">
        <f>SUM(H14:H30)</f>
        <v>2863315000</v>
      </c>
      <c r="D31" s="16"/>
    </row>
    <row r="32" spans="1:60">
      <c r="C32" s="17"/>
      <c r="D32" s="5"/>
      <c r="G32" s="18" t="s">
        <v>65</v>
      </c>
      <c r="H32" s="19"/>
      <c r="I32" s="19"/>
    </row>
    <row r="33" spans="1:16114">
      <c r="B33" s="20" t="s">
        <v>22</v>
      </c>
      <c r="G33" s="21" t="s">
        <v>23</v>
      </c>
    </row>
    <row r="34" spans="1:16114">
      <c r="B34" s="22" t="s">
        <v>24</v>
      </c>
      <c r="D34" s="23"/>
      <c r="G34" s="24" t="s">
        <v>25</v>
      </c>
    </row>
    <row r="35" spans="1:16114">
      <c r="B35" s="22"/>
      <c r="D35" s="23"/>
      <c r="G35" s="24"/>
    </row>
    <row r="36" spans="1:16114">
      <c r="B36" s="22"/>
      <c r="D36" s="23"/>
      <c r="G36" s="24"/>
    </row>
    <row r="37" spans="1:16114">
      <c r="B37" s="22"/>
      <c r="D37" s="23"/>
      <c r="G37" s="24"/>
    </row>
    <row r="38" spans="1:16114">
      <c r="B38" s="22"/>
      <c r="D38" s="23"/>
      <c r="G38" s="24"/>
    </row>
    <row r="39" spans="1:16114" s="1" customFormat="1" ht="24.75" customHeight="1">
      <c r="A39" s="3"/>
      <c r="B39" s="22"/>
      <c r="C39" s="2"/>
      <c r="D39" s="23"/>
      <c r="E39" s="2"/>
      <c r="F39" s="5"/>
      <c r="G39" s="24"/>
      <c r="H39" s="2"/>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c r="A40" s="3"/>
      <c r="B40" s="25" t="s">
        <v>29</v>
      </c>
      <c r="C40" s="25"/>
      <c r="D40" s="2"/>
      <c r="E40" s="2"/>
      <c r="F40" s="95"/>
      <c r="G40" s="95"/>
      <c r="H40" s="95"/>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hidden="1" customHeight="1">
      <c r="A41" s="3"/>
      <c r="B41" s="25"/>
      <c r="C41" s="25"/>
      <c r="D41" s="2"/>
      <c r="E41" s="2"/>
      <c r="F41" s="74"/>
      <c r="G41" s="74"/>
      <c r="H41" s="74"/>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hidden="1" customHeight="1">
      <c r="A42" s="3"/>
      <c r="B42" s="25"/>
      <c r="C42" s="25"/>
      <c r="D42" s="2"/>
      <c r="E42" s="2"/>
      <c r="F42" s="74"/>
      <c r="G42" s="74"/>
      <c r="H42" s="74"/>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hidden="1" customHeight="1">
      <c r="A43" s="3"/>
      <c r="B43" s="25"/>
      <c r="C43" s="25"/>
      <c r="D43" s="2"/>
      <c r="E43" s="2"/>
      <c r="F43" s="74"/>
      <c r="G43" s="74"/>
      <c r="H43" s="74"/>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hidden="1" customHeight="1">
      <c r="A44" s="3"/>
      <c r="B44" s="25"/>
      <c r="C44" s="25"/>
      <c r="D44" s="2"/>
      <c r="E44" s="2"/>
      <c r="F44" s="74"/>
      <c r="G44" s="74"/>
      <c r="H44" s="74"/>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ht="11.25" customHeight="1"/>
    <row r="46" spans="1:16114" s="1" customFormat="1">
      <c r="A46" s="26" t="s">
        <v>26</v>
      </c>
      <c r="B46" s="2"/>
      <c r="C46" s="2"/>
      <c r="D46" s="2"/>
      <c r="E46" s="2"/>
      <c r="F46" s="5"/>
      <c r="G46" s="5"/>
      <c r="H46" s="2"/>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33.75" customHeight="1">
      <c r="A47" s="77" t="s">
        <v>27</v>
      </c>
      <c r="B47" s="78"/>
      <c r="C47" s="78"/>
      <c r="D47" s="78"/>
      <c r="E47" s="78"/>
      <c r="F47" s="78"/>
      <c r="G47" s="78"/>
      <c r="H47" s="78"/>
      <c r="I47" s="78"/>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77" t="s">
        <v>28</v>
      </c>
      <c r="B48" s="77"/>
      <c r="C48" s="77"/>
      <c r="D48" s="77"/>
      <c r="E48" s="77"/>
      <c r="F48" s="77"/>
      <c r="G48" s="77"/>
      <c r="H48" s="77"/>
      <c r="I48" s="77"/>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sheetData>
  <mergeCells count="9">
    <mergeCell ref="F40:H40"/>
    <mergeCell ref="A47:I47"/>
    <mergeCell ref="A48:I48"/>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62" right="0" top="0.3" bottom="0.3" header="0.3" footer="0.3"/>
  <pageSetup scale="95"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TOKAI02</vt:lpstr>
      <vt:lpstr>KOJUBU</vt:lpstr>
      <vt:lpstr>SAY D.S</vt:lpstr>
      <vt:lpstr>Zhoushan02</vt:lpstr>
      <vt:lpstr>SNACK DEPOT</vt:lpstr>
      <vt:lpstr>Zhoushan03</vt:lpstr>
      <vt:lpstr>Zhoushan04</vt:lpstr>
      <vt:lpstr>PV-96.000</vt:lpstr>
      <vt:lpstr>'SAY D.S'!Print_Area</vt:lpstr>
      <vt:lpstr>TOKAI02!Print_Area</vt:lpstr>
      <vt:lpstr>TOKAI02!Print_Titles</vt:lpstr>
      <vt:lpstr>Zhoushan02!Print_Titles</vt:lpstr>
      <vt:lpstr>Zhoushan03!Print_Titles</vt:lpstr>
      <vt:lpstr>Zhoushan04!Print_Titles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2017-03-30T07:03:38Z</cp:lastPrinted>
  <dcterms:created xsi:type="dcterms:W3CDTF">2017-01-06T02:30:08Z</dcterms:created>
  <dcterms:modified xsi:type="dcterms:W3CDTF">2017-03-30T07:25:52Z</dcterms:modified>
</cp:coreProperties>
</file>