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395" windowWidth="14820" windowHeight="7425" tabRatio="894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</sheets>
  <definedNames>
    <definedName name="_C111">TH!$R$12:$R$830</definedName>
    <definedName name="_Fill" hidden="1">#REF!</definedName>
    <definedName name="_xlnm._FilterDatabase" localSheetId="1" hidden="1">'111'!$A$12:$J$227</definedName>
    <definedName name="_xlnm._FilterDatabase" localSheetId="3" hidden="1">'331-CT'!$A$9:$J$20</definedName>
    <definedName name="_xlnm._FilterDatabase" localSheetId="0" hidden="1">TH!$A$9:$R$710</definedName>
    <definedName name="_N111">TH!$Q$12:$Q$830</definedName>
    <definedName name="_TH">TH!$J$12:$J$830</definedName>
    <definedName name="DG">TH!$I$12:$I$830</definedName>
    <definedName name="Dong">IF(Loai="x",ROW(Loai)-1,"")</definedName>
    <definedName name="Dong1">IF(!Loai1="x",ROW(Loai1)-1,"")</definedName>
    <definedName name="Dong10">IF(!Loai7="x",ROW([0]!Loai7)-1,"")</definedName>
    <definedName name="DSKH">'331'!$B$4:$B$37</definedName>
    <definedName name="KH">TH!$G$12:$G$830</definedName>
    <definedName name="KHC">TH!$N$12:$N$830</definedName>
    <definedName name="KHN">TH!$M$12:$M$830</definedName>
    <definedName name="Loai">OFFSET(TH!$O$5,,,COUNTA(TH!$O$5:$O$39140))</definedName>
    <definedName name="Loai1">OFFSET(TH!$P$5,,,COUNTA(TH!$P$5:$P$39140))</definedName>
    <definedName name="MH">TH!$E$12:$E$830</definedName>
    <definedName name="_xlnm.Print_Area" localSheetId="1">'111'!$A$1:$J$240</definedName>
    <definedName name="_xlnm.Print_Area" localSheetId="2">'331'!$A$1:$H$38</definedName>
    <definedName name="_xlnm.Print_Area" localSheetId="3">'331-CT'!$A$1:$J$43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SL">TH!$H$12:$H$830</definedName>
    <definedName name="TH">TH!$L$12:$L$830</definedName>
    <definedName name="TM">TH!$A$12:$N$830</definedName>
  </definedNames>
  <calcPr calcId="144525"/>
</workbook>
</file>

<file path=xl/calcChain.xml><?xml version="1.0" encoding="utf-8"?>
<calcChain xmlns="http://schemas.openxmlformats.org/spreadsheetml/2006/main">
  <c r="O403" i="34" l="1"/>
  <c r="L403" i="34"/>
  <c r="B403" i="34"/>
  <c r="A403" i="34" s="1"/>
  <c r="R403" i="34" s="1"/>
  <c r="O482" i="34"/>
  <c r="B482" i="34"/>
  <c r="A482" i="34" s="1"/>
  <c r="R482" i="34" s="1"/>
  <c r="P403" i="34" l="1"/>
  <c r="Q403" i="34"/>
  <c r="P482" i="34"/>
  <c r="Q482" i="34"/>
  <c r="O425" i="34" l="1"/>
  <c r="B425" i="34"/>
  <c r="A425" i="34" s="1"/>
  <c r="R425" i="34" s="1"/>
  <c r="A31" i="12"/>
  <c r="A32" i="12"/>
  <c r="A33" i="12"/>
  <c r="A34" i="12"/>
  <c r="A35" i="12"/>
  <c r="A36" i="12"/>
  <c r="O517" i="34"/>
  <c r="L517" i="34"/>
  <c r="B517" i="34"/>
  <c r="A517" i="34" s="1"/>
  <c r="O516" i="34"/>
  <c r="L516" i="34"/>
  <c r="B516" i="34"/>
  <c r="A516" i="34" s="1"/>
  <c r="Q516" i="34" s="1"/>
  <c r="O515" i="34"/>
  <c r="L515" i="34"/>
  <c r="B515" i="34"/>
  <c r="A515" i="34" s="1"/>
  <c r="P515" i="34" s="1"/>
  <c r="O514" i="34"/>
  <c r="L514" i="34"/>
  <c r="B514" i="34"/>
  <c r="A514" i="34" s="1"/>
  <c r="O513" i="34"/>
  <c r="L513" i="34"/>
  <c r="B513" i="34"/>
  <c r="A513" i="34" s="1"/>
  <c r="R513" i="34" s="1"/>
  <c r="O512" i="34"/>
  <c r="L512" i="34"/>
  <c r="B512" i="34"/>
  <c r="A512" i="34" s="1"/>
  <c r="Q512" i="34" s="1"/>
  <c r="O511" i="34"/>
  <c r="L511" i="34"/>
  <c r="B511" i="34"/>
  <c r="A511" i="34" s="1"/>
  <c r="P511" i="34" s="1"/>
  <c r="O510" i="34"/>
  <c r="L510" i="34"/>
  <c r="B510" i="34"/>
  <c r="A510" i="34" s="1"/>
  <c r="O509" i="34"/>
  <c r="L509" i="34"/>
  <c r="B509" i="34"/>
  <c r="A509" i="34" s="1"/>
  <c r="R509" i="34" s="1"/>
  <c r="O508" i="34"/>
  <c r="L508" i="34"/>
  <c r="B508" i="34"/>
  <c r="A508" i="34" s="1"/>
  <c r="Q508" i="34" s="1"/>
  <c r="O507" i="34"/>
  <c r="L507" i="34"/>
  <c r="B507" i="34"/>
  <c r="A507" i="34" s="1"/>
  <c r="P507" i="34" s="1"/>
  <c r="O506" i="34"/>
  <c r="L506" i="34"/>
  <c r="B506" i="34"/>
  <c r="A506" i="34" s="1"/>
  <c r="O505" i="34"/>
  <c r="L505" i="34"/>
  <c r="B505" i="34"/>
  <c r="A505" i="34" s="1"/>
  <c r="R505" i="34" s="1"/>
  <c r="O504" i="34"/>
  <c r="L504" i="34"/>
  <c r="B504" i="34"/>
  <c r="A504" i="34" s="1"/>
  <c r="Q504" i="34" s="1"/>
  <c r="O503" i="34"/>
  <c r="L503" i="34"/>
  <c r="B503" i="34"/>
  <c r="A503" i="34" s="1"/>
  <c r="P503" i="34" s="1"/>
  <c r="O502" i="34"/>
  <c r="L502" i="34"/>
  <c r="B502" i="34"/>
  <c r="A502" i="34" s="1"/>
  <c r="O501" i="34"/>
  <c r="L501" i="34"/>
  <c r="B501" i="34"/>
  <c r="A501" i="34" s="1"/>
  <c r="R501" i="34" s="1"/>
  <c r="O500" i="34"/>
  <c r="L500" i="34"/>
  <c r="B500" i="34"/>
  <c r="A500" i="34" s="1"/>
  <c r="Q500" i="34" s="1"/>
  <c r="O499" i="34"/>
  <c r="L499" i="34"/>
  <c r="B499" i="34"/>
  <c r="A499" i="34" s="1"/>
  <c r="P499" i="34" s="1"/>
  <c r="O498" i="34"/>
  <c r="L498" i="34"/>
  <c r="B498" i="34"/>
  <c r="A498" i="34" s="1"/>
  <c r="O497" i="34"/>
  <c r="L497" i="34"/>
  <c r="B497" i="34"/>
  <c r="A497" i="34" s="1"/>
  <c r="R497" i="34" s="1"/>
  <c r="O496" i="34"/>
  <c r="L496" i="34"/>
  <c r="B496" i="34"/>
  <c r="A496" i="34" s="1"/>
  <c r="Q496" i="34" s="1"/>
  <c r="O495" i="34"/>
  <c r="L495" i="34"/>
  <c r="B495" i="34"/>
  <c r="A495" i="34" s="1"/>
  <c r="P495" i="34" s="1"/>
  <c r="O494" i="34"/>
  <c r="B494" i="34"/>
  <c r="A494" i="34" s="1"/>
  <c r="O541" i="34"/>
  <c r="L541" i="34"/>
  <c r="B541" i="34"/>
  <c r="A541" i="34" s="1"/>
  <c r="O540" i="34"/>
  <c r="L540" i="34"/>
  <c r="B540" i="34"/>
  <c r="A540" i="34" s="1"/>
  <c r="Q540" i="34" s="1"/>
  <c r="O539" i="34"/>
  <c r="L539" i="34"/>
  <c r="B539" i="34"/>
  <c r="A539" i="34" s="1"/>
  <c r="O538" i="34"/>
  <c r="L538" i="34"/>
  <c r="B538" i="34"/>
  <c r="A538" i="34" s="1"/>
  <c r="R538" i="34" s="1"/>
  <c r="O537" i="34"/>
  <c r="L537" i="34"/>
  <c r="B537" i="34"/>
  <c r="A537" i="34" s="1"/>
  <c r="O536" i="34"/>
  <c r="L536" i="34"/>
  <c r="B536" i="34"/>
  <c r="A536" i="34" s="1"/>
  <c r="Q536" i="34" s="1"/>
  <c r="O535" i="34"/>
  <c r="L535" i="34"/>
  <c r="B535" i="34"/>
  <c r="A535" i="34" s="1"/>
  <c r="O534" i="34"/>
  <c r="L534" i="34"/>
  <c r="B534" i="34"/>
  <c r="A534" i="34" s="1"/>
  <c r="R534" i="34" s="1"/>
  <c r="O533" i="34"/>
  <c r="L533" i="34"/>
  <c r="B533" i="34"/>
  <c r="A533" i="34" s="1"/>
  <c r="O532" i="34"/>
  <c r="L532" i="34"/>
  <c r="B532" i="34"/>
  <c r="A532" i="34" s="1"/>
  <c r="O531" i="34"/>
  <c r="L531" i="34"/>
  <c r="B531" i="34"/>
  <c r="A531" i="34" s="1"/>
  <c r="O530" i="34"/>
  <c r="L530" i="34"/>
  <c r="B530" i="34"/>
  <c r="A530" i="34" s="1"/>
  <c r="R530" i="34" s="1"/>
  <c r="O529" i="34"/>
  <c r="L529" i="34"/>
  <c r="B529" i="34"/>
  <c r="A529" i="34" s="1"/>
  <c r="O528" i="34"/>
  <c r="L528" i="34"/>
  <c r="B528" i="34"/>
  <c r="A528" i="34" s="1"/>
  <c r="Q528" i="34" s="1"/>
  <c r="O527" i="34"/>
  <c r="L527" i="34"/>
  <c r="B527" i="34"/>
  <c r="A527" i="34" s="1"/>
  <c r="O526" i="34"/>
  <c r="L526" i="34"/>
  <c r="B526" i="34"/>
  <c r="A526" i="34" s="1"/>
  <c r="P526" i="34" s="1"/>
  <c r="O525" i="34"/>
  <c r="L525" i="34"/>
  <c r="B525" i="34"/>
  <c r="A525" i="34" s="1"/>
  <c r="O524" i="34"/>
  <c r="L524" i="34"/>
  <c r="B524" i="34"/>
  <c r="A524" i="34" s="1"/>
  <c r="Q524" i="34" s="1"/>
  <c r="O523" i="34"/>
  <c r="L523" i="34"/>
  <c r="B523" i="34"/>
  <c r="A523" i="34" s="1"/>
  <c r="O522" i="34"/>
  <c r="L522" i="34"/>
  <c r="B522" i="34"/>
  <c r="A522" i="34" s="1"/>
  <c r="R522" i="34" s="1"/>
  <c r="O521" i="34"/>
  <c r="L521" i="34"/>
  <c r="B521" i="34"/>
  <c r="A521" i="34" s="1"/>
  <c r="O520" i="34"/>
  <c r="L520" i="34"/>
  <c r="B520" i="34"/>
  <c r="A520" i="34" s="1"/>
  <c r="Q520" i="34" s="1"/>
  <c r="O519" i="34"/>
  <c r="L519" i="34"/>
  <c r="B519" i="34"/>
  <c r="A519" i="34" s="1"/>
  <c r="O518" i="34"/>
  <c r="L518" i="34"/>
  <c r="B518" i="34"/>
  <c r="A518" i="34" s="1"/>
  <c r="R518" i="34" s="1"/>
  <c r="O565" i="34"/>
  <c r="L565" i="34"/>
  <c r="B565" i="34"/>
  <c r="A565" i="34" s="1"/>
  <c r="O564" i="34"/>
  <c r="L564" i="34"/>
  <c r="B564" i="34"/>
  <c r="A564" i="34" s="1"/>
  <c r="Q564" i="34" s="1"/>
  <c r="O563" i="34"/>
  <c r="L563" i="34"/>
  <c r="B563" i="34"/>
  <c r="A563" i="34" s="1"/>
  <c r="O562" i="34"/>
  <c r="L562" i="34"/>
  <c r="B562" i="34"/>
  <c r="A562" i="34" s="1"/>
  <c r="O561" i="34"/>
  <c r="L561" i="34"/>
  <c r="B561" i="34"/>
  <c r="A561" i="34" s="1"/>
  <c r="O560" i="34"/>
  <c r="L560" i="34"/>
  <c r="B560" i="34"/>
  <c r="A560" i="34" s="1"/>
  <c r="Q560" i="34" s="1"/>
  <c r="O559" i="34"/>
  <c r="L559" i="34"/>
  <c r="B559" i="34"/>
  <c r="A559" i="34" s="1"/>
  <c r="O558" i="34"/>
  <c r="L558" i="34"/>
  <c r="B558" i="34"/>
  <c r="A558" i="34" s="1"/>
  <c r="O557" i="34"/>
  <c r="L557" i="34"/>
  <c r="B557" i="34"/>
  <c r="A557" i="34" s="1"/>
  <c r="O556" i="34"/>
  <c r="L556" i="34"/>
  <c r="B556" i="34"/>
  <c r="A556" i="34" s="1"/>
  <c r="Q556" i="34" s="1"/>
  <c r="O555" i="34"/>
  <c r="L555" i="34"/>
  <c r="B555" i="34"/>
  <c r="A555" i="34" s="1"/>
  <c r="O554" i="34"/>
  <c r="L554" i="34"/>
  <c r="B554" i="34"/>
  <c r="A554" i="34" s="1"/>
  <c r="O553" i="34"/>
  <c r="L553" i="34"/>
  <c r="B553" i="34"/>
  <c r="A553" i="34" s="1"/>
  <c r="O552" i="34"/>
  <c r="L552" i="34"/>
  <c r="B552" i="34"/>
  <c r="A552" i="34" s="1"/>
  <c r="Q552" i="34" s="1"/>
  <c r="O551" i="34"/>
  <c r="L551" i="34"/>
  <c r="B551" i="34"/>
  <c r="A551" i="34" s="1"/>
  <c r="O550" i="34"/>
  <c r="L550" i="34"/>
  <c r="B550" i="34"/>
  <c r="A550" i="34" s="1"/>
  <c r="O549" i="34"/>
  <c r="L549" i="34"/>
  <c r="B549" i="34"/>
  <c r="A549" i="34" s="1"/>
  <c r="O548" i="34"/>
  <c r="L548" i="34"/>
  <c r="B548" i="34"/>
  <c r="A548" i="34" s="1"/>
  <c r="Q548" i="34" s="1"/>
  <c r="O547" i="34"/>
  <c r="L547" i="34"/>
  <c r="B547" i="34"/>
  <c r="A547" i="34" s="1"/>
  <c r="O546" i="34"/>
  <c r="L546" i="34"/>
  <c r="B546" i="34"/>
  <c r="A546" i="34" s="1"/>
  <c r="O545" i="34"/>
  <c r="L545" i="34"/>
  <c r="B545" i="34"/>
  <c r="A545" i="34" s="1"/>
  <c r="O544" i="34"/>
  <c r="L544" i="34"/>
  <c r="B544" i="34"/>
  <c r="A544" i="34" s="1"/>
  <c r="Q544" i="34" s="1"/>
  <c r="O543" i="34"/>
  <c r="L543" i="34"/>
  <c r="B543" i="34"/>
  <c r="A543" i="34" s="1"/>
  <c r="P543" i="34" s="1"/>
  <c r="O542" i="34"/>
  <c r="L542" i="34"/>
  <c r="B542" i="34"/>
  <c r="A542" i="34" s="1"/>
  <c r="O589" i="34"/>
  <c r="L589" i="34"/>
  <c r="B589" i="34"/>
  <c r="A589" i="34" s="1"/>
  <c r="O588" i="34"/>
  <c r="L588" i="34"/>
  <c r="B588" i="34"/>
  <c r="A588" i="34" s="1"/>
  <c r="Q588" i="34" s="1"/>
  <c r="O587" i="34"/>
  <c r="L587" i="34"/>
  <c r="B587" i="34"/>
  <c r="A587" i="34" s="1"/>
  <c r="P587" i="34" s="1"/>
  <c r="O586" i="34"/>
  <c r="L586" i="34"/>
  <c r="B586" i="34"/>
  <c r="A586" i="34" s="1"/>
  <c r="O585" i="34"/>
  <c r="L585" i="34"/>
  <c r="B585" i="34"/>
  <c r="A585" i="34" s="1"/>
  <c r="R585" i="34" s="1"/>
  <c r="O584" i="34"/>
  <c r="L584" i="34"/>
  <c r="B584" i="34"/>
  <c r="A584" i="34" s="1"/>
  <c r="Q584" i="34" s="1"/>
  <c r="O583" i="34"/>
  <c r="L583" i="34"/>
  <c r="B583" i="34"/>
  <c r="A583" i="34" s="1"/>
  <c r="P583" i="34" s="1"/>
  <c r="O582" i="34"/>
  <c r="L582" i="34"/>
  <c r="B582" i="34"/>
  <c r="A582" i="34" s="1"/>
  <c r="O581" i="34"/>
  <c r="L581" i="34"/>
  <c r="B581" i="34"/>
  <c r="A581" i="34" s="1"/>
  <c r="R581" i="34" s="1"/>
  <c r="O580" i="34"/>
  <c r="L580" i="34"/>
  <c r="B580" i="34"/>
  <c r="A580" i="34" s="1"/>
  <c r="Q580" i="34" s="1"/>
  <c r="O579" i="34"/>
  <c r="L579" i="34"/>
  <c r="B579" i="34"/>
  <c r="A579" i="34" s="1"/>
  <c r="P579" i="34" s="1"/>
  <c r="O578" i="34"/>
  <c r="L578" i="34"/>
  <c r="B578" i="34"/>
  <c r="A578" i="34" s="1"/>
  <c r="O577" i="34"/>
  <c r="L577" i="34"/>
  <c r="B577" i="34"/>
  <c r="A577" i="34" s="1"/>
  <c r="R577" i="34" s="1"/>
  <c r="O576" i="34"/>
  <c r="L576" i="34"/>
  <c r="B576" i="34"/>
  <c r="A576" i="34" s="1"/>
  <c r="Q576" i="34" s="1"/>
  <c r="O575" i="34"/>
  <c r="L575" i="34"/>
  <c r="B575" i="34"/>
  <c r="A575" i="34" s="1"/>
  <c r="P575" i="34" s="1"/>
  <c r="O574" i="34"/>
  <c r="L574" i="34"/>
  <c r="B574" i="34"/>
  <c r="A574" i="34" s="1"/>
  <c r="O573" i="34"/>
  <c r="L573" i="34"/>
  <c r="B573" i="34"/>
  <c r="A573" i="34" s="1"/>
  <c r="R573" i="34" s="1"/>
  <c r="O572" i="34"/>
  <c r="L572" i="34"/>
  <c r="B572" i="34"/>
  <c r="A572" i="34" s="1"/>
  <c r="Q572" i="34" s="1"/>
  <c r="O571" i="34"/>
  <c r="L571" i="34"/>
  <c r="B571" i="34"/>
  <c r="A571" i="34" s="1"/>
  <c r="P571" i="34" s="1"/>
  <c r="O570" i="34"/>
  <c r="L570" i="34"/>
  <c r="B570" i="34"/>
  <c r="A570" i="34" s="1"/>
  <c r="O569" i="34"/>
  <c r="L569" i="34"/>
  <c r="B569" i="34"/>
  <c r="A569" i="34" s="1"/>
  <c r="R569" i="34" s="1"/>
  <c r="O568" i="34"/>
  <c r="L568" i="34"/>
  <c r="B568" i="34"/>
  <c r="A568" i="34" s="1"/>
  <c r="Q568" i="34" s="1"/>
  <c r="O567" i="34"/>
  <c r="L567" i="34"/>
  <c r="B567" i="34"/>
  <c r="A567" i="34" s="1"/>
  <c r="P567" i="34" s="1"/>
  <c r="O566" i="34"/>
  <c r="L566" i="34"/>
  <c r="B566" i="34"/>
  <c r="A566" i="34" s="1"/>
  <c r="O613" i="34"/>
  <c r="L613" i="34"/>
  <c r="B613" i="34"/>
  <c r="A613" i="34" s="1"/>
  <c r="O612" i="34"/>
  <c r="L612" i="34"/>
  <c r="B612" i="34"/>
  <c r="A612" i="34" s="1"/>
  <c r="Q612" i="34" s="1"/>
  <c r="O611" i="34"/>
  <c r="L611" i="34"/>
  <c r="B611" i="34"/>
  <c r="A611" i="34" s="1"/>
  <c r="P611" i="34" s="1"/>
  <c r="O610" i="34"/>
  <c r="L610" i="34"/>
  <c r="B610" i="34"/>
  <c r="A610" i="34" s="1"/>
  <c r="O609" i="34"/>
  <c r="L609" i="34"/>
  <c r="B609" i="34"/>
  <c r="A609" i="34" s="1"/>
  <c r="R609" i="34" s="1"/>
  <c r="O608" i="34"/>
  <c r="L608" i="34"/>
  <c r="B608" i="34"/>
  <c r="A608" i="34" s="1"/>
  <c r="Q608" i="34" s="1"/>
  <c r="O607" i="34"/>
  <c r="L607" i="34"/>
  <c r="B607" i="34"/>
  <c r="A607" i="34" s="1"/>
  <c r="P607" i="34" s="1"/>
  <c r="O606" i="34"/>
  <c r="L606" i="34"/>
  <c r="B606" i="34"/>
  <c r="A606" i="34" s="1"/>
  <c r="O605" i="34"/>
  <c r="L605" i="34"/>
  <c r="B605" i="34"/>
  <c r="A605" i="34" s="1"/>
  <c r="R605" i="34" s="1"/>
  <c r="O604" i="34"/>
  <c r="L604" i="34"/>
  <c r="B604" i="34"/>
  <c r="A604" i="34" s="1"/>
  <c r="Q604" i="34" s="1"/>
  <c r="O603" i="34"/>
  <c r="L603" i="34"/>
  <c r="B603" i="34"/>
  <c r="A603" i="34" s="1"/>
  <c r="P603" i="34" s="1"/>
  <c r="O602" i="34"/>
  <c r="L602" i="34"/>
  <c r="B602" i="34"/>
  <c r="A602" i="34" s="1"/>
  <c r="O601" i="34"/>
  <c r="L601" i="34"/>
  <c r="B601" i="34"/>
  <c r="A601" i="34" s="1"/>
  <c r="R601" i="34" s="1"/>
  <c r="O600" i="34"/>
  <c r="L600" i="34"/>
  <c r="B600" i="34"/>
  <c r="A600" i="34" s="1"/>
  <c r="Q600" i="34" s="1"/>
  <c r="O599" i="34"/>
  <c r="L599" i="34"/>
  <c r="B599" i="34"/>
  <c r="A599" i="34" s="1"/>
  <c r="P599" i="34" s="1"/>
  <c r="O598" i="34"/>
  <c r="L598" i="34"/>
  <c r="B598" i="34"/>
  <c r="A598" i="34" s="1"/>
  <c r="O597" i="34"/>
  <c r="L597" i="34"/>
  <c r="B597" i="34"/>
  <c r="A597" i="34" s="1"/>
  <c r="R597" i="34" s="1"/>
  <c r="O596" i="34"/>
  <c r="L596" i="34"/>
  <c r="B596" i="34"/>
  <c r="A596" i="34" s="1"/>
  <c r="Q596" i="34" s="1"/>
  <c r="O595" i="34"/>
  <c r="L595" i="34"/>
  <c r="B595" i="34"/>
  <c r="A595" i="34" s="1"/>
  <c r="P595" i="34" s="1"/>
  <c r="O594" i="34"/>
  <c r="L594" i="34"/>
  <c r="B594" i="34"/>
  <c r="A594" i="34" s="1"/>
  <c r="O593" i="34"/>
  <c r="L593" i="34"/>
  <c r="B593" i="34"/>
  <c r="A593" i="34" s="1"/>
  <c r="R593" i="34" s="1"/>
  <c r="O592" i="34"/>
  <c r="L592" i="34"/>
  <c r="B592" i="34"/>
  <c r="A592" i="34" s="1"/>
  <c r="Q592" i="34" s="1"/>
  <c r="O591" i="34"/>
  <c r="L591" i="34"/>
  <c r="B591" i="34"/>
  <c r="A591" i="34" s="1"/>
  <c r="P591" i="34" s="1"/>
  <c r="O590" i="34"/>
  <c r="L590" i="34"/>
  <c r="B590" i="34"/>
  <c r="A590" i="34" s="1"/>
  <c r="O637" i="34"/>
  <c r="L637" i="34"/>
  <c r="B637" i="34"/>
  <c r="A637" i="34" s="1"/>
  <c r="O636" i="34"/>
  <c r="L636" i="34"/>
  <c r="B636" i="34"/>
  <c r="A636" i="34" s="1"/>
  <c r="Q636" i="34" s="1"/>
  <c r="O635" i="34"/>
  <c r="L635" i="34"/>
  <c r="B635" i="34"/>
  <c r="A635" i="34" s="1"/>
  <c r="O634" i="34"/>
  <c r="L634" i="34"/>
  <c r="B634" i="34"/>
  <c r="A634" i="34" s="1"/>
  <c r="O633" i="34"/>
  <c r="L633" i="34"/>
  <c r="B633" i="34"/>
  <c r="A633" i="34" s="1"/>
  <c r="R633" i="34" s="1"/>
  <c r="O632" i="34"/>
  <c r="L632" i="34"/>
  <c r="B632" i="34"/>
  <c r="A632" i="34" s="1"/>
  <c r="Q632" i="34" s="1"/>
  <c r="O631" i="34"/>
  <c r="L631" i="34"/>
  <c r="B631" i="34"/>
  <c r="A631" i="34" s="1"/>
  <c r="O630" i="34"/>
  <c r="L630" i="34"/>
  <c r="B630" i="34"/>
  <c r="A630" i="34" s="1"/>
  <c r="O629" i="34"/>
  <c r="L629" i="34"/>
  <c r="B629" i="34"/>
  <c r="A629" i="34" s="1"/>
  <c r="R629" i="34" s="1"/>
  <c r="O628" i="34"/>
  <c r="L628" i="34"/>
  <c r="B628" i="34"/>
  <c r="A628" i="34" s="1"/>
  <c r="Q628" i="34" s="1"/>
  <c r="O627" i="34"/>
  <c r="L627" i="34"/>
  <c r="B627" i="34"/>
  <c r="A627" i="34" s="1"/>
  <c r="O626" i="34"/>
  <c r="L626" i="34"/>
  <c r="B626" i="34"/>
  <c r="A626" i="34" s="1"/>
  <c r="O625" i="34"/>
  <c r="L625" i="34"/>
  <c r="B625" i="34"/>
  <c r="A625" i="34" s="1"/>
  <c r="R625" i="34" s="1"/>
  <c r="O624" i="34"/>
  <c r="L624" i="34"/>
  <c r="B624" i="34"/>
  <c r="A624" i="34" s="1"/>
  <c r="Q624" i="34" s="1"/>
  <c r="O623" i="34"/>
  <c r="L623" i="34"/>
  <c r="B623" i="34"/>
  <c r="A623" i="34" s="1"/>
  <c r="O622" i="34"/>
  <c r="L622" i="34"/>
  <c r="B622" i="34"/>
  <c r="A622" i="34" s="1"/>
  <c r="O621" i="34"/>
  <c r="L621" i="34"/>
  <c r="B621" i="34"/>
  <c r="A621" i="34" s="1"/>
  <c r="R621" i="34" s="1"/>
  <c r="O620" i="34"/>
  <c r="L620" i="34"/>
  <c r="B620" i="34"/>
  <c r="A620" i="34" s="1"/>
  <c r="Q620" i="34" s="1"/>
  <c r="O619" i="34"/>
  <c r="L619" i="34"/>
  <c r="B619" i="34"/>
  <c r="A619" i="34" s="1"/>
  <c r="O618" i="34"/>
  <c r="L618" i="34"/>
  <c r="B618" i="34"/>
  <c r="A618" i="34" s="1"/>
  <c r="O617" i="34"/>
  <c r="L617" i="34"/>
  <c r="B617" i="34"/>
  <c r="A617" i="34" s="1"/>
  <c r="R617" i="34" s="1"/>
  <c r="O616" i="34"/>
  <c r="L616" i="34"/>
  <c r="B616" i="34"/>
  <c r="A616" i="34" s="1"/>
  <c r="Q616" i="34" s="1"/>
  <c r="O615" i="34"/>
  <c r="L615" i="34"/>
  <c r="B615" i="34"/>
  <c r="A615" i="34" s="1"/>
  <c r="O614" i="34"/>
  <c r="L614" i="34"/>
  <c r="B614" i="34"/>
  <c r="A614" i="34" s="1"/>
  <c r="O661" i="34"/>
  <c r="L661" i="34"/>
  <c r="B661" i="34"/>
  <c r="A661" i="34" s="1"/>
  <c r="O660" i="34"/>
  <c r="L660" i="34"/>
  <c r="B660" i="34"/>
  <c r="A660" i="34" s="1"/>
  <c r="Q660" i="34" s="1"/>
  <c r="O659" i="34"/>
  <c r="L659" i="34"/>
  <c r="B659" i="34"/>
  <c r="A659" i="34" s="1"/>
  <c r="P659" i="34" s="1"/>
  <c r="O658" i="34"/>
  <c r="L658" i="34"/>
  <c r="B658" i="34"/>
  <c r="A658" i="34" s="1"/>
  <c r="O657" i="34"/>
  <c r="L657" i="34"/>
  <c r="B657" i="34"/>
  <c r="A657" i="34" s="1"/>
  <c r="R657" i="34" s="1"/>
  <c r="O656" i="34"/>
  <c r="L656" i="34"/>
  <c r="B656" i="34"/>
  <c r="A656" i="34" s="1"/>
  <c r="Q656" i="34" s="1"/>
  <c r="O655" i="34"/>
  <c r="L655" i="34"/>
  <c r="B655" i="34"/>
  <c r="A655" i="34" s="1"/>
  <c r="P655" i="34" s="1"/>
  <c r="O654" i="34"/>
  <c r="L654" i="34"/>
  <c r="B654" i="34"/>
  <c r="A654" i="34" s="1"/>
  <c r="O653" i="34"/>
  <c r="L653" i="34"/>
  <c r="B653" i="34"/>
  <c r="A653" i="34" s="1"/>
  <c r="R653" i="34" s="1"/>
  <c r="O652" i="34"/>
  <c r="L652" i="34"/>
  <c r="B652" i="34"/>
  <c r="A652" i="34" s="1"/>
  <c r="Q652" i="34" s="1"/>
  <c r="O651" i="34"/>
  <c r="L651" i="34"/>
  <c r="B651" i="34"/>
  <c r="A651" i="34" s="1"/>
  <c r="P651" i="34" s="1"/>
  <c r="O650" i="34"/>
  <c r="L650" i="34"/>
  <c r="B650" i="34"/>
  <c r="A650" i="34" s="1"/>
  <c r="O649" i="34"/>
  <c r="L649" i="34"/>
  <c r="B649" i="34"/>
  <c r="A649" i="34" s="1"/>
  <c r="R649" i="34" s="1"/>
  <c r="O648" i="34"/>
  <c r="L648" i="34"/>
  <c r="B648" i="34"/>
  <c r="A648" i="34" s="1"/>
  <c r="Q648" i="34" s="1"/>
  <c r="O647" i="34"/>
  <c r="L647" i="34"/>
  <c r="B647" i="34"/>
  <c r="A647" i="34" s="1"/>
  <c r="P647" i="34" s="1"/>
  <c r="O646" i="34"/>
  <c r="L646" i="34"/>
  <c r="B646" i="34"/>
  <c r="A646" i="34" s="1"/>
  <c r="O645" i="34"/>
  <c r="L645" i="34"/>
  <c r="B645" i="34"/>
  <c r="A645" i="34" s="1"/>
  <c r="R645" i="34" s="1"/>
  <c r="O644" i="34"/>
  <c r="L644" i="34"/>
  <c r="B644" i="34"/>
  <c r="A644" i="34" s="1"/>
  <c r="Q644" i="34" s="1"/>
  <c r="O643" i="34"/>
  <c r="L643" i="34"/>
  <c r="B643" i="34"/>
  <c r="A643" i="34" s="1"/>
  <c r="P643" i="34" s="1"/>
  <c r="O642" i="34"/>
  <c r="L642" i="34"/>
  <c r="B642" i="34"/>
  <c r="A642" i="34" s="1"/>
  <c r="O641" i="34"/>
  <c r="L641" i="34"/>
  <c r="B641" i="34"/>
  <c r="A641" i="34" s="1"/>
  <c r="R641" i="34" s="1"/>
  <c r="O640" i="34"/>
  <c r="L640" i="34"/>
  <c r="B640" i="34"/>
  <c r="A640" i="34" s="1"/>
  <c r="Q640" i="34" s="1"/>
  <c r="O639" i="34"/>
  <c r="L639" i="34"/>
  <c r="B639" i="34"/>
  <c r="A639" i="34" s="1"/>
  <c r="P639" i="34" s="1"/>
  <c r="O638" i="34"/>
  <c r="L638" i="34"/>
  <c r="B638" i="34"/>
  <c r="A638" i="34" s="1"/>
  <c r="O685" i="34"/>
  <c r="L685" i="34"/>
  <c r="B685" i="34"/>
  <c r="A685" i="34" s="1"/>
  <c r="O684" i="34"/>
  <c r="L684" i="34"/>
  <c r="B684" i="34"/>
  <c r="A684" i="34" s="1"/>
  <c r="Q684" i="34" s="1"/>
  <c r="O683" i="34"/>
  <c r="L683" i="34"/>
  <c r="B683" i="34"/>
  <c r="A683" i="34" s="1"/>
  <c r="P683" i="34" s="1"/>
  <c r="O682" i="34"/>
  <c r="L682" i="34"/>
  <c r="B682" i="34"/>
  <c r="A682" i="34" s="1"/>
  <c r="O681" i="34"/>
  <c r="L681" i="34"/>
  <c r="B681" i="34"/>
  <c r="A681" i="34" s="1"/>
  <c r="R681" i="34" s="1"/>
  <c r="O680" i="34"/>
  <c r="L680" i="34"/>
  <c r="B680" i="34"/>
  <c r="A680" i="34" s="1"/>
  <c r="Q680" i="34" s="1"/>
  <c r="O679" i="34"/>
  <c r="L679" i="34"/>
  <c r="B679" i="34"/>
  <c r="A679" i="34" s="1"/>
  <c r="P679" i="34" s="1"/>
  <c r="O678" i="34"/>
  <c r="L678" i="34"/>
  <c r="B678" i="34"/>
  <c r="A678" i="34" s="1"/>
  <c r="O677" i="34"/>
  <c r="L677" i="34"/>
  <c r="B677" i="34"/>
  <c r="A677" i="34" s="1"/>
  <c r="R677" i="34" s="1"/>
  <c r="O676" i="34"/>
  <c r="L676" i="34"/>
  <c r="B676" i="34"/>
  <c r="A676" i="34" s="1"/>
  <c r="Q676" i="34" s="1"/>
  <c r="O675" i="34"/>
  <c r="L675" i="34"/>
  <c r="B675" i="34"/>
  <c r="A675" i="34" s="1"/>
  <c r="P675" i="34" s="1"/>
  <c r="O674" i="34"/>
  <c r="L674" i="34"/>
  <c r="B674" i="34"/>
  <c r="A674" i="34" s="1"/>
  <c r="O673" i="34"/>
  <c r="L673" i="34"/>
  <c r="B673" i="34"/>
  <c r="A673" i="34" s="1"/>
  <c r="R673" i="34" s="1"/>
  <c r="O672" i="34"/>
  <c r="L672" i="34"/>
  <c r="B672" i="34"/>
  <c r="A672" i="34" s="1"/>
  <c r="Q672" i="34" s="1"/>
  <c r="O671" i="34"/>
  <c r="L671" i="34"/>
  <c r="B671" i="34"/>
  <c r="A671" i="34" s="1"/>
  <c r="P671" i="34" s="1"/>
  <c r="O670" i="34"/>
  <c r="L670" i="34"/>
  <c r="B670" i="34"/>
  <c r="A670" i="34" s="1"/>
  <c r="O669" i="34"/>
  <c r="L669" i="34"/>
  <c r="B669" i="34"/>
  <c r="A669" i="34" s="1"/>
  <c r="R669" i="34" s="1"/>
  <c r="O668" i="34"/>
  <c r="L668" i="34"/>
  <c r="B668" i="34"/>
  <c r="A668" i="34" s="1"/>
  <c r="Q668" i="34" s="1"/>
  <c r="O667" i="34"/>
  <c r="L667" i="34"/>
  <c r="B667" i="34"/>
  <c r="A667" i="34" s="1"/>
  <c r="P667" i="34" s="1"/>
  <c r="O666" i="34"/>
  <c r="L666" i="34"/>
  <c r="B666" i="34"/>
  <c r="A666" i="34" s="1"/>
  <c r="O665" i="34"/>
  <c r="L665" i="34"/>
  <c r="B665" i="34"/>
  <c r="A665" i="34" s="1"/>
  <c r="R665" i="34" s="1"/>
  <c r="O664" i="34"/>
  <c r="L664" i="34"/>
  <c r="B664" i="34"/>
  <c r="A664" i="34" s="1"/>
  <c r="Q664" i="34" s="1"/>
  <c r="O663" i="34"/>
  <c r="L663" i="34"/>
  <c r="B663" i="34"/>
  <c r="A663" i="34" s="1"/>
  <c r="P663" i="34" s="1"/>
  <c r="O662" i="34"/>
  <c r="L662" i="34"/>
  <c r="B662" i="34"/>
  <c r="A662" i="34" s="1"/>
  <c r="O697" i="34"/>
  <c r="L697" i="34"/>
  <c r="B697" i="34"/>
  <c r="A697" i="34" s="1"/>
  <c r="O696" i="34"/>
  <c r="L696" i="34"/>
  <c r="B696" i="34"/>
  <c r="A696" i="34" s="1"/>
  <c r="Q696" i="34" s="1"/>
  <c r="O695" i="34"/>
  <c r="L695" i="34"/>
  <c r="B695" i="34"/>
  <c r="A695" i="34" s="1"/>
  <c r="O694" i="34"/>
  <c r="L694" i="34"/>
  <c r="B694" i="34"/>
  <c r="A694" i="34" s="1"/>
  <c r="O693" i="34"/>
  <c r="L693" i="34"/>
  <c r="B693" i="34"/>
  <c r="A693" i="34" s="1"/>
  <c r="O692" i="34"/>
  <c r="L692" i="34"/>
  <c r="B692" i="34"/>
  <c r="A692" i="34" s="1"/>
  <c r="Q692" i="34" s="1"/>
  <c r="O691" i="34"/>
  <c r="L691" i="34"/>
  <c r="B691" i="34"/>
  <c r="A691" i="34" s="1"/>
  <c r="O690" i="34"/>
  <c r="L690" i="34"/>
  <c r="B690" i="34"/>
  <c r="A690" i="34" s="1"/>
  <c r="Q690" i="34" s="1"/>
  <c r="O689" i="34"/>
  <c r="L689" i="34"/>
  <c r="B689" i="34"/>
  <c r="A689" i="34" s="1"/>
  <c r="O688" i="34"/>
  <c r="L688" i="34"/>
  <c r="B688" i="34"/>
  <c r="A688" i="34" s="1"/>
  <c r="Q688" i="34" s="1"/>
  <c r="O687" i="34"/>
  <c r="L687" i="34"/>
  <c r="B687" i="34"/>
  <c r="A687" i="34" s="1"/>
  <c r="O686" i="34"/>
  <c r="L686" i="34"/>
  <c r="B686" i="34"/>
  <c r="A686" i="34" s="1"/>
  <c r="O703" i="34"/>
  <c r="L703" i="34"/>
  <c r="B703" i="34"/>
  <c r="A703" i="34" s="1"/>
  <c r="O702" i="34"/>
  <c r="L702" i="34"/>
  <c r="B702" i="34"/>
  <c r="A702" i="34" s="1"/>
  <c r="Q702" i="34" s="1"/>
  <c r="O701" i="34"/>
  <c r="L701" i="34"/>
  <c r="B701" i="34"/>
  <c r="A701" i="34" s="1"/>
  <c r="O700" i="34"/>
  <c r="L700" i="34"/>
  <c r="B700" i="34"/>
  <c r="A700" i="34" s="1"/>
  <c r="O699" i="34"/>
  <c r="L699" i="34"/>
  <c r="B699" i="34"/>
  <c r="A699" i="34" s="1"/>
  <c r="R699" i="34" s="1"/>
  <c r="O698" i="34"/>
  <c r="L698" i="34"/>
  <c r="B698" i="34"/>
  <c r="A698" i="34" s="1"/>
  <c r="P698" i="34" s="1"/>
  <c r="P425" i="34" l="1"/>
  <c r="Q425" i="34"/>
  <c r="P615" i="34"/>
  <c r="R615" i="34"/>
  <c r="Q532" i="34"/>
  <c r="R532" i="34"/>
  <c r="P619" i="34"/>
  <c r="R619" i="34"/>
  <c r="P627" i="34"/>
  <c r="R627" i="34"/>
  <c r="P635" i="34"/>
  <c r="R635" i="34"/>
  <c r="P623" i="34"/>
  <c r="R623" i="34"/>
  <c r="P631" i="34"/>
  <c r="R631" i="34"/>
  <c r="Q686" i="34"/>
  <c r="R686" i="34"/>
  <c r="P701" i="34"/>
  <c r="R701" i="34"/>
  <c r="P547" i="34"/>
  <c r="R547" i="34"/>
  <c r="R663" i="34"/>
  <c r="R667" i="34"/>
  <c r="R671" i="34"/>
  <c r="R567" i="34"/>
  <c r="R571" i="34"/>
  <c r="R579" i="34"/>
  <c r="R583" i="34"/>
  <c r="R587" i="34"/>
  <c r="R524" i="34"/>
  <c r="R540" i="34"/>
  <c r="R690" i="34"/>
  <c r="R643" i="34"/>
  <c r="R647" i="34"/>
  <c r="R639" i="34"/>
  <c r="R651" i="34"/>
  <c r="R655" i="34"/>
  <c r="R659" i="34"/>
  <c r="R543" i="34"/>
  <c r="R528" i="34"/>
  <c r="R495" i="34"/>
  <c r="R499" i="34"/>
  <c r="R503" i="34"/>
  <c r="R507" i="34"/>
  <c r="R511" i="34"/>
  <c r="R515" i="34"/>
  <c r="R675" i="34"/>
  <c r="R679" i="34"/>
  <c r="R683" i="34"/>
  <c r="R575" i="34"/>
  <c r="R591" i="34"/>
  <c r="R595" i="34"/>
  <c r="R599" i="34"/>
  <c r="R603" i="34"/>
  <c r="R607" i="34"/>
  <c r="R611" i="34"/>
  <c r="R520" i="34"/>
  <c r="R536" i="34"/>
  <c r="R498" i="34"/>
  <c r="Q498" i="34"/>
  <c r="P498" i="34"/>
  <c r="R494" i="34"/>
  <c r="Q494" i="34"/>
  <c r="P494" i="34"/>
  <c r="R502" i="34"/>
  <c r="Q502" i="34"/>
  <c r="P502" i="34"/>
  <c r="R506" i="34"/>
  <c r="Q506" i="34"/>
  <c r="P506" i="34"/>
  <c r="R510" i="34"/>
  <c r="Q510" i="34"/>
  <c r="P510" i="34"/>
  <c r="R517" i="34"/>
  <c r="Q517" i="34"/>
  <c r="P517" i="34"/>
  <c r="R514" i="34"/>
  <c r="Q514" i="34"/>
  <c r="P514" i="34"/>
  <c r="Q495" i="34"/>
  <c r="R496" i="34"/>
  <c r="Q499" i="34"/>
  <c r="R500" i="34"/>
  <c r="Q503" i="34"/>
  <c r="R504" i="34"/>
  <c r="Q507" i="34"/>
  <c r="R508" i="34"/>
  <c r="Q511" i="34"/>
  <c r="R512" i="34"/>
  <c r="Q515" i="34"/>
  <c r="R516" i="34"/>
  <c r="P497" i="34"/>
  <c r="P501" i="34"/>
  <c r="P505" i="34"/>
  <c r="P509" i="34"/>
  <c r="P513" i="34"/>
  <c r="P496" i="34"/>
  <c r="Q497" i="34"/>
  <c r="P500" i="34"/>
  <c r="Q501" i="34"/>
  <c r="P504" i="34"/>
  <c r="Q505" i="34"/>
  <c r="P508" i="34"/>
  <c r="Q509" i="34"/>
  <c r="P512" i="34"/>
  <c r="Q513" i="34"/>
  <c r="P516" i="34"/>
  <c r="P519" i="34"/>
  <c r="R519" i="34"/>
  <c r="Q519" i="34"/>
  <c r="R521" i="34"/>
  <c r="Q521" i="34"/>
  <c r="P521" i="34"/>
  <c r="P527" i="34"/>
  <c r="Q527" i="34"/>
  <c r="R527" i="34"/>
  <c r="R529" i="34"/>
  <c r="Q529" i="34"/>
  <c r="P529" i="34"/>
  <c r="P523" i="34"/>
  <c r="Q523" i="34"/>
  <c r="R523" i="34"/>
  <c r="R525" i="34"/>
  <c r="Q525" i="34"/>
  <c r="P525" i="34"/>
  <c r="P539" i="34"/>
  <c r="R539" i="34"/>
  <c r="Q539" i="34"/>
  <c r="R541" i="34"/>
  <c r="Q541" i="34"/>
  <c r="P541" i="34"/>
  <c r="P535" i="34"/>
  <c r="Q535" i="34"/>
  <c r="R535" i="34"/>
  <c r="R537" i="34"/>
  <c r="Q537" i="34"/>
  <c r="P537" i="34"/>
  <c r="P531" i="34"/>
  <c r="Q531" i="34"/>
  <c r="R531" i="34"/>
  <c r="R533" i="34"/>
  <c r="Q533" i="34"/>
  <c r="P533" i="34"/>
  <c r="P522" i="34"/>
  <c r="P530" i="34"/>
  <c r="P534" i="34"/>
  <c r="P538" i="34"/>
  <c r="Q518" i="34"/>
  <c r="Q522" i="34"/>
  <c r="Q526" i="34"/>
  <c r="Q530" i="34"/>
  <c r="Q534" i="34"/>
  <c r="Q538" i="34"/>
  <c r="P518" i="34"/>
  <c r="P520" i="34"/>
  <c r="P524" i="34"/>
  <c r="R526" i="34"/>
  <c r="P528" i="34"/>
  <c r="P532" i="34"/>
  <c r="P536" i="34"/>
  <c r="P540" i="34"/>
  <c r="P551" i="34"/>
  <c r="R551" i="34"/>
  <c r="Q551" i="34"/>
  <c r="R550" i="34"/>
  <c r="Q550" i="34"/>
  <c r="P550" i="34"/>
  <c r="P555" i="34"/>
  <c r="R555" i="34"/>
  <c r="Q555" i="34"/>
  <c r="R561" i="34"/>
  <c r="Q561" i="34"/>
  <c r="P561" i="34"/>
  <c r="R546" i="34"/>
  <c r="Q546" i="34"/>
  <c r="P546" i="34"/>
  <c r="R549" i="34"/>
  <c r="Q549" i="34"/>
  <c r="P549" i="34"/>
  <c r="R554" i="34"/>
  <c r="Q554" i="34"/>
  <c r="P554" i="34"/>
  <c r="P559" i="34"/>
  <c r="R559" i="34"/>
  <c r="Q559" i="34"/>
  <c r="R565" i="34"/>
  <c r="Q565" i="34"/>
  <c r="P565" i="34"/>
  <c r="R542" i="34"/>
  <c r="Q542" i="34"/>
  <c r="P542" i="34"/>
  <c r="R545" i="34"/>
  <c r="Q545" i="34"/>
  <c r="P545" i="34"/>
  <c r="R553" i="34"/>
  <c r="Q553" i="34"/>
  <c r="P553" i="34"/>
  <c r="R558" i="34"/>
  <c r="Q558" i="34"/>
  <c r="P558" i="34"/>
  <c r="P563" i="34"/>
  <c r="R563" i="34"/>
  <c r="Q563" i="34"/>
  <c r="R557" i="34"/>
  <c r="Q557" i="34"/>
  <c r="P557" i="34"/>
  <c r="R562" i="34"/>
  <c r="Q562" i="34"/>
  <c r="P562" i="34"/>
  <c r="Q543" i="34"/>
  <c r="R544" i="34"/>
  <c r="Q547" i="34"/>
  <c r="R548" i="34"/>
  <c r="R552" i="34"/>
  <c r="R556" i="34"/>
  <c r="R560" i="34"/>
  <c r="R564" i="34"/>
  <c r="P544" i="34"/>
  <c r="P548" i="34"/>
  <c r="P552" i="34"/>
  <c r="P556" i="34"/>
  <c r="P560" i="34"/>
  <c r="P564" i="34"/>
  <c r="R570" i="34"/>
  <c r="Q570" i="34"/>
  <c r="P570" i="34"/>
  <c r="R578" i="34"/>
  <c r="Q578" i="34"/>
  <c r="P578" i="34"/>
  <c r="R586" i="34"/>
  <c r="Q586" i="34"/>
  <c r="P586" i="34"/>
  <c r="R582" i="34"/>
  <c r="Q582" i="34"/>
  <c r="P582" i="34"/>
  <c r="R589" i="34"/>
  <c r="Q589" i="34"/>
  <c r="P589" i="34"/>
  <c r="R566" i="34"/>
  <c r="Q566" i="34"/>
  <c r="P566" i="34"/>
  <c r="R574" i="34"/>
  <c r="Q574" i="34"/>
  <c r="P574" i="34"/>
  <c r="Q567" i="34"/>
  <c r="R568" i="34"/>
  <c r="Q571" i="34"/>
  <c r="R572" i="34"/>
  <c r="Q575" i="34"/>
  <c r="R576" i="34"/>
  <c r="Q579" i="34"/>
  <c r="R580" i="34"/>
  <c r="Q583" i="34"/>
  <c r="R584" i="34"/>
  <c r="Q587" i="34"/>
  <c r="R588" i="34"/>
  <c r="P569" i="34"/>
  <c r="P573" i="34"/>
  <c r="P577" i="34"/>
  <c r="P581" i="34"/>
  <c r="P585" i="34"/>
  <c r="P568" i="34"/>
  <c r="Q569" i="34"/>
  <c r="P572" i="34"/>
  <c r="Q573" i="34"/>
  <c r="P576" i="34"/>
  <c r="Q577" i="34"/>
  <c r="P580" i="34"/>
  <c r="Q581" i="34"/>
  <c r="P584" i="34"/>
  <c r="Q585" i="34"/>
  <c r="P588" i="34"/>
  <c r="R606" i="34"/>
  <c r="Q606" i="34"/>
  <c r="P606" i="34"/>
  <c r="R594" i="34"/>
  <c r="Q594" i="34"/>
  <c r="P594" i="34"/>
  <c r="R598" i="34"/>
  <c r="Q598" i="34"/>
  <c r="P598" i="34"/>
  <c r="R613" i="34"/>
  <c r="Q613" i="34"/>
  <c r="P613" i="34"/>
  <c r="R602" i="34"/>
  <c r="Q602" i="34"/>
  <c r="P602" i="34"/>
  <c r="R610" i="34"/>
  <c r="Q610" i="34"/>
  <c r="P610" i="34"/>
  <c r="R590" i="34"/>
  <c r="Q590" i="34"/>
  <c r="P590" i="34"/>
  <c r="Q591" i="34"/>
  <c r="R592" i="34"/>
  <c r="Q595" i="34"/>
  <c r="R596" i="34"/>
  <c r="Q599" i="34"/>
  <c r="R600" i="34"/>
  <c r="Q603" i="34"/>
  <c r="R604" i="34"/>
  <c r="Q607" i="34"/>
  <c r="R608" i="34"/>
  <c r="Q611" i="34"/>
  <c r="R612" i="34"/>
  <c r="P593" i="34"/>
  <c r="P597" i="34"/>
  <c r="P601" i="34"/>
  <c r="P605" i="34"/>
  <c r="P609" i="34"/>
  <c r="P592" i="34"/>
  <c r="Q593" i="34"/>
  <c r="P596" i="34"/>
  <c r="Q597" i="34"/>
  <c r="P600" i="34"/>
  <c r="Q601" i="34"/>
  <c r="P604" i="34"/>
  <c r="Q605" i="34"/>
  <c r="P608" i="34"/>
  <c r="Q609" i="34"/>
  <c r="P612" i="34"/>
  <c r="R618" i="34"/>
  <c r="Q618" i="34"/>
  <c r="P618" i="34"/>
  <c r="R622" i="34"/>
  <c r="Q622" i="34"/>
  <c r="P622" i="34"/>
  <c r="R626" i="34"/>
  <c r="Q626" i="34"/>
  <c r="P626" i="34"/>
  <c r="R630" i="34"/>
  <c r="Q630" i="34"/>
  <c r="P630" i="34"/>
  <c r="R614" i="34"/>
  <c r="Q614" i="34"/>
  <c r="P614" i="34"/>
  <c r="R637" i="34"/>
  <c r="Q637" i="34"/>
  <c r="P637" i="34"/>
  <c r="R634" i="34"/>
  <c r="Q634" i="34"/>
  <c r="P634" i="34"/>
  <c r="Q615" i="34"/>
  <c r="R616" i="34"/>
  <c r="Q619" i="34"/>
  <c r="R620" i="34"/>
  <c r="Q623" i="34"/>
  <c r="R624" i="34"/>
  <c r="Q627" i="34"/>
  <c r="R628" i="34"/>
  <c r="Q631" i="34"/>
  <c r="R632" i="34"/>
  <c r="Q635" i="34"/>
  <c r="R636" i="34"/>
  <c r="P617" i="34"/>
  <c r="P621" i="34"/>
  <c r="P625" i="34"/>
  <c r="P629" i="34"/>
  <c r="P633" i="34"/>
  <c r="P616" i="34"/>
  <c r="Q617" i="34"/>
  <c r="P620" i="34"/>
  <c r="Q621" i="34"/>
  <c r="P624" i="34"/>
  <c r="Q625" i="34"/>
  <c r="P628" i="34"/>
  <c r="Q629" i="34"/>
  <c r="P632" i="34"/>
  <c r="Q633" i="34"/>
  <c r="P636" i="34"/>
  <c r="R642" i="34"/>
  <c r="Q642" i="34"/>
  <c r="P642" i="34"/>
  <c r="R646" i="34"/>
  <c r="Q646" i="34"/>
  <c r="P646" i="34"/>
  <c r="R650" i="34"/>
  <c r="Q650" i="34"/>
  <c r="P650" i="34"/>
  <c r="R654" i="34"/>
  <c r="Q654" i="34"/>
  <c r="P654" i="34"/>
  <c r="R658" i="34"/>
  <c r="Q658" i="34"/>
  <c r="P658" i="34"/>
  <c r="R661" i="34"/>
  <c r="Q661" i="34"/>
  <c r="P661" i="34"/>
  <c r="R638" i="34"/>
  <c r="Q638" i="34"/>
  <c r="P638" i="34"/>
  <c r="Q639" i="34"/>
  <c r="R640" i="34"/>
  <c r="Q643" i="34"/>
  <c r="R644" i="34"/>
  <c r="Q647" i="34"/>
  <c r="R648" i="34"/>
  <c r="Q651" i="34"/>
  <c r="R652" i="34"/>
  <c r="Q655" i="34"/>
  <c r="R656" i="34"/>
  <c r="Q659" i="34"/>
  <c r="R660" i="34"/>
  <c r="P641" i="34"/>
  <c r="P645" i="34"/>
  <c r="P649" i="34"/>
  <c r="P653" i="34"/>
  <c r="P657" i="34"/>
  <c r="P640" i="34"/>
  <c r="Q641" i="34"/>
  <c r="P644" i="34"/>
  <c r="Q645" i="34"/>
  <c r="P648" i="34"/>
  <c r="Q649" i="34"/>
  <c r="P652" i="34"/>
  <c r="Q653" i="34"/>
  <c r="P656" i="34"/>
  <c r="Q657" i="34"/>
  <c r="P660" i="34"/>
  <c r="Q662" i="34"/>
  <c r="P662" i="34"/>
  <c r="R662" i="34"/>
  <c r="R674" i="34"/>
  <c r="Q674" i="34"/>
  <c r="P674" i="34"/>
  <c r="R678" i="34"/>
  <c r="Q678" i="34"/>
  <c r="P678" i="34"/>
  <c r="R682" i="34"/>
  <c r="Q682" i="34"/>
  <c r="P682" i="34"/>
  <c r="R685" i="34"/>
  <c r="Q685" i="34"/>
  <c r="P685" i="34"/>
  <c r="R670" i="34"/>
  <c r="Q670" i="34"/>
  <c r="P670" i="34"/>
  <c r="R666" i="34"/>
  <c r="Q666" i="34"/>
  <c r="P666" i="34"/>
  <c r="Q663" i="34"/>
  <c r="R664" i="34"/>
  <c r="Q667" i="34"/>
  <c r="R668" i="34"/>
  <c r="Q671" i="34"/>
  <c r="R672" i="34"/>
  <c r="Q675" i="34"/>
  <c r="R676" i="34"/>
  <c r="Q679" i="34"/>
  <c r="R680" i="34"/>
  <c r="Q683" i="34"/>
  <c r="R684" i="34"/>
  <c r="P665" i="34"/>
  <c r="P669" i="34"/>
  <c r="P673" i="34"/>
  <c r="P677" i="34"/>
  <c r="P681" i="34"/>
  <c r="P664" i="34"/>
  <c r="Q665" i="34"/>
  <c r="P668" i="34"/>
  <c r="Q669" i="34"/>
  <c r="P672" i="34"/>
  <c r="Q673" i="34"/>
  <c r="P676" i="34"/>
  <c r="Q677" i="34"/>
  <c r="P680" i="34"/>
  <c r="Q681" i="34"/>
  <c r="P684" i="34"/>
  <c r="R689" i="34"/>
  <c r="Q689" i="34"/>
  <c r="P689" i="34"/>
  <c r="P691" i="34"/>
  <c r="R691" i="34"/>
  <c r="Q691" i="34"/>
  <c r="R697" i="34"/>
  <c r="Q697" i="34"/>
  <c r="P697" i="34"/>
  <c r="P687" i="34"/>
  <c r="R687" i="34"/>
  <c r="Q687" i="34"/>
  <c r="P695" i="34"/>
  <c r="R695" i="34"/>
  <c r="Q695" i="34"/>
  <c r="R694" i="34"/>
  <c r="Q694" i="34"/>
  <c r="P694" i="34"/>
  <c r="R693" i="34"/>
  <c r="Q693" i="34"/>
  <c r="P693" i="34"/>
  <c r="P686" i="34"/>
  <c r="R688" i="34"/>
  <c r="P690" i="34"/>
  <c r="R692" i="34"/>
  <c r="R696" i="34"/>
  <c r="P688" i="34"/>
  <c r="P692" i="34"/>
  <c r="P696" i="34"/>
  <c r="P700" i="34"/>
  <c r="R700" i="34"/>
  <c r="Q700" i="34"/>
  <c r="R703" i="34"/>
  <c r="Q703" i="34"/>
  <c r="P703" i="34"/>
  <c r="P699" i="34"/>
  <c r="Q699" i="34"/>
  <c r="Q698" i="34"/>
  <c r="R698" i="34"/>
  <c r="Q701" i="34"/>
  <c r="R702" i="34"/>
  <c r="P702" i="34"/>
  <c r="A8" i="12"/>
  <c r="L387" i="34" l="1"/>
  <c r="O409" i="34" l="1"/>
  <c r="L409" i="34"/>
  <c r="B409" i="34"/>
  <c r="A409" i="34" s="1"/>
  <c r="O408" i="34"/>
  <c r="L408" i="34"/>
  <c r="B408" i="34"/>
  <c r="A408" i="34" s="1"/>
  <c r="Q408" i="34" s="1"/>
  <c r="O407" i="34"/>
  <c r="L407" i="34"/>
  <c r="B407" i="34"/>
  <c r="A407" i="34" s="1"/>
  <c r="O406" i="34"/>
  <c r="L406" i="34"/>
  <c r="B406" i="34"/>
  <c r="A406" i="34" s="1"/>
  <c r="O405" i="34"/>
  <c r="L405" i="34"/>
  <c r="B405" i="34"/>
  <c r="A405" i="34" s="1"/>
  <c r="O404" i="34"/>
  <c r="L404" i="34"/>
  <c r="B404" i="34"/>
  <c r="A404" i="34" s="1"/>
  <c r="Q404" i="34" s="1"/>
  <c r="O402" i="34"/>
  <c r="L402" i="34"/>
  <c r="B402" i="34"/>
  <c r="A402" i="34" s="1"/>
  <c r="O401" i="34"/>
  <c r="L401" i="34"/>
  <c r="B401" i="34"/>
  <c r="A401" i="34" s="1"/>
  <c r="Q401" i="34" s="1"/>
  <c r="O400" i="34"/>
  <c r="L400" i="34"/>
  <c r="B400" i="34"/>
  <c r="A400" i="34" s="1"/>
  <c r="O399" i="34"/>
  <c r="L399" i="34"/>
  <c r="B399" i="34"/>
  <c r="A399" i="34" s="1"/>
  <c r="Q399" i="34" s="1"/>
  <c r="O398" i="34"/>
  <c r="L398" i="34"/>
  <c r="B398" i="34"/>
  <c r="A398" i="34" s="1"/>
  <c r="O397" i="34"/>
  <c r="L397" i="34"/>
  <c r="B397" i="34"/>
  <c r="A397" i="34" s="1"/>
  <c r="Q397" i="34" s="1"/>
  <c r="O396" i="34"/>
  <c r="L396" i="34"/>
  <c r="B396" i="34"/>
  <c r="A396" i="34" s="1"/>
  <c r="O395" i="34"/>
  <c r="L395" i="34"/>
  <c r="B395" i="34"/>
  <c r="A395" i="34" s="1"/>
  <c r="Q395" i="34" s="1"/>
  <c r="O394" i="34"/>
  <c r="L394" i="34"/>
  <c r="B394" i="34"/>
  <c r="A394" i="34" s="1"/>
  <c r="O393" i="34"/>
  <c r="L393" i="34"/>
  <c r="B393" i="34"/>
  <c r="A393" i="34" s="1"/>
  <c r="O392" i="34"/>
  <c r="L392" i="34"/>
  <c r="B392" i="34"/>
  <c r="A392" i="34" s="1"/>
  <c r="O391" i="34"/>
  <c r="L391" i="34"/>
  <c r="B391" i="34"/>
  <c r="A391" i="34" s="1"/>
  <c r="Q391" i="34" s="1"/>
  <c r="O390" i="34"/>
  <c r="L390" i="34"/>
  <c r="B390" i="34"/>
  <c r="A390" i="34" s="1"/>
  <c r="O389" i="34"/>
  <c r="L389" i="34"/>
  <c r="B389" i="34"/>
  <c r="A389" i="34" s="1"/>
  <c r="O388" i="34"/>
  <c r="L388" i="34"/>
  <c r="B388" i="34"/>
  <c r="A388" i="34" s="1"/>
  <c r="O387" i="34"/>
  <c r="B387" i="34"/>
  <c r="A387" i="34" s="1"/>
  <c r="Q387" i="34" s="1"/>
  <c r="O432" i="34"/>
  <c r="B432" i="34"/>
  <c r="A432" i="34" s="1"/>
  <c r="O431" i="34"/>
  <c r="B431" i="34"/>
  <c r="A431" i="34" s="1"/>
  <c r="Q431" i="34" s="1"/>
  <c r="O430" i="34"/>
  <c r="B430" i="34"/>
  <c r="A430" i="34" s="1"/>
  <c r="O429" i="34"/>
  <c r="B429" i="34"/>
  <c r="A429" i="34" s="1"/>
  <c r="O428" i="34"/>
  <c r="B428" i="34"/>
  <c r="A428" i="34" s="1"/>
  <c r="O427" i="34"/>
  <c r="B427" i="34"/>
  <c r="A427" i="34" s="1"/>
  <c r="Q427" i="34" s="1"/>
  <c r="O426" i="34"/>
  <c r="B426" i="34"/>
  <c r="A426" i="34" s="1"/>
  <c r="O424" i="34"/>
  <c r="B424" i="34"/>
  <c r="A424" i="34" s="1"/>
  <c r="Q424" i="34" s="1"/>
  <c r="O423" i="34"/>
  <c r="B423" i="34"/>
  <c r="A423" i="34" s="1"/>
  <c r="O422" i="34"/>
  <c r="B422" i="34"/>
  <c r="A422" i="34" s="1"/>
  <c r="Q422" i="34" s="1"/>
  <c r="O421" i="34"/>
  <c r="B421" i="34"/>
  <c r="A421" i="34" s="1"/>
  <c r="O420" i="34"/>
  <c r="B420" i="34"/>
  <c r="A420" i="34" s="1"/>
  <c r="O419" i="34"/>
  <c r="B419" i="34"/>
  <c r="A419" i="34" s="1"/>
  <c r="O418" i="34"/>
  <c r="B418" i="34"/>
  <c r="A418" i="34" s="1"/>
  <c r="Q418" i="34" s="1"/>
  <c r="O417" i="34"/>
  <c r="B417" i="34"/>
  <c r="A417" i="34" s="1"/>
  <c r="O416" i="34"/>
  <c r="B416" i="34"/>
  <c r="A416" i="34" s="1"/>
  <c r="Q416" i="34" s="1"/>
  <c r="O415" i="34"/>
  <c r="B415" i="34"/>
  <c r="A415" i="34" s="1"/>
  <c r="O414" i="34"/>
  <c r="B414" i="34"/>
  <c r="A414" i="34" s="1"/>
  <c r="Q414" i="34" s="1"/>
  <c r="O413" i="34"/>
  <c r="L413" i="34"/>
  <c r="B413" i="34"/>
  <c r="A413" i="34" s="1"/>
  <c r="O412" i="34"/>
  <c r="L412" i="34"/>
  <c r="B412" i="34"/>
  <c r="A412" i="34" s="1"/>
  <c r="O411" i="34"/>
  <c r="L411" i="34"/>
  <c r="B411" i="34"/>
  <c r="A411" i="34" s="1"/>
  <c r="O410" i="34"/>
  <c r="L410" i="34"/>
  <c r="B410" i="34"/>
  <c r="A410" i="34" s="1"/>
  <c r="Q410" i="34" s="1"/>
  <c r="O454" i="34"/>
  <c r="B454" i="34"/>
  <c r="A454" i="34" s="1"/>
  <c r="O453" i="34"/>
  <c r="B453" i="34"/>
  <c r="A453" i="34" s="1"/>
  <c r="Q453" i="34" s="1"/>
  <c r="O452" i="34"/>
  <c r="B452" i="34"/>
  <c r="A452" i="34" s="1"/>
  <c r="P452" i="34" s="1"/>
  <c r="O451" i="34"/>
  <c r="B451" i="34"/>
  <c r="A451" i="34" s="1"/>
  <c r="O450" i="34"/>
  <c r="B450" i="34"/>
  <c r="A450" i="34" s="1"/>
  <c r="R450" i="34" s="1"/>
  <c r="O449" i="34"/>
  <c r="B449" i="34"/>
  <c r="A449" i="34" s="1"/>
  <c r="Q449" i="34" s="1"/>
  <c r="O448" i="34"/>
  <c r="B448" i="34"/>
  <c r="A448" i="34" s="1"/>
  <c r="P448" i="34" s="1"/>
  <c r="O447" i="34"/>
  <c r="B447" i="34"/>
  <c r="A447" i="34" s="1"/>
  <c r="O446" i="34"/>
  <c r="B446" i="34"/>
  <c r="A446" i="34" s="1"/>
  <c r="R446" i="34" s="1"/>
  <c r="O445" i="34"/>
  <c r="B445" i="34"/>
  <c r="A445" i="34" s="1"/>
  <c r="Q445" i="34" s="1"/>
  <c r="O444" i="34"/>
  <c r="B444" i="34"/>
  <c r="A444" i="34" s="1"/>
  <c r="P444" i="34" s="1"/>
  <c r="O443" i="34"/>
  <c r="B443" i="34"/>
  <c r="A443" i="34" s="1"/>
  <c r="O442" i="34"/>
  <c r="B442" i="34"/>
  <c r="A442" i="34" s="1"/>
  <c r="R442" i="34" s="1"/>
  <c r="O441" i="34"/>
  <c r="B441" i="34"/>
  <c r="A441" i="34" s="1"/>
  <c r="Q441" i="34" s="1"/>
  <c r="O440" i="34"/>
  <c r="B440" i="34"/>
  <c r="A440" i="34" s="1"/>
  <c r="P440" i="34" s="1"/>
  <c r="O439" i="34"/>
  <c r="B439" i="34"/>
  <c r="A439" i="34" s="1"/>
  <c r="O438" i="34"/>
  <c r="B438" i="34"/>
  <c r="A438" i="34" s="1"/>
  <c r="R438" i="34" s="1"/>
  <c r="O437" i="34"/>
  <c r="B437" i="34"/>
  <c r="A437" i="34" s="1"/>
  <c r="Q437" i="34" s="1"/>
  <c r="O436" i="34"/>
  <c r="B436" i="34"/>
  <c r="A436" i="34" s="1"/>
  <c r="O435" i="34"/>
  <c r="B435" i="34"/>
  <c r="A435" i="34" s="1"/>
  <c r="O434" i="34"/>
  <c r="B434" i="34"/>
  <c r="A434" i="34" s="1"/>
  <c r="R434" i="34" s="1"/>
  <c r="O433" i="34"/>
  <c r="B433" i="34"/>
  <c r="A433" i="34" s="1"/>
  <c r="Q433" i="34" s="1"/>
  <c r="O476" i="34"/>
  <c r="B476" i="34"/>
  <c r="A476" i="34" s="1"/>
  <c r="O475" i="34"/>
  <c r="B475" i="34"/>
  <c r="A475" i="34" s="1"/>
  <c r="O474" i="34"/>
  <c r="B474" i="34"/>
  <c r="A474" i="34" s="1"/>
  <c r="O473" i="34"/>
  <c r="B473" i="34"/>
  <c r="A473" i="34" s="1"/>
  <c r="R473" i="34" s="1"/>
  <c r="O472" i="34"/>
  <c r="B472" i="34"/>
  <c r="A472" i="34" s="1"/>
  <c r="O471" i="34"/>
  <c r="B471" i="34"/>
  <c r="A471" i="34" s="1"/>
  <c r="Q471" i="34" s="1"/>
  <c r="O470" i="34"/>
  <c r="B470" i="34"/>
  <c r="A470" i="34" s="1"/>
  <c r="O469" i="34"/>
  <c r="B469" i="34"/>
  <c r="A469" i="34" s="1"/>
  <c r="R469" i="34" s="1"/>
  <c r="O468" i="34"/>
  <c r="B468" i="34"/>
  <c r="A468" i="34" s="1"/>
  <c r="O467" i="34"/>
  <c r="B467" i="34"/>
  <c r="A467" i="34" s="1"/>
  <c r="Q467" i="34" s="1"/>
  <c r="O466" i="34"/>
  <c r="B466" i="34"/>
  <c r="A466" i="34" s="1"/>
  <c r="O465" i="34"/>
  <c r="B465" i="34"/>
  <c r="A465" i="34" s="1"/>
  <c r="R465" i="34" s="1"/>
  <c r="O464" i="34"/>
  <c r="B464" i="34"/>
  <c r="A464" i="34" s="1"/>
  <c r="O463" i="34"/>
  <c r="B463" i="34"/>
  <c r="A463" i="34" s="1"/>
  <c r="Q463" i="34" s="1"/>
  <c r="O462" i="34"/>
  <c r="B462" i="34"/>
  <c r="A462" i="34" s="1"/>
  <c r="O461" i="34"/>
  <c r="B461" i="34"/>
  <c r="A461" i="34" s="1"/>
  <c r="R461" i="34" s="1"/>
  <c r="O460" i="34"/>
  <c r="B460" i="34"/>
  <c r="A460" i="34" s="1"/>
  <c r="O459" i="34"/>
  <c r="B459" i="34"/>
  <c r="A459" i="34" s="1"/>
  <c r="Q459" i="34" s="1"/>
  <c r="O458" i="34"/>
  <c r="B458" i="34"/>
  <c r="A458" i="34" s="1"/>
  <c r="O457" i="34"/>
  <c r="B457" i="34"/>
  <c r="A457" i="34" s="1"/>
  <c r="P457" i="34" s="1"/>
  <c r="O456" i="34"/>
  <c r="B456" i="34"/>
  <c r="A456" i="34" s="1"/>
  <c r="O455" i="34"/>
  <c r="B455" i="34"/>
  <c r="A455" i="34" s="1"/>
  <c r="Q455" i="34" s="1"/>
  <c r="O488" i="34"/>
  <c r="B488" i="34"/>
  <c r="A488" i="34" s="1"/>
  <c r="O487" i="34"/>
  <c r="B487" i="34"/>
  <c r="A487" i="34" s="1"/>
  <c r="Q487" i="34" s="1"/>
  <c r="O486" i="34"/>
  <c r="B486" i="34"/>
  <c r="A486" i="34" s="1"/>
  <c r="O485" i="34"/>
  <c r="B485" i="34"/>
  <c r="A485" i="34" s="1"/>
  <c r="O484" i="34"/>
  <c r="B484" i="34"/>
  <c r="A484" i="34" s="1"/>
  <c r="O483" i="34"/>
  <c r="B483" i="34"/>
  <c r="A483" i="34" s="1"/>
  <c r="Q483" i="34" s="1"/>
  <c r="O481" i="34"/>
  <c r="B481" i="34"/>
  <c r="A481" i="34" s="1"/>
  <c r="O480" i="34"/>
  <c r="B480" i="34"/>
  <c r="A480" i="34" s="1"/>
  <c r="O479" i="34"/>
  <c r="B479" i="34"/>
  <c r="A479" i="34" s="1"/>
  <c r="R479" i="34" s="1"/>
  <c r="O478" i="34"/>
  <c r="B478" i="34"/>
  <c r="A478" i="34" s="1"/>
  <c r="Q478" i="34" s="1"/>
  <c r="O477" i="34"/>
  <c r="B477" i="34"/>
  <c r="A477" i="34" s="1"/>
  <c r="Q475" i="34" l="1"/>
  <c r="R475" i="34"/>
  <c r="R467" i="34"/>
  <c r="R471" i="34"/>
  <c r="R440" i="34"/>
  <c r="R444" i="34"/>
  <c r="R448" i="34"/>
  <c r="R452" i="34"/>
  <c r="R397" i="34"/>
  <c r="P436" i="34"/>
  <c r="R436" i="34"/>
  <c r="Q406" i="34"/>
  <c r="R406" i="34"/>
  <c r="R401" i="34"/>
  <c r="Q393" i="34"/>
  <c r="R393" i="34"/>
  <c r="Q389" i="34"/>
  <c r="R389" i="34"/>
  <c r="R392" i="34"/>
  <c r="Q392" i="34"/>
  <c r="P392" i="34"/>
  <c r="R388" i="34"/>
  <c r="Q388" i="34"/>
  <c r="P388" i="34"/>
  <c r="Q420" i="34"/>
  <c r="R420" i="34"/>
  <c r="R396" i="34"/>
  <c r="Q396" i="34"/>
  <c r="P396" i="34"/>
  <c r="P398" i="34"/>
  <c r="R398" i="34"/>
  <c r="Q398" i="34"/>
  <c r="P394" i="34"/>
  <c r="R394" i="34"/>
  <c r="Q394" i="34"/>
  <c r="R409" i="34"/>
  <c r="Q409" i="34"/>
  <c r="P409" i="34"/>
  <c r="Q429" i="34"/>
  <c r="R429" i="34"/>
  <c r="P390" i="34"/>
  <c r="R390" i="34"/>
  <c r="Q390" i="34"/>
  <c r="P407" i="34"/>
  <c r="R407" i="34"/>
  <c r="Q407" i="34"/>
  <c r="Q412" i="34"/>
  <c r="R412" i="34"/>
  <c r="R405" i="34"/>
  <c r="Q405" i="34"/>
  <c r="P405" i="34"/>
  <c r="R400" i="34"/>
  <c r="Q400" i="34"/>
  <c r="P400" i="34"/>
  <c r="P402" i="34"/>
  <c r="R402" i="34"/>
  <c r="Q402" i="34"/>
  <c r="R424" i="34"/>
  <c r="R387" i="34"/>
  <c r="P389" i="34"/>
  <c r="R391" i="34"/>
  <c r="P393" i="34"/>
  <c r="R395" i="34"/>
  <c r="P397" i="34"/>
  <c r="R399" i="34"/>
  <c r="P401" i="34"/>
  <c r="R404" i="34"/>
  <c r="P406" i="34"/>
  <c r="R408" i="34"/>
  <c r="R416" i="34"/>
  <c r="P387" i="34"/>
  <c r="P391" i="34"/>
  <c r="P395" i="34"/>
  <c r="P399" i="34"/>
  <c r="P404" i="34"/>
  <c r="P408" i="34"/>
  <c r="R415" i="34"/>
  <c r="Q415" i="34"/>
  <c r="P415" i="34"/>
  <c r="P417" i="34"/>
  <c r="R417" i="34"/>
  <c r="Q417" i="34"/>
  <c r="R411" i="34"/>
  <c r="Q411" i="34"/>
  <c r="P411" i="34"/>
  <c r="P413" i="34"/>
  <c r="R413" i="34"/>
  <c r="Q413" i="34"/>
  <c r="R428" i="34"/>
  <c r="Q428" i="34"/>
  <c r="P428" i="34"/>
  <c r="R423" i="34"/>
  <c r="Q423" i="34"/>
  <c r="P423" i="34"/>
  <c r="P426" i="34"/>
  <c r="R426" i="34"/>
  <c r="Q426" i="34"/>
  <c r="R419" i="34"/>
  <c r="Q419" i="34"/>
  <c r="P419" i="34"/>
  <c r="P421" i="34"/>
  <c r="R421" i="34"/>
  <c r="Q421" i="34"/>
  <c r="R432" i="34"/>
  <c r="Q432" i="34"/>
  <c r="P432" i="34"/>
  <c r="P430" i="34"/>
  <c r="R430" i="34"/>
  <c r="Q430" i="34"/>
  <c r="R410" i="34"/>
  <c r="P412" i="34"/>
  <c r="R414" i="34"/>
  <c r="P416" i="34"/>
  <c r="R418" i="34"/>
  <c r="P420" i="34"/>
  <c r="R422" i="34"/>
  <c r="P424" i="34"/>
  <c r="R427" i="34"/>
  <c r="P429" i="34"/>
  <c r="R431" i="34"/>
  <c r="P410" i="34"/>
  <c r="P414" i="34"/>
  <c r="P418" i="34"/>
  <c r="P422" i="34"/>
  <c r="P427" i="34"/>
  <c r="P431" i="34"/>
  <c r="R435" i="34"/>
  <c r="Q435" i="34"/>
  <c r="P435" i="34"/>
  <c r="R443" i="34"/>
  <c r="Q443" i="34"/>
  <c r="P443" i="34"/>
  <c r="R447" i="34"/>
  <c r="Q447" i="34"/>
  <c r="P447" i="34"/>
  <c r="R454" i="34"/>
  <c r="Q454" i="34"/>
  <c r="P454" i="34"/>
  <c r="R451" i="34"/>
  <c r="Q451" i="34"/>
  <c r="P451" i="34"/>
  <c r="R439" i="34"/>
  <c r="Q439" i="34"/>
  <c r="P439" i="34"/>
  <c r="R463" i="34"/>
  <c r="R433" i="34"/>
  <c r="Q436" i="34"/>
  <c r="R437" i="34"/>
  <c r="Q440" i="34"/>
  <c r="R441" i="34"/>
  <c r="Q444" i="34"/>
  <c r="R445" i="34"/>
  <c r="Q448" i="34"/>
  <c r="R449" i="34"/>
  <c r="Q452" i="34"/>
  <c r="R453" i="34"/>
  <c r="P434" i="34"/>
  <c r="P438" i="34"/>
  <c r="P442" i="34"/>
  <c r="P446" i="34"/>
  <c r="P450" i="34"/>
  <c r="P433" i="34"/>
  <c r="Q434" i="34"/>
  <c r="P437" i="34"/>
  <c r="Q438" i="34"/>
  <c r="P441" i="34"/>
  <c r="Q442" i="34"/>
  <c r="P445" i="34"/>
  <c r="Q446" i="34"/>
  <c r="P449" i="34"/>
  <c r="Q450" i="34"/>
  <c r="P453" i="34"/>
  <c r="R459" i="34"/>
  <c r="R455" i="34"/>
  <c r="P474" i="34"/>
  <c r="R474" i="34"/>
  <c r="Q474" i="34"/>
  <c r="R476" i="34"/>
  <c r="Q476" i="34"/>
  <c r="P476" i="34"/>
  <c r="R456" i="34"/>
  <c r="Q456" i="34"/>
  <c r="P456" i="34"/>
  <c r="P470" i="34"/>
  <c r="R470" i="34"/>
  <c r="Q470" i="34"/>
  <c r="R472" i="34"/>
  <c r="Q472" i="34"/>
  <c r="P472" i="34"/>
  <c r="P466" i="34"/>
  <c r="Q466" i="34"/>
  <c r="R466" i="34"/>
  <c r="R468" i="34"/>
  <c r="Q468" i="34"/>
  <c r="P468" i="34"/>
  <c r="P462" i="34"/>
  <c r="R462" i="34"/>
  <c r="Q462" i="34"/>
  <c r="R464" i="34"/>
  <c r="Q464" i="34"/>
  <c r="P464" i="34"/>
  <c r="R460" i="34"/>
  <c r="Q460" i="34"/>
  <c r="P460" i="34"/>
  <c r="P458" i="34"/>
  <c r="R458" i="34"/>
  <c r="Q458" i="34"/>
  <c r="P465" i="34"/>
  <c r="P469" i="34"/>
  <c r="P473" i="34"/>
  <c r="Q457" i="34"/>
  <c r="Q461" i="34"/>
  <c r="Q465" i="34"/>
  <c r="Q469" i="34"/>
  <c r="Q473" i="34"/>
  <c r="P461" i="34"/>
  <c r="P455" i="34"/>
  <c r="R457" i="34"/>
  <c r="P459" i="34"/>
  <c r="P463" i="34"/>
  <c r="P467" i="34"/>
  <c r="P471" i="34"/>
  <c r="P475" i="34"/>
  <c r="R488" i="34"/>
  <c r="Q488" i="34"/>
  <c r="P488" i="34"/>
  <c r="R480" i="34"/>
  <c r="Q480" i="34"/>
  <c r="P480" i="34"/>
  <c r="P486" i="34"/>
  <c r="R486" i="34"/>
  <c r="Q486" i="34"/>
  <c r="P477" i="34"/>
  <c r="R477" i="34"/>
  <c r="Q477" i="34"/>
  <c r="R485" i="34"/>
  <c r="Q485" i="34"/>
  <c r="P485" i="34"/>
  <c r="R484" i="34"/>
  <c r="Q484" i="34"/>
  <c r="P484" i="34"/>
  <c r="P481" i="34"/>
  <c r="R481" i="34"/>
  <c r="Q481" i="34"/>
  <c r="R478" i="34"/>
  <c r="R483" i="34"/>
  <c r="R487" i="34"/>
  <c r="P479" i="34"/>
  <c r="P487" i="34"/>
  <c r="P478" i="34"/>
  <c r="Q479" i="34"/>
  <c r="P483" i="34"/>
  <c r="O364" i="34"/>
  <c r="B364" i="34"/>
  <c r="A364" i="34" s="1"/>
  <c r="R364" i="34" s="1"/>
  <c r="O360" i="34"/>
  <c r="B360" i="34"/>
  <c r="A360" i="34" s="1"/>
  <c r="R360" i="34" s="1"/>
  <c r="P364" i="34" l="1"/>
  <c r="Q364" i="34"/>
  <c r="P360" i="34"/>
  <c r="Q360" i="34"/>
  <c r="A30" i="12"/>
  <c r="A37" i="12"/>
  <c r="O300" i="34"/>
  <c r="B300" i="34"/>
  <c r="A300" i="34" s="1"/>
  <c r="O298" i="34"/>
  <c r="B298" i="34"/>
  <c r="A298" i="34" s="1"/>
  <c r="R298" i="34" s="1"/>
  <c r="O317" i="34"/>
  <c r="B317" i="34"/>
  <c r="A317" i="34" s="1"/>
  <c r="O316" i="34"/>
  <c r="B316" i="34"/>
  <c r="A316" i="34" s="1"/>
  <c r="Q316" i="34" s="1"/>
  <c r="O315" i="34"/>
  <c r="B315" i="34"/>
  <c r="A315" i="34" s="1"/>
  <c r="O314" i="34"/>
  <c r="B314" i="34"/>
  <c r="A314" i="34" s="1"/>
  <c r="O313" i="34"/>
  <c r="B313" i="34"/>
  <c r="A313" i="34" s="1"/>
  <c r="O312" i="34"/>
  <c r="B312" i="34"/>
  <c r="A312" i="34" s="1"/>
  <c r="Q312" i="34" s="1"/>
  <c r="O311" i="34"/>
  <c r="B311" i="34"/>
  <c r="A311" i="34" s="1"/>
  <c r="O310" i="34"/>
  <c r="B310" i="34"/>
  <c r="A310" i="34" s="1"/>
  <c r="O309" i="34"/>
  <c r="B309" i="34"/>
  <c r="A309" i="34" s="1"/>
  <c r="O308" i="34"/>
  <c r="B308" i="34"/>
  <c r="A308" i="34" s="1"/>
  <c r="Q308" i="34" s="1"/>
  <c r="O307" i="34"/>
  <c r="B307" i="34"/>
  <c r="A307" i="34" s="1"/>
  <c r="O306" i="34"/>
  <c r="B306" i="34"/>
  <c r="A306" i="34" s="1"/>
  <c r="O305" i="34"/>
  <c r="B305" i="34"/>
  <c r="A305" i="34" s="1"/>
  <c r="O304" i="34"/>
  <c r="B304" i="34"/>
  <c r="A304" i="34" s="1"/>
  <c r="Q304" i="34" s="1"/>
  <c r="O303" i="34"/>
  <c r="B303" i="34"/>
  <c r="A303" i="34" s="1"/>
  <c r="O302" i="34"/>
  <c r="B302" i="34"/>
  <c r="A302" i="34" s="1"/>
  <c r="R302" i="34" s="1"/>
  <c r="O301" i="34"/>
  <c r="B301" i="34"/>
  <c r="A301" i="34" s="1"/>
  <c r="Q301" i="34" s="1"/>
  <c r="O299" i="34"/>
  <c r="B299" i="34"/>
  <c r="A299" i="34" s="1"/>
  <c r="O297" i="34"/>
  <c r="B297" i="34"/>
  <c r="A297" i="34" s="1"/>
  <c r="O296" i="34"/>
  <c r="B296" i="34"/>
  <c r="A296" i="34" s="1"/>
  <c r="R296" i="34" s="1"/>
  <c r="O295" i="34"/>
  <c r="B295" i="34"/>
  <c r="A295" i="34" s="1"/>
  <c r="Q295" i="34" s="1"/>
  <c r="O294" i="34"/>
  <c r="B294" i="34"/>
  <c r="A294" i="34" s="1"/>
  <c r="O293" i="34"/>
  <c r="B293" i="34"/>
  <c r="A293" i="34" s="1"/>
  <c r="O292" i="34"/>
  <c r="B292" i="34"/>
  <c r="A292" i="34" s="1"/>
  <c r="R292" i="34" s="1"/>
  <c r="O291" i="34"/>
  <c r="B291" i="34"/>
  <c r="A291" i="34" s="1"/>
  <c r="Q291" i="34" s="1"/>
  <c r="O290" i="34"/>
  <c r="B290" i="34"/>
  <c r="A290" i="34" s="1"/>
  <c r="O289" i="34"/>
  <c r="B289" i="34"/>
  <c r="A289" i="34" s="1"/>
  <c r="O288" i="34"/>
  <c r="B288" i="34"/>
  <c r="A288" i="34" s="1"/>
  <c r="R288" i="34" s="1"/>
  <c r="O287" i="34"/>
  <c r="B287" i="34"/>
  <c r="A287" i="34" s="1"/>
  <c r="Q287" i="34" s="1"/>
  <c r="O347" i="34"/>
  <c r="L347" i="34"/>
  <c r="B347" i="34"/>
  <c r="A347" i="34" s="1"/>
  <c r="O346" i="34"/>
  <c r="L346" i="34"/>
  <c r="B346" i="34"/>
  <c r="A346" i="34" s="1"/>
  <c r="Q346" i="34" s="1"/>
  <c r="O345" i="34"/>
  <c r="L345" i="34"/>
  <c r="B345" i="34"/>
  <c r="A345" i="34" s="1"/>
  <c r="O344" i="34"/>
  <c r="L344" i="34"/>
  <c r="B344" i="34"/>
  <c r="A344" i="34" s="1"/>
  <c r="O343" i="34"/>
  <c r="L343" i="34"/>
  <c r="B343" i="34"/>
  <c r="A343" i="34" s="1"/>
  <c r="O342" i="34"/>
  <c r="L342" i="34"/>
  <c r="B342" i="34"/>
  <c r="A342" i="34" s="1"/>
  <c r="Q342" i="34" s="1"/>
  <c r="O341" i="34"/>
  <c r="L341" i="34"/>
  <c r="B341" i="34"/>
  <c r="A341" i="34" s="1"/>
  <c r="O340" i="34"/>
  <c r="L340" i="34"/>
  <c r="B340" i="34"/>
  <c r="A340" i="34" s="1"/>
  <c r="O339" i="34"/>
  <c r="L339" i="34"/>
  <c r="B339" i="34"/>
  <c r="A339" i="34" s="1"/>
  <c r="O338" i="34"/>
  <c r="L338" i="34"/>
  <c r="B338" i="34"/>
  <c r="A338" i="34" s="1"/>
  <c r="Q338" i="34" s="1"/>
  <c r="O337" i="34"/>
  <c r="L337" i="34"/>
  <c r="B337" i="34"/>
  <c r="A337" i="34" s="1"/>
  <c r="P337" i="34" s="1"/>
  <c r="O336" i="34"/>
  <c r="L336" i="34"/>
  <c r="B336" i="34"/>
  <c r="A336" i="34" s="1"/>
  <c r="O335" i="34"/>
  <c r="B335" i="34"/>
  <c r="A335" i="34" s="1"/>
  <c r="R335" i="34" s="1"/>
  <c r="O334" i="34"/>
  <c r="B334" i="34"/>
  <c r="A334" i="34" s="1"/>
  <c r="Q334" i="34" s="1"/>
  <c r="O333" i="34"/>
  <c r="B333" i="34"/>
  <c r="A333" i="34" s="1"/>
  <c r="P333" i="34" s="1"/>
  <c r="O332" i="34"/>
  <c r="B332" i="34"/>
  <c r="A332" i="34" s="1"/>
  <c r="O331" i="34"/>
  <c r="B331" i="34"/>
  <c r="A331" i="34" s="1"/>
  <c r="R331" i="34" s="1"/>
  <c r="O330" i="34"/>
  <c r="B330" i="34"/>
  <c r="A330" i="34" s="1"/>
  <c r="Q330" i="34" s="1"/>
  <c r="O329" i="34"/>
  <c r="B329" i="34"/>
  <c r="A329" i="34" s="1"/>
  <c r="P329" i="34" s="1"/>
  <c r="O328" i="34"/>
  <c r="B328" i="34"/>
  <c r="A328" i="34" s="1"/>
  <c r="O327" i="34"/>
  <c r="B327" i="34"/>
  <c r="A327" i="34" s="1"/>
  <c r="R327" i="34" s="1"/>
  <c r="O326" i="34"/>
  <c r="B326" i="34"/>
  <c r="A326" i="34" s="1"/>
  <c r="Q326" i="34" s="1"/>
  <c r="O325" i="34"/>
  <c r="B325" i="34"/>
  <c r="A325" i="34" s="1"/>
  <c r="P325" i="34" s="1"/>
  <c r="O324" i="34"/>
  <c r="B324" i="34"/>
  <c r="A324" i="34" s="1"/>
  <c r="O323" i="34"/>
  <c r="B323" i="34"/>
  <c r="A323" i="34" s="1"/>
  <c r="R323" i="34" s="1"/>
  <c r="O322" i="34"/>
  <c r="B322" i="34"/>
  <c r="A322" i="34" s="1"/>
  <c r="Q322" i="34" s="1"/>
  <c r="O321" i="34"/>
  <c r="B321" i="34"/>
  <c r="A321" i="34" s="1"/>
  <c r="P321" i="34" s="1"/>
  <c r="O320" i="34"/>
  <c r="B320" i="34"/>
  <c r="A320" i="34" s="1"/>
  <c r="O319" i="34"/>
  <c r="B319" i="34"/>
  <c r="A319" i="34" s="1"/>
  <c r="R319" i="34" s="1"/>
  <c r="O318" i="34"/>
  <c r="B318" i="34"/>
  <c r="A318" i="34" s="1"/>
  <c r="Q318" i="34" s="1"/>
  <c r="O373" i="34"/>
  <c r="B373" i="34"/>
  <c r="A373" i="34" s="1"/>
  <c r="O372" i="34"/>
  <c r="B372" i="34"/>
  <c r="A372" i="34" s="1"/>
  <c r="Q372" i="34" s="1"/>
  <c r="O371" i="34"/>
  <c r="B371" i="34"/>
  <c r="A371" i="34" s="1"/>
  <c r="O370" i="34"/>
  <c r="B370" i="34"/>
  <c r="A370" i="34" s="1"/>
  <c r="O369" i="34"/>
  <c r="B369" i="34"/>
  <c r="A369" i="34" s="1"/>
  <c r="R369" i="34" s="1"/>
  <c r="O368" i="34"/>
  <c r="B368" i="34"/>
  <c r="A368" i="34" s="1"/>
  <c r="Q368" i="34" s="1"/>
  <c r="O367" i="34"/>
  <c r="B367" i="34"/>
  <c r="A367" i="34" s="1"/>
  <c r="P367" i="34" s="1"/>
  <c r="O366" i="34"/>
  <c r="B366" i="34"/>
  <c r="A366" i="34" s="1"/>
  <c r="O365" i="34"/>
  <c r="B365" i="34"/>
  <c r="A365" i="34" s="1"/>
  <c r="R365" i="34" s="1"/>
  <c r="O363" i="34"/>
  <c r="B363" i="34"/>
  <c r="A363" i="34" s="1"/>
  <c r="Q363" i="34" s="1"/>
  <c r="O362" i="34"/>
  <c r="B362" i="34"/>
  <c r="A362" i="34" s="1"/>
  <c r="P362" i="34" s="1"/>
  <c r="O361" i="34"/>
  <c r="B361" i="34"/>
  <c r="A361" i="34" s="1"/>
  <c r="O359" i="34"/>
  <c r="B359" i="34"/>
  <c r="A359" i="34" s="1"/>
  <c r="R359" i="34" s="1"/>
  <c r="O358" i="34"/>
  <c r="B358" i="34"/>
  <c r="A358" i="34" s="1"/>
  <c r="Q358" i="34" s="1"/>
  <c r="O357" i="34"/>
  <c r="B357" i="34"/>
  <c r="A357" i="34" s="1"/>
  <c r="P357" i="34" s="1"/>
  <c r="O356" i="34"/>
  <c r="B356" i="34"/>
  <c r="A356" i="34" s="1"/>
  <c r="O355" i="34"/>
  <c r="B355" i="34"/>
  <c r="A355" i="34" s="1"/>
  <c r="R355" i="34" s="1"/>
  <c r="O354" i="34"/>
  <c r="B354" i="34"/>
  <c r="A354" i="34" s="1"/>
  <c r="Q354" i="34" s="1"/>
  <c r="O353" i="34"/>
  <c r="B353" i="34"/>
  <c r="A353" i="34" s="1"/>
  <c r="P353" i="34" s="1"/>
  <c r="O352" i="34"/>
  <c r="B352" i="34"/>
  <c r="A352" i="34" s="1"/>
  <c r="O351" i="34"/>
  <c r="B351" i="34"/>
  <c r="A351" i="34" s="1"/>
  <c r="R351" i="34" s="1"/>
  <c r="O350" i="34"/>
  <c r="L350" i="34"/>
  <c r="B350" i="34"/>
  <c r="A350" i="34" s="1"/>
  <c r="Q350" i="34" s="1"/>
  <c r="O349" i="34"/>
  <c r="L349" i="34"/>
  <c r="B349" i="34"/>
  <c r="A349" i="34" s="1"/>
  <c r="P349" i="34" s="1"/>
  <c r="O348" i="34"/>
  <c r="L348" i="34"/>
  <c r="B348" i="34"/>
  <c r="A348" i="34" s="1"/>
  <c r="O381" i="34"/>
  <c r="B381" i="34"/>
  <c r="A381" i="34" s="1"/>
  <c r="R381" i="34" s="1"/>
  <c r="O380" i="34"/>
  <c r="B380" i="34"/>
  <c r="A380" i="34" s="1"/>
  <c r="O379" i="34"/>
  <c r="B379" i="34"/>
  <c r="A379" i="34" s="1"/>
  <c r="P379" i="34" s="1"/>
  <c r="O378" i="34"/>
  <c r="B378" i="34"/>
  <c r="A378" i="34" s="1"/>
  <c r="O377" i="34"/>
  <c r="B377" i="34"/>
  <c r="A377" i="34" s="1"/>
  <c r="R377" i="34" s="1"/>
  <c r="O376" i="34"/>
  <c r="B376" i="34"/>
  <c r="A376" i="34" s="1"/>
  <c r="O375" i="34"/>
  <c r="B375" i="34"/>
  <c r="A375" i="34" s="1"/>
  <c r="P375" i="34" s="1"/>
  <c r="O374" i="34"/>
  <c r="B374" i="34"/>
  <c r="A374" i="34" s="1"/>
  <c r="O491" i="34"/>
  <c r="B491" i="34"/>
  <c r="A491" i="34" s="1"/>
  <c r="O490" i="34"/>
  <c r="B490" i="34"/>
  <c r="A490" i="34" s="1"/>
  <c r="Q490" i="34" s="1"/>
  <c r="O489" i="34"/>
  <c r="B489" i="34"/>
  <c r="A489" i="34" s="1"/>
  <c r="P489" i="34" s="1"/>
  <c r="O386" i="34"/>
  <c r="B386" i="34"/>
  <c r="A386" i="34" s="1"/>
  <c r="O385" i="34"/>
  <c r="B385" i="34"/>
  <c r="A385" i="34" s="1"/>
  <c r="Q385" i="34" s="1"/>
  <c r="O384" i="34"/>
  <c r="B384" i="34"/>
  <c r="A384" i="34" s="1"/>
  <c r="P384" i="34" s="1"/>
  <c r="O383" i="34"/>
  <c r="B383" i="34"/>
  <c r="A383" i="34" s="1"/>
  <c r="Q383" i="34" s="1"/>
  <c r="O382" i="34"/>
  <c r="B382" i="34"/>
  <c r="A382" i="34" s="1"/>
  <c r="R300" i="34" l="1"/>
  <c r="Q300" i="34"/>
  <c r="P300" i="34"/>
  <c r="P298" i="34"/>
  <c r="Q298" i="34"/>
  <c r="P299" i="34"/>
  <c r="R299" i="34"/>
  <c r="P294" i="34"/>
  <c r="R294" i="34"/>
  <c r="P290" i="34"/>
  <c r="R290" i="34"/>
  <c r="R293" i="34"/>
  <c r="Q293" i="34"/>
  <c r="P293" i="34"/>
  <c r="R303" i="34"/>
  <c r="Q303" i="34"/>
  <c r="P303" i="34"/>
  <c r="R305" i="34"/>
  <c r="Q305" i="34"/>
  <c r="P305" i="34"/>
  <c r="P315" i="34"/>
  <c r="R315" i="34"/>
  <c r="Q315" i="34"/>
  <c r="P307" i="34"/>
  <c r="R307" i="34"/>
  <c r="Q307" i="34"/>
  <c r="R313" i="34"/>
  <c r="Q313" i="34"/>
  <c r="P313" i="34"/>
  <c r="R306" i="34"/>
  <c r="Q306" i="34"/>
  <c r="P306" i="34"/>
  <c r="P311" i="34"/>
  <c r="R311" i="34"/>
  <c r="Q311" i="34"/>
  <c r="R317" i="34"/>
  <c r="Q317" i="34"/>
  <c r="P317" i="34"/>
  <c r="R289" i="34"/>
  <c r="Q289" i="34"/>
  <c r="P289" i="34"/>
  <c r="R297" i="34"/>
  <c r="Q297" i="34"/>
  <c r="P297" i="34"/>
  <c r="R310" i="34"/>
  <c r="Q310" i="34"/>
  <c r="P310" i="34"/>
  <c r="R309" i="34"/>
  <c r="Q309" i="34"/>
  <c r="P309" i="34"/>
  <c r="R314" i="34"/>
  <c r="Q314" i="34"/>
  <c r="P314" i="34"/>
  <c r="R287" i="34"/>
  <c r="Q290" i="34"/>
  <c r="R291" i="34"/>
  <c r="Q294" i="34"/>
  <c r="R295" i="34"/>
  <c r="Q299" i="34"/>
  <c r="R301" i="34"/>
  <c r="R304" i="34"/>
  <c r="R308" i="34"/>
  <c r="R312" i="34"/>
  <c r="R316" i="34"/>
  <c r="P288" i="34"/>
  <c r="P292" i="34"/>
  <c r="P296" i="34"/>
  <c r="P302" i="34"/>
  <c r="P287" i="34"/>
  <c r="Q288" i="34"/>
  <c r="P291" i="34"/>
  <c r="Q292" i="34"/>
  <c r="P295" i="34"/>
  <c r="Q296" i="34"/>
  <c r="P301" i="34"/>
  <c r="Q302" i="34"/>
  <c r="P304" i="34"/>
  <c r="P308" i="34"/>
  <c r="P312" i="34"/>
  <c r="P316" i="34"/>
  <c r="R321" i="34"/>
  <c r="R325" i="34"/>
  <c r="R329" i="34"/>
  <c r="R333" i="34"/>
  <c r="R337" i="34"/>
  <c r="R340" i="34"/>
  <c r="Q340" i="34"/>
  <c r="P340" i="34"/>
  <c r="R320" i="34"/>
  <c r="Q320" i="34"/>
  <c r="P320" i="34"/>
  <c r="R324" i="34"/>
  <c r="Q324" i="34"/>
  <c r="P324" i="34"/>
  <c r="R328" i="34"/>
  <c r="Q328" i="34"/>
  <c r="P328" i="34"/>
  <c r="R336" i="34"/>
  <c r="Q336" i="34"/>
  <c r="P336" i="34"/>
  <c r="R339" i="34"/>
  <c r="Q339" i="34"/>
  <c r="P339" i="34"/>
  <c r="R344" i="34"/>
  <c r="Q344" i="34"/>
  <c r="P344" i="34"/>
  <c r="R343" i="34"/>
  <c r="Q343" i="34"/>
  <c r="P343" i="34"/>
  <c r="P341" i="34"/>
  <c r="R341" i="34"/>
  <c r="Q341" i="34"/>
  <c r="R347" i="34"/>
  <c r="Q347" i="34"/>
  <c r="P347" i="34"/>
  <c r="P345" i="34"/>
  <c r="R345" i="34"/>
  <c r="Q345" i="34"/>
  <c r="R332" i="34"/>
  <c r="Q332" i="34"/>
  <c r="P332" i="34"/>
  <c r="R318" i="34"/>
  <c r="Q321" i="34"/>
  <c r="R322" i="34"/>
  <c r="Q325" i="34"/>
  <c r="R326" i="34"/>
  <c r="Q329" i="34"/>
  <c r="R330" i="34"/>
  <c r="Q333" i="34"/>
  <c r="R334" i="34"/>
  <c r="Q337" i="34"/>
  <c r="R338" i="34"/>
  <c r="R342" i="34"/>
  <c r="R346" i="34"/>
  <c r="P319" i="34"/>
  <c r="P323" i="34"/>
  <c r="P327" i="34"/>
  <c r="P331" i="34"/>
  <c r="P335" i="34"/>
  <c r="P318" i="34"/>
  <c r="Q319" i="34"/>
  <c r="P322" i="34"/>
  <c r="Q323" i="34"/>
  <c r="P326" i="34"/>
  <c r="Q327" i="34"/>
  <c r="P330" i="34"/>
  <c r="Q331" i="34"/>
  <c r="P334" i="34"/>
  <c r="Q335" i="34"/>
  <c r="P338" i="34"/>
  <c r="P342" i="34"/>
  <c r="P346" i="34"/>
  <c r="R379" i="34"/>
  <c r="R349" i="34"/>
  <c r="R353" i="34"/>
  <c r="R357" i="34"/>
  <c r="R362" i="34"/>
  <c r="R367" i="34"/>
  <c r="R348" i="34"/>
  <c r="Q348" i="34"/>
  <c r="P348" i="34"/>
  <c r="R352" i="34"/>
  <c r="Q352" i="34"/>
  <c r="P352" i="34"/>
  <c r="R361" i="34"/>
  <c r="Q361" i="34"/>
  <c r="P361" i="34"/>
  <c r="R366" i="34"/>
  <c r="Q366" i="34"/>
  <c r="P366" i="34"/>
  <c r="R370" i="34"/>
  <c r="Q370" i="34"/>
  <c r="P370" i="34"/>
  <c r="R373" i="34"/>
  <c r="Q373" i="34"/>
  <c r="P373" i="34"/>
  <c r="P371" i="34"/>
  <c r="R371" i="34"/>
  <c r="Q371" i="34"/>
  <c r="R356" i="34"/>
  <c r="Q356" i="34"/>
  <c r="P356" i="34"/>
  <c r="Q349" i="34"/>
  <c r="R350" i="34"/>
  <c r="Q353" i="34"/>
  <c r="R354" i="34"/>
  <c r="Q357" i="34"/>
  <c r="R358" i="34"/>
  <c r="Q362" i="34"/>
  <c r="R363" i="34"/>
  <c r="Q367" i="34"/>
  <c r="R368" i="34"/>
  <c r="R372" i="34"/>
  <c r="P351" i="34"/>
  <c r="P355" i="34"/>
  <c r="P359" i="34"/>
  <c r="P365" i="34"/>
  <c r="P369" i="34"/>
  <c r="P350" i="34"/>
  <c r="Q351" i="34"/>
  <c r="P354" i="34"/>
  <c r="Q355" i="34"/>
  <c r="P358" i="34"/>
  <c r="Q359" i="34"/>
  <c r="P363" i="34"/>
  <c r="Q365" i="34"/>
  <c r="P368" i="34"/>
  <c r="Q369" i="34"/>
  <c r="P372" i="34"/>
  <c r="R383" i="34"/>
  <c r="R489" i="34"/>
  <c r="R378" i="34"/>
  <c r="Q378" i="34"/>
  <c r="P378" i="34"/>
  <c r="Q376" i="34"/>
  <c r="P376" i="34"/>
  <c r="R376" i="34"/>
  <c r="R374" i="34"/>
  <c r="Q374" i="34"/>
  <c r="P374" i="34"/>
  <c r="Q380" i="34"/>
  <c r="P380" i="34"/>
  <c r="R380" i="34"/>
  <c r="Q375" i="34"/>
  <c r="Q379" i="34"/>
  <c r="P381" i="34"/>
  <c r="R375" i="34"/>
  <c r="P377" i="34"/>
  <c r="Q377" i="34"/>
  <c r="Q381" i="34"/>
  <c r="R382" i="34"/>
  <c r="Q382" i="34"/>
  <c r="P382" i="34"/>
  <c r="R386" i="34"/>
  <c r="Q386" i="34"/>
  <c r="P386" i="34"/>
  <c r="R491" i="34"/>
  <c r="Q491" i="34"/>
  <c r="P491" i="34"/>
  <c r="P383" i="34"/>
  <c r="Q384" i="34"/>
  <c r="R385" i="34"/>
  <c r="R384" i="34"/>
  <c r="Q489" i="34"/>
  <c r="R490" i="34"/>
  <c r="P385" i="34"/>
  <c r="P490" i="34"/>
  <c r="A27" i="12"/>
  <c r="A28" i="12"/>
  <c r="A29" i="12"/>
  <c r="L12" i="34"/>
  <c r="L13" i="34"/>
  <c r="L14" i="34"/>
  <c r="L15" i="34"/>
  <c r="L18" i="34"/>
  <c r="I20" i="34"/>
  <c r="L20" i="34" s="1"/>
  <c r="L22" i="34"/>
  <c r="L23" i="34"/>
  <c r="L24" i="34"/>
  <c r="L25" i="34"/>
  <c r="H26" i="34"/>
  <c r="L26" i="34" s="1"/>
  <c r="L27" i="34"/>
  <c r="I28" i="34"/>
  <c r="L28" i="34" s="1"/>
  <c r="L29" i="34"/>
  <c r="L35" i="34"/>
  <c r="L36" i="34"/>
  <c r="I48" i="34"/>
  <c r="L48" i="34" s="1"/>
  <c r="H49" i="34"/>
  <c r="I49" i="34"/>
  <c r="I50" i="34"/>
  <c r="L50" i="34" s="1"/>
  <c r="L53" i="34"/>
  <c r="H54" i="34"/>
  <c r="L54" i="34" s="1"/>
  <c r="H55" i="34"/>
  <c r="L55" i="34" s="1"/>
  <c r="L56" i="34"/>
  <c r="L69" i="34"/>
  <c r="L78" i="34"/>
  <c r="I89" i="34"/>
  <c r="L89" i="34" s="1"/>
  <c r="L90" i="34"/>
  <c r="L114" i="34"/>
  <c r="L117" i="34"/>
  <c r="L118" i="34"/>
  <c r="L119" i="34"/>
  <c r="L120" i="34"/>
  <c r="L121" i="34"/>
  <c r="L122" i="34"/>
  <c r="L170" i="34"/>
  <c r="L171" i="34"/>
  <c r="L172" i="34"/>
  <c r="L173" i="34"/>
  <c r="L174" i="34"/>
  <c r="L175" i="34"/>
  <c r="L176" i="34"/>
  <c r="L177" i="34"/>
  <c r="L178" i="34"/>
  <c r="L179" i="34"/>
  <c r="L180" i="34"/>
  <c r="L232" i="34"/>
  <c r="L233" i="34"/>
  <c r="L234" i="34"/>
  <c r="L235" i="34"/>
  <c r="L236" i="34"/>
  <c r="L237" i="34"/>
  <c r="L238" i="34"/>
  <c r="L704" i="34"/>
  <c r="L705" i="34"/>
  <c r="L706" i="34"/>
  <c r="L707" i="34"/>
  <c r="L708" i="34"/>
  <c r="L709" i="34"/>
  <c r="L86" i="34"/>
  <c r="L130" i="34"/>
  <c r="L163" i="34"/>
  <c r="B247" i="34"/>
  <c r="A247" i="34" s="1"/>
  <c r="R247" i="34" s="1"/>
  <c r="O247" i="34"/>
  <c r="B246" i="34"/>
  <c r="A246" i="34" s="1"/>
  <c r="O246" i="34"/>
  <c r="B245" i="34"/>
  <c r="A245" i="34" s="1"/>
  <c r="R245" i="34" s="1"/>
  <c r="O245" i="34"/>
  <c r="B244" i="34"/>
  <c r="A244" i="34" s="1"/>
  <c r="O244" i="34"/>
  <c r="B243" i="34"/>
  <c r="A243" i="34" s="1"/>
  <c r="R243" i="34" s="1"/>
  <c r="O243" i="34"/>
  <c r="B242" i="34"/>
  <c r="A242" i="34" s="1"/>
  <c r="O242" i="34"/>
  <c r="B241" i="34"/>
  <c r="A241" i="34" s="1"/>
  <c r="R241" i="34" s="1"/>
  <c r="O241" i="34"/>
  <c r="B240" i="34"/>
  <c r="A240" i="34" s="1"/>
  <c r="O240" i="34"/>
  <c r="B239" i="34"/>
  <c r="A239" i="34" s="1"/>
  <c r="O239" i="34"/>
  <c r="B238" i="34"/>
  <c r="A238" i="34" s="1"/>
  <c r="P238" i="34" s="1"/>
  <c r="O238" i="34"/>
  <c r="B237" i="34"/>
  <c r="A237" i="34" s="1"/>
  <c r="O237" i="34"/>
  <c r="B236" i="34"/>
  <c r="A236" i="34" s="1"/>
  <c r="P236" i="34" s="1"/>
  <c r="O236" i="34"/>
  <c r="B235" i="34"/>
  <c r="A235" i="34" s="1"/>
  <c r="R235" i="34" s="1"/>
  <c r="O235" i="34"/>
  <c r="B234" i="34"/>
  <c r="A234" i="34" s="1"/>
  <c r="P234" i="34" s="1"/>
  <c r="O234" i="34"/>
  <c r="B233" i="34"/>
  <c r="A233" i="34" s="1"/>
  <c r="O233" i="34"/>
  <c r="B268" i="34"/>
  <c r="A268" i="34" s="1"/>
  <c r="O268" i="34"/>
  <c r="B267" i="34"/>
  <c r="A267" i="34" s="1"/>
  <c r="P267" i="34" s="1"/>
  <c r="O267" i="34"/>
  <c r="B266" i="34"/>
  <c r="A266" i="34" s="1"/>
  <c r="R266" i="34" s="1"/>
  <c r="O266" i="34"/>
  <c r="B265" i="34"/>
  <c r="A265" i="34" s="1"/>
  <c r="O265" i="34"/>
  <c r="B264" i="34"/>
  <c r="A264" i="34" s="1"/>
  <c r="R264" i="34" s="1"/>
  <c r="O264" i="34"/>
  <c r="B263" i="34"/>
  <c r="A263" i="34" s="1"/>
  <c r="O263" i="34"/>
  <c r="B262" i="34"/>
  <c r="A262" i="34" s="1"/>
  <c r="R262" i="34" s="1"/>
  <c r="O262" i="34"/>
  <c r="B261" i="34"/>
  <c r="A261" i="34" s="1"/>
  <c r="O261" i="34"/>
  <c r="B260" i="34"/>
  <c r="A260" i="34" s="1"/>
  <c r="R260" i="34" s="1"/>
  <c r="O260" i="34"/>
  <c r="B259" i="34"/>
  <c r="A259" i="34" s="1"/>
  <c r="O259" i="34"/>
  <c r="B258" i="34"/>
  <c r="A258" i="34" s="1"/>
  <c r="R258" i="34" s="1"/>
  <c r="O258" i="34"/>
  <c r="B257" i="34"/>
  <c r="A257" i="34" s="1"/>
  <c r="O257" i="34"/>
  <c r="B256" i="34"/>
  <c r="A256" i="34" s="1"/>
  <c r="R256" i="34" s="1"/>
  <c r="O256" i="34"/>
  <c r="B255" i="34"/>
  <c r="A255" i="34" s="1"/>
  <c r="O255" i="34"/>
  <c r="B254" i="34"/>
  <c r="A254" i="34" s="1"/>
  <c r="R254" i="34" s="1"/>
  <c r="O254" i="34"/>
  <c r="B253" i="34"/>
  <c r="A253" i="34" s="1"/>
  <c r="O253" i="34"/>
  <c r="B252" i="34"/>
  <c r="A252" i="34" s="1"/>
  <c r="R252" i="34" s="1"/>
  <c r="O252" i="34"/>
  <c r="B251" i="34"/>
  <c r="A251" i="34" s="1"/>
  <c r="O251" i="34"/>
  <c r="B250" i="34"/>
  <c r="A250" i="34" s="1"/>
  <c r="R250" i="34" s="1"/>
  <c r="O250" i="34"/>
  <c r="B249" i="34"/>
  <c r="A249" i="34" s="1"/>
  <c r="R249" i="34" s="1"/>
  <c r="O249" i="34"/>
  <c r="B248" i="34"/>
  <c r="A248" i="34" s="1"/>
  <c r="O248" i="34"/>
  <c r="B269" i="34"/>
  <c r="A269" i="34" s="1"/>
  <c r="Q269" i="34" s="1"/>
  <c r="B270" i="34"/>
  <c r="A270" i="34" s="1"/>
  <c r="P270" i="34" s="1"/>
  <c r="B271" i="34"/>
  <c r="A271" i="34" s="1"/>
  <c r="B272" i="34"/>
  <c r="A272" i="34" s="1"/>
  <c r="B273" i="34"/>
  <c r="A273" i="34" s="1"/>
  <c r="B274" i="34"/>
  <c r="A274" i="34" s="1"/>
  <c r="P274" i="34" s="1"/>
  <c r="B275" i="34"/>
  <c r="A275" i="34" s="1"/>
  <c r="B276" i="34"/>
  <c r="A276" i="34" s="1"/>
  <c r="B277" i="34"/>
  <c r="A277" i="34" s="1"/>
  <c r="B278" i="34"/>
  <c r="A278" i="34" s="1"/>
  <c r="P278" i="34" s="1"/>
  <c r="B279" i="34"/>
  <c r="A279" i="34" s="1"/>
  <c r="P279" i="34" s="1"/>
  <c r="B280" i="34"/>
  <c r="A280" i="34" s="1"/>
  <c r="Q280" i="34" s="1"/>
  <c r="B281" i="34"/>
  <c r="A281" i="34" s="1"/>
  <c r="B282" i="34"/>
  <c r="A282" i="34" s="1"/>
  <c r="P282" i="34" s="1"/>
  <c r="B283" i="34"/>
  <c r="A283" i="34" s="1"/>
  <c r="P283" i="34" s="1"/>
  <c r="B284" i="34"/>
  <c r="A284" i="34" s="1"/>
  <c r="P284" i="34" s="1"/>
  <c r="B285" i="34"/>
  <c r="A285" i="34" s="1"/>
  <c r="Q285" i="34" s="1"/>
  <c r="B286" i="34"/>
  <c r="A286" i="34" s="1"/>
  <c r="P286" i="34" s="1"/>
  <c r="B492" i="34"/>
  <c r="A492" i="34" s="1"/>
  <c r="P492" i="34" s="1"/>
  <c r="B493" i="34"/>
  <c r="B704" i="34"/>
  <c r="O277" i="34"/>
  <c r="O276" i="34"/>
  <c r="O275" i="34"/>
  <c r="O274" i="34"/>
  <c r="O273" i="34"/>
  <c r="O272" i="34"/>
  <c r="O271" i="34"/>
  <c r="O270" i="34"/>
  <c r="O269" i="34"/>
  <c r="O286" i="34"/>
  <c r="O285" i="34"/>
  <c r="O284" i="34"/>
  <c r="O283" i="34"/>
  <c r="O282" i="34"/>
  <c r="O281" i="34"/>
  <c r="O280" i="34"/>
  <c r="O279" i="34"/>
  <c r="O278" i="34"/>
  <c r="B131" i="34"/>
  <c r="A131" i="34" s="1"/>
  <c r="O131" i="34"/>
  <c r="B130" i="34"/>
  <c r="A130" i="34" s="1"/>
  <c r="P130" i="34" s="1"/>
  <c r="O130" i="34"/>
  <c r="B62" i="34"/>
  <c r="A62" i="34" s="1"/>
  <c r="O62" i="34"/>
  <c r="B180" i="34"/>
  <c r="A180" i="34" s="1"/>
  <c r="O180" i="34"/>
  <c r="B60" i="34"/>
  <c r="A60" i="34" s="1"/>
  <c r="O60" i="34"/>
  <c r="B149" i="34"/>
  <c r="A149" i="34" s="1"/>
  <c r="O149" i="34"/>
  <c r="B150" i="34"/>
  <c r="A150" i="34" s="1"/>
  <c r="O150" i="34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O189" i="34"/>
  <c r="B189" i="34"/>
  <c r="A189" i="34" s="1"/>
  <c r="O183" i="34"/>
  <c r="B183" i="34"/>
  <c r="A183" i="34" s="1"/>
  <c r="O133" i="34"/>
  <c r="B133" i="34"/>
  <c r="A133" i="34" s="1"/>
  <c r="O164" i="34"/>
  <c r="B164" i="34"/>
  <c r="A164" i="34" s="1"/>
  <c r="O148" i="34"/>
  <c r="B148" i="34"/>
  <c r="A148" i="34" s="1"/>
  <c r="O142" i="34"/>
  <c r="B142" i="34"/>
  <c r="A142" i="34" s="1"/>
  <c r="B13" i="34"/>
  <c r="B14" i="34"/>
  <c r="B15" i="34"/>
  <c r="A15" i="34" s="1"/>
  <c r="B16" i="34"/>
  <c r="B17" i="34"/>
  <c r="B18" i="34"/>
  <c r="B19" i="34"/>
  <c r="B20" i="34"/>
  <c r="B21" i="34"/>
  <c r="B22" i="34"/>
  <c r="B23" i="34"/>
  <c r="A23" i="34" s="1"/>
  <c r="B24" i="34"/>
  <c r="B25" i="34"/>
  <c r="B26" i="34"/>
  <c r="B27" i="34"/>
  <c r="B28" i="34"/>
  <c r="B29" i="34"/>
  <c r="B30" i="34"/>
  <c r="B31" i="34"/>
  <c r="A31" i="34" s="1"/>
  <c r="B32" i="34"/>
  <c r="B33" i="34"/>
  <c r="B34" i="34"/>
  <c r="B35" i="34"/>
  <c r="A35" i="34" s="1"/>
  <c r="R35" i="34" s="1"/>
  <c r="B36" i="34"/>
  <c r="B37" i="34"/>
  <c r="B38" i="34"/>
  <c r="A38" i="34" s="1"/>
  <c r="Q38" i="34" s="1"/>
  <c r="B39" i="34"/>
  <c r="A39" i="34" s="1"/>
  <c r="B40" i="34"/>
  <c r="B41" i="34"/>
  <c r="B42" i="34"/>
  <c r="A42" i="34" s="1"/>
  <c r="R42" i="34" s="1"/>
  <c r="B43" i="34"/>
  <c r="A43" i="34" s="1"/>
  <c r="B44" i="34"/>
  <c r="B45" i="34"/>
  <c r="B46" i="34"/>
  <c r="A46" i="34" s="1"/>
  <c r="B47" i="34"/>
  <c r="A47" i="34" s="1"/>
  <c r="R47" i="34" s="1"/>
  <c r="B48" i="34"/>
  <c r="B49" i="34"/>
  <c r="B50" i="34"/>
  <c r="B51" i="34"/>
  <c r="A51" i="34" s="1"/>
  <c r="R51" i="34" s="1"/>
  <c r="B52" i="34"/>
  <c r="B53" i="34"/>
  <c r="B54" i="34"/>
  <c r="B55" i="34"/>
  <c r="A55" i="34" s="1"/>
  <c r="P55" i="34" s="1"/>
  <c r="B56" i="34"/>
  <c r="B57" i="34"/>
  <c r="B58" i="34"/>
  <c r="A58" i="34" s="1"/>
  <c r="B59" i="34"/>
  <c r="B61" i="34"/>
  <c r="B63" i="34"/>
  <c r="B64" i="34"/>
  <c r="A64" i="34" s="1"/>
  <c r="Q64" i="34" s="1"/>
  <c r="B65" i="34"/>
  <c r="A65" i="34" s="1"/>
  <c r="Q65" i="34" s="1"/>
  <c r="B66" i="34"/>
  <c r="B67" i="34"/>
  <c r="B68" i="34"/>
  <c r="A68" i="34" s="1"/>
  <c r="B69" i="34"/>
  <c r="B70" i="34"/>
  <c r="B71" i="34"/>
  <c r="B72" i="34"/>
  <c r="A72" i="34" s="1"/>
  <c r="B73" i="34"/>
  <c r="A73" i="34" s="1"/>
  <c r="P73" i="34" s="1"/>
  <c r="B74" i="34"/>
  <c r="B75" i="34"/>
  <c r="B76" i="34"/>
  <c r="A76" i="34" s="1"/>
  <c r="B77" i="34"/>
  <c r="A77" i="34" s="1"/>
  <c r="P77" i="34" s="1"/>
  <c r="B78" i="34"/>
  <c r="B79" i="34"/>
  <c r="B80" i="34"/>
  <c r="B81" i="34"/>
  <c r="A81" i="34" s="1"/>
  <c r="B82" i="34"/>
  <c r="B83" i="34"/>
  <c r="B84" i="34"/>
  <c r="B85" i="34"/>
  <c r="A85" i="34" s="1"/>
  <c r="B86" i="34"/>
  <c r="B87" i="34"/>
  <c r="B88" i="34"/>
  <c r="A88" i="34" s="1"/>
  <c r="B89" i="34"/>
  <c r="A89" i="34" s="1"/>
  <c r="Q89" i="34" s="1"/>
  <c r="B90" i="34"/>
  <c r="B91" i="34"/>
  <c r="B92" i="34"/>
  <c r="B93" i="34"/>
  <c r="A93" i="34" s="1"/>
  <c r="B94" i="34"/>
  <c r="B95" i="34"/>
  <c r="B96" i="34"/>
  <c r="B97" i="34"/>
  <c r="A97" i="34" s="1"/>
  <c r="P97" i="34" s="1"/>
  <c r="B98" i="34"/>
  <c r="B99" i="34"/>
  <c r="B100" i="34"/>
  <c r="A100" i="34" s="1"/>
  <c r="B101" i="34"/>
  <c r="A101" i="34" s="1"/>
  <c r="R101" i="34" s="1"/>
  <c r="B102" i="34"/>
  <c r="B103" i="34"/>
  <c r="B104" i="34"/>
  <c r="A104" i="34" s="1"/>
  <c r="B105" i="34"/>
  <c r="A105" i="34" s="1"/>
  <c r="Q105" i="34" s="1"/>
  <c r="B106" i="34"/>
  <c r="B107" i="34"/>
  <c r="B108" i="34"/>
  <c r="A108" i="34" s="1"/>
  <c r="B109" i="34"/>
  <c r="A109" i="34" s="1"/>
  <c r="R109" i="34" s="1"/>
  <c r="B110" i="34"/>
  <c r="B111" i="34"/>
  <c r="B112" i="34"/>
  <c r="A112" i="34" s="1"/>
  <c r="R112" i="34" s="1"/>
  <c r="B113" i="34"/>
  <c r="B114" i="34"/>
  <c r="B115" i="34"/>
  <c r="B116" i="34"/>
  <c r="A116" i="34" s="1"/>
  <c r="R116" i="34" s="1"/>
  <c r="B117" i="34"/>
  <c r="A117" i="34" s="1"/>
  <c r="P117" i="34" s="1"/>
  <c r="B118" i="34"/>
  <c r="B119" i="34"/>
  <c r="B120" i="34"/>
  <c r="A120" i="34" s="1"/>
  <c r="B121" i="34"/>
  <c r="A121" i="34" s="1"/>
  <c r="P121" i="34" s="1"/>
  <c r="B122" i="34"/>
  <c r="B123" i="34"/>
  <c r="B124" i="34"/>
  <c r="A124" i="34" s="1"/>
  <c r="B125" i="34"/>
  <c r="A125" i="34" s="1"/>
  <c r="Q125" i="34" s="1"/>
  <c r="B126" i="34"/>
  <c r="B127" i="34"/>
  <c r="B128" i="34"/>
  <c r="A128" i="34" s="1"/>
  <c r="B129" i="34"/>
  <c r="A129" i="34" s="1"/>
  <c r="Q129" i="34" s="1"/>
  <c r="B132" i="34"/>
  <c r="B134" i="34"/>
  <c r="B135" i="34"/>
  <c r="B136" i="34"/>
  <c r="A136" i="34" s="1"/>
  <c r="B137" i="34"/>
  <c r="B138" i="34"/>
  <c r="B139" i="34"/>
  <c r="B140" i="34"/>
  <c r="A140" i="34" s="1"/>
  <c r="B141" i="34"/>
  <c r="B143" i="34"/>
  <c r="B144" i="34"/>
  <c r="B145" i="34"/>
  <c r="A145" i="34" s="1"/>
  <c r="R145" i="34" s="1"/>
  <c r="B146" i="34"/>
  <c r="B147" i="34"/>
  <c r="B151" i="34"/>
  <c r="B152" i="34"/>
  <c r="A152" i="34" s="1"/>
  <c r="Q152" i="34" s="1"/>
  <c r="B153" i="34"/>
  <c r="B154" i="34"/>
  <c r="B155" i="34"/>
  <c r="B156" i="34"/>
  <c r="A156" i="34" s="1"/>
  <c r="B157" i="34"/>
  <c r="B158" i="34"/>
  <c r="B159" i="34"/>
  <c r="B160" i="34"/>
  <c r="A160" i="34" s="1"/>
  <c r="B161" i="34"/>
  <c r="B162" i="34"/>
  <c r="B163" i="34"/>
  <c r="B165" i="34"/>
  <c r="A165" i="34" s="1"/>
  <c r="P165" i="34" s="1"/>
  <c r="B166" i="34"/>
  <c r="B167" i="34"/>
  <c r="B168" i="34"/>
  <c r="B169" i="34"/>
  <c r="A169" i="34" s="1"/>
  <c r="Q169" i="34" s="1"/>
  <c r="B170" i="34"/>
  <c r="B171" i="34"/>
  <c r="B172" i="34"/>
  <c r="B173" i="34"/>
  <c r="A173" i="34" s="1"/>
  <c r="B174" i="34"/>
  <c r="B175" i="34"/>
  <c r="B176" i="34"/>
  <c r="B177" i="34"/>
  <c r="A177" i="34" s="1"/>
  <c r="P177" i="34" s="1"/>
  <c r="B178" i="34"/>
  <c r="B179" i="34"/>
  <c r="B181" i="34"/>
  <c r="A181" i="34" s="1"/>
  <c r="B182" i="34"/>
  <c r="A182" i="34" s="1"/>
  <c r="R182" i="34" s="1"/>
  <c r="B184" i="34"/>
  <c r="B185" i="34"/>
  <c r="B186" i="34"/>
  <c r="A186" i="34" s="1"/>
  <c r="B187" i="34"/>
  <c r="A187" i="34" s="1"/>
  <c r="P187" i="34" s="1"/>
  <c r="B188" i="34"/>
  <c r="B190" i="34"/>
  <c r="B191" i="34"/>
  <c r="A191" i="34" s="1"/>
  <c r="B192" i="34"/>
  <c r="A192" i="34" s="1"/>
  <c r="Q192" i="34" s="1"/>
  <c r="B193" i="34"/>
  <c r="B194" i="34"/>
  <c r="B195" i="34"/>
  <c r="A195" i="34" s="1"/>
  <c r="P195" i="34" s="1"/>
  <c r="B196" i="34"/>
  <c r="A196" i="34" s="1"/>
  <c r="P196" i="34" s="1"/>
  <c r="B197" i="34"/>
  <c r="B198" i="34"/>
  <c r="B199" i="34"/>
  <c r="A199" i="34" s="1"/>
  <c r="P199" i="34" s="1"/>
  <c r="B200" i="34"/>
  <c r="A200" i="34" s="1"/>
  <c r="R200" i="34" s="1"/>
  <c r="B201" i="34"/>
  <c r="B202" i="34"/>
  <c r="B203" i="34"/>
  <c r="A203" i="34" s="1"/>
  <c r="B204" i="34"/>
  <c r="A204" i="34" s="1"/>
  <c r="P204" i="34" s="1"/>
  <c r="B205" i="34"/>
  <c r="B206" i="34"/>
  <c r="B207" i="34"/>
  <c r="A207" i="34" s="1"/>
  <c r="R207" i="34" s="1"/>
  <c r="B208" i="34"/>
  <c r="A208" i="34" s="1"/>
  <c r="Q208" i="34" s="1"/>
  <c r="B209" i="34"/>
  <c r="B210" i="34"/>
  <c r="B211" i="34"/>
  <c r="A211" i="34" s="1"/>
  <c r="Q211" i="34" s="1"/>
  <c r="B212" i="34"/>
  <c r="A212" i="34" s="1"/>
  <c r="P212" i="34" s="1"/>
  <c r="B213" i="34"/>
  <c r="B214" i="34"/>
  <c r="B215" i="34"/>
  <c r="A215" i="34" s="1"/>
  <c r="B216" i="34"/>
  <c r="A216" i="34" s="1"/>
  <c r="R216" i="34" s="1"/>
  <c r="B217" i="34"/>
  <c r="B218" i="34"/>
  <c r="B219" i="34"/>
  <c r="A219" i="34" s="1"/>
  <c r="B220" i="34"/>
  <c r="A220" i="34" s="1"/>
  <c r="Q220" i="34" s="1"/>
  <c r="B222" i="34"/>
  <c r="B221" i="34"/>
  <c r="B223" i="34"/>
  <c r="A223" i="34" s="1"/>
  <c r="B224" i="34"/>
  <c r="B228" i="34"/>
  <c r="B225" i="34"/>
  <c r="B226" i="34"/>
  <c r="A226" i="34" s="1"/>
  <c r="B227" i="34"/>
  <c r="A227" i="34" s="1"/>
  <c r="R227" i="34" s="1"/>
  <c r="B229" i="34"/>
  <c r="B230" i="34"/>
  <c r="B231" i="34"/>
  <c r="A231" i="34" s="1"/>
  <c r="B232" i="34"/>
  <c r="A232" i="34" s="1"/>
  <c r="B705" i="34"/>
  <c r="B706" i="34"/>
  <c r="B707" i="34"/>
  <c r="B708" i="34"/>
  <c r="A708" i="34" s="1"/>
  <c r="R708" i="34" s="1"/>
  <c r="B709" i="34"/>
  <c r="B12" i="34"/>
  <c r="O128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1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9" i="34"/>
  <c r="O132" i="34"/>
  <c r="O134" i="34"/>
  <c r="O135" i="34"/>
  <c r="O136" i="34"/>
  <c r="O137" i="34"/>
  <c r="O138" i="34"/>
  <c r="O139" i="34"/>
  <c r="O140" i="34"/>
  <c r="O141" i="34"/>
  <c r="O143" i="34"/>
  <c r="O144" i="34"/>
  <c r="O145" i="34"/>
  <c r="O146" i="34"/>
  <c r="O147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1" i="34"/>
  <c r="O182" i="34"/>
  <c r="O184" i="34"/>
  <c r="O185" i="34"/>
  <c r="O186" i="34"/>
  <c r="O187" i="34"/>
  <c r="O188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2" i="34"/>
  <c r="O221" i="34"/>
  <c r="O223" i="34"/>
  <c r="O224" i="34"/>
  <c r="O228" i="34"/>
  <c r="O225" i="34"/>
  <c r="O226" i="34"/>
  <c r="O227" i="34"/>
  <c r="O229" i="34"/>
  <c r="O230" i="34"/>
  <c r="O231" i="34"/>
  <c r="O232" i="34"/>
  <c r="O492" i="34"/>
  <c r="O493" i="34"/>
  <c r="O704" i="34"/>
  <c r="O705" i="34"/>
  <c r="O706" i="34"/>
  <c r="O707" i="34"/>
  <c r="O708" i="34"/>
  <c r="O709" i="34"/>
  <c r="O710" i="34"/>
  <c r="A18" i="34"/>
  <c r="Q18" i="34" s="1"/>
  <c r="A17" i="34"/>
  <c r="Q17" i="34" s="1"/>
  <c r="A16" i="34"/>
  <c r="P16" i="34" s="1"/>
  <c r="A14" i="34"/>
  <c r="A13" i="34"/>
  <c r="Q13" i="34" s="1"/>
  <c r="A12" i="34"/>
  <c r="R12" i="34" s="1"/>
  <c r="A56" i="34"/>
  <c r="Q56" i="34" s="1"/>
  <c r="A54" i="34"/>
  <c r="R54" i="34" s="1"/>
  <c r="A119" i="34"/>
  <c r="Q119" i="34" s="1"/>
  <c r="A118" i="34"/>
  <c r="R118" i="34" s="1"/>
  <c r="A21" i="34"/>
  <c r="A19" i="34"/>
  <c r="Q19" i="34" s="1"/>
  <c r="A50" i="34"/>
  <c r="A87" i="34"/>
  <c r="Q87" i="34" s="1"/>
  <c r="A79" i="34"/>
  <c r="A111" i="34"/>
  <c r="R111" i="34" s="1"/>
  <c r="A37" i="34"/>
  <c r="Q37" i="34" s="1"/>
  <c r="A34" i="34"/>
  <c r="R34" i="34" s="1"/>
  <c r="A33" i="34"/>
  <c r="R33" i="34" s="1"/>
  <c r="A32" i="34"/>
  <c r="Q32" i="34" s="1"/>
  <c r="A30" i="34"/>
  <c r="A122" i="34"/>
  <c r="Q122" i="34" s="1"/>
  <c r="A69" i="34"/>
  <c r="R69" i="34" s="1"/>
  <c r="A114" i="34"/>
  <c r="P114" i="34" s="1"/>
  <c r="A90" i="34"/>
  <c r="R90" i="34" s="1"/>
  <c r="A36" i="34"/>
  <c r="P36" i="34" s="1"/>
  <c r="A26" i="34"/>
  <c r="A53" i="34"/>
  <c r="R53" i="34" s="1"/>
  <c r="A78" i="34"/>
  <c r="Q78" i="34" s="1"/>
  <c r="A49" i="34"/>
  <c r="R49" i="34" s="1"/>
  <c r="A48" i="34"/>
  <c r="R48" i="34" s="1"/>
  <c r="A29" i="34"/>
  <c r="Q29" i="34" s="1"/>
  <c r="A27" i="34"/>
  <c r="Q27" i="34" s="1"/>
  <c r="A25" i="34"/>
  <c r="R25" i="34" s="1"/>
  <c r="A24" i="34"/>
  <c r="Q24" i="34" s="1"/>
  <c r="A22" i="34"/>
  <c r="Q22" i="34" s="1"/>
  <c r="A28" i="34"/>
  <c r="Q28" i="34" s="1"/>
  <c r="A82" i="34"/>
  <c r="Q82" i="34" s="1"/>
  <c r="A80" i="34"/>
  <c r="A75" i="34"/>
  <c r="A74" i="34"/>
  <c r="Q74" i="34" s="1"/>
  <c r="A71" i="34"/>
  <c r="R71" i="34" s="1"/>
  <c r="A70" i="34"/>
  <c r="A67" i="34"/>
  <c r="R67" i="34" s="1"/>
  <c r="A66" i="34"/>
  <c r="Q66" i="34" s="1"/>
  <c r="A63" i="34"/>
  <c r="R63" i="34" s="1"/>
  <c r="A61" i="34"/>
  <c r="R61" i="34" s="1"/>
  <c r="A59" i="34"/>
  <c r="A57" i="34"/>
  <c r="Q57" i="34" s="1"/>
  <c r="A52" i="34"/>
  <c r="A45" i="34"/>
  <c r="P45" i="34" s="1"/>
  <c r="A44" i="34"/>
  <c r="P44" i="34" s="1"/>
  <c r="A41" i="34"/>
  <c r="P41" i="34" s="1"/>
  <c r="A40" i="34"/>
  <c r="P40" i="34" s="1"/>
  <c r="P76" i="34"/>
  <c r="P64" i="34"/>
  <c r="A20" i="34"/>
  <c r="R20" i="34" s="1"/>
  <c r="A83" i="34"/>
  <c r="Q83" i="34" s="1"/>
  <c r="A84" i="34"/>
  <c r="Q84" i="34" s="1"/>
  <c r="A86" i="34"/>
  <c r="R86" i="34" s="1"/>
  <c r="A91" i="34"/>
  <c r="R91" i="34" s="1"/>
  <c r="A92" i="34"/>
  <c r="P92" i="34" s="1"/>
  <c r="A94" i="34"/>
  <c r="P94" i="34" s="1"/>
  <c r="A95" i="34"/>
  <c r="Q95" i="34" s="1"/>
  <c r="A96" i="34"/>
  <c r="A98" i="34"/>
  <c r="Q98" i="34" s="1"/>
  <c r="A102" i="34"/>
  <c r="R102" i="34" s="1"/>
  <c r="A103" i="34"/>
  <c r="P103" i="34" s="1"/>
  <c r="A106" i="34"/>
  <c r="R106" i="34" s="1"/>
  <c r="A107" i="34"/>
  <c r="Q107" i="34" s="1"/>
  <c r="A99" i="34"/>
  <c r="A110" i="34"/>
  <c r="Q110" i="34" s="1"/>
  <c r="A113" i="34"/>
  <c r="R113" i="34" s="1"/>
  <c r="A115" i="34"/>
  <c r="P115" i="34" s="1"/>
  <c r="A123" i="34"/>
  <c r="A126" i="34"/>
  <c r="P126" i="34" s="1"/>
  <c r="A127" i="34"/>
  <c r="A132" i="34"/>
  <c r="R132" i="34" s="1"/>
  <c r="A134" i="34"/>
  <c r="Q134" i="34" s="1"/>
  <c r="A135" i="34"/>
  <c r="Q135" i="34" s="1"/>
  <c r="A137" i="34"/>
  <c r="P137" i="34" s="1"/>
  <c r="A138" i="34"/>
  <c r="P138" i="34" s="1"/>
  <c r="A139" i="34"/>
  <c r="A141" i="34"/>
  <c r="R141" i="34" s="1"/>
  <c r="A143" i="34"/>
  <c r="R143" i="34" s="1"/>
  <c r="A144" i="34"/>
  <c r="A146" i="34"/>
  <c r="Q146" i="34" s="1"/>
  <c r="A147" i="34"/>
  <c r="Q147" i="34" s="1"/>
  <c r="A151" i="34"/>
  <c r="A153" i="34"/>
  <c r="R153" i="34" s="1"/>
  <c r="A154" i="34"/>
  <c r="A155" i="34"/>
  <c r="A157" i="34"/>
  <c r="R157" i="34" s="1"/>
  <c r="A158" i="34"/>
  <c r="P158" i="34" s="1"/>
  <c r="A159" i="34"/>
  <c r="A161" i="34"/>
  <c r="P161" i="34" s="1"/>
  <c r="A162" i="34"/>
  <c r="R162" i="34" s="1"/>
  <c r="A163" i="34"/>
  <c r="A166" i="34"/>
  <c r="R166" i="34" s="1"/>
  <c r="A167" i="34"/>
  <c r="R167" i="34" s="1"/>
  <c r="A168" i="34"/>
  <c r="P168" i="34" s="1"/>
  <c r="A170" i="34"/>
  <c r="P170" i="34" s="1"/>
  <c r="A171" i="34"/>
  <c r="Q171" i="34" s="1"/>
  <c r="A172" i="34"/>
  <c r="P172" i="34" s="1"/>
  <c r="A174" i="34"/>
  <c r="R174" i="34" s="1"/>
  <c r="A175" i="34"/>
  <c r="P175" i="34" s="1"/>
  <c r="A176" i="34"/>
  <c r="P176" i="34" s="1"/>
  <c r="P112" i="34"/>
  <c r="Q112" i="34"/>
  <c r="A5" i="12"/>
  <c r="A6" i="12"/>
  <c r="O11" i="34"/>
  <c r="O10" i="34"/>
  <c r="B11" i="34"/>
  <c r="A11" i="34" s="1"/>
  <c r="P11" i="34" s="1"/>
  <c r="B10" i="34"/>
  <c r="A10" i="34" s="1"/>
  <c r="J10" i="14"/>
  <c r="A178" i="34"/>
  <c r="A179" i="34"/>
  <c r="R179" i="34" s="1"/>
  <c r="A184" i="34"/>
  <c r="P184" i="34" s="1"/>
  <c r="A185" i="34"/>
  <c r="R185" i="34" s="1"/>
  <c r="A188" i="34"/>
  <c r="R188" i="34" s="1"/>
  <c r="A190" i="34"/>
  <c r="R190" i="34" s="1"/>
  <c r="A193" i="34"/>
  <c r="R193" i="34" s="1"/>
  <c r="A194" i="34"/>
  <c r="P194" i="34" s="1"/>
  <c r="A197" i="34"/>
  <c r="A198" i="34"/>
  <c r="P198" i="34" s="1"/>
  <c r="A201" i="34"/>
  <c r="P201" i="34" s="1"/>
  <c r="A202" i="34"/>
  <c r="Q202" i="34" s="1"/>
  <c r="A205" i="34"/>
  <c r="R205" i="34" s="1"/>
  <c r="A206" i="34"/>
  <c r="Q206" i="34" s="1"/>
  <c r="A209" i="34"/>
  <c r="Q209" i="34" s="1"/>
  <c r="A210" i="34"/>
  <c r="Q210" i="34" s="1"/>
  <c r="A213" i="34"/>
  <c r="Q213" i="34" s="1"/>
  <c r="A214" i="34"/>
  <c r="A217" i="34"/>
  <c r="Q217" i="34" s="1"/>
  <c r="A218" i="34"/>
  <c r="Q218" i="34" s="1"/>
  <c r="A222" i="34"/>
  <c r="P222" i="34" s="1"/>
  <c r="A221" i="34"/>
  <c r="Q221" i="34" s="1"/>
  <c r="A224" i="34"/>
  <c r="Q224" i="34" s="1"/>
  <c r="A228" i="34"/>
  <c r="A225" i="34"/>
  <c r="A229" i="34"/>
  <c r="A230" i="34"/>
  <c r="R230" i="34" s="1"/>
  <c r="A493" i="34"/>
  <c r="Q493" i="34" s="1"/>
  <c r="A704" i="34"/>
  <c r="Q704" i="34" s="1"/>
  <c r="A705" i="34"/>
  <c r="Q705" i="34" s="1"/>
  <c r="A706" i="34"/>
  <c r="R706" i="34" s="1"/>
  <c r="A707" i="34"/>
  <c r="P226" i="34"/>
  <c r="R211" i="34"/>
  <c r="Q199" i="34"/>
  <c r="Q191" i="34"/>
  <c r="Q231" i="34"/>
  <c r="P223" i="34"/>
  <c r="A709" i="34"/>
  <c r="R709" i="34" s="1"/>
  <c r="A710" i="34"/>
  <c r="R710" i="34" s="1"/>
  <c r="A4" i="12"/>
  <c r="D38" i="12"/>
  <c r="C38" i="12"/>
  <c r="I231" i="42"/>
  <c r="A6" i="42"/>
  <c r="Q49" i="34" l="1"/>
  <c r="R57" i="34"/>
  <c r="E12" i="14"/>
  <c r="E16" i="14"/>
  <c r="E20" i="14"/>
  <c r="E24" i="14"/>
  <c r="E28" i="14"/>
  <c r="E17" i="14"/>
  <c r="E21" i="14"/>
  <c r="E29" i="14"/>
  <c r="E18" i="14"/>
  <c r="E26" i="14"/>
  <c r="E11" i="14"/>
  <c r="E13" i="14"/>
  <c r="E25" i="14"/>
  <c r="E22" i="14"/>
  <c r="E14" i="14"/>
  <c r="E15" i="14"/>
  <c r="E19" i="14"/>
  <c r="E23" i="14"/>
  <c r="E27" i="14"/>
  <c r="P32" i="34"/>
  <c r="R114" i="34"/>
  <c r="Q232" i="34"/>
  <c r="P232" i="34"/>
  <c r="P93" i="34"/>
  <c r="Q93" i="34"/>
  <c r="Q184" i="34"/>
  <c r="R134" i="34"/>
  <c r="Q166" i="34"/>
  <c r="Q109" i="34"/>
  <c r="R32" i="34"/>
  <c r="R204" i="34"/>
  <c r="P708" i="34"/>
  <c r="Q45" i="34"/>
  <c r="Q161" i="34"/>
  <c r="Q69" i="34"/>
  <c r="R45" i="34"/>
  <c r="Q86" i="34"/>
  <c r="P20" i="34"/>
  <c r="R98" i="34"/>
  <c r="Q103" i="34"/>
  <c r="P37" i="34"/>
  <c r="R93" i="34"/>
  <c r="P53" i="34"/>
  <c r="R24" i="34"/>
  <c r="R97" i="34"/>
  <c r="P107" i="34"/>
  <c r="P162" i="34"/>
  <c r="R82" i="34"/>
  <c r="R16" i="34"/>
  <c r="Q205" i="34"/>
  <c r="P179" i="34"/>
  <c r="Q170" i="34"/>
  <c r="P157" i="34"/>
  <c r="R187" i="34"/>
  <c r="Q20" i="34"/>
  <c r="Q102" i="34"/>
  <c r="P86" i="34"/>
  <c r="P125" i="34"/>
  <c r="P147" i="34"/>
  <c r="P48" i="34"/>
  <c r="P119" i="34"/>
  <c r="P63" i="34"/>
  <c r="P192" i="34"/>
  <c r="Q222" i="34"/>
  <c r="P704" i="34"/>
  <c r="Q94" i="34"/>
  <c r="P113" i="34"/>
  <c r="P143" i="34"/>
  <c r="Q77" i="34"/>
  <c r="R36" i="34"/>
  <c r="P25" i="34"/>
  <c r="R194" i="34"/>
  <c r="P102" i="34"/>
  <c r="R92" i="34"/>
  <c r="P109" i="34"/>
  <c r="Q162" i="34"/>
  <c r="P33" i="34"/>
  <c r="R41" i="34"/>
  <c r="R119" i="34"/>
  <c r="R201" i="34"/>
  <c r="P221" i="34"/>
  <c r="P182" i="34"/>
  <c r="P220" i="34"/>
  <c r="P206" i="34"/>
  <c r="R115" i="34"/>
  <c r="Q97" i="34"/>
  <c r="P98" i="34"/>
  <c r="Q153" i="34"/>
  <c r="R146" i="34"/>
  <c r="P141" i="34"/>
  <c r="Q157" i="34"/>
  <c r="Q33" i="34"/>
  <c r="R122" i="34"/>
  <c r="Q53" i="34"/>
  <c r="P82" i="34"/>
  <c r="P67" i="34"/>
  <c r="P35" i="34"/>
  <c r="P90" i="34"/>
  <c r="R87" i="34"/>
  <c r="P56" i="34"/>
  <c r="Q101" i="34"/>
  <c r="Q106" i="34"/>
  <c r="R125" i="34"/>
  <c r="P132" i="34"/>
  <c r="P166" i="34"/>
  <c r="R170" i="34"/>
  <c r="R161" i="34"/>
  <c r="Q174" i="34"/>
  <c r="Q41" i="34"/>
  <c r="Q67" i="34"/>
  <c r="Q90" i="34"/>
  <c r="P106" i="34"/>
  <c r="Q132" i="34"/>
  <c r="Q141" i="34"/>
  <c r="Q137" i="34"/>
  <c r="P122" i="34"/>
  <c r="P61" i="34"/>
  <c r="Q118" i="34"/>
  <c r="R135" i="34"/>
  <c r="P205" i="34"/>
  <c r="P706" i="34"/>
  <c r="Q115" i="34"/>
  <c r="Q182" i="34"/>
  <c r="Q200" i="34"/>
  <c r="Q227" i="34"/>
  <c r="Q201" i="34"/>
  <c r="R222" i="34"/>
  <c r="R83" i="34"/>
  <c r="R103" i="34"/>
  <c r="P110" i="34"/>
  <c r="Q126" i="34"/>
  <c r="P153" i="34"/>
  <c r="P146" i="34"/>
  <c r="Q138" i="34"/>
  <c r="Q158" i="34"/>
  <c r="Q175" i="34"/>
  <c r="R137" i="34"/>
  <c r="P174" i="34"/>
  <c r="Q48" i="34"/>
  <c r="Q63" i="34"/>
  <c r="P57" i="34"/>
  <c r="R37" i="34"/>
  <c r="Q35" i="34"/>
  <c r="P24" i="34"/>
  <c r="Q44" i="34"/>
  <c r="P87" i="34"/>
  <c r="R56" i="34"/>
  <c r="P12" i="34"/>
  <c r="R212" i="34"/>
  <c r="R184" i="34"/>
  <c r="Q706" i="34"/>
  <c r="R206" i="34"/>
  <c r="R221" i="34"/>
  <c r="P188" i="34"/>
  <c r="R107" i="34"/>
  <c r="R147" i="34"/>
  <c r="R77" i="34"/>
  <c r="Q114" i="34"/>
  <c r="R44" i="34"/>
  <c r="Q16" i="34"/>
  <c r="P118" i="34"/>
  <c r="A24" i="14"/>
  <c r="F24" i="14"/>
  <c r="A25" i="14"/>
  <c r="F25" i="14"/>
  <c r="A26" i="14"/>
  <c r="F26" i="14"/>
  <c r="A27" i="14"/>
  <c r="F27" i="14"/>
  <c r="A28" i="14"/>
  <c r="F28" i="14"/>
  <c r="A29" i="14"/>
  <c r="F29" i="14"/>
  <c r="D30" i="14"/>
  <c r="J30" i="14" s="1"/>
  <c r="I30" i="14"/>
  <c r="C31" i="14"/>
  <c r="H31" i="14"/>
  <c r="B32" i="14"/>
  <c r="G32" i="14"/>
  <c r="B33" i="14"/>
  <c r="G33" i="14"/>
  <c r="A34" i="14"/>
  <c r="F34" i="14"/>
  <c r="D35" i="14"/>
  <c r="J35" i="14" s="1"/>
  <c r="I35" i="14"/>
  <c r="C36" i="14"/>
  <c r="H36" i="14"/>
  <c r="C37" i="14"/>
  <c r="H37" i="14"/>
  <c r="I31" i="14"/>
  <c r="H32" i="14"/>
  <c r="C33" i="14"/>
  <c r="B34" i="14"/>
  <c r="A35" i="14"/>
  <c r="F35" i="14"/>
  <c r="D36" i="14"/>
  <c r="J36" i="14" s="1"/>
  <c r="D37" i="14"/>
  <c r="J37" i="14" s="1"/>
  <c r="I37" i="14"/>
  <c r="D32" i="14"/>
  <c r="J32" i="14" s="1"/>
  <c r="I33" i="14"/>
  <c r="B35" i="14"/>
  <c r="G35" i="14"/>
  <c r="A37" i="14"/>
  <c r="F37" i="14"/>
  <c r="B24" i="14"/>
  <c r="G24" i="14"/>
  <c r="B25" i="14"/>
  <c r="G25" i="14"/>
  <c r="B26" i="14"/>
  <c r="G26" i="14"/>
  <c r="B27" i="14"/>
  <c r="G27" i="14"/>
  <c r="B28" i="14"/>
  <c r="G28" i="14"/>
  <c r="B29" i="14"/>
  <c r="G29" i="14"/>
  <c r="A30" i="14"/>
  <c r="F30" i="14"/>
  <c r="D31" i="14"/>
  <c r="J31" i="14" s="1"/>
  <c r="C32" i="14"/>
  <c r="H33" i="14"/>
  <c r="G34" i="14"/>
  <c r="I36" i="14"/>
  <c r="D33" i="14"/>
  <c r="J33" i="14" s="1"/>
  <c r="H34" i="14"/>
  <c r="A36" i="14"/>
  <c r="C24" i="14"/>
  <c r="H24" i="14"/>
  <c r="C25" i="14"/>
  <c r="H25" i="14"/>
  <c r="C26" i="14"/>
  <c r="H26" i="14"/>
  <c r="C27" i="14"/>
  <c r="H27" i="14"/>
  <c r="C28" i="14"/>
  <c r="H28" i="14"/>
  <c r="C29" i="14"/>
  <c r="H29" i="14"/>
  <c r="B30" i="14"/>
  <c r="G30" i="14"/>
  <c r="A31" i="14"/>
  <c r="F31" i="14"/>
  <c r="I32" i="14"/>
  <c r="C34" i="14"/>
  <c r="F36" i="14"/>
  <c r="D24" i="14"/>
  <c r="I24" i="14"/>
  <c r="D25" i="14"/>
  <c r="I25" i="14"/>
  <c r="D26" i="14"/>
  <c r="I26" i="14"/>
  <c r="D27" i="14"/>
  <c r="I27" i="14"/>
  <c r="D28" i="14"/>
  <c r="I28" i="14"/>
  <c r="D29" i="14"/>
  <c r="I29" i="14"/>
  <c r="C30" i="14"/>
  <c r="H30" i="14"/>
  <c r="B31" i="14"/>
  <c r="G31" i="14"/>
  <c r="A32" i="14"/>
  <c r="F32" i="14"/>
  <c r="A33" i="14"/>
  <c r="F33" i="14"/>
  <c r="D34" i="14"/>
  <c r="J34" i="14" s="1"/>
  <c r="I34" i="14"/>
  <c r="C35" i="14"/>
  <c r="H35" i="14"/>
  <c r="B36" i="14"/>
  <c r="G36" i="14"/>
  <c r="B37" i="14"/>
  <c r="G37" i="14"/>
  <c r="A21" i="14"/>
  <c r="B23" i="14"/>
  <c r="C22" i="14"/>
  <c r="C23" i="14"/>
  <c r="B22" i="14"/>
  <c r="C21" i="14"/>
  <c r="D21" i="14"/>
  <c r="I21" i="14"/>
  <c r="D22" i="14"/>
  <c r="I22" i="14"/>
  <c r="D23" i="14"/>
  <c r="I23" i="14"/>
  <c r="F21" i="14"/>
  <c r="A22" i="14"/>
  <c r="F22" i="14"/>
  <c r="A23" i="14"/>
  <c r="F23" i="14"/>
  <c r="B21" i="14"/>
  <c r="G21" i="14"/>
  <c r="G22" i="14"/>
  <c r="G23" i="14"/>
  <c r="H21" i="14"/>
  <c r="H22" i="14"/>
  <c r="H23" i="14"/>
  <c r="C11" i="14"/>
  <c r="G11" i="14"/>
  <c r="I11" i="14"/>
  <c r="H11" i="14"/>
  <c r="B11" i="14"/>
  <c r="I12" i="14"/>
  <c r="A16" i="14"/>
  <c r="A14" i="14"/>
  <c r="I14" i="14"/>
  <c r="A19" i="14"/>
  <c r="B14" i="14"/>
  <c r="C18" i="14"/>
  <c r="A20" i="14"/>
  <c r="D18" i="14"/>
  <c r="I18" i="14"/>
  <c r="B15" i="14"/>
  <c r="B16" i="14"/>
  <c r="A18" i="14"/>
  <c r="B20" i="14"/>
  <c r="B17" i="14"/>
  <c r="D16" i="14"/>
  <c r="G16" i="14"/>
  <c r="D14" i="14"/>
  <c r="H16" i="14"/>
  <c r="P707" i="34"/>
  <c r="Q707" i="34"/>
  <c r="R707" i="34"/>
  <c r="P493" i="34"/>
  <c r="R493" i="34"/>
  <c r="Q229" i="34"/>
  <c r="R229" i="34"/>
  <c r="R218" i="34"/>
  <c r="P218" i="34"/>
  <c r="R202" i="34"/>
  <c r="P202" i="34"/>
  <c r="Q197" i="34"/>
  <c r="P197" i="34"/>
  <c r="P185" i="34"/>
  <c r="Q185" i="34"/>
  <c r="R178" i="34"/>
  <c r="P178" i="34"/>
  <c r="Q123" i="34"/>
  <c r="R123" i="34"/>
  <c r="P123" i="34"/>
  <c r="Q50" i="34"/>
  <c r="R50" i="34"/>
  <c r="P50" i="34"/>
  <c r="Q178" i="34"/>
  <c r="Q193" i="34"/>
  <c r="P213" i="34"/>
  <c r="R168" i="34"/>
  <c r="Q168" i="34"/>
  <c r="Q159" i="34"/>
  <c r="R159" i="34"/>
  <c r="Q155" i="34"/>
  <c r="R155" i="34"/>
  <c r="P155" i="34"/>
  <c r="R151" i="34"/>
  <c r="Q151" i="34"/>
  <c r="P144" i="34"/>
  <c r="Q144" i="34"/>
  <c r="Q139" i="34"/>
  <c r="R139" i="34"/>
  <c r="R127" i="34"/>
  <c r="P127" i="34"/>
  <c r="Q43" i="34"/>
  <c r="R43" i="34"/>
  <c r="Q52" i="34"/>
  <c r="P52" i="34"/>
  <c r="R52" i="34"/>
  <c r="R70" i="34"/>
  <c r="Q70" i="34"/>
  <c r="R75" i="34"/>
  <c r="P75" i="34"/>
  <c r="Q75" i="34"/>
  <c r="Q30" i="34"/>
  <c r="R30" i="34"/>
  <c r="R21" i="34"/>
  <c r="Q21" i="34"/>
  <c r="Q55" i="34"/>
  <c r="R55" i="34"/>
  <c r="Q14" i="34"/>
  <c r="P14" i="34"/>
  <c r="R14" i="34"/>
  <c r="R231" i="34"/>
  <c r="P231" i="34"/>
  <c r="R124" i="34"/>
  <c r="Q124" i="34"/>
  <c r="P124" i="34"/>
  <c r="P108" i="34"/>
  <c r="Q108" i="34"/>
  <c r="R108" i="34"/>
  <c r="Q104" i="34"/>
  <c r="P104" i="34"/>
  <c r="Q100" i="34"/>
  <c r="P100" i="34"/>
  <c r="R100" i="34"/>
  <c r="P193" i="34"/>
  <c r="R213" i="34"/>
  <c r="Q179" i="34"/>
  <c r="R197" i="34"/>
  <c r="P229" i="34"/>
  <c r="Q230" i="34"/>
  <c r="P230" i="34"/>
  <c r="Q228" i="34"/>
  <c r="P228" i="34"/>
  <c r="R228" i="34"/>
  <c r="R214" i="34"/>
  <c r="P214" i="34"/>
  <c r="Q214" i="34"/>
  <c r="R209" i="34"/>
  <c r="P209" i="34"/>
  <c r="R198" i="34"/>
  <c r="Q198" i="34"/>
  <c r="D20" i="14"/>
  <c r="I13" i="14"/>
  <c r="G14" i="14"/>
  <c r="B13" i="14"/>
  <c r="H19" i="14"/>
  <c r="H17" i="14"/>
  <c r="H20" i="14"/>
  <c r="H15" i="14"/>
  <c r="H18" i="14"/>
  <c r="H13" i="14"/>
  <c r="C17" i="14"/>
  <c r="B19" i="14"/>
  <c r="F19" i="14"/>
  <c r="F17" i="14"/>
  <c r="F20" i="14"/>
  <c r="F15" i="14"/>
  <c r="F18" i="14"/>
  <c r="A11" i="14"/>
  <c r="A12" i="14"/>
  <c r="B12" i="14"/>
  <c r="C12" i="14"/>
  <c r="D12" i="14"/>
  <c r="F12" i="14"/>
  <c r="G12" i="14"/>
  <c r="H12" i="14"/>
  <c r="F11" i="14"/>
  <c r="D11" i="14"/>
  <c r="Q173" i="34"/>
  <c r="R173" i="34"/>
  <c r="R160" i="34"/>
  <c r="Q160" i="34"/>
  <c r="P156" i="34"/>
  <c r="R156" i="34"/>
  <c r="P140" i="34"/>
  <c r="R140" i="34"/>
  <c r="R136" i="34"/>
  <c r="Q136" i="34"/>
  <c r="R129" i="34"/>
  <c r="P129" i="34"/>
  <c r="R95" i="34"/>
  <c r="P95" i="34"/>
  <c r="P91" i="34"/>
  <c r="Q91" i="34"/>
  <c r="Q81" i="34"/>
  <c r="R81" i="34"/>
  <c r="Q23" i="34"/>
  <c r="P23" i="34"/>
  <c r="P29" i="34"/>
  <c r="R29" i="34"/>
  <c r="R78" i="34"/>
  <c r="P78" i="34"/>
  <c r="P18" i="34"/>
  <c r="R18" i="34"/>
  <c r="Q121" i="34"/>
  <c r="R121" i="34"/>
  <c r="Q15" i="34"/>
  <c r="R15" i="34"/>
  <c r="R219" i="34"/>
  <c r="P219" i="34"/>
  <c r="Q219" i="34"/>
  <c r="R203" i="34"/>
  <c r="P203" i="34"/>
  <c r="R191" i="34"/>
  <c r="P191" i="34"/>
  <c r="P181" i="34"/>
  <c r="Q181" i="34"/>
  <c r="Q128" i="34"/>
  <c r="P128" i="34"/>
  <c r="P120" i="34"/>
  <c r="Q120" i="34"/>
  <c r="R120" i="34"/>
  <c r="R88" i="34"/>
  <c r="P88" i="34"/>
  <c r="Q88" i="34"/>
  <c r="R76" i="34"/>
  <c r="Q76" i="34"/>
  <c r="P72" i="34"/>
  <c r="R72" i="34"/>
  <c r="P68" i="34"/>
  <c r="R68" i="34"/>
  <c r="R58" i="34"/>
  <c r="Q58" i="34"/>
  <c r="Q46" i="34"/>
  <c r="P46" i="34"/>
  <c r="R46" i="34"/>
  <c r="Q188" i="34"/>
  <c r="Q194" i="34"/>
  <c r="Q203" i="34"/>
  <c r="R492" i="34"/>
  <c r="Q492" i="34"/>
  <c r="R217" i="34"/>
  <c r="P217" i="34"/>
  <c r="Q190" i="34"/>
  <c r="P190" i="34"/>
  <c r="P116" i="34"/>
  <c r="Q92" i="34"/>
  <c r="Q113" i="34"/>
  <c r="R165" i="34"/>
  <c r="R85" i="34"/>
  <c r="P85" i="34"/>
  <c r="Q85" i="34"/>
  <c r="Q68" i="34"/>
  <c r="P69" i="34"/>
  <c r="Q36" i="34"/>
  <c r="Q72" i="34"/>
  <c r="P49" i="34"/>
  <c r="R27" i="34"/>
  <c r="R89" i="34"/>
  <c r="P51" i="34"/>
  <c r="P39" i="34"/>
  <c r="Q39" i="34"/>
  <c r="P65" i="34"/>
  <c r="R65" i="34"/>
  <c r="P71" i="34"/>
  <c r="Q71" i="34"/>
  <c r="Q26" i="34"/>
  <c r="R26" i="34"/>
  <c r="Q117" i="34"/>
  <c r="R117" i="34"/>
  <c r="P31" i="34"/>
  <c r="Q31" i="34"/>
  <c r="R31" i="34"/>
  <c r="R79" i="34"/>
  <c r="Q79" i="34"/>
  <c r="P15" i="34"/>
  <c r="R181" i="34"/>
  <c r="P211" i="34"/>
  <c r="P225" i="34"/>
  <c r="R225" i="34"/>
  <c r="Q225" i="34"/>
  <c r="P210" i="34"/>
  <c r="R210" i="34"/>
  <c r="P99" i="34"/>
  <c r="R99" i="34"/>
  <c r="P105" i="34"/>
  <c r="R105" i="34"/>
  <c r="Q96" i="34"/>
  <c r="P96" i="34"/>
  <c r="R96" i="34"/>
  <c r="P84" i="34"/>
  <c r="R84" i="34"/>
  <c r="R23" i="34"/>
  <c r="R64" i="34"/>
  <c r="P81" i="34"/>
  <c r="Q61" i="34"/>
  <c r="P89" i="34"/>
  <c r="Q40" i="34"/>
  <c r="R40" i="34"/>
  <c r="R59" i="34"/>
  <c r="P59" i="34"/>
  <c r="P66" i="34"/>
  <c r="R66" i="34"/>
  <c r="Q80" i="34"/>
  <c r="P80" i="34"/>
  <c r="R80" i="34"/>
  <c r="R22" i="34"/>
  <c r="P22" i="34"/>
  <c r="Q708" i="34"/>
  <c r="P111" i="34"/>
  <c r="R19" i="34"/>
  <c r="L49" i="34"/>
  <c r="L719" i="34" s="1"/>
  <c r="R284" i="34"/>
  <c r="P275" i="34"/>
  <c r="R275" i="34"/>
  <c r="Q275" i="34"/>
  <c r="P271" i="34"/>
  <c r="R271" i="34"/>
  <c r="P710" i="34"/>
  <c r="Q177" i="34"/>
  <c r="Q187" i="34"/>
  <c r="R192" i="34"/>
  <c r="P200" i="34"/>
  <c r="P208" i="34"/>
  <c r="Q216" i="34"/>
  <c r="R220" i="34"/>
  <c r="P227" i="34"/>
  <c r="Q226" i="34"/>
  <c r="R226" i="34"/>
  <c r="R223" i="34"/>
  <c r="Q223" i="34"/>
  <c r="P215" i="34"/>
  <c r="R215" i="34"/>
  <c r="P207" i="34"/>
  <c r="Q207" i="34"/>
  <c r="Q195" i="34"/>
  <c r="R195" i="34"/>
  <c r="R186" i="34"/>
  <c r="P186" i="34"/>
  <c r="Q11" i="34"/>
  <c r="P101" i="34"/>
  <c r="Q99" i="34"/>
  <c r="P160" i="34"/>
  <c r="R171" i="34"/>
  <c r="P136" i="34"/>
  <c r="P169" i="34"/>
  <c r="P152" i="34"/>
  <c r="R176" i="34"/>
  <c r="Q176" i="34"/>
  <c r="Q172" i="34"/>
  <c r="R172" i="34"/>
  <c r="P163" i="34"/>
  <c r="Q163" i="34"/>
  <c r="Q148" i="34"/>
  <c r="R148" i="34"/>
  <c r="P148" i="34"/>
  <c r="Q133" i="34"/>
  <c r="R133" i="34"/>
  <c r="P133" i="34"/>
  <c r="R189" i="34"/>
  <c r="P189" i="34"/>
  <c r="Q189" i="34"/>
  <c r="P149" i="34"/>
  <c r="Q149" i="34"/>
  <c r="R149" i="34"/>
  <c r="P180" i="34"/>
  <c r="R180" i="34"/>
  <c r="Q180" i="34"/>
  <c r="R177" i="34"/>
  <c r="Q196" i="34"/>
  <c r="Q204" i="34"/>
  <c r="R208" i="34"/>
  <c r="P216" i="34"/>
  <c r="P224" i="34"/>
  <c r="R705" i="34"/>
  <c r="Q145" i="34"/>
  <c r="Q156" i="34"/>
  <c r="R169" i="34"/>
  <c r="Q140" i="34"/>
  <c r="R152" i="34"/>
  <c r="Q167" i="34"/>
  <c r="P167" i="34"/>
  <c r="Q154" i="34"/>
  <c r="R154" i="34"/>
  <c r="R196" i="34"/>
  <c r="Q212" i="34"/>
  <c r="R224" i="34"/>
  <c r="P705" i="34"/>
  <c r="P145" i="34"/>
  <c r="P173" i="34"/>
  <c r="Q165" i="34"/>
  <c r="Q142" i="34"/>
  <c r="R142" i="34"/>
  <c r="P142" i="34"/>
  <c r="P164" i="34"/>
  <c r="Q164" i="34"/>
  <c r="R164" i="34"/>
  <c r="P233" i="34"/>
  <c r="R233" i="34"/>
  <c r="Q233" i="34"/>
  <c r="Q710" i="34"/>
  <c r="P83" i="34"/>
  <c r="R94" i="34"/>
  <c r="Q116" i="34"/>
  <c r="R104" i="34"/>
  <c r="R110" i="34"/>
  <c r="Q127" i="34"/>
  <c r="P134" i="34"/>
  <c r="Q143" i="34"/>
  <c r="P151" i="34"/>
  <c r="P34" i="34"/>
  <c r="P74" i="34"/>
  <c r="Q59" i="34"/>
  <c r="R39" i="34"/>
  <c r="R73" i="34"/>
  <c r="R38" i="34"/>
  <c r="Q111" i="34"/>
  <c r="R17" i="34"/>
  <c r="P47" i="34"/>
  <c r="P269" i="34"/>
  <c r="R267" i="34"/>
  <c r="R128" i="34"/>
  <c r="Q130" i="34"/>
  <c r="Q279" i="34"/>
  <c r="P280" i="34"/>
  <c r="Q284" i="34"/>
  <c r="Q271" i="34"/>
  <c r="R28" i="34"/>
  <c r="P58" i="34"/>
  <c r="P21" i="34"/>
  <c r="R13" i="34"/>
  <c r="R130" i="34"/>
  <c r="R279" i="34"/>
  <c r="Q73" i="34"/>
  <c r="P42" i="34"/>
  <c r="Q47" i="34"/>
  <c r="Q267" i="34"/>
  <c r="P10" i="34"/>
  <c r="Q10" i="34"/>
  <c r="R10" i="34"/>
  <c r="Q709" i="34"/>
  <c r="H14" i="14"/>
  <c r="Q186" i="34"/>
  <c r="R199" i="34"/>
  <c r="Q215" i="34"/>
  <c r="R704" i="34"/>
  <c r="Q183" i="34"/>
  <c r="R183" i="34"/>
  <c r="P183" i="34"/>
  <c r="Q60" i="34"/>
  <c r="P60" i="34"/>
  <c r="R60" i="34"/>
  <c r="Q268" i="34"/>
  <c r="P268" i="34"/>
  <c r="R268" i="34"/>
  <c r="R232" i="34"/>
  <c r="R11" i="34"/>
  <c r="Q150" i="34"/>
  <c r="P150" i="34"/>
  <c r="R150" i="34"/>
  <c r="Q131" i="34"/>
  <c r="P131" i="34"/>
  <c r="R131" i="34"/>
  <c r="Q281" i="34"/>
  <c r="P281" i="34"/>
  <c r="Q277" i="34"/>
  <c r="P277" i="34"/>
  <c r="R277" i="34"/>
  <c r="Q273" i="34"/>
  <c r="P273" i="34"/>
  <c r="R273" i="34"/>
  <c r="P709" i="34"/>
  <c r="Q62" i="34"/>
  <c r="P62" i="34"/>
  <c r="R62" i="34"/>
  <c r="R276" i="34"/>
  <c r="Q276" i="34"/>
  <c r="P276" i="34"/>
  <c r="R272" i="34"/>
  <c r="Q272" i="34"/>
  <c r="P272" i="34"/>
  <c r="R237" i="34"/>
  <c r="Q237" i="34"/>
  <c r="R126" i="34"/>
  <c r="P135" i="34"/>
  <c r="R138" i="34"/>
  <c r="P154" i="34"/>
  <c r="R158" i="34"/>
  <c r="P171" i="34"/>
  <c r="R175" i="34"/>
  <c r="P139" i="34"/>
  <c r="R144" i="34"/>
  <c r="P159" i="34"/>
  <c r="R163" i="34"/>
  <c r="P27" i="34"/>
  <c r="Q34" i="34"/>
  <c r="P30" i="34"/>
  <c r="P26" i="34"/>
  <c r="R74" i="34"/>
  <c r="P70" i="34"/>
  <c r="Q51" i="34"/>
  <c r="P43" i="34"/>
  <c r="Q25" i="34"/>
  <c r="P28" i="34"/>
  <c r="Q42" i="34"/>
  <c r="P38" i="34"/>
  <c r="P79" i="34"/>
  <c r="P13" i="34"/>
  <c r="P17" i="34"/>
  <c r="Q12" i="34"/>
  <c r="Q54" i="34"/>
  <c r="P19" i="34"/>
  <c r="R280" i="34"/>
  <c r="Q283" i="34"/>
  <c r="R269" i="34"/>
  <c r="Q270" i="34"/>
  <c r="Q274" i="34"/>
  <c r="P54" i="34"/>
  <c r="R283" i="34"/>
  <c r="P285" i="34"/>
  <c r="R270" i="34"/>
  <c r="R274" i="34"/>
  <c r="Q235" i="34"/>
  <c r="Q278" i="34"/>
  <c r="R281" i="34"/>
  <c r="Q282" i="34"/>
  <c r="R285" i="34"/>
  <c r="Q286" i="34"/>
  <c r="R278" i="34"/>
  <c r="R282" i="34"/>
  <c r="R286" i="34"/>
  <c r="Q265" i="34"/>
  <c r="P265" i="34"/>
  <c r="R265" i="34"/>
  <c r="P266" i="34"/>
  <c r="Q266" i="34"/>
  <c r="P264" i="34"/>
  <c r="Q264" i="34"/>
  <c r="Q261" i="34"/>
  <c r="P261" i="34"/>
  <c r="R261" i="34"/>
  <c r="Q263" i="34"/>
  <c r="P263" i="34"/>
  <c r="R263" i="34"/>
  <c r="P262" i="34"/>
  <c r="Q262" i="34"/>
  <c r="P260" i="34"/>
  <c r="Q260" i="34"/>
  <c r="Q257" i="34"/>
  <c r="P257" i="34"/>
  <c r="R257" i="34"/>
  <c r="Q259" i="34"/>
  <c r="P259" i="34"/>
  <c r="R259" i="34"/>
  <c r="P256" i="34"/>
  <c r="P258" i="34"/>
  <c r="Q256" i="34"/>
  <c r="Q258" i="34"/>
  <c r="Q255" i="34"/>
  <c r="P255" i="34"/>
  <c r="R255" i="34"/>
  <c r="P254" i="34"/>
  <c r="Q254" i="34"/>
  <c r="Q251" i="34"/>
  <c r="P251" i="34"/>
  <c r="R251" i="34"/>
  <c r="Q253" i="34"/>
  <c r="P253" i="34"/>
  <c r="R253" i="34"/>
  <c r="P252" i="34"/>
  <c r="Q252" i="34"/>
  <c r="P250" i="34"/>
  <c r="Q250" i="34"/>
  <c r="Q244" i="34"/>
  <c r="P244" i="34"/>
  <c r="R244" i="34"/>
  <c r="Q246" i="34"/>
  <c r="P246" i="34"/>
  <c r="R246" i="34"/>
  <c r="Q248" i="34"/>
  <c r="P248" i="34"/>
  <c r="R248" i="34"/>
  <c r="Q242" i="34"/>
  <c r="P242" i="34"/>
  <c r="R242" i="34"/>
  <c r="P249" i="34"/>
  <c r="P243" i="34"/>
  <c r="P245" i="34"/>
  <c r="P247" i="34"/>
  <c r="Q249" i="34"/>
  <c r="Q243" i="34"/>
  <c r="Q245" i="34"/>
  <c r="Q247" i="34"/>
  <c r="P241" i="34"/>
  <c r="Q241" i="34"/>
  <c r="R240" i="34"/>
  <c r="Q240" i="34"/>
  <c r="P240" i="34"/>
  <c r="Q239" i="34"/>
  <c r="P239" i="34"/>
  <c r="R239" i="34"/>
  <c r="I15" i="14"/>
  <c r="I20" i="14"/>
  <c r="I17" i="14"/>
  <c r="I19" i="14"/>
  <c r="C16" i="14"/>
  <c r="C20" i="14"/>
  <c r="D15" i="14"/>
  <c r="D19" i="14"/>
  <c r="A17" i="14"/>
  <c r="D13" i="14"/>
  <c r="I16" i="14"/>
  <c r="B18" i="14"/>
  <c r="C15" i="14"/>
  <c r="C19" i="14"/>
  <c r="D17" i="14"/>
  <c r="F14" i="14"/>
  <c r="F16" i="14"/>
  <c r="C13" i="14"/>
  <c r="F13" i="14"/>
  <c r="C14" i="14"/>
  <c r="G13" i="14"/>
  <c r="G18" i="14"/>
  <c r="G15" i="14"/>
  <c r="G20" i="14"/>
  <c r="G17" i="14"/>
  <c r="G19" i="14"/>
  <c r="A13" i="14"/>
  <c r="A15" i="14"/>
  <c r="Q234" i="34"/>
  <c r="Q236" i="34"/>
  <c r="Q238" i="34"/>
  <c r="R234" i="34"/>
  <c r="P235" i="34"/>
  <c r="R236" i="34"/>
  <c r="P237" i="34"/>
  <c r="R238" i="34"/>
  <c r="E34" i="12" l="1" a="1"/>
  <c r="E34" i="12" s="1"/>
  <c r="E36" i="12" a="1"/>
  <c r="E36" i="12" s="1"/>
  <c r="E33" i="12" a="1"/>
  <c r="E33" i="12" s="1"/>
  <c r="E35" i="12" a="1"/>
  <c r="E35" i="12" s="1"/>
  <c r="F33" i="12" a="1"/>
  <c r="F33" i="12" s="1"/>
  <c r="E32" i="12" a="1"/>
  <c r="E32" i="12" s="1"/>
  <c r="F36" i="12" a="1"/>
  <c r="F36" i="12" s="1"/>
  <c r="F32" i="12" a="1"/>
  <c r="F32" i="12" s="1"/>
  <c r="E31" i="12" a="1"/>
  <c r="E31" i="12" s="1"/>
  <c r="F35" i="12" a="1"/>
  <c r="F35" i="12" s="1"/>
  <c r="F31" i="12" a="1"/>
  <c r="F31" i="12" s="1"/>
  <c r="F34" i="12" a="1"/>
  <c r="F34" i="12" s="1"/>
  <c r="H34" i="12" s="1"/>
  <c r="E8" i="12" a="1"/>
  <c r="E8" i="12" s="1"/>
  <c r="F8" i="12" a="1"/>
  <c r="F8" i="12" s="1"/>
  <c r="J11" i="14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F28" i="12" a="1"/>
  <c r="F28" i="12" s="1"/>
  <c r="E30" i="12" a="1"/>
  <c r="E30" i="12" s="1"/>
  <c r="F30" i="12" a="1"/>
  <c r="F30" i="12" s="1"/>
  <c r="D111" i="42"/>
  <c r="I13" i="42"/>
  <c r="E173" i="42"/>
  <c r="H39" i="14"/>
  <c r="E29" i="12" a="1"/>
  <c r="E29" i="12" s="1"/>
  <c r="E28" i="12" a="1"/>
  <c r="E28" i="12" s="1"/>
  <c r="I39" i="14"/>
  <c r="F27" i="12" a="1"/>
  <c r="F27" i="12" s="1"/>
  <c r="E39" i="12" a="1"/>
  <c r="E39" i="12" s="1"/>
  <c r="F25" i="12" a="1"/>
  <c r="F25" i="12" s="1"/>
  <c r="E24" i="12" a="1"/>
  <c r="E24" i="12" s="1"/>
  <c r="E26" i="12" a="1"/>
  <c r="E26" i="12" s="1"/>
  <c r="F23" i="12" a="1"/>
  <c r="F23" i="12" s="1"/>
  <c r="E6" i="12" a="1"/>
  <c r="E6" i="12" s="1"/>
  <c r="E7" i="12" a="1"/>
  <c r="E7" i="12" s="1"/>
  <c r="F22" i="12" a="1"/>
  <c r="F22" i="12" s="1"/>
  <c r="F10" i="12" a="1"/>
  <c r="F10" i="12" s="1"/>
  <c r="F9" i="12" a="1"/>
  <c r="F9" i="12" s="1"/>
  <c r="F5" i="12" a="1"/>
  <c r="F5" i="12" s="1"/>
  <c r="E22" i="12" a="1"/>
  <c r="E22" i="12" s="1"/>
  <c r="G22" i="12" s="1"/>
  <c r="F21" i="12" a="1"/>
  <c r="F21" i="12" s="1"/>
  <c r="F20" i="12" a="1"/>
  <c r="F20" i="12" s="1"/>
  <c r="F14" i="12" a="1"/>
  <c r="F14" i="12" s="1"/>
  <c r="E17" i="12" a="1"/>
  <c r="E17" i="12" s="1"/>
  <c r="E19" i="12" a="1"/>
  <c r="E19" i="12" s="1"/>
  <c r="F12" i="12" a="1"/>
  <c r="F12" i="12" s="1"/>
  <c r="F4" i="12" a="1"/>
  <c r="F4" i="12" s="1"/>
  <c r="E13" i="12" a="1"/>
  <c r="E13" i="12" s="1"/>
  <c r="F26" i="12" a="1"/>
  <c r="F26" i="12" s="1"/>
  <c r="E10" i="12" a="1"/>
  <c r="E10" i="12" s="1"/>
  <c r="E9" i="12" a="1"/>
  <c r="E9" i="12" s="1"/>
  <c r="E21" i="12" a="1"/>
  <c r="E21" i="12" s="1"/>
  <c r="F19" i="12" a="1"/>
  <c r="F19" i="12" s="1"/>
  <c r="H19" i="12" s="1"/>
  <c r="F16" i="12" a="1"/>
  <c r="F16" i="12" s="1"/>
  <c r="E12" i="12" a="1"/>
  <c r="E12" i="12" s="1"/>
  <c r="E27" i="12" a="1"/>
  <c r="E27" i="12" s="1"/>
  <c r="G27" i="12" s="1"/>
  <c r="F24" i="12" a="1"/>
  <c r="F24" i="12" s="1"/>
  <c r="F7" i="12" a="1"/>
  <c r="F7" i="12" s="1"/>
  <c r="E5" i="12" a="1"/>
  <c r="E5" i="12" s="1"/>
  <c r="G5" i="12" s="1"/>
  <c r="E20" i="12" a="1"/>
  <c r="E20" i="12" s="1"/>
  <c r="E18" i="12" a="1"/>
  <c r="E18" i="12" s="1"/>
  <c r="E16" i="12" a="1"/>
  <c r="E16" i="12" s="1"/>
  <c r="G16" i="12" s="1"/>
  <c r="F29" i="12" a="1"/>
  <c r="F29" i="12" s="1"/>
  <c r="F39" i="12" a="1"/>
  <c r="F39" i="12" s="1"/>
  <c r="E25" i="12" a="1"/>
  <c r="E25" i="12" s="1"/>
  <c r="G25" i="12" s="1"/>
  <c r="E23" i="12" a="1"/>
  <c r="E23" i="12" s="1"/>
  <c r="G23" i="12" s="1"/>
  <c r="F11" i="12" a="1"/>
  <c r="F11" i="12" s="1"/>
  <c r="F17" i="12" a="1"/>
  <c r="F17" i="12" s="1"/>
  <c r="H17" i="12" s="1"/>
  <c r="F13" i="12" a="1"/>
  <c r="F13" i="12" s="1"/>
  <c r="E15" i="12" a="1"/>
  <c r="E15" i="12" s="1"/>
  <c r="F15" i="12" a="1"/>
  <c r="F15" i="12" s="1"/>
  <c r="E4" i="12" a="1"/>
  <c r="E4" i="12" s="1"/>
  <c r="F6" i="12" a="1"/>
  <c r="F6" i="12" s="1"/>
  <c r="E11" i="12" a="1"/>
  <c r="E11" i="12" s="1"/>
  <c r="E14" i="12" a="1"/>
  <c r="E14" i="12" s="1"/>
  <c r="G14" i="12" s="1"/>
  <c r="F18" i="12" a="1"/>
  <c r="F18" i="12" s="1"/>
  <c r="H28" i="12"/>
  <c r="B111" i="42"/>
  <c r="G156" i="42"/>
  <c r="G85" i="42"/>
  <c r="C90" i="42"/>
  <c r="D181" i="42"/>
  <c r="F113" i="42"/>
  <c r="B212" i="42"/>
  <c r="E205" i="42"/>
  <c r="I205" i="42" s="1"/>
  <c r="A141" i="42"/>
  <c r="D85" i="42"/>
  <c r="G153" i="42"/>
  <c r="B94" i="42"/>
  <c r="F98" i="42"/>
  <c r="G120" i="42"/>
  <c r="G102" i="42"/>
  <c r="G131" i="42"/>
  <c r="G99" i="42"/>
  <c r="C104" i="42"/>
  <c r="H173" i="42"/>
  <c r="F131" i="42"/>
  <c r="B119" i="42"/>
  <c r="E127" i="42"/>
  <c r="E110" i="42"/>
  <c r="A115" i="42"/>
  <c r="A163" i="42"/>
  <c r="A100" i="42"/>
  <c r="B166" i="42"/>
  <c r="B141" i="42"/>
  <c r="E90" i="42"/>
  <c r="A95" i="42"/>
  <c r="D123" i="42"/>
  <c r="G104" i="42"/>
  <c r="E151" i="42"/>
  <c r="H119" i="42"/>
  <c r="D147" i="42"/>
  <c r="G164" i="42"/>
  <c r="C216" i="42"/>
  <c r="F81" i="42"/>
  <c r="A187" i="42"/>
  <c r="F96" i="42"/>
  <c r="B92" i="42"/>
  <c r="B221" i="42"/>
  <c r="E121" i="42"/>
  <c r="B125" i="42"/>
  <c r="G195" i="42"/>
  <c r="H165" i="42"/>
  <c r="E107" i="42"/>
  <c r="C113" i="42"/>
  <c r="F145" i="42"/>
  <c r="E181" i="42"/>
  <c r="G189" i="42"/>
  <c r="D146" i="42"/>
  <c r="F86" i="42"/>
  <c r="E109" i="42"/>
  <c r="F89" i="42"/>
  <c r="B82" i="42"/>
  <c r="G148" i="42"/>
  <c r="E156" i="42"/>
  <c r="G141" i="42"/>
  <c r="E191" i="42"/>
  <c r="I191" i="42" s="1"/>
  <c r="F104" i="42"/>
  <c r="B85" i="42"/>
  <c r="A118" i="42"/>
  <c r="B100" i="42"/>
  <c r="A131" i="42"/>
  <c r="C181" i="42"/>
  <c r="C126" i="42"/>
  <c r="F171" i="42"/>
  <c r="C100" i="42"/>
  <c r="G112" i="42"/>
  <c r="C103" i="42"/>
  <c r="G95" i="42"/>
  <c r="C131" i="42"/>
  <c r="G171" i="42"/>
  <c r="G127" i="42"/>
  <c r="B168" i="42"/>
  <c r="H112" i="42"/>
  <c r="D93" i="42"/>
  <c r="C89" i="42"/>
  <c r="B88" i="42"/>
  <c r="C140" i="42"/>
  <c r="A149" i="42"/>
  <c r="F157" i="42"/>
  <c r="E147" i="42"/>
  <c r="G165" i="42"/>
  <c r="F213" i="42"/>
  <c r="E218" i="42"/>
  <c r="I218" i="42" s="1"/>
  <c r="H82" i="42"/>
  <c r="B107" i="42"/>
  <c r="A108" i="42"/>
  <c r="H117" i="42"/>
  <c r="G115" i="42"/>
  <c r="C153" i="42"/>
  <c r="A171" i="42"/>
  <c r="B219" i="42"/>
  <c r="G147" i="42"/>
  <c r="B154" i="42"/>
  <c r="A123" i="42"/>
  <c r="G132" i="42"/>
  <c r="D81" i="42"/>
  <c r="F115" i="42"/>
  <c r="E118" i="42"/>
  <c r="C128" i="42"/>
  <c r="A137" i="42"/>
  <c r="B183" i="42"/>
  <c r="E135" i="42"/>
  <c r="D195" i="42"/>
  <c r="A93" i="42"/>
  <c r="H102" i="42"/>
  <c r="G88" i="42"/>
  <c r="F85" i="42"/>
  <c r="E88" i="42"/>
  <c r="D98" i="42"/>
  <c r="F139" i="42"/>
  <c r="A191" i="42"/>
  <c r="B137" i="42"/>
  <c r="B165" i="42"/>
  <c r="H181" i="42"/>
  <c r="H98" i="42"/>
  <c r="D94" i="42"/>
  <c r="B161" i="42"/>
  <c r="D97" i="42"/>
  <c r="A153" i="42"/>
  <c r="B158" i="42"/>
  <c r="H89" i="42"/>
  <c r="G184" i="42"/>
  <c r="A152" i="42"/>
  <c r="F116" i="42"/>
  <c r="D117" i="42"/>
  <c r="B112" i="42"/>
  <c r="E170" i="42"/>
  <c r="C138" i="42"/>
  <c r="D155" i="42"/>
  <c r="A218" i="42"/>
  <c r="H106" i="42"/>
  <c r="D87" i="42"/>
  <c r="C115" i="42"/>
  <c r="D102" i="42"/>
  <c r="C143" i="42"/>
  <c r="G183" i="42"/>
  <c r="B169" i="42"/>
  <c r="G207" i="42"/>
  <c r="H92" i="42"/>
  <c r="D105" i="42"/>
  <c r="H95" i="42"/>
  <c r="D88" i="42"/>
  <c r="C158" i="42"/>
  <c r="E195" i="42"/>
  <c r="I195" i="42" s="1"/>
  <c r="E157" i="42"/>
  <c r="A117" i="42"/>
  <c r="E97" i="42"/>
  <c r="A88" i="42"/>
  <c r="E112" i="42"/>
  <c r="A154" i="42"/>
  <c r="G192" i="42"/>
  <c r="G129" i="42"/>
  <c r="E179" i="42"/>
  <c r="F92" i="42"/>
  <c r="B105" i="42"/>
  <c r="A106" i="42"/>
  <c r="H115" i="42"/>
  <c r="G113" i="42"/>
  <c r="A151" i="42"/>
  <c r="C169" i="42"/>
  <c r="C217" i="42"/>
  <c r="E145" i="42"/>
  <c r="F191" i="42"/>
  <c r="D224" i="42"/>
  <c r="F94" i="42"/>
  <c r="E85" i="42"/>
  <c r="D95" i="42"/>
  <c r="C91" i="42"/>
  <c r="B90" i="42"/>
  <c r="A142" i="42"/>
  <c r="C151" i="42"/>
  <c r="G159" i="42"/>
  <c r="G149" i="42"/>
  <c r="E167" i="42"/>
  <c r="E215" i="42"/>
  <c r="I215" i="42" s="1"/>
  <c r="C106" i="42"/>
  <c r="B93" i="42"/>
  <c r="A94" i="42"/>
  <c r="H103" i="42"/>
  <c r="G101" i="42"/>
  <c r="A139" i="42"/>
  <c r="D156" i="42"/>
  <c r="A205" i="42"/>
  <c r="E133" i="42"/>
  <c r="F179" i="42"/>
  <c r="F114" i="42"/>
  <c r="E105" i="42"/>
  <c r="D115" i="42"/>
  <c r="C111" i="42"/>
  <c r="B110" i="42"/>
  <c r="D143" i="42"/>
  <c r="G168" i="42"/>
  <c r="G179" i="42"/>
  <c r="G84" i="42"/>
  <c r="F135" i="42"/>
  <c r="B172" i="42"/>
  <c r="C93" i="42"/>
  <c r="B167" i="42"/>
  <c r="C92" i="42"/>
  <c r="G87" i="42"/>
  <c r="A175" i="42"/>
  <c r="G151" i="42"/>
  <c r="C110" i="42"/>
  <c r="A98" i="42"/>
  <c r="G105" i="42"/>
  <c r="C161" i="42"/>
  <c r="E137" i="42"/>
  <c r="F149" i="42"/>
  <c r="F212" i="42"/>
  <c r="E138" i="42"/>
  <c r="D119" i="42"/>
  <c r="E92" i="42"/>
  <c r="A134" i="42"/>
  <c r="G172" i="42"/>
  <c r="H143" i="42"/>
  <c r="E159" i="42"/>
  <c r="A83" i="42"/>
  <c r="E95" i="42"/>
  <c r="A86" i="42"/>
  <c r="H127" i="42"/>
  <c r="C152" i="42"/>
  <c r="E190" i="42"/>
  <c r="I190" i="42" s="1"/>
  <c r="C197" i="42"/>
  <c r="G177" i="42"/>
  <c r="F106" i="42"/>
  <c r="B87" i="42"/>
  <c r="F109" i="42"/>
  <c r="B102" i="42"/>
  <c r="C133" i="42"/>
  <c r="D177" i="42"/>
  <c r="A128" i="42"/>
  <c r="C118" i="42"/>
  <c r="G98" i="42"/>
  <c r="F95" i="42"/>
  <c r="E98" i="42"/>
  <c r="D108" i="42"/>
  <c r="H149" i="42"/>
  <c r="B163" i="42"/>
  <c r="H151" i="42"/>
  <c r="D175" i="42"/>
  <c r="D186" i="42"/>
  <c r="H214" i="42"/>
  <c r="C88" i="42"/>
  <c r="E117" i="42"/>
  <c r="D127" i="42"/>
  <c r="H85" i="42"/>
  <c r="G83" i="42"/>
  <c r="C120" i="42"/>
  <c r="G180" i="42"/>
  <c r="G191" i="42"/>
  <c r="A148" i="42"/>
  <c r="H161" i="42"/>
  <c r="A91" i="42"/>
  <c r="H100" i="42"/>
  <c r="G86" i="42"/>
  <c r="F83" i="42"/>
  <c r="E86" i="42"/>
  <c r="D96" i="42"/>
  <c r="H137" i="42"/>
  <c r="C189" i="42"/>
  <c r="B133" i="42"/>
  <c r="D163" i="42"/>
  <c r="D174" i="42"/>
  <c r="C108" i="42"/>
  <c r="B95" i="42"/>
  <c r="A96" i="42"/>
  <c r="H105" i="42"/>
  <c r="G103" i="42"/>
  <c r="C141" i="42"/>
  <c r="A159" i="42"/>
  <c r="C207" i="42"/>
  <c r="G135" i="42"/>
  <c r="F100" i="42"/>
  <c r="E91" i="42"/>
  <c r="D101" i="42"/>
  <c r="C97" i="42"/>
  <c r="A89" i="42"/>
  <c r="C144" i="42"/>
  <c r="A223" i="42"/>
  <c r="A143" i="42"/>
  <c r="F118" i="42"/>
  <c r="F143" i="42"/>
  <c r="C98" i="42"/>
  <c r="H129" i="42"/>
  <c r="E126" i="42"/>
  <c r="G160" i="42"/>
  <c r="E83" i="42"/>
  <c r="C156" i="42"/>
  <c r="F159" i="42"/>
  <c r="G100" i="42"/>
  <c r="F151" i="42"/>
  <c r="B188" i="42"/>
  <c r="C109" i="42"/>
  <c r="E177" i="42"/>
  <c r="E134" i="42"/>
  <c r="A130" i="42"/>
  <c r="A136" i="42"/>
  <c r="A111" i="42"/>
  <c r="B81" i="42"/>
  <c r="A114" i="42"/>
  <c r="E106" i="42"/>
  <c r="D116" i="42"/>
  <c r="D125" i="42"/>
  <c r="B171" i="42"/>
  <c r="F123" i="42"/>
  <c r="D183" i="42"/>
  <c r="D194" i="42"/>
  <c r="C96" i="42"/>
  <c r="B83" i="42"/>
  <c r="A84" i="42"/>
  <c r="H93" i="42"/>
  <c r="G91" i="42"/>
  <c r="C129" i="42"/>
  <c r="G188" i="42"/>
  <c r="G199" i="42"/>
  <c r="H123" i="42"/>
  <c r="F133" i="42"/>
  <c r="C114" i="42"/>
  <c r="B101" i="42"/>
  <c r="A102" i="42"/>
  <c r="H111" i="42"/>
  <c r="G109" i="42"/>
  <c r="A147" i="42"/>
  <c r="E163" i="42"/>
  <c r="E155" i="42"/>
  <c r="E146" i="42"/>
  <c r="E141" i="42"/>
  <c r="E131" i="42"/>
  <c r="E113" i="42"/>
  <c r="E81" i="42"/>
  <c r="E77" i="42"/>
  <c r="E73" i="42"/>
  <c r="E69" i="42"/>
  <c r="E65" i="42"/>
  <c r="E61" i="42"/>
  <c r="E57" i="42"/>
  <c r="E53" i="42"/>
  <c r="E49" i="42"/>
  <c r="E45" i="42"/>
  <c r="E41" i="42"/>
  <c r="E37" i="42"/>
  <c r="E33" i="42"/>
  <c r="E29" i="42"/>
  <c r="E25" i="42"/>
  <c r="E21" i="42"/>
  <c r="E17" i="42"/>
  <c r="G14" i="42"/>
  <c r="G16" i="42"/>
  <c r="G18" i="42"/>
  <c r="G20" i="42"/>
  <c r="G22" i="42"/>
  <c r="G24" i="42"/>
  <c r="G26" i="42"/>
  <c r="G28" i="42"/>
  <c r="G30" i="42"/>
  <c r="G32" i="42"/>
  <c r="G34" i="42"/>
  <c r="G36" i="42"/>
  <c r="E84" i="42"/>
  <c r="E149" i="42"/>
  <c r="B160" i="42"/>
  <c r="A209" i="42"/>
  <c r="G92" i="42"/>
  <c r="D189" i="42"/>
  <c r="B117" i="42"/>
  <c r="E169" i="42"/>
  <c r="D107" i="42"/>
  <c r="C198" i="42"/>
  <c r="A125" i="42"/>
  <c r="E178" i="42"/>
  <c r="G216" i="42"/>
  <c r="F97" i="42"/>
  <c r="D165" i="42"/>
  <c r="F112" i="42"/>
  <c r="B108" i="42"/>
  <c r="C134" i="42"/>
  <c r="D83" i="42"/>
  <c r="C139" i="42"/>
  <c r="D153" i="42"/>
  <c r="C94" i="42"/>
  <c r="B113" i="42"/>
  <c r="F103" i="42"/>
  <c r="B96" i="42"/>
  <c r="C148" i="42"/>
  <c r="A157" i="42"/>
  <c r="E165" i="42"/>
  <c r="H121" i="42"/>
  <c r="G173" i="42"/>
  <c r="H224" i="42"/>
  <c r="A81" i="42"/>
  <c r="H90" i="42"/>
  <c r="B115" i="42"/>
  <c r="A116" i="42"/>
  <c r="E125" i="42"/>
  <c r="D86" i="42"/>
  <c r="F127" i="42"/>
  <c r="A179" i="42"/>
  <c r="H193" i="42"/>
  <c r="G155" i="42"/>
  <c r="H169" i="42"/>
  <c r="A99" i="42"/>
  <c r="H108" i="42"/>
  <c r="G94" i="42"/>
  <c r="F91" i="42"/>
  <c r="E94" i="42"/>
  <c r="D104" i="42"/>
  <c r="H145" i="42"/>
  <c r="E172" i="42"/>
  <c r="E162" i="42"/>
  <c r="E152" i="42"/>
  <c r="E144" i="42"/>
  <c r="E140" i="42"/>
  <c r="E129" i="42"/>
  <c r="E99" i="42"/>
  <c r="E80" i="42"/>
  <c r="E76" i="42"/>
  <c r="E72" i="42"/>
  <c r="E68" i="42"/>
  <c r="E64" i="42"/>
  <c r="E60" i="42"/>
  <c r="E56" i="42"/>
  <c r="E52" i="42"/>
  <c r="E48" i="42"/>
  <c r="E44" i="42"/>
  <c r="E40" i="42"/>
  <c r="E36" i="42"/>
  <c r="E32" i="42"/>
  <c r="E28" i="42"/>
  <c r="E24" i="42"/>
  <c r="E20" i="42"/>
  <c r="E16" i="42"/>
  <c r="H14" i="42"/>
  <c r="H16" i="42"/>
  <c r="H18" i="42"/>
  <c r="H20" i="42"/>
  <c r="H22" i="42"/>
  <c r="H24" i="42"/>
  <c r="H26" i="42"/>
  <c r="H203" i="42"/>
  <c r="D131" i="42"/>
  <c r="B97" i="42"/>
  <c r="F183" i="42"/>
  <c r="C83" i="42"/>
  <c r="A140" i="42"/>
  <c r="C101" i="42"/>
  <c r="H125" i="42"/>
  <c r="H97" i="42"/>
  <c r="B189" i="42"/>
  <c r="H83" i="42"/>
  <c r="E189" i="42"/>
  <c r="I189" i="42" s="1"/>
  <c r="A105" i="42"/>
  <c r="E100" i="42"/>
  <c r="E154" i="42"/>
  <c r="E103" i="42"/>
  <c r="H139" i="42"/>
  <c r="G185" i="42"/>
  <c r="F117" i="42"/>
  <c r="D185" i="42"/>
  <c r="E187" i="42"/>
  <c r="I187" i="42" s="1"/>
  <c r="H88" i="42"/>
  <c r="G106" i="42"/>
  <c r="H91" i="42"/>
  <c r="G89" i="42"/>
  <c r="A127" i="42"/>
  <c r="E186" i="42"/>
  <c r="I186" i="42" s="1"/>
  <c r="E197" i="42"/>
  <c r="I197" i="42" s="1"/>
  <c r="D121" i="42"/>
  <c r="F167" i="42"/>
  <c r="H222" i="42"/>
  <c r="A113" i="42"/>
  <c r="C122" i="42"/>
  <c r="G108" i="42"/>
  <c r="F105" i="42"/>
  <c r="E108" i="42"/>
  <c r="D118" i="42"/>
  <c r="C127" i="42"/>
  <c r="D173" i="42"/>
  <c r="F125" i="42"/>
  <c r="B185" i="42"/>
  <c r="B164" i="42"/>
  <c r="F88" i="42"/>
  <c r="G140" i="42"/>
  <c r="D89" i="42"/>
  <c r="C85" i="42"/>
  <c r="B84" i="42"/>
  <c r="C136" i="42"/>
  <c r="A145" i="42"/>
  <c r="E168" i="42"/>
  <c r="E160" i="42"/>
  <c r="E150" i="42"/>
  <c r="E143" i="42"/>
  <c r="E136" i="42"/>
  <c r="E128" i="42"/>
  <c r="E96" i="42"/>
  <c r="E79" i="42"/>
  <c r="E75" i="42"/>
  <c r="E71" i="42"/>
  <c r="E67" i="42"/>
  <c r="E63" i="42"/>
  <c r="E59" i="42"/>
  <c r="E55" i="42"/>
  <c r="E51" i="42"/>
  <c r="E47" i="42"/>
  <c r="E43" i="42"/>
  <c r="E39" i="42"/>
  <c r="E35" i="42"/>
  <c r="E31" i="42"/>
  <c r="E27" i="42"/>
  <c r="E23" i="42"/>
  <c r="E19" i="42"/>
  <c r="E15" i="42"/>
  <c r="G15" i="42"/>
  <c r="G17" i="42"/>
  <c r="G19" i="42"/>
  <c r="G21" i="42"/>
  <c r="G23" i="42"/>
  <c r="G25" i="42"/>
  <c r="G27" i="42"/>
  <c r="G29" i="42"/>
  <c r="G31" i="42"/>
  <c r="G33" i="42"/>
  <c r="G35" i="42"/>
  <c r="G37" i="42"/>
  <c r="E87" i="42"/>
  <c r="G123" i="42"/>
  <c r="H107" i="42"/>
  <c r="H175" i="42"/>
  <c r="B114" i="42"/>
  <c r="B180" i="42"/>
  <c r="G93" i="42"/>
  <c r="D166" i="42"/>
  <c r="F121" i="42"/>
  <c r="A103" i="42"/>
  <c r="G81" i="42"/>
  <c r="C146" i="42"/>
  <c r="H114" i="42"/>
  <c r="D110" i="42"/>
  <c r="B177" i="42"/>
  <c r="D113" i="42"/>
  <c r="E166" i="42"/>
  <c r="F82" i="42"/>
  <c r="E120" i="42"/>
  <c r="G137" i="42"/>
  <c r="B176" i="42"/>
  <c r="G118" i="42"/>
  <c r="A82" i="42"/>
  <c r="E123" i="42"/>
  <c r="D84" i="42"/>
  <c r="G125" i="42"/>
  <c r="C177" i="42"/>
  <c r="G220" i="42"/>
  <c r="E153" i="42"/>
  <c r="D162" i="42"/>
  <c r="E220" i="42"/>
  <c r="I220" i="42" s="1"/>
  <c r="F102" i="42"/>
  <c r="E93" i="42"/>
  <c r="D103" i="42"/>
  <c r="C99" i="42"/>
  <c r="B98" i="42"/>
  <c r="A150" i="42"/>
  <c r="C154" i="42"/>
  <c r="G167" i="42"/>
  <c r="C124" i="42"/>
  <c r="E175" i="42"/>
  <c r="B196" i="42"/>
  <c r="C82" i="42"/>
  <c r="E111" i="42"/>
  <c r="B120" i="42"/>
  <c r="C117" i="42"/>
  <c r="B116" i="42"/>
  <c r="D151" i="42"/>
  <c r="E174" i="42"/>
  <c r="E164" i="42"/>
  <c r="E158" i="42"/>
  <c r="E148" i="42"/>
  <c r="E142" i="42"/>
  <c r="E132" i="42"/>
  <c r="E114" i="42"/>
  <c r="E82" i="42"/>
  <c r="E78" i="42"/>
  <c r="E74" i="42"/>
  <c r="E70" i="42"/>
  <c r="E66" i="42"/>
  <c r="E62" i="42"/>
  <c r="E58" i="42"/>
  <c r="E54" i="42"/>
  <c r="E50" i="42"/>
  <c r="E46" i="42"/>
  <c r="E42" i="42"/>
  <c r="E38" i="42"/>
  <c r="E34" i="42"/>
  <c r="E30" i="42"/>
  <c r="E26" i="42"/>
  <c r="E22" i="42"/>
  <c r="E18" i="42"/>
  <c r="E14" i="42"/>
  <c r="I14" i="42" s="1"/>
  <c r="H15" i="42"/>
  <c r="H17" i="42"/>
  <c r="H19" i="42"/>
  <c r="H21" i="42"/>
  <c r="H23" i="42"/>
  <c r="H25" i="42"/>
  <c r="H27" i="42"/>
  <c r="H29" i="42"/>
  <c r="H28" i="42"/>
  <c r="H33" i="42"/>
  <c r="H37" i="42"/>
  <c r="H39" i="42"/>
  <c r="H41" i="42"/>
  <c r="H43" i="42"/>
  <c r="H45" i="42"/>
  <c r="H47" i="42"/>
  <c r="H49" i="42"/>
  <c r="H51" i="42"/>
  <c r="H53" i="42"/>
  <c r="H55" i="42"/>
  <c r="H57" i="42"/>
  <c r="H59" i="42"/>
  <c r="H61" i="42"/>
  <c r="H63" i="42"/>
  <c r="H65" i="42"/>
  <c r="H67" i="42"/>
  <c r="H69" i="42"/>
  <c r="H71" i="42"/>
  <c r="H73" i="42"/>
  <c r="H75" i="42"/>
  <c r="H77" i="42"/>
  <c r="H79" i="42"/>
  <c r="G82" i="42"/>
  <c r="H99" i="42"/>
  <c r="G114" i="42"/>
  <c r="H122" i="42"/>
  <c r="H126" i="42"/>
  <c r="H130" i="42"/>
  <c r="G134" i="42"/>
  <c r="H138" i="42"/>
  <c r="G143" i="42"/>
  <c r="H146" i="42"/>
  <c r="H150" i="42"/>
  <c r="G154" i="42"/>
  <c r="G157" i="42"/>
  <c r="H159" i="42"/>
  <c r="H162" i="42"/>
  <c r="H166" i="42"/>
  <c r="H170" i="42"/>
  <c r="G174" i="42"/>
  <c r="B159" i="42"/>
  <c r="C142" i="42"/>
  <c r="A101" i="42"/>
  <c r="B103" i="42"/>
  <c r="C87" i="42"/>
  <c r="A138" i="42"/>
  <c r="C147" i="42"/>
  <c r="D193" i="42"/>
  <c r="A144" i="42"/>
  <c r="A87" i="42"/>
  <c r="B89" i="42"/>
  <c r="F111" i="42"/>
  <c r="A124" i="42"/>
  <c r="F201" i="42"/>
  <c r="G181" i="42"/>
  <c r="G217" i="42"/>
  <c r="D132" i="42"/>
  <c r="A176" i="42"/>
  <c r="C164" i="42"/>
  <c r="A221" i="42"/>
  <c r="H213" i="42"/>
  <c r="B132" i="42"/>
  <c r="C178" i="42"/>
  <c r="F138" i="42"/>
  <c r="H188" i="42"/>
  <c r="B205" i="42"/>
  <c r="F210" i="42"/>
  <c r="D142" i="42"/>
  <c r="D210" i="42"/>
  <c r="F166" i="42"/>
  <c r="E214" i="42"/>
  <c r="I214" i="42" s="1"/>
  <c r="E204" i="42"/>
  <c r="I204" i="42" s="1"/>
  <c r="A198" i="42"/>
  <c r="B128" i="42"/>
  <c r="C174" i="42"/>
  <c r="F134" i="42"/>
  <c r="A194" i="42"/>
  <c r="F200" i="42"/>
  <c r="E210" i="42"/>
  <c r="I210" i="42" s="1"/>
  <c r="A212" i="42"/>
  <c r="E211" i="42"/>
  <c r="I211" i="42" s="1"/>
  <c r="D154" i="42"/>
  <c r="H178" i="42"/>
  <c r="F162" i="42"/>
  <c r="H210" i="42"/>
  <c r="H30" i="42"/>
  <c r="H34" i="42"/>
  <c r="G38" i="42"/>
  <c r="G40" i="42"/>
  <c r="G42" i="42"/>
  <c r="G44" i="42"/>
  <c r="G46" i="42"/>
  <c r="G48" i="42"/>
  <c r="G50" i="42"/>
  <c r="G52" i="42"/>
  <c r="G54" i="42"/>
  <c r="G56" i="42"/>
  <c r="G58" i="42"/>
  <c r="G60" i="42"/>
  <c r="G62" i="42"/>
  <c r="G64" i="42"/>
  <c r="G66" i="42"/>
  <c r="G68" i="42"/>
  <c r="G70" i="42"/>
  <c r="G72" i="42"/>
  <c r="G74" i="42"/>
  <c r="G76" i="42"/>
  <c r="G78" i="42"/>
  <c r="G80" i="42"/>
  <c r="G96" i="42"/>
  <c r="H110" i="42"/>
  <c r="G119" i="42"/>
  <c r="G124" i="42"/>
  <c r="G128" i="42"/>
  <c r="H131" i="42"/>
  <c r="H134" i="42"/>
  <c r="H140" i="42"/>
  <c r="G144" i="42"/>
  <c r="H147" i="42"/>
  <c r="G152" i="42"/>
  <c r="H154" i="42"/>
  <c r="H157" i="42"/>
  <c r="H160" i="42"/>
  <c r="H163" i="42"/>
  <c r="H167" i="42"/>
  <c r="H171" i="42"/>
  <c r="H174" i="42"/>
  <c r="B191" i="42"/>
  <c r="D171" i="42"/>
  <c r="F90" i="42"/>
  <c r="D91" i="42"/>
  <c r="B86" i="42"/>
  <c r="F153" i="42"/>
  <c r="G176" i="42"/>
  <c r="G187" i="42"/>
  <c r="B173" i="42"/>
  <c r="A119" i="42"/>
  <c r="D109" i="42"/>
  <c r="C105" i="42"/>
  <c r="A135" i="42"/>
  <c r="C185" i="42"/>
  <c r="C130" i="42"/>
  <c r="F175" i="42"/>
  <c r="D140" i="42"/>
  <c r="D130" i="42"/>
  <c r="B197" i="42"/>
  <c r="C196" i="42"/>
  <c r="C175" i="42"/>
  <c r="A217" i="42"/>
  <c r="G200" i="42"/>
  <c r="F224" i="42"/>
  <c r="F161" i="42"/>
  <c r="F172" i="42"/>
  <c r="D137" i="42"/>
  <c r="G182" i="42"/>
  <c r="A219" i="42"/>
  <c r="G194" i="42"/>
  <c r="E198" i="42"/>
  <c r="I198" i="42" s="1"/>
  <c r="B162" i="42"/>
  <c r="B153" i="42"/>
  <c r="E192" i="42"/>
  <c r="I192" i="42" s="1"/>
  <c r="B215" i="42"/>
  <c r="H205" i="42"/>
  <c r="A156" i="42"/>
  <c r="F168" i="42"/>
  <c r="D133" i="42"/>
  <c r="H184" i="42"/>
  <c r="B201" i="42"/>
  <c r="H31" i="42"/>
  <c r="H35" i="42"/>
  <c r="H38" i="42"/>
  <c r="H40" i="42"/>
  <c r="H42" i="42"/>
  <c r="H44" i="42"/>
  <c r="H46" i="42"/>
  <c r="H48" i="42"/>
  <c r="H50" i="42"/>
  <c r="H52" i="42"/>
  <c r="H54" i="42"/>
  <c r="H56" i="42"/>
  <c r="H58" i="42"/>
  <c r="H60" i="42"/>
  <c r="H62" i="42"/>
  <c r="H64" i="42"/>
  <c r="H66" i="42"/>
  <c r="H68" i="42"/>
  <c r="H70" i="42"/>
  <c r="H72" i="42"/>
  <c r="H74" i="42"/>
  <c r="H76" i="42"/>
  <c r="H78" i="42"/>
  <c r="H80" i="42"/>
  <c r="H96" i="42"/>
  <c r="G111" i="42"/>
  <c r="G121" i="42"/>
  <c r="H124" i="42"/>
  <c r="H128" i="42"/>
  <c r="H132" i="42"/>
  <c r="H136" i="42"/>
  <c r="G142" i="42"/>
  <c r="H144" i="42"/>
  <c r="H148" i="42"/>
  <c r="H152" i="42"/>
  <c r="H155" i="42"/>
  <c r="G158" i="42"/>
  <c r="G161" i="42"/>
  <c r="H164" i="42"/>
  <c r="H168" i="42"/>
  <c r="H172" i="42"/>
  <c r="E185" i="42"/>
  <c r="I185" i="42" s="1"/>
  <c r="F187" i="42"/>
  <c r="C84" i="42"/>
  <c r="A104" i="42"/>
  <c r="B118" i="42"/>
  <c r="C149" i="42"/>
  <c r="A167" i="42"/>
  <c r="A215" i="42"/>
  <c r="D157" i="42"/>
  <c r="F108" i="42"/>
  <c r="A90" i="42"/>
  <c r="B104" i="42"/>
  <c r="A133" i="42"/>
  <c r="B179" i="42"/>
  <c r="D159" i="42"/>
  <c r="D170" i="42"/>
  <c r="D138" i="42"/>
  <c r="H183" i="42"/>
  <c r="D135" i="42"/>
  <c r="F186" i="42"/>
  <c r="H202" i="42"/>
  <c r="C208" i="42"/>
  <c r="B210" i="42"/>
  <c r="G203" i="42"/>
  <c r="F193" i="42"/>
  <c r="A200" i="42"/>
  <c r="F136" i="42"/>
  <c r="A177" i="42"/>
  <c r="C215" i="42"/>
  <c r="D208" i="42"/>
  <c r="F137" i="42"/>
  <c r="A188" i="42"/>
  <c r="B147" i="42"/>
  <c r="D209" i="42"/>
  <c r="H200" i="42"/>
  <c r="B200" i="42"/>
  <c r="F189" i="42"/>
  <c r="G193" i="42"/>
  <c r="F132" i="42"/>
  <c r="G178" i="42"/>
  <c r="D223" i="42"/>
  <c r="G214" i="42"/>
  <c r="G215" i="42"/>
  <c r="B184" i="42"/>
  <c r="B190" i="42"/>
  <c r="B143" i="42"/>
  <c r="E188" i="42"/>
  <c r="I188" i="42" s="1"/>
  <c r="A213" i="42"/>
  <c r="H204" i="42"/>
  <c r="D197" i="42"/>
  <c r="B140" i="42"/>
  <c r="H32" i="42"/>
  <c r="H36" i="42"/>
  <c r="G39" i="42"/>
  <c r="G41" i="42"/>
  <c r="G43" i="42"/>
  <c r="G45" i="42"/>
  <c r="G47" i="42"/>
  <c r="G49" i="42"/>
  <c r="G51" i="42"/>
  <c r="G53" i="42"/>
  <c r="G55" i="42"/>
  <c r="G57" i="42"/>
  <c r="G59" i="42"/>
  <c r="G61" i="42"/>
  <c r="G63" i="42"/>
  <c r="G65" i="42"/>
  <c r="G67" i="42"/>
  <c r="G69" i="42"/>
  <c r="G71" i="42"/>
  <c r="G73" i="42"/>
  <c r="G75" i="42"/>
  <c r="G77" i="42"/>
  <c r="G79" i="42"/>
  <c r="H81" i="42"/>
  <c r="G97" i="42"/>
  <c r="H113" i="42"/>
  <c r="G122" i="42"/>
  <c r="G126" i="42"/>
  <c r="G130" i="42"/>
  <c r="H133" i="42"/>
  <c r="G138" i="42"/>
  <c r="H142" i="42"/>
  <c r="G145" i="42"/>
  <c r="G150" i="42"/>
  <c r="H153" i="42"/>
  <c r="H156" i="42"/>
  <c r="H158" i="42"/>
  <c r="G162" i="42"/>
  <c r="G166" i="42"/>
  <c r="G170" i="42"/>
  <c r="C165" i="42"/>
  <c r="B213" i="42"/>
  <c r="D182" i="42"/>
  <c r="C116" i="42"/>
  <c r="F93" i="42"/>
  <c r="D106" i="42"/>
  <c r="F147" i="42"/>
  <c r="D161" i="42"/>
  <c r="B149" i="42"/>
  <c r="H189" i="42"/>
  <c r="C102" i="42"/>
  <c r="A122" i="42"/>
  <c r="D92" i="42"/>
  <c r="E194" i="42"/>
  <c r="I194" i="42" s="1"/>
  <c r="A201" i="42"/>
  <c r="D191" i="42"/>
  <c r="D196" i="42"/>
  <c r="F221" i="42"/>
  <c r="B182" i="42"/>
  <c r="B135" i="42"/>
  <c r="E180" i="42"/>
  <c r="D203" i="42"/>
  <c r="E212" i="42"/>
  <c r="I212" i="42" s="1"/>
  <c r="G221" i="42"/>
  <c r="B134" i="42"/>
  <c r="D184" i="42"/>
  <c r="D139" i="42"/>
  <c r="A166" i="42"/>
  <c r="F204" i="42"/>
  <c r="F205" i="42"/>
  <c r="E221" i="42"/>
  <c r="I221" i="42" s="1"/>
  <c r="D144" i="42"/>
  <c r="H182" i="42"/>
  <c r="C176" i="42"/>
  <c r="C187" i="42"/>
  <c r="C205" i="42"/>
  <c r="C202" i="42"/>
  <c r="B130" i="42"/>
  <c r="D180" i="42"/>
  <c r="F195" i="42"/>
  <c r="A162" i="42"/>
  <c r="A173" i="42"/>
  <c r="D219" i="42"/>
  <c r="G204" i="42"/>
  <c r="C200" i="42"/>
  <c r="H191" i="42"/>
  <c r="F155" i="42"/>
  <c r="E208" i="42"/>
  <c r="I208" i="42" s="1"/>
  <c r="H209" i="42"/>
  <c r="F169" i="42"/>
  <c r="F180" i="42"/>
  <c r="F144" i="42"/>
  <c r="A185" i="42"/>
  <c r="A207" i="42"/>
  <c r="D200" i="42"/>
  <c r="D152" i="42"/>
  <c r="A164" i="42"/>
  <c r="C123" i="42"/>
  <c r="C195" i="42"/>
  <c r="D201" i="42"/>
  <c r="C222" i="42"/>
  <c r="B138" i="42"/>
  <c r="D188" i="42"/>
  <c r="B145" i="42"/>
  <c r="A170" i="42"/>
  <c r="F208" i="42"/>
  <c r="H197" i="42"/>
  <c r="E213" i="42"/>
  <c r="I213" i="42" s="1"/>
  <c r="E201" i="42"/>
  <c r="I201" i="42" s="1"/>
  <c r="A214" i="42"/>
  <c r="F170" i="42"/>
  <c r="C219" i="42"/>
  <c r="A195" i="42"/>
  <c r="B214" i="42"/>
  <c r="B148" i="42"/>
  <c r="A155" i="42"/>
  <c r="F120" i="42"/>
  <c r="A193" i="42"/>
  <c r="B199" i="42"/>
  <c r="H217" i="42"/>
  <c r="D126" i="42"/>
  <c r="A172" i="42"/>
  <c r="C160" i="42"/>
  <c r="C171" i="42"/>
  <c r="D221" i="42"/>
  <c r="C214" i="42"/>
  <c r="B146" i="42"/>
  <c r="A158" i="42"/>
  <c r="F150" i="42"/>
  <c r="A189" i="42"/>
  <c r="A203" i="42"/>
  <c r="B194" i="42"/>
  <c r="A168" i="42"/>
  <c r="C188" i="42"/>
  <c r="B224" i="42"/>
  <c r="H220" i="42"/>
  <c r="H221" i="42"/>
  <c r="D124" i="42"/>
  <c r="C170" i="42"/>
  <c r="F130" i="42"/>
  <c r="H180" i="42"/>
  <c r="H218" i="42"/>
  <c r="D136" i="42"/>
  <c r="A180" i="42"/>
  <c r="F190" i="42"/>
  <c r="D207" i="42"/>
  <c r="H208" i="42"/>
  <c r="G208" i="42"/>
  <c r="D172" i="42"/>
  <c r="B220" i="42"/>
  <c r="A186" i="42"/>
  <c r="E224" i="42"/>
  <c r="I224" i="42" s="1"/>
  <c r="F223" i="42"/>
  <c r="D212" i="42"/>
  <c r="B24" i="42"/>
  <c r="D56" i="42"/>
  <c r="F74" i="42"/>
  <c r="C18" i="42"/>
  <c r="C35" i="42"/>
  <c r="B76" i="42"/>
  <c r="D16" i="42"/>
  <c r="F62" i="42"/>
  <c r="B40" i="42"/>
  <c r="C68" i="42"/>
  <c r="D66" i="42"/>
  <c r="C29" i="42"/>
  <c r="F42" i="42"/>
  <c r="B14" i="42"/>
  <c r="F17" i="42"/>
  <c r="C31" i="42"/>
  <c r="A72" i="42"/>
  <c r="B58" i="42"/>
  <c r="C45" i="42"/>
  <c r="D29" i="42"/>
  <c r="D72" i="42"/>
  <c r="C40" i="42"/>
  <c r="D61" i="42"/>
  <c r="D48" i="42"/>
  <c r="A63" i="42"/>
  <c r="D69" i="42"/>
  <c r="C26" i="42"/>
  <c r="D39" i="42"/>
  <c r="C65" i="42"/>
  <c r="D40" i="42"/>
  <c r="F57" i="42"/>
  <c r="D79" i="42"/>
  <c r="D44" i="42"/>
  <c r="A77" i="42"/>
  <c r="F25" i="42"/>
  <c r="B52" i="42"/>
  <c r="F56" i="42"/>
  <c r="F68" i="42"/>
  <c r="F21" i="42"/>
  <c r="D51" i="42"/>
  <c r="B33" i="42"/>
  <c r="D46" i="42"/>
  <c r="F40" i="42"/>
  <c r="A31" i="42"/>
  <c r="A51" i="42"/>
  <c r="A62" i="42"/>
  <c r="D20" i="42"/>
  <c r="B41" i="42"/>
  <c r="F16" i="42"/>
  <c r="B28" i="42"/>
  <c r="D25" i="42"/>
  <c r="C63" i="42"/>
  <c r="B44" i="42"/>
  <c r="B50" i="42"/>
  <c r="F41" i="42"/>
  <c r="B30" i="42"/>
  <c r="B55" i="42"/>
  <c r="B35" i="42"/>
  <c r="F53" i="42"/>
  <c r="D52" i="42"/>
  <c r="A45" i="42"/>
  <c r="B27" i="42"/>
  <c r="B66" i="42"/>
  <c r="A18" i="42"/>
  <c r="D35" i="42"/>
  <c r="F43" i="42"/>
  <c r="B46" i="42"/>
  <c r="B63" i="42"/>
  <c r="C25" i="42"/>
  <c r="C69" i="42"/>
  <c r="A206" i="42"/>
  <c r="A184" i="42"/>
  <c r="C183" i="42"/>
  <c r="G209" i="42"/>
  <c r="D160" i="42"/>
  <c r="B208" i="42"/>
  <c r="A174" i="42"/>
  <c r="G212" i="42"/>
  <c r="G206" i="42"/>
  <c r="F207" i="42"/>
  <c r="D150" i="42"/>
  <c r="H190" i="42"/>
  <c r="C184" i="42"/>
  <c r="E222" i="42"/>
  <c r="I222" i="42" s="1"/>
  <c r="H196" i="42"/>
  <c r="F214" i="42"/>
  <c r="B136" i="42"/>
  <c r="C182" i="42"/>
  <c r="F142" i="42"/>
  <c r="H192" i="42"/>
  <c r="B209" i="42"/>
  <c r="F206" i="42"/>
  <c r="E207" i="42"/>
  <c r="I207" i="42" s="1"/>
  <c r="A160" i="42"/>
  <c r="C119" i="42"/>
  <c r="C159" i="42"/>
  <c r="D205" i="42"/>
  <c r="A196" i="42"/>
  <c r="E223" i="42"/>
  <c r="I223" i="42" s="1"/>
  <c r="F177" i="42"/>
  <c r="F188" i="42"/>
  <c r="F152" i="42"/>
  <c r="F220" i="42"/>
  <c r="F197" i="42"/>
  <c r="G198" i="42"/>
  <c r="D158" i="42"/>
  <c r="H198" i="42"/>
  <c r="C192" i="42"/>
  <c r="G197" i="42"/>
  <c r="G213" i="42"/>
  <c r="C204" i="42"/>
  <c r="B144" i="42"/>
  <c r="C190" i="42"/>
  <c r="D149" i="42"/>
  <c r="H216" i="42"/>
  <c r="G202" i="42"/>
  <c r="F203" i="42"/>
  <c r="B124" i="42"/>
  <c r="H194" i="42"/>
  <c r="F178" i="42"/>
  <c r="H215" i="42"/>
  <c r="H212" i="42"/>
  <c r="H219" i="42"/>
  <c r="B156" i="42"/>
  <c r="F164" i="42"/>
  <c r="D129" i="42"/>
  <c r="A169" i="42"/>
  <c r="G211" i="42"/>
  <c r="A210" i="42"/>
  <c r="E203" i="42"/>
  <c r="I203" i="42" s="1"/>
  <c r="D134" i="42"/>
  <c r="D202" i="42"/>
  <c r="E184" i="42"/>
  <c r="B217" i="42"/>
  <c r="C210" i="42"/>
  <c r="F119" i="42"/>
  <c r="C166" i="42"/>
  <c r="F126" i="42"/>
  <c r="H176" i="42"/>
  <c r="E219" i="42"/>
  <c r="I219" i="42" s="1"/>
  <c r="G222" i="42"/>
  <c r="G223" i="42"/>
  <c r="C73" i="42"/>
  <c r="D26" i="42"/>
  <c r="F54" i="42"/>
  <c r="B71" i="42"/>
  <c r="D45" i="42"/>
  <c r="A40" i="42"/>
  <c r="B47" i="42"/>
  <c r="B37" i="42"/>
  <c r="C23" i="42"/>
  <c r="A15" i="42"/>
  <c r="F59" i="42"/>
  <c r="D21" i="42"/>
  <c r="D59" i="42"/>
  <c r="A71" i="42"/>
  <c r="A39" i="42"/>
  <c r="B16" i="42"/>
  <c r="F64" i="42"/>
  <c r="A76" i="42"/>
  <c r="D42" i="42"/>
  <c r="D33" i="42"/>
  <c r="F73" i="42"/>
  <c r="A52" i="42"/>
  <c r="F18" i="42"/>
  <c r="F63" i="42"/>
  <c r="F44" i="42"/>
  <c r="F60" i="42"/>
  <c r="B32" i="42"/>
  <c r="C14" i="42"/>
  <c r="F29" i="42"/>
  <c r="A28" i="42"/>
  <c r="A19" i="42"/>
  <c r="F26" i="42"/>
  <c r="F58" i="42"/>
  <c r="D23" i="42"/>
  <c r="C20" i="42"/>
  <c r="C53" i="42"/>
  <c r="F70" i="42"/>
  <c r="C19" i="42"/>
  <c r="D80" i="42"/>
  <c r="A33" i="42"/>
  <c r="A80" i="42"/>
  <c r="C39" i="42"/>
  <c r="C28" i="42"/>
  <c r="B53" i="42"/>
  <c r="A53" i="42"/>
  <c r="B42" i="42"/>
  <c r="A75" i="42"/>
  <c r="F75" i="42"/>
  <c r="C59" i="42"/>
  <c r="A58" i="42"/>
  <c r="C54" i="42"/>
  <c r="C41" i="42"/>
  <c r="A73" i="42"/>
  <c r="F19" i="42"/>
  <c r="B18" i="42"/>
  <c r="B60" i="42"/>
  <c r="A49" i="42"/>
  <c r="D206" i="42"/>
  <c r="A211" i="42"/>
  <c r="C206" i="42"/>
  <c r="F219" i="42"/>
  <c r="D192" i="42"/>
  <c r="F146" i="42"/>
  <c r="F158" i="42"/>
  <c r="C213" i="42"/>
  <c r="F202" i="42"/>
  <c r="G219" i="42"/>
  <c r="H179" i="42"/>
  <c r="B218" i="42"/>
  <c r="F174" i="42"/>
  <c r="G224" i="42"/>
  <c r="B195" i="42"/>
  <c r="F165" i="42"/>
  <c r="F176" i="42"/>
  <c r="D141" i="42"/>
  <c r="G186" i="42"/>
  <c r="D215" i="42"/>
  <c r="A208" i="42"/>
  <c r="G205" i="42"/>
  <c r="A192" i="42"/>
  <c r="B151" i="42"/>
  <c r="C191" i="42"/>
  <c r="C201" i="42"/>
  <c r="C220" i="42"/>
  <c r="D168" i="42"/>
  <c r="D216" i="42"/>
  <c r="A182" i="42"/>
  <c r="B222" i="42"/>
  <c r="C221" i="42"/>
  <c r="D198" i="42"/>
  <c r="H187" i="42"/>
  <c r="B223" i="42"/>
  <c r="F182" i="42"/>
  <c r="A199" i="42"/>
  <c r="F216" i="42"/>
  <c r="E217" i="42"/>
  <c r="I217" i="42" s="1"/>
  <c r="F173" i="42"/>
  <c r="F184" i="42"/>
  <c r="F148" i="42"/>
  <c r="D217" i="42"/>
  <c r="F198" i="42"/>
  <c r="H199" i="42"/>
  <c r="B122" i="42"/>
  <c r="A222" i="42"/>
  <c r="C167" i="42"/>
  <c r="C194" i="42"/>
  <c r="D218" i="42"/>
  <c r="B192" i="42"/>
  <c r="F185" i="42"/>
  <c r="F196" i="42"/>
  <c r="F128" i="42"/>
  <c r="F194" i="42"/>
  <c r="C223" i="42"/>
  <c r="B216" i="42"/>
  <c r="E209" i="42"/>
  <c r="I209" i="42" s="1"/>
  <c r="H195" i="42"/>
  <c r="B139" i="42"/>
  <c r="C179" i="42"/>
  <c r="D213" i="42"/>
  <c r="B206" i="42"/>
  <c r="B152" i="42"/>
  <c r="F160" i="42"/>
  <c r="C125" i="42"/>
  <c r="A165" i="42"/>
  <c r="F215" i="42"/>
  <c r="E216" i="42"/>
  <c r="I216" i="42" s="1"/>
  <c r="A42" i="42"/>
  <c r="F37" i="42"/>
  <c r="B21" i="42"/>
  <c r="D65" i="42"/>
  <c r="C43" i="42"/>
  <c r="C72" i="42"/>
  <c r="F80" i="42"/>
  <c r="A16" i="42"/>
  <c r="F20" i="42"/>
  <c r="C56" i="42"/>
  <c r="B68" i="42"/>
  <c r="F34" i="42"/>
  <c r="F76" i="42"/>
  <c r="C48" i="42"/>
  <c r="C60" i="42"/>
  <c r="D74" i="42"/>
  <c r="C71" i="42"/>
  <c r="D77" i="42"/>
  <c r="F47" i="42"/>
  <c r="F71" i="42"/>
  <c r="D50" i="42"/>
  <c r="C55" i="42"/>
  <c r="A27" i="42"/>
  <c r="A32" i="42"/>
  <c r="D57" i="42"/>
  <c r="A68" i="42"/>
  <c r="C61" i="42"/>
  <c r="B31" i="42"/>
  <c r="B26" i="42"/>
  <c r="D37" i="42"/>
  <c r="D47" i="42"/>
  <c r="F55" i="42"/>
  <c r="F78" i="42"/>
  <c r="C38" i="42"/>
  <c r="B48" i="42"/>
  <c r="D32" i="42"/>
  <c r="B39" i="42"/>
  <c r="C37" i="42"/>
  <c r="C58" i="42"/>
  <c r="B72" i="42"/>
  <c r="B23" i="42"/>
  <c r="D75" i="42"/>
  <c r="C36" i="42"/>
  <c r="A22" i="42"/>
  <c r="D34" i="42"/>
  <c r="F38" i="42"/>
  <c r="D53" i="42"/>
  <c r="F48" i="42"/>
  <c r="B70" i="42"/>
  <c r="A37" i="42"/>
  <c r="B45" i="42"/>
  <c r="F31" i="42"/>
  <c r="F77" i="42"/>
  <c r="A30" i="42"/>
  <c r="A67" i="42"/>
  <c r="D18" i="42"/>
  <c r="C22" i="42"/>
  <c r="D63" i="42"/>
  <c r="D15" i="42"/>
  <c r="A64" i="42"/>
  <c r="D31" i="42"/>
  <c r="A21" i="42"/>
  <c r="D41" i="42"/>
  <c r="B36" i="42"/>
  <c r="B20" i="42"/>
  <c r="B77" i="42"/>
  <c r="B22" i="42"/>
  <c r="F72" i="42"/>
  <c r="A23" i="42"/>
  <c r="F27" i="42"/>
  <c r="B29" i="42"/>
  <c r="F122" i="42"/>
  <c r="C172" i="42"/>
  <c r="C209" i="42"/>
  <c r="B202" i="42"/>
  <c r="B142" i="42"/>
  <c r="C186" i="42"/>
  <c r="D145" i="42"/>
  <c r="G190" i="42"/>
  <c r="C211" i="42"/>
  <c r="A204" i="42"/>
  <c r="B157" i="42"/>
  <c r="B170" i="42"/>
  <c r="F124" i="42"/>
  <c r="C163" i="42"/>
  <c r="H223" i="42"/>
  <c r="C218" i="42"/>
  <c r="H211" i="42"/>
  <c r="F154" i="42"/>
  <c r="B204" i="42"/>
  <c r="F140" i="42"/>
  <c r="A181" i="42"/>
  <c r="B211" i="42"/>
  <c r="D204" i="42"/>
  <c r="G201" i="42"/>
  <c r="H186" i="42"/>
  <c r="C180" i="42"/>
  <c r="F218" i="42"/>
  <c r="E200" i="42"/>
  <c r="I200" i="42" s="1"/>
  <c r="H201" i="42"/>
  <c r="B150" i="42"/>
  <c r="C162" i="42"/>
  <c r="D122" i="42"/>
  <c r="A161" i="42"/>
  <c r="B203" i="42"/>
  <c r="C224" i="42"/>
  <c r="D128" i="42"/>
  <c r="B178" i="42"/>
  <c r="B131" i="42"/>
  <c r="E176" i="42"/>
  <c r="F222" i="42"/>
  <c r="H207" i="42"/>
  <c r="F141" i="42"/>
  <c r="D164" i="42"/>
  <c r="C212" i="42"/>
  <c r="A178" i="42"/>
  <c r="B207" i="42"/>
  <c r="D199" i="42"/>
  <c r="E202" i="42"/>
  <c r="I202" i="42" s="1"/>
  <c r="B174" i="42"/>
  <c r="B127" i="42"/>
  <c r="C199" i="42"/>
  <c r="G218" i="42"/>
  <c r="F209" i="42"/>
  <c r="B126" i="42"/>
  <c r="D176" i="42"/>
  <c r="A224" i="42"/>
  <c r="A190" i="42"/>
  <c r="E196" i="42"/>
  <c r="I196" i="42" s="1"/>
  <c r="A216" i="42"/>
  <c r="E206" i="42"/>
  <c r="I206" i="42" s="1"/>
  <c r="B186" i="42"/>
  <c r="C168" i="42"/>
  <c r="H206" i="42"/>
  <c r="A202" i="42"/>
  <c r="F217" i="42"/>
  <c r="F181" i="42"/>
  <c r="F192" i="42"/>
  <c r="F156" i="42"/>
  <c r="A197" i="42"/>
  <c r="B198" i="42"/>
  <c r="D220" i="42"/>
  <c r="F211" i="42"/>
  <c r="D71" i="42"/>
  <c r="B15" i="42"/>
  <c r="F39" i="42"/>
  <c r="A24" i="42"/>
  <c r="B79" i="42"/>
  <c r="A69" i="42"/>
  <c r="A47" i="42"/>
  <c r="F50" i="42"/>
  <c r="A55" i="42"/>
  <c r="A25" i="42"/>
  <c r="C32" i="42"/>
  <c r="D64" i="42"/>
  <c r="D68" i="42"/>
  <c r="D58" i="42"/>
  <c r="C46" i="42"/>
  <c r="D78" i="42"/>
  <c r="D36" i="42"/>
  <c r="C16" i="42"/>
  <c r="D22" i="42"/>
  <c r="D76" i="42"/>
  <c r="B74" i="42"/>
  <c r="D24" i="42"/>
  <c r="B49" i="42"/>
  <c r="B57" i="42"/>
  <c r="A54" i="42"/>
  <c r="A66" i="42"/>
  <c r="C24" i="42"/>
  <c r="C57" i="42"/>
  <c r="D55" i="42"/>
  <c r="C66" i="42"/>
  <c r="F79" i="42"/>
  <c r="C79" i="42"/>
  <c r="A60" i="42"/>
  <c r="A34" i="42"/>
  <c r="C76" i="42"/>
  <c r="B78" i="42"/>
  <c r="A35" i="42"/>
  <c r="B61" i="42"/>
  <c r="B73" i="42"/>
  <c r="F35" i="42"/>
  <c r="A46" i="42"/>
  <c r="C30" i="42"/>
  <c r="C44" i="42"/>
  <c r="F28" i="42"/>
  <c r="C52" i="42"/>
  <c r="B80" i="42"/>
  <c r="B59" i="42"/>
  <c r="D30" i="42"/>
  <c r="C47" i="42"/>
  <c r="B43" i="42"/>
  <c r="F36" i="42"/>
  <c r="C80" i="42"/>
  <c r="B38" i="42"/>
  <c r="A20" i="42"/>
  <c r="B54" i="42"/>
  <c r="A57" i="42"/>
  <c r="C67" i="42"/>
  <c r="A41" i="42"/>
  <c r="C62" i="42"/>
  <c r="A44" i="42"/>
  <c r="F49" i="42"/>
  <c r="C78" i="42"/>
  <c r="B67" i="42"/>
  <c r="D27" i="42"/>
  <c r="B62" i="42"/>
  <c r="A59" i="42"/>
  <c r="F33" i="42"/>
  <c r="A61" i="42"/>
  <c r="C64" i="42"/>
  <c r="A56" i="42"/>
  <c r="C34" i="42"/>
  <c r="C74" i="42"/>
  <c r="D43" i="42"/>
  <c r="B17" i="42"/>
  <c r="C77" i="42"/>
  <c r="C27" i="42"/>
  <c r="D62" i="42"/>
  <c r="C75" i="42"/>
  <c r="C15" i="42"/>
  <c r="B65" i="42"/>
  <c r="B64" i="42"/>
  <c r="D38" i="42"/>
  <c r="B56" i="42"/>
  <c r="A17" i="42"/>
  <c r="C51" i="42"/>
  <c r="A43" i="42"/>
  <c r="C21" i="42"/>
  <c r="F15" i="42"/>
  <c r="F67" i="42"/>
  <c r="A50" i="42"/>
  <c r="F52" i="42"/>
  <c r="A38" i="42"/>
  <c r="A36" i="42"/>
  <c r="D49" i="42"/>
  <c r="A48" i="42"/>
  <c r="C70" i="42"/>
  <c r="F23" i="42"/>
  <c r="A26" i="42"/>
  <c r="F14" i="42"/>
  <c r="D70" i="42"/>
  <c r="F69" i="42"/>
  <c r="F65" i="42"/>
  <c r="A70" i="42"/>
  <c r="F45" i="42"/>
  <c r="A65" i="42"/>
  <c r="B69" i="42"/>
  <c r="F24" i="42"/>
  <c r="F66" i="42"/>
  <c r="F46" i="42"/>
  <c r="C42" i="42"/>
  <c r="D60" i="42"/>
  <c r="F30" i="42"/>
  <c r="A14" i="42"/>
  <c r="A230" i="42" s="1"/>
  <c r="C49" i="42"/>
  <c r="B19" i="42"/>
  <c r="F32" i="42"/>
  <c r="C50" i="42"/>
  <c r="F51" i="42"/>
  <c r="A78" i="42"/>
  <c r="D28" i="42"/>
  <c r="F22" i="42"/>
  <c r="B34" i="42"/>
  <c r="F61" i="42"/>
  <c r="C17" i="42"/>
  <c r="A29" i="42"/>
  <c r="B51" i="42"/>
  <c r="D73" i="42"/>
  <c r="A74" i="42"/>
  <c r="D17" i="42"/>
  <c r="D67" i="42"/>
  <c r="B25" i="42"/>
  <c r="C33" i="42"/>
  <c r="D54" i="42"/>
  <c r="A79" i="42"/>
  <c r="D19" i="42"/>
  <c r="D14" i="42"/>
  <c r="B75" i="42"/>
  <c r="D82" i="42"/>
  <c r="H86" i="42"/>
  <c r="E161" i="42"/>
  <c r="H87" i="42"/>
  <c r="E199" i="42"/>
  <c r="I199" i="42" s="1"/>
  <c r="C135" i="42"/>
  <c r="G116" i="42"/>
  <c r="A97" i="42"/>
  <c r="C157" i="42"/>
  <c r="C132" i="42"/>
  <c r="G136" i="42"/>
  <c r="G163" i="42"/>
  <c r="C95" i="42"/>
  <c r="F163" i="42"/>
  <c r="D112" i="42"/>
  <c r="H116" i="42"/>
  <c r="C203" i="42"/>
  <c r="H101" i="42"/>
  <c r="D214" i="42"/>
  <c r="B155" i="42"/>
  <c r="D90" i="42"/>
  <c r="H94" i="42"/>
  <c r="B175" i="42"/>
  <c r="F107" i="42"/>
  <c r="H185" i="42"/>
  <c r="C145" i="42"/>
  <c r="B99" i="42"/>
  <c r="D148" i="42"/>
  <c r="C193" i="42"/>
  <c r="F87" i="42"/>
  <c r="B181" i="42"/>
  <c r="D114" i="42"/>
  <c r="H118" i="42"/>
  <c r="E193" i="42"/>
  <c r="I193" i="42" s="1"/>
  <c r="A110" i="42"/>
  <c r="E183" i="42"/>
  <c r="H135" i="42"/>
  <c r="E101" i="42"/>
  <c r="H120" i="42"/>
  <c r="D190" i="42"/>
  <c r="E182" i="42"/>
  <c r="B129" i="42"/>
  <c r="B193" i="42"/>
  <c r="A126" i="42"/>
  <c r="E130" i="42"/>
  <c r="D222" i="42"/>
  <c r="E139" i="42"/>
  <c r="E122" i="42"/>
  <c r="F84" i="42"/>
  <c r="C155" i="42"/>
  <c r="D99" i="42"/>
  <c r="C150" i="42"/>
  <c r="E102" i="42"/>
  <c r="A107" i="42"/>
  <c r="G196" i="42"/>
  <c r="A92" i="42"/>
  <c r="E115" i="42"/>
  <c r="F199" i="42"/>
  <c r="F129" i="42"/>
  <c r="A85" i="42"/>
  <c r="A129" i="42"/>
  <c r="G110" i="42"/>
  <c r="G139" i="42"/>
  <c r="G107" i="42"/>
  <c r="C112" i="42"/>
  <c r="D178" i="42"/>
  <c r="H141" i="42"/>
  <c r="G90" i="42"/>
  <c r="B121" i="42"/>
  <c r="E104" i="42"/>
  <c r="A109" i="42"/>
  <c r="C121" i="42"/>
  <c r="B109" i="42"/>
  <c r="A132" i="42"/>
  <c r="B106" i="42"/>
  <c r="F110" i="42"/>
  <c r="A112" i="42"/>
  <c r="D179" i="42"/>
  <c r="B123" i="42"/>
  <c r="E119" i="42"/>
  <c r="G133" i="42"/>
  <c r="E116" i="42"/>
  <c r="A121" i="42"/>
  <c r="G146" i="42"/>
  <c r="B187" i="42"/>
  <c r="C81" i="42"/>
  <c r="E171" i="42"/>
  <c r="A146" i="42"/>
  <c r="E89" i="42"/>
  <c r="C173" i="42"/>
  <c r="F99" i="42"/>
  <c r="H177" i="42"/>
  <c r="C137" i="42"/>
  <c r="B91" i="42"/>
  <c r="C86" i="42"/>
  <c r="A183" i="42"/>
  <c r="A120" i="42"/>
  <c r="D187" i="42"/>
  <c r="D120" i="42"/>
  <c r="E124" i="42"/>
  <c r="D211" i="42"/>
  <c r="H109" i="42"/>
  <c r="A220" i="42"/>
  <c r="D167" i="42"/>
  <c r="D100" i="42"/>
  <c r="H104" i="42"/>
  <c r="D169" i="42"/>
  <c r="F101" i="42"/>
  <c r="G169" i="42"/>
  <c r="G117" i="42"/>
  <c r="H84" i="42"/>
  <c r="G175" i="42"/>
  <c r="C107" i="42"/>
  <c r="G210" i="42"/>
  <c r="H36" i="12" l="1"/>
  <c r="H35" i="12"/>
  <c r="H32" i="12"/>
  <c r="H31" i="12"/>
  <c r="H33" i="12"/>
  <c r="G35" i="12"/>
  <c r="G33" i="12"/>
  <c r="G32" i="12"/>
  <c r="G36" i="12"/>
  <c r="G31" i="12"/>
  <c r="G34" i="12"/>
  <c r="H8" i="12"/>
  <c r="G8" i="12"/>
  <c r="G10" i="12"/>
  <c r="H29" i="12"/>
  <c r="G28" i="12"/>
  <c r="H6" i="12"/>
  <c r="G30" i="12"/>
  <c r="H30" i="12"/>
  <c r="G21" i="12"/>
  <c r="H18" i="12"/>
  <c r="J40" i="14"/>
  <c r="G20" i="12"/>
  <c r="G12" i="12"/>
  <c r="G9" i="12"/>
  <c r="H15" i="12"/>
  <c r="G11" i="12"/>
  <c r="H7" i="12"/>
  <c r="H13" i="12"/>
  <c r="H24" i="12"/>
  <c r="H26" i="12"/>
  <c r="G15" i="12"/>
  <c r="H16" i="12"/>
  <c r="H12" i="12"/>
  <c r="H20" i="12"/>
  <c r="H9" i="12"/>
  <c r="G6" i="12"/>
  <c r="H25" i="12"/>
  <c r="G18" i="12"/>
  <c r="G19" i="12"/>
  <c r="H21" i="12"/>
  <c r="H10" i="12"/>
  <c r="H23" i="12"/>
  <c r="G4" i="12"/>
  <c r="E38" i="12"/>
  <c r="E40" i="12" s="1"/>
  <c r="G13" i="12"/>
  <c r="G17" i="12"/>
  <c r="H22" i="12"/>
  <c r="G26" i="12"/>
  <c r="H27" i="12"/>
  <c r="H11" i="12"/>
  <c r="F38" i="12"/>
  <c r="F40" i="12" s="1"/>
  <c r="H4" i="12"/>
  <c r="H14" i="12"/>
  <c r="H5" i="12"/>
  <c r="G7" i="12"/>
  <c r="G24" i="12"/>
  <c r="G29" i="12"/>
  <c r="E241" i="42"/>
  <c r="I15" i="42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H226" i="42"/>
  <c r="G226" i="42"/>
  <c r="I227" i="42" l="1"/>
  <c r="H38" i="12"/>
  <c r="G38" i="12"/>
</calcChain>
</file>

<file path=xl/sharedStrings.xml><?xml version="1.0" encoding="utf-8"?>
<sst xmlns="http://schemas.openxmlformats.org/spreadsheetml/2006/main" count="2665" uniqueCount="756">
  <si>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</si>
  <si>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</si>
  <si>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</si>
  <si>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</si>
  <si>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</si>
  <si>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</si>
  <si>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</si>
  <si>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</si>
  <si>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</si>
  <si>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</si>
  <si>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</si>
  <si>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</si>
  <si>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</si>
  <si>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</si>
  <si>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</si>
  <si>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</si>
  <si>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</si>
  <si>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</si>
  <si>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</si>
  <si>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</si>
  <si>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</si>
  <si>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</si>
  <si>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</si>
  <si>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</si>
  <si>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</si>
  <si>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</si>
  <si>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</si>
  <si>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</si>
  <si>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</si>
  <si>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</si>
  <si>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</si>
  <si>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</si>
  <si>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</si>
  <si>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</si>
  <si>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</si>
  <si>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</si>
  <si>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</si>
  <si>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</si>
  <si>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</si>
  <si>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</si>
  <si>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</si>
  <si>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</si>
  <si>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</si>
  <si>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</si>
  <si>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</si>
  <si>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</si>
  <si>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</si>
  <si>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</si>
  <si>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</si>
  <si>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</si>
  <si>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</si>
  <si>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</si>
  <si>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</si>
  <si>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</si>
  <si>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</si>
  <si>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</si>
  <si>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</si>
  <si>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</si>
  <si>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</si>
  <si>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</si>
  <si>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</si>
  <si>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</si>
  <si>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</si>
  <si>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</si>
  <si>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</si>
  <si>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</si>
  <si>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</si>
  <si>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</si>
  <si>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</si>
  <si>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</si>
  <si>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</si>
  <si>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</si>
  <si>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</si>
  <si>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</si>
  <si>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</si>
  <si>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</si>
  <si>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</si>
  <si>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</si>
  <si>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</si>
  <si>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</si>
  <si>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</si>
  <si>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</si>
  <si>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</si>
  <si>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</si>
  <si>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</si>
  <si>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</si>
  <si>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</si>
  <si>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</si>
  <si>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</si>
  <si>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</si>
  <si>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</si>
  <si>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</si>
  <si>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</si>
  <si>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</si>
  <si>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</si>
  <si>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</si>
  <si>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</si>
  <si>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</si>
  <si>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</si>
  <si>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</si>
  <si>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</si>
  <si>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</si>
  <si>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</si>
  <si>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</si>
  <si>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</si>
  <si>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</si>
  <si>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</si>
  <si>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</si>
  <si>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</si>
  <si>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</si>
  <si>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</si>
  <si>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</si>
  <si>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</si>
  <si>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</si>
  <si>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</si>
  <si>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</si>
  <si>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</si>
  <si>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</si>
  <si>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</si>
  <si>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</si>
  <si>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</si>
  <si>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</si>
  <si>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</si>
  <si>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</si>
  <si>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</si>
  <si>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</si>
  <si>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</si>
  <si>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</si>
  <si>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</si>
  <si>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</si>
  <si>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</si>
  <si>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</si>
  <si>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</si>
  <si>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</si>
  <si>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</si>
  <si>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</si>
  <si>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</si>
  <si>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</si>
  <si>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</si>
  <si>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</si>
  <si>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</si>
  <si>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</si>
  <si>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</si>
  <si>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</si>
  <si>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</si>
  <si>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</si>
  <si>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</si>
  <si>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</si>
  <si>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</si>
  <si>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</si>
  <si>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</si>
  <si>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</si>
  <si>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</si>
  <si>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</si>
  <si>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</si>
  <si>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</si>
  <si>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</si>
  <si>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</si>
  <si>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</si>
  <si>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</si>
  <si>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</si>
  <si>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</si>
  <si>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</si>
  <si>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</si>
  <si>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</si>
  <si>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</si>
  <si>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</si>
  <si>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</si>
  <si>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</si>
  <si>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</si>
  <si>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</si>
  <si>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</si>
  <si>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</si>
  <si>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</si>
  <si>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</si>
  <si>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</si>
  <si>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</si>
  <si>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</si>
  <si>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</si>
  <si>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</si>
  <si>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</si>
  <si>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</si>
  <si>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</si>
  <si>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</si>
  <si>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</si>
  <si>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</si>
  <si>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</si>
  <si>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</si>
  <si>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</si>
  <si>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</si>
  <si>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</si>
  <si>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</si>
  <si>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</si>
  <si>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</si>
  <si>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</si>
  <si>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</si>
  <si>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</si>
  <si>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</si>
  <si>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</si>
  <si>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</si>
  <si>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</si>
  <si>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</si>
  <si>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</si>
  <si>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</si>
  <si>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</si>
  <si>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</si>
  <si>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</si>
  <si>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</si>
  <si>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</si>
  <si>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</si>
  <si>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</si>
  <si>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</si>
  <si>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</si>
  <si>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</si>
  <si>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</si>
  <si>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</si>
  <si>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</si>
  <si>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</si>
  <si>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</si>
  <si>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</si>
  <si>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</si>
  <si>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</si>
  <si>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</si>
  <si>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</si>
  <si>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</si>
  <si>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</si>
  <si>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</si>
  <si>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</si>
  <si>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</si>
  <si>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</si>
  <si>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</si>
  <si>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</si>
  <si>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</si>
  <si>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</si>
  <si>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</si>
  <si>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</si>
  <si>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</si>
  <si>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</si>
  <si>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</si>
  <si>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</si>
  <si>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</si>
  <si>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</si>
  <si>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</si>
  <si>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</si>
  <si>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</si>
  <si>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</si>
  <si>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</si>
  <si>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</si>
  <si>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</si>
  <si>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</si>
  <si>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</si>
  <si>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</si>
  <si>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</si>
  <si>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</si>
  <si>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</si>
  <si>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</si>
  <si>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</si>
  <si>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</si>
  <si>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</si>
  <si>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</si>
  <si>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</si>
  <si>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</si>
  <si>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</si>
  <si>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</si>
  <si>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</si>
  <si>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</si>
  <si>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</si>
  <si>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</si>
  <si>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</si>
  <si>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</si>
  <si>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</si>
  <si>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</si>
  <si>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</si>
  <si>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</si>
  <si>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</si>
  <si>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</si>
  <si>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</si>
  <si>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</si>
  <si>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</si>
  <si>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</si>
  <si>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</si>
  <si>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</si>
  <si>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</si>
  <si>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</si>
  <si>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Tiền cá - 7 Long Hải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</si>
  <si>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</si>
  <si>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</si>
  <si>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</si>
  <si>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</si>
  <si>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</si>
  <si>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</si>
  <si>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</si>
  <si>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</si>
  <si>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</si>
  <si>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</si>
  <si>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</si>
  <si>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</si>
  <si>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</si>
  <si>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</si>
  <si>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</si>
  <si>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</si>
  <si>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</si>
  <si>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Trả tiền cá - Đông Tiến</t>
  </si>
  <si>
    <t>Trả tiền cá - Cúc Bình Đại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</si>
  <si>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</si>
  <si>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</si>
  <si>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</si>
  <si>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</si>
  <si>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</si>
  <si>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</si>
  <si>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</si>
  <si>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</si>
  <si>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</si>
  <si>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</si>
  <si>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</si>
  <si>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</si>
  <si>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</si>
  <si>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</si>
  <si>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</si>
  <si>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</si>
  <si>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</si>
  <si>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</si>
  <si>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</si>
  <si>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</si>
  <si>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</si>
  <si>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</si>
  <si>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</si>
  <si>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</si>
  <si>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</si>
  <si>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</si>
  <si>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</si>
  <si>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</si>
  <si>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</si>
  <si>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</si>
  <si>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</si>
  <si>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</si>
  <si>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</si>
  <si>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</si>
  <si>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</si>
  <si>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</si>
  <si>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</si>
  <si>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</si>
  <si>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Tiền cá - Gìau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</si>
  <si>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</si>
  <si>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</si>
  <si>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</si>
  <si>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</si>
  <si>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</si>
  <si>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</si>
  <si>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</si>
  <si>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</si>
  <si>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</si>
  <si>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</si>
  <si>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Tiền cá - Tấn TG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</si>
  <si>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</si>
  <si>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</si>
  <si>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</si>
  <si>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</si>
  <si>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</si>
  <si>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</si>
  <si>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</si>
  <si>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</si>
  <si>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</si>
  <si>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</si>
  <si>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</si>
  <si>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</si>
  <si>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</si>
  <si>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</si>
  <si>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</si>
  <si>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</si>
  <si>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</si>
  <si>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</si>
  <si>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</si>
  <si>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</si>
  <si>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</si>
  <si>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</si>
  <si>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</si>
  <si>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</si>
  <si>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</si>
  <si>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</si>
  <si>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</si>
  <si>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</si>
  <si>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</si>
  <si>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</si>
  <si>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</si>
  <si>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</si>
  <si>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</si>
  <si>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</si>
  <si>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</si>
  <si>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</si>
  <si>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</si>
  <si>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</si>
  <si>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</si>
  <si>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</si>
  <si>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</si>
  <si>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</si>
  <si>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</si>
  <si>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</si>
  <si>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</si>
  <si>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</si>
  <si>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</si>
  <si>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</si>
  <si>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</si>
  <si>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</si>
  <si>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</si>
  <si>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</si>
  <si>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</si>
  <si>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</si>
  <si>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</si>
  <si>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</si>
  <si>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</si>
  <si>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</si>
  <si>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</si>
  <si>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</si>
  <si>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</si>
  <si>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</si>
  <si>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</si>
  <si>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</si>
  <si>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</si>
  <si>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</si>
  <si>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</si>
  <si>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</si>
  <si>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</si>
  <si>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</si>
  <si>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</si>
  <si>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</si>
  <si>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</si>
  <si>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</si>
  <si>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</si>
  <si>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</si>
  <si>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</si>
  <si>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</si>
  <si>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</si>
  <si>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Thanh toán tiền cá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</si>
  <si>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</si>
  <si>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</si>
  <si>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</si>
  <si>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</si>
  <si>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</si>
  <si>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</si>
  <si>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</si>
  <si>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</si>
  <si>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</si>
  <si>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</si>
  <si>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</si>
  <si>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</si>
  <si>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</si>
  <si>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</si>
  <si>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</si>
  <si>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</si>
  <si>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</si>
  <si>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</si>
  <si>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</si>
  <si>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</si>
  <si>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</si>
  <si>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</si>
  <si>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</si>
  <si>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</si>
  <si>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</si>
  <si>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</si>
  <si>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</si>
  <si>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</si>
  <si>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</si>
  <si>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</si>
  <si>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</si>
  <si>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</si>
  <si>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</si>
  <si>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</si>
  <si>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</si>
  <si>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</si>
  <si>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</si>
  <si>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</si>
  <si>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</si>
  <si>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</si>
  <si>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</si>
  <si>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</si>
  <si>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</si>
  <si>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</si>
  <si>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</si>
  <si>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</si>
  <si>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</si>
  <si>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</si>
  <si>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</si>
  <si>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</si>
  <si>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</si>
  <si>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</si>
  <si>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</si>
  <si>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</si>
  <si>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</si>
  <si>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</si>
  <si>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</si>
  <si>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</si>
  <si>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</si>
  <si>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</si>
  <si>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</si>
  <si>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</si>
  <si>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</si>
  <si>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</si>
  <si>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</si>
  <si>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</si>
  <si>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</si>
  <si>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</si>
  <si>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</si>
  <si>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</si>
  <si>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</si>
  <si>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</si>
  <si>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</si>
  <si>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</si>
  <si>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</si>
  <si>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</si>
  <si>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</si>
  <si>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</si>
  <si>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</si>
  <si>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</si>
  <si>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</si>
  <si>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</si>
  <si>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</si>
  <si>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</si>
  <si>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</si>
  <si>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</si>
  <si>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</si>
  <si>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</si>
  <si>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</si>
  <si>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</si>
  <si>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</si>
  <si>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</si>
  <si>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</si>
  <si>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</si>
  <si>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</si>
  <si>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</si>
  <si>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</si>
  <si>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</si>
  <si>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</si>
  <si>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</si>
  <si>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</si>
  <si>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</si>
  <si>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</si>
  <si>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</si>
  <si>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</si>
  <si>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</si>
  <si>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</si>
  <si>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</si>
  <si>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</si>
  <si>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</si>
  <si>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</si>
  <si>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</si>
  <si>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</si>
  <si>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</si>
  <si>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</si>
  <si>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</si>
  <si>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</si>
  <si>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</si>
  <si>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</si>
  <si>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</si>
  <si>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</si>
  <si>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</si>
  <si>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</si>
  <si>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</si>
  <si>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</si>
  <si>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</si>
  <si>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</si>
  <si>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</si>
  <si>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</si>
  <si>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</si>
  <si>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</si>
  <si>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</si>
  <si>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</si>
  <si>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</si>
  <si>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</si>
  <si>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</si>
  <si>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</si>
  <si>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</si>
  <si>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</si>
  <si>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</si>
  <si>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</si>
  <si>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</si>
  <si>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</si>
  <si>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</si>
  <si>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</si>
  <si>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</si>
  <si>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</si>
  <si>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</si>
  <si>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</si>
  <si>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</si>
  <si>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</si>
  <si>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</si>
  <si>
    <t>Đổng NL</t>
  </si>
  <si>
    <t>Cá Bò NL lai</t>
  </si>
  <si>
    <t>Trả tiền dì Út</t>
  </si>
  <si>
    <t>C131</t>
  </si>
  <si>
    <t>C132</t>
  </si>
  <si>
    <t>Tiền chợ tết &amp; chi phí nhà</t>
  </si>
  <si>
    <t>Thu tiền - Quốc VT</t>
  </si>
  <si>
    <t>Lãi vay - 3 Xuyên</t>
  </si>
  <si>
    <t>Lãi vay - Út Thái</t>
  </si>
  <si>
    <t>Lãi Vay - Nghĩa Liêng</t>
  </si>
  <si>
    <t>Tiền xăng dầu</t>
  </si>
  <si>
    <t>Tiền nước T01/17 (nhà)</t>
  </si>
  <si>
    <t>Tiền phí gt 2 xe</t>
  </si>
  <si>
    <t>Tiền taxi</t>
  </si>
  <si>
    <t>Mua mực làm mẫu</t>
  </si>
  <si>
    <t>T/ứng mua vật tư</t>
  </si>
  <si>
    <t>Phí gt 2xe</t>
  </si>
  <si>
    <t>Mua thuốc - cô 8</t>
  </si>
  <si>
    <t>Thu tiền NH - PVCombank</t>
  </si>
  <si>
    <t>Trả tiền cá cơm TQ</t>
  </si>
  <si>
    <t>Nộp thẻ cô chú</t>
  </si>
  <si>
    <t>DĐóng hụi chị Cẩm</t>
  </si>
  <si>
    <t>Chi phí TV</t>
  </si>
  <si>
    <t>Tiền du lịch</t>
  </si>
  <si>
    <t>T/ứng công bố bột mì</t>
  </si>
  <si>
    <t>Nộp tiền - Q4</t>
  </si>
  <si>
    <t>Tiền phí xuất hàng Hoàng Anh</t>
  </si>
  <si>
    <t>Sửa đồng hồ &amp; đồ cúng</t>
  </si>
  <si>
    <t>Chi tiền - C.Thu</t>
  </si>
  <si>
    <t>Tiền cá cơm TQ</t>
  </si>
  <si>
    <t>Tiền nước suối</t>
  </si>
  <si>
    <t>Tiền dđt</t>
  </si>
  <si>
    <t>Tiền đặc cọc lưới đóng vĩ</t>
  </si>
  <si>
    <t>Tiền kết coca</t>
  </si>
  <si>
    <t>Mua VPP</t>
  </si>
  <si>
    <t>Chi TV</t>
  </si>
  <si>
    <t>Chi lương</t>
  </si>
  <si>
    <t>Chi tiền hình</t>
  </si>
  <si>
    <t>Tiền sửa xe</t>
  </si>
  <si>
    <t>Thu NH PVCombank</t>
  </si>
  <si>
    <t>Tiền cá TQ</t>
  </si>
  <si>
    <t>Nộp TK - Q4 TV</t>
  </si>
  <si>
    <t>Tiền lưới may vĩ</t>
  </si>
  <si>
    <t>Tiền chăm sóc cây kiểng T1/17</t>
  </si>
  <si>
    <t>Tiền phí bảo vệ</t>
  </si>
  <si>
    <t>Tiền internet - Nhà</t>
  </si>
  <si>
    <t>Tiền lãi vay - Huy</t>
  </si>
  <si>
    <t>Tiền lãi vay - Quốc VT</t>
  </si>
  <si>
    <t>Tiền đt chú 10</t>
  </si>
  <si>
    <t>Mua xơ dừa</t>
  </si>
  <si>
    <t>Trả tiền cá</t>
  </si>
  <si>
    <t>T/ứng tiền thẩm định giá</t>
  </si>
  <si>
    <t>Chi phí đi Trà Vinh</t>
  </si>
  <si>
    <t>Thu T/ứng PC:10 ngày 8/02</t>
  </si>
  <si>
    <t>Mua vật tư Trà Vinh</t>
  </si>
  <si>
    <t>Tiền xe (A.Thắng)</t>
  </si>
  <si>
    <t>Tie6n2 taxi</t>
  </si>
  <si>
    <t>Thu NH - PVCombank</t>
  </si>
  <si>
    <t>Tieền cá cơm TQ</t>
  </si>
  <si>
    <t>Chi tiền C.Thu</t>
  </si>
  <si>
    <t>Tiền phần mểm khai HQ</t>
  </si>
  <si>
    <t>Tạm ừng chi phí xuất hàng</t>
  </si>
  <si>
    <t>Tiền xe chở hàng A.Long</t>
  </si>
  <si>
    <t>Thu tiền mượn - Mén</t>
  </si>
  <si>
    <t>Chi tiền TV</t>
  </si>
  <si>
    <t>Chi tiền Mạnh TQ</t>
  </si>
  <si>
    <t>T/ứng sửa xe</t>
  </si>
  <si>
    <t>Nạp mực máy in</t>
  </si>
  <si>
    <t>T/ứng sửa máy hàn TV</t>
  </si>
  <si>
    <t>Mua ba9ng keo vàng</t>
  </si>
  <si>
    <t>Tiền đt c.Duy</t>
  </si>
  <si>
    <t>Mua cart Đt</t>
  </si>
  <si>
    <t>Nạp mực sửa mực in</t>
  </si>
  <si>
    <t>Chỉ mặn A</t>
  </si>
  <si>
    <t>Thảo GC</t>
  </si>
  <si>
    <t>Bò Vn file</t>
  </si>
  <si>
    <t>Bống file</t>
  </si>
  <si>
    <t>Đuối sơ chế</t>
  </si>
  <si>
    <t>Lệ CM</t>
  </si>
  <si>
    <t>Tôm Sắt</t>
  </si>
  <si>
    <t>LỆ
CM</t>
  </si>
  <si>
    <t>LUÂN
VT</t>
  </si>
  <si>
    <t>Thu t/ứng PC:74 ngày 27/02</t>
  </si>
  <si>
    <t>Bảo dưỡng xe&amp; chi phí gt</t>
  </si>
  <si>
    <t>tiền xe taxi</t>
  </si>
  <si>
    <t>Thu tiền mượn - Bảy LH</t>
  </si>
  <si>
    <t>Tiền tạm ứng lương TV</t>
  </si>
  <si>
    <t>Mua USD</t>
  </si>
  <si>
    <t>Thu tiền hàng - Cô Dương</t>
  </si>
  <si>
    <t>Thu tiền Q4</t>
  </si>
  <si>
    <t>Hoa hồng Hương (Ghẹ)</t>
  </si>
  <si>
    <t>T/ứng sửa xe 51A-14174</t>
  </si>
  <si>
    <t>K/C hết nợ</t>
  </si>
  <si>
    <t>T/ứng lương</t>
  </si>
  <si>
    <t>Thùng thết Nam Việt</t>
  </si>
  <si>
    <t>Mua bàn phím máy vi tính</t>
  </si>
  <si>
    <t>Mua giấy A5</t>
  </si>
  <si>
    <t>Mua bột Soda</t>
  </si>
  <si>
    <t>Mua khăn vụn</t>
  </si>
  <si>
    <t>Mua thuức ăn chim cá</t>
  </si>
  <si>
    <t>Chi tiên sửa xe 51A-14174</t>
  </si>
  <si>
    <t>Tiền nước nhà</t>
  </si>
  <si>
    <t>Chi tiêền cá cơm TQ</t>
  </si>
  <si>
    <t>Mua hộp xà bông</t>
  </si>
  <si>
    <t>Cá Đuối lột da</t>
  </si>
  <si>
    <t>Bò VN FL</t>
  </si>
  <si>
    <t>Bò VN lột da</t>
  </si>
  <si>
    <t>Cá chỉ NL xô</t>
  </si>
  <si>
    <t>Huệ BĐ</t>
  </si>
  <si>
    <t>Thu t/ứng PC:29 ngày 7/01/17</t>
  </si>
  <si>
    <t>Chi phí xuưởng</t>
  </si>
  <si>
    <t>T/ứng chi phí xưởng</t>
  </si>
  <si>
    <t>Thu tiền lưới - C Huyền (Cần Giờ)</t>
  </si>
  <si>
    <t>Mua biểu đồ kho lạnh</t>
  </si>
  <si>
    <t>Chi tiêền - C.Thu</t>
  </si>
  <si>
    <t>Long An</t>
  </si>
  <si>
    <t>Bọc xe 51A-14174</t>
  </si>
  <si>
    <t>Mua chảo gang</t>
  </si>
  <si>
    <t>TT tiền giám sát môi trường Minh Việt</t>
  </si>
  <si>
    <t>T/ứng mua vật tư xưởng</t>
  </si>
  <si>
    <t>Nộp thẻ Chú</t>
  </si>
  <si>
    <t>Nộp thẻ Cô ,C.Thu</t>
  </si>
  <si>
    <t>Tiền lãi - (N.Minh)</t>
  </si>
  <si>
    <t>Tiền cơm xưởng</t>
  </si>
  <si>
    <t>Tiền hụi - C.Cẩm</t>
  </si>
  <si>
    <t>Chi phí cúng chùa</t>
  </si>
  <si>
    <t>Tiền mua áo</t>
  </si>
  <si>
    <t>Tiền xe chở hàng</t>
  </si>
  <si>
    <t>Tiền đt xưởng</t>
  </si>
  <si>
    <t>Dung BT</t>
  </si>
  <si>
    <t>Thu t/ứng (A.Hiền)</t>
  </si>
  <si>
    <t>Chi tiêền đóng cont</t>
  </si>
  <si>
    <t>B/dưỡng hoàn thuế</t>
  </si>
  <si>
    <t>Chi nafi kiểm hàng</t>
  </si>
  <si>
    <t>t/ứng mua bao &amp; thuốc ẩm</t>
  </si>
  <si>
    <t>t/ứng mua vật tư</t>
  </si>
  <si>
    <t>Tiền xe - Trần Quốc</t>
  </si>
  <si>
    <t>Lương T2</t>
  </si>
  <si>
    <t>Thu t/ứng PC:63 ngày 17/3</t>
  </si>
  <si>
    <t>Mua vật tư xưởng</t>
  </si>
  <si>
    <t>Lãi vay - Huy</t>
  </si>
  <si>
    <t>Tưới cây</t>
  </si>
  <si>
    <t>Tiền đóng cont</t>
  </si>
  <si>
    <t>Chi phí đi đóng cont</t>
  </si>
  <si>
    <t>Thu t/ứng PC:59&amp;70 ngày 17/3</t>
  </si>
  <si>
    <t>Chi tiêền chợ</t>
  </si>
  <si>
    <t>Chi phí</t>
  </si>
  <si>
    <t>Tiền dthoai5</t>
  </si>
  <si>
    <t>Thu tiền - Huyền CG</t>
  </si>
  <si>
    <t>Thu tiền - C Dương</t>
  </si>
  <si>
    <t>Chi lương TV</t>
  </si>
  <si>
    <t>Đóng hụi - Chị 9</t>
  </si>
  <si>
    <t>Tiền bảo vệ</t>
  </si>
  <si>
    <t>Tiền bồn inox</t>
  </si>
  <si>
    <t xml:space="preserve">B/dưỡng </t>
  </si>
  <si>
    <t>Nộp PVCombank</t>
  </si>
  <si>
    <t>Lãi vay - Quốc VT</t>
  </si>
  <si>
    <t>Nộp Q4 TV</t>
  </si>
  <si>
    <t>Nộp tiền an ninh quốc phòng</t>
  </si>
  <si>
    <t>Sửa máy vi tính</t>
  </si>
  <si>
    <t>T/ứng đóng cont</t>
  </si>
  <si>
    <t>Thu tiền mượn - Quyên M&amp;E</t>
  </si>
  <si>
    <t>Tiền dđiện kì 3/2 &amp; 1/3</t>
  </si>
  <si>
    <t>Liệt file</t>
  </si>
  <si>
    <t>Mối file</t>
  </si>
  <si>
    <t>Đầu cá</t>
  </si>
  <si>
    <t>Hảo VT</t>
  </si>
  <si>
    <t>Cá Bò NL lai (đẹp)</t>
  </si>
  <si>
    <t>Cá Bò NL lai (xấu)</t>
  </si>
  <si>
    <t>Cá Bò NL lai (lộn ruồi)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</si>
</sst>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09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  <xf numFmtId="0" fontId="35" fillId="0" borderId="17" xfId="52" applyFont="1" applyBorder="1" applyAlignment="1">
      <alignment horizontal="center" vertical="center" wrapText="1"/>
    </xf>
    <xf numFmtId="0" fontId="35" fillId="0" borderId="18" xfId="52" applyFont="1" applyBorder="1" applyAlignment="1">
      <alignment horizontal="center" vertical="center" wrapText="1"/>
    </xf>
    <xf numFmtId="43" fontId="35" fillId="0" borderId="21" xfId="29" applyFont="1" applyBorder="1" applyAlignment="1">
      <alignment horizontal="center" vertical="center"/>
    </xf>
    <xf numFmtId="0" fontId="35" fillId="0" borderId="21" xfId="55" applyNumberFormat="1" applyFont="1" applyBorder="1" applyAlignment="1">
      <alignment horizontal="center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719"/>
  <sheetViews>
    <sheetView tabSelected="1" topLeftCell="A7" workbookViewId="0">
      <pane ySplit="3" topLeftCell="A513" activePane="bottomLeft" state="frozen"/>
      <selection activeCell="A7" sqref="A7"/>
      <selection pane="bottomLeft" activeCell="E532" sqref="E532"/>
    </sheetView>
  </sheetViews>
  <sheetFormatPr defaultRowHeight="12.75"/>
  <cols>
    <col min="1" max="1" width="4.85546875" style="152" customWidth="1"/>
    <col min="2" max="2" width="9.140625" style="152" customWidth="1"/>
    <col min="3" max="3" width="6.85546875" style="154" customWidth="1"/>
    <col min="4" max="4" width="9.140625" style="152" customWidth="1"/>
    <col min="5" max="5" width="32.7109375" style="152" customWidth="1"/>
    <col min="6" max="6" width="14.85546875" style="155" customWidth="1"/>
    <col min="7" max="7" width="40.7109375" style="156" customWidth="1"/>
    <col min="8" max="8" width="7.7109375" style="156" customWidth="1"/>
    <col min="9" max="9" width="9.140625" style="156" customWidth="1"/>
    <col min="10" max="10" width="10" style="156" customWidth="1"/>
    <col min="11" max="11" width="8.85546875" style="156" customWidth="1"/>
    <col min="12" max="12" width="16" style="152" customWidth="1"/>
    <col min="13" max="13" width="7" style="152" customWidth="1"/>
    <col min="14" max="14" width="6.42578125" style="152" customWidth="1"/>
    <col min="15" max="18" width="3.85546875" style="152" customWidth="1"/>
    <col min="19" max="19" width="9.140625" style="152" customWidth="1"/>
    <col min="20" max="16384" width="9.140625" style="152"/>
  </cols>
  <sheetData>
    <row r="1" spans="1:18">
      <c r="A1" s="27"/>
      <c r="B1" s="27" t="s">
        <v>36</v>
      </c>
      <c r="C1" s="107"/>
      <c r="D1" s="28"/>
      <c r="E1" s="29"/>
      <c r="F1" s="101"/>
      <c r="G1" s="47"/>
      <c r="H1" s="47"/>
      <c r="I1" s="47"/>
      <c r="J1" s="47"/>
      <c r="K1" s="47"/>
      <c r="L1" s="38"/>
      <c r="M1" s="30"/>
      <c r="N1" s="30"/>
      <c r="O1" s="30"/>
      <c r="P1" s="30"/>
      <c r="Q1" s="30"/>
      <c r="R1" s="30"/>
    </row>
    <row r="2" spans="1:18">
      <c r="A2" s="27"/>
      <c r="B2" s="27" t="s">
        <v>37</v>
      </c>
      <c r="C2" s="107"/>
      <c r="D2" s="28"/>
      <c r="E2" s="28"/>
      <c r="F2" s="101"/>
      <c r="G2" s="48"/>
      <c r="H2" s="48"/>
      <c r="I2" s="48"/>
      <c r="J2" s="48"/>
      <c r="K2" s="48"/>
      <c r="L2" s="38"/>
      <c r="M2" s="30"/>
      <c r="N2" s="30"/>
      <c r="O2" s="30"/>
      <c r="P2" s="30"/>
      <c r="Q2" s="30"/>
      <c r="R2" s="30"/>
    </row>
    <row r="3" spans="1:18">
      <c r="A3" s="28"/>
      <c r="B3" s="28"/>
      <c r="C3" s="107"/>
      <c r="D3" s="28"/>
      <c r="E3" s="28"/>
      <c r="F3" s="101"/>
      <c r="G3" s="48"/>
      <c r="H3" s="48"/>
      <c r="I3" s="48"/>
      <c r="J3" s="48"/>
      <c r="K3" s="48"/>
      <c r="L3" s="37"/>
      <c r="M3" s="31"/>
      <c r="N3" s="31"/>
      <c r="O3" s="31"/>
      <c r="P3" s="31"/>
      <c r="Q3" s="31"/>
      <c r="R3" s="31"/>
    </row>
    <row r="4" spans="1:18">
      <c r="A4" s="38"/>
      <c r="B4" s="176" t="s">
        <v>34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</row>
    <row r="5" spans="1:18">
      <c r="A5" s="38"/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</row>
    <row r="6" spans="1:18">
      <c r="A6" s="38"/>
      <c r="B6" s="38"/>
      <c r="C6" s="39"/>
      <c r="D6" s="38"/>
      <c r="E6" s="38"/>
      <c r="F6" s="27"/>
      <c r="G6" s="39"/>
      <c r="H6" s="39"/>
      <c r="I6" s="39"/>
      <c r="J6" s="39"/>
      <c r="K6" s="39"/>
      <c r="L6" s="38"/>
      <c r="M6" s="30"/>
      <c r="N6" s="30"/>
      <c r="O6" s="30"/>
      <c r="P6" s="30"/>
      <c r="Q6" s="30"/>
      <c r="R6" s="30"/>
    </row>
    <row r="7" spans="1:18" ht="24.75" customHeight="1">
      <c r="A7" s="162" t="s">
        <v>38</v>
      </c>
      <c r="B7" s="165" t="s">
        <v>16</v>
      </c>
      <c r="C7" s="177" t="s">
        <v>1</v>
      </c>
      <c r="D7" s="178"/>
      <c r="E7" s="165" t="s">
        <v>0</v>
      </c>
      <c r="F7" s="180" t="s">
        <v>43</v>
      </c>
      <c r="G7" s="164" t="s">
        <v>31</v>
      </c>
      <c r="H7" s="174" t="s">
        <v>74</v>
      </c>
      <c r="I7" s="175"/>
      <c r="J7" s="165" t="s">
        <v>69</v>
      </c>
      <c r="K7" s="165"/>
      <c r="L7" s="165" t="s">
        <v>68</v>
      </c>
      <c r="M7" s="179" t="s">
        <v>35</v>
      </c>
      <c r="N7" s="179"/>
      <c r="O7" s="172" t="s">
        <v>8</v>
      </c>
      <c r="P7" s="166" t="s">
        <v>33</v>
      </c>
      <c r="Q7" s="167"/>
      <c r="R7" s="168"/>
    </row>
    <row r="8" spans="1:18" ht="24.75" customHeight="1">
      <c r="A8" s="163"/>
      <c r="B8" s="165"/>
      <c r="C8" s="108" t="s">
        <v>14</v>
      </c>
      <c r="D8" s="148" t="s">
        <v>21</v>
      </c>
      <c r="E8" s="165"/>
      <c r="F8" s="181"/>
      <c r="G8" s="164"/>
      <c r="H8" s="150" t="s">
        <v>72</v>
      </c>
      <c r="I8" s="150" t="s">
        <v>73</v>
      </c>
      <c r="J8" s="148" t="s">
        <v>71</v>
      </c>
      <c r="K8" s="148" t="s">
        <v>70</v>
      </c>
      <c r="L8" s="165"/>
      <c r="M8" s="149" t="s">
        <v>18</v>
      </c>
      <c r="N8" s="149" t="s">
        <v>19</v>
      </c>
      <c r="O8" s="173"/>
      <c r="P8" s="169"/>
      <c r="Q8" s="170"/>
      <c r="R8" s="171"/>
    </row>
    <row r="9" spans="1:18">
      <c r="A9" s="89">
        <v>2</v>
      </c>
      <c r="B9" s="89">
        <v>3</v>
      </c>
      <c r="C9" s="109">
        <v>4</v>
      </c>
      <c r="D9" s="89">
        <v>5</v>
      </c>
      <c r="E9" s="89">
        <v>6</v>
      </c>
      <c r="F9" s="102">
        <v>7</v>
      </c>
      <c r="G9" s="89">
        <v>8</v>
      </c>
      <c r="H9" s="90">
        <v>9</v>
      </c>
      <c r="I9" s="89">
        <v>10</v>
      </c>
      <c r="J9" s="90">
        <v>11</v>
      </c>
      <c r="K9" s="89">
        <v>12</v>
      </c>
      <c r="L9" s="90">
        <v>13</v>
      </c>
      <c r="M9" s="89">
        <v>14</v>
      </c>
      <c r="N9" s="90">
        <v>15</v>
      </c>
      <c r="O9" s="89">
        <v>16</v>
      </c>
      <c r="P9" s="90">
        <v>17</v>
      </c>
      <c r="Q9" s="89">
        <v>18</v>
      </c>
      <c r="R9" s="90">
        <v>19</v>
      </c>
    </row>
    <row r="10" spans="1:18" s="124" customFormat="1" ht="15.75" customHeight="1">
      <c r="A10" s="118">
        <f t="shared" ref="A10:A11" si="0">IF(B10&lt;&gt;"",MONTH(B10),"")</f>
        <v>1</v>
      </c>
      <c r="B10" s="119">
        <f t="shared" ref="B10:B11" si="1">D10</f>
        <v>42400</v>
      </c>
      <c r="C10" s="125" t="s">
        <v>100</v>
      </c>
      <c r="D10" s="125">
        <v>42400</v>
      </c>
      <c r="E10" s="120" t="s">
        <v>101</v>
      </c>
      <c r="F10" s="120"/>
      <c r="G10" s="126"/>
      <c r="H10" s="121"/>
      <c r="I10" s="121"/>
      <c r="J10" s="122"/>
      <c r="K10" s="121"/>
      <c r="L10" s="123"/>
      <c r="M10" s="127" t="s">
        <v>102</v>
      </c>
      <c r="N10" s="127" t="s">
        <v>103</v>
      </c>
      <c r="O10" s="45" t="str">
        <f>IF(AND('331-CT'!$G$5=TH!G10,OR(M10="331",N10="331")),"x","")</f>
        <v/>
      </c>
      <c r="P10" s="45" t="str">
        <f>IF(AND(A10='111'!$L$11,OR($M10=$P$7,$N10=$P$7)),"x","")</f>
        <v/>
      </c>
      <c r="Q10" s="45" t="str">
        <f>IF(AND($M10=$P$7,$A10&lt;'111'!$L$11),"x","")</f>
        <v/>
      </c>
      <c r="R10" s="45" t="str">
        <f>IF(AND($N10=$P$7,$A10&lt;'111'!$L$11),"x","")</f>
        <v/>
      </c>
    </row>
    <row r="11" spans="1:18" s="124" customFormat="1" ht="15.75" customHeight="1">
      <c r="A11" s="118">
        <f t="shared" si="0"/>
        <v>1</v>
      </c>
      <c r="B11" s="119">
        <f t="shared" si="1"/>
        <v>42400</v>
      </c>
      <c r="C11" s="125" t="s">
        <v>100</v>
      </c>
      <c r="D11" s="125">
        <v>42400</v>
      </c>
      <c r="E11" s="120" t="s">
        <v>104</v>
      </c>
      <c r="F11" s="120"/>
      <c r="G11" s="126"/>
      <c r="H11" s="121"/>
      <c r="I11" s="121"/>
      <c r="J11" s="122"/>
      <c r="K11" s="121"/>
      <c r="L11" s="123"/>
      <c r="M11" s="128" t="s">
        <v>105</v>
      </c>
      <c r="N11" s="127" t="s">
        <v>106</v>
      </c>
      <c r="O11" s="45" t="str">
        <f>IF(AND('331-CT'!$G$5=TH!G11,OR(M11="331",N11="331")),"x","")</f>
        <v/>
      </c>
      <c r="P11" s="45" t="str">
        <f>IF(AND(A11='111'!$L$11,OR($M11=$P$7,$N11=$P$7)),"x","")</f>
        <v/>
      </c>
      <c r="Q11" s="45" t="str">
        <f>IF(AND($M11=$P$7,$A11&lt;'111'!$L$11),"x","")</f>
        <v/>
      </c>
      <c r="R11" s="45" t="str">
        <f>IF(AND($N11=$P$7,$A11&lt;'111'!$L$11),"x","")</f>
        <v/>
      </c>
    </row>
    <row r="12" spans="1:18" ht="15.75" customHeight="1">
      <c r="A12" s="32">
        <f t="shared" ref="A12:A43" si="2">IF(B12&lt;&gt;"",MONTH(B12),"")</f>
        <v>8</v>
      </c>
      <c r="B12" s="33">
        <f>D12</f>
        <v>42584</v>
      </c>
      <c r="C12" s="110"/>
      <c r="D12" s="33">
        <v>42584</v>
      </c>
      <c r="E12" s="88" t="s">
        <v>402</v>
      </c>
      <c r="F12" s="103"/>
      <c r="G12" s="7" t="s">
        <v>85</v>
      </c>
      <c r="H12" s="99">
        <v>940</v>
      </c>
      <c r="I12" s="99">
        <v>37000</v>
      </c>
      <c r="J12" s="98"/>
      <c r="K12" s="99"/>
      <c r="L12" s="34">
        <f>ROUND(H12*I12,-3)</f>
        <v>34780000</v>
      </c>
      <c r="M12" s="35" t="s">
        <v>92</v>
      </c>
      <c r="N12" s="35" t="s">
        <v>8</v>
      </c>
      <c r="O12" s="45" t="str">
        <f>IF(AND('331-CT'!$G$5=TH!G12,OR(M12="331",N12="331")),"x","")</f>
        <v/>
      </c>
      <c r="P12" s="45" t="str">
        <f>IF(AND(A12='111'!$L$11,OR($M12=$P$7,$N12=$P$7)),"x","")</f>
        <v/>
      </c>
      <c r="Q12" s="45" t="str">
        <f>IF(AND($M12=$P$7,$A12&lt;'111'!$L$11),"x","")</f>
        <v/>
      </c>
      <c r="R12" s="45" t="str">
        <f>IF(AND($N12=$P$7,$A12&lt;'111'!$L$11),"x","")</f>
        <v/>
      </c>
    </row>
    <row r="13" spans="1:18" ht="15.75" customHeight="1">
      <c r="A13" s="32">
        <f t="shared" si="2"/>
        <v>8</v>
      </c>
      <c r="B13" s="33">
        <f t="shared" ref="B13:B78" si="3">D13</f>
        <v>42585</v>
      </c>
      <c r="C13" s="110"/>
      <c r="D13" s="33">
        <v>42585</v>
      </c>
      <c r="E13" s="88" t="s">
        <v>402</v>
      </c>
      <c r="F13" s="103"/>
      <c r="G13" s="7" t="s">
        <v>85</v>
      </c>
      <c r="H13" s="99">
        <v>660</v>
      </c>
      <c r="I13" s="99">
        <v>37000</v>
      </c>
      <c r="J13" s="98"/>
      <c r="K13" s="99"/>
      <c r="L13" s="34">
        <f>ROUND(H13*I13,-3)</f>
        <v>24420000</v>
      </c>
      <c r="M13" s="35" t="s">
        <v>92</v>
      </c>
      <c r="N13" s="35" t="s">
        <v>8</v>
      </c>
      <c r="O13" s="45" t="str">
        <f>IF(AND('331-CT'!$G$5=TH!G13,OR(M13="331",N13="331")),"x","")</f>
        <v/>
      </c>
      <c r="P13" s="45" t="str">
        <f>IF(AND(A13='111'!$L$11,OR($M13=$P$7,$N13=$P$7)),"x","")</f>
        <v/>
      </c>
      <c r="Q13" s="45" t="str">
        <f>IF(AND($M13=$P$7,$A13&lt;'111'!$L$11),"x","")</f>
        <v/>
      </c>
      <c r="R13" s="45" t="str">
        <f>IF(AND($N13=$P$7,$A13&lt;'111'!$L$11),"x","")</f>
        <v/>
      </c>
    </row>
    <row r="14" spans="1:18" ht="15.75" customHeight="1">
      <c r="A14" s="32">
        <f t="shared" si="2"/>
        <v>8</v>
      </c>
      <c r="B14" s="33">
        <f t="shared" si="3"/>
        <v>42586</v>
      </c>
      <c r="C14" s="110"/>
      <c r="D14" s="33">
        <v>42586</v>
      </c>
      <c r="E14" s="88" t="s">
        <v>402</v>
      </c>
      <c r="F14" s="103"/>
      <c r="G14" s="7" t="s">
        <v>85</v>
      </c>
      <c r="H14" s="99">
        <v>825</v>
      </c>
      <c r="I14" s="99">
        <v>37000</v>
      </c>
      <c r="J14" s="98"/>
      <c r="K14" s="99"/>
      <c r="L14" s="34">
        <f>ROUND(H14*I14,-3)</f>
        <v>30525000</v>
      </c>
      <c r="M14" s="35" t="s">
        <v>92</v>
      </c>
      <c r="N14" s="35" t="s">
        <v>8</v>
      </c>
      <c r="O14" s="45" t="str">
        <f>IF(AND('331-CT'!$G$5=TH!G14,OR(M14="331",N14="331")),"x","")</f>
        <v/>
      </c>
      <c r="P14" s="45" t="str">
        <f>IF(AND(A14='111'!$L$11,OR($M14=$P$7,$N14=$P$7)),"x","")</f>
        <v/>
      </c>
      <c r="Q14" s="45" t="str">
        <f>IF(AND($M14=$P$7,$A14&lt;'111'!$L$11),"x","")</f>
        <v/>
      </c>
      <c r="R14" s="45" t="str">
        <f>IF(AND($N14=$P$7,$A14&lt;'111'!$L$11),"x","")</f>
        <v/>
      </c>
    </row>
    <row r="15" spans="1:18" ht="15.75" customHeight="1">
      <c r="A15" s="32">
        <f t="shared" si="2"/>
        <v>8</v>
      </c>
      <c r="B15" s="33">
        <f t="shared" si="3"/>
        <v>42587</v>
      </c>
      <c r="C15" s="110"/>
      <c r="D15" s="33">
        <v>42587</v>
      </c>
      <c r="E15" s="88" t="s">
        <v>402</v>
      </c>
      <c r="F15" s="103"/>
      <c r="G15" s="7" t="s">
        <v>85</v>
      </c>
      <c r="H15" s="99">
        <v>670</v>
      </c>
      <c r="I15" s="99">
        <v>37000</v>
      </c>
      <c r="J15" s="98"/>
      <c r="K15" s="99"/>
      <c r="L15" s="34">
        <f>ROUND(H15*I15,-3)</f>
        <v>24790000</v>
      </c>
      <c r="M15" s="35" t="s">
        <v>92</v>
      </c>
      <c r="N15" s="35" t="s">
        <v>8</v>
      </c>
      <c r="O15" s="45" t="str">
        <f>IF(AND('331-CT'!$G$5=TH!G15,OR(M15="331",N15="331")),"x","")</f>
        <v/>
      </c>
      <c r="P15" s="45" t="str">
        <f>IF(AND(A15='111'!$L$11,OR($M15=$P$7,$N15=$P$7)),"x","")</f>
        <v/>
      </c>
      <c r="Q15" s="45" t="str">
        <f>IF(AND($M15=$P$7,$A15&lt;'111'!$L$11),"x","")</f>
        <v/>
      </c>
      <c r="R15" s="45" t="str">
        <f>IF(AND($N15=$P$7,$A15&lt;'111'!$L$11),"x","")</f>
        <v/>
      </c>
    </row>
    <row r="16" spans="1:18" ht="15.75" customHeight="1">
      <c r="A16" s="32">
        <f t="shared" si="2"/>
        <v>8</v>
      </c>
      <c r="B16" s="33">
        <f t="shared" si="3"/>
        <v>42587</v>
      </c>
      <c r="C16" s="110"/>
      <c r="D16" s="33">
        <v>42587</v>
      </c>
      <c r="E16" s="88" t="s">
        <v>403</v>
      </c>
      <c r="F16" s="103"/>
      <c r="G16" s="7" t="s">
        <v>85</v>
      </c>
      <c r="H16" s="99"/>
      <c r="I16" s="99"/>
      <c r="J16" s="98"/>
      <c r="K16" s="99"/>
      <c r="L16" s="34">
        <v>6845000</v>
      </c>
      <c r="M16" s="35"/>
      <c r="N16" s="35" t="s">
        <v>8</v>
      </c>
      <c r="O16" s="45" t="str">
        <f>IF(AND('331-CT'!$G$5=TH!G16,OR(M16="331",N16="331")),"x","")</f>
        <v/>
      </c>
      <c r="P16" s="45" t="str">
        <f>IF(AND(A16='111'!$L$11,OR($M16=$P$7,$N16=$P$7)),"x","")</f>
        <v/>
      </c>
      <c r="Q16" s="45" t="str">
        <f>IF(AND($M16=$P$7,$A16&lt;'111'!$L$11),"x","")</f>
        <v/>
      </c>
      <c r="R16" s="45" t="str">
        <f>IF(AND($N16=$P$7,$A16&lt;'111'!$L$11),"x","")</f>
        <v/>
      </c>
    </row>
    <row r="17" spans="1:18" ht="15.75" customHeight="1">
      <c r="A17" s="32">
        <f t="shared" si="2"/>
        <v>8</v>
      </c>
      <c r="B17" s="33">
        <f t="shared" si="3"/>
        <v>42592</v>
      </c>
      <c r="C17" s="110"/>
      <c r="D17" s="33">
        <v>42592</v>
      </c>
      <c r="E17" s="88" t="s">
        <v>404</v>
      </c>
      <c r="F17" s="103"/>
      <c r="G17" s="7" t="s">
        <v>85</v>
      </c>
      <c r="H17" s="99"/>
      <c r="I17" s="99"/>
      <c r="J17" s="98"/>
      <c r="K17" s="99"/>
      <c r="L17" s="34">
        <v>114515000</v>
      </c>
      <c r="M17" s="35" t="s">
        <v>8</v>
      </c>
      <c r="N17" s="35"/>
      <c r="O17" s="45" t="str">
        <f>IF(AND('331-CT'!$G$5=TH!G17,OR(M17="331",N17="331")),"x","")</f>
        <v/>
      </c>
      <c r="P17" s="45" t="str">
        <f>IF(AND(A17='111'!$L$11,OR($M17=$P$7,$N17=$P$7)),"x","")</f>
        <v/>
      </c>
      <c r="Q17" s="45" t="str">
        <f>IF(AND($M17=$P$7,$A17&lt;'111'!$L$11),"x","")</f>
        <v/>
      </c>
      <c r="R17" s="45" t="str">
        <f>IF(AND($N17=$P$7,$A17&lt;'111'!$L$11),"x","")</f>
        <v/>
      </c>
    </row>
    <row r="18" spans="1:18" ht="15.75" customHeight="1">
      <c r="A18" s="32">
        <f t="shared" si="2"/>
        <v>10</v>
      </c>
      <c r="B18" s="33">
        <f t="shared" si="3"/>
        <v>42650</v>
      </c>
      <c r="C18" s="110"/>
      <c r="D18" s="33">
        <v>42650</v>
      </c>
      <c r="E18" s="88" t="s">
        <v>405</v>
      </c>
      <c r="F18" s="103"/>
      <c r="G18" s="7" t="s">
        <v>85</v>
      </c>
      <c r="H18" s="99">
        <v>2215.5</v>
      </c>
      <c r="I18" s="99">
        <v>105000</v>
      </c>
      <c r="J18" s="98"/>
      <c r="K18" s="99"/>
      <c r="L18" s="34">
        <f>ROUND(H18*I18,-3)</f>
        <v>232628000</v>
      </c>
      <c r="M18" s="35" t="s">
        <v>92</v>
      </c>
      <c r="N18" s="35" t="s">
        <v>8</v>
      </c>
      <c r="O18" s="45" t="str">
        <f>IF(AND('331-CT'!$G$5=TH!G18,OR(M18="331",N18="331")),"x","")</f>
        <v/>
      </c>
      <c r="P18" s="45" t="str">
        <f>IF(AND(A18='111'!$L$11,OR($M18=$P$7,$N18=$P$7)),"x","")</f>
        <v/>
      </c>
      <c r="Q18" s="45" t="str">
        <f>IF(AND($M18=$P$7,$A18&lt;'111'!$L$11),"x","")</f>
        <v/>
      </c>
      <c r="R18" s="45" t="str">
        <f>IF(AND($N18=$P$7,$A18&lt;'111'!$L$11),"x","")</f>
        <v/>
      </c>
    </row>
    <row r="19" spans="1:18" ht="15.75" customHeight="1">
      <c r="A19" s="32">
        <f t="shared" si="2"/>
        <v>11</v>
      </c>
      <c r="B19" s="33">
        <f t="shared" si="3"/>
        <v>42689</v>
      </c>
      <c r="C19" s="110"/>
      <c r="D19" s="33">
        <v>42689</v>
      </c>
      <c r="E19" s="88" t="s">
        <v>404</v>
      </c>
      <c r="F19" s="103"/>
      <c r="G19" s="7" t="s">
        <v>85</v>
      </c>
      <c r="H19" s="99"/>
      <c r="I19" s="99"/>
      <c r="J19" s="98"/>
      <c r="K19" s="99"/>
      <c r="L19" s="34">
        <v>200000000</v>
      </c>
      <c r="M19" s="35" t="s">
        <v>8</v>
      </c>
      <c r="N19" s="35"/>
      <c r="O19" s="45" t="str">
        <f>IF(AND('331-CT'!$G$5=TH!G19,OR(M19="331",N19="331")),"x","")</f>
        <v/>
      </c>
      <c r="P19" s="45" t="str">
        <f>IF(AND(A19='111'!$L$11,OR($M19=$P$7,$N19=$P$7)),"x","")</f>
        <v/>
      </c>
      <c r="Q19" s="45" t="str">
        <f>IF(AND($M19=$P$7,$A19&lt;'111'!$L$11),"x","")</f>
        <v/>
      </c>
      <c r="R19" s="45" t="str">
        <f>IF(AND($N19=$P$7,$A19&lt;'111'!$L$11),"x","")</f>
        <v/>
      </c>
    </row>
    <row r="20" spans="1:18" ht="15.75" customHeight="1">
      <c r="A20" s="32">
        <f t="shared" si="2"/>
        <v>11</v>
      </c>
      <c r="B20" s="33">
        <f t="shared" si="3"/>
        <v>42701</v>
      </c>
      <c r="C20" s="110"/>
      <c r="D20" s="87">
        <v>42701</v>
      </c>
      <c r="E20" s="88" t="s">
        <v>246</v>
      </c>
      <c r="F20" s="157"/>
      <c r="G20" s="7" t="s">
        <v>109</v>
      </c>
      <c r="H20" s="99">
        <v>10</v>
      </c>
      <c r="I20" s="99">
        <f>8.5*22500</f>
        <v>191250</v>
      </c>
      <c r="J20" s="98"/>
      <c r="K20" s="99"/>
      <c r="L20" s="34">
        <f>ROUND(H20*I20,-3)</f>
        <v>1913000</v>
      </c>
      <c r="M20" s="35" t="s">
        <v>92</v>
      </c>
      <c r="N20" s="35" t="s">
        <v>8</v>
      </c>
      <c r="O20" s="45" t="str">
        <f>IF(AND('331-CT'!$G$5=TH!G20,OR(M20="331",N20="331")),"x","")</f>
        <v/>
      </c>
      <c r="P20" s="45" t="str">
        <f>IF(AND(A20='111'!$L$11,OR($M20=$P$7,$N20=$P$7)),"x","")</f>
        <v/>
      </c>
      <c r="Q20" s="45" t="str">
        <f>IF(AND($M20=$P$7,$A20&lt;'111'!$L$11),"x","")</f>
        <v/>
      </c>
      <c r="R20" s="45" t="str">
        <f>IF(AND($N20=$P$7,$A20&lt;'111'!$L$11),"x","")</f>
        <v/>
      </c>
    </row>
    <row r="21" spans="1:18" ht="15.75" customHeight="1">
      <c r="A21" s="32">
        <f t="shared" si="2"/>
        <v>12</v>
      </c>
      <c r="B21" s="33">
        <f t="shared" si="3"/>
        <v>42709</v>
      </c>
      <c r="C21" s="110"/>
      <c r="D21" s="33">
        <v>42709</v>
      </c>
      <c r="E21" s="88" t="s">
        <v>406</v>
      </c>
      <c r="F21" s="103"/>
      <c r="G21" s="7" t="s">
        <v>85</v>
      </c>
      <c r="H21" s="99"/>
      <c r="I21" s="99"/>
      <c r="J21" s="98"/>
      <c r="K21" s="99"/>
      <c r="L21" s="34">
        <v>200000000</v>
      </c>
      <c r="M21" s="35"/>
      <c r="N21" s="35" t="s">
        <v>8</v>
      </c>
      <c r="O21" s="45" t="str">
        <f>IF(AND('331-CT'!$G$5=TH!G21,OR(M21="331",N21="331")),"x","")</f>
        <v/>
      </c>
      <c r="P21" s="45" t="str">
        <f>IF(AND(A21='111'!$L$11,OR($M21=$P$7,$N21=$P$7)),"x","")</f>
        <v/>
      </c>
      <c r="Q21" s="45" t="str">
        <f>IF(AND($M21=$P$7,$A21&lt;'111'!$L$11),"x","")</f>
        <v/>
      </c>
      <c r="R21" s="45" t="str">
        <f>IF(AND($N21=$P$7,$A21&lt;'111'!$L$11),"x","")</f>
        <v/>
      </c>
    </row>
    <row r="22" spans="1:18" ht="15.75" customHeight="1">
      <c r="A22" s="32">
        <f t="shared" si="2"/>
        <v>12</v>
      </c>
      <c r="B22" s="33">
        <f t="shared" si="3"/>
        <v>42711</v>
      </c>
      <c r="C22" s="110"/>
      <c r="D22" s="87">
        <v>42711</v>
      </c>
      <c r="E22" s="88" t="s">
        <v>243</v>
      </c>
      <c r="F22" s="157"/>
      <c r="G22" s="7" t="s">
        <v>111</v>
      </c>
      <c r="H22" s="99">
        <v>495</v>
      </c>
      <c r="I22" s="99">
        <v>80000</v>
      </c>
      <c r="J22" s="98"/>
      <c r="K22" s="99"/>
      <c r="L22" s="34">
        <f t="shared" ref="L22:L29" si="4">ROUND(H22*I22,-3)</f>
        <v>39600000</v>
      </c>
      <c r="M22" s="35" t="s">
        <v>92</v>
      </c>
      <c r="N22" s="35" t="s">
        <v>8</v>
      </c>
      <c r="O22" s="45" t="str">
        <f>IF(AND('331-CT'!$G$5=TH!G22,OR(M22="331",N22="331")),"x","")</f>
        <v>x</v>
      </c>
      <c r="P22" s="45" t="str">
        <f>IF(AND(A22='111'!$L$11,OR($M22=$P$7,$N22=$P$7)),"x","")</f>
        <v/>
      </c>
      <c r="Q22" s="45" t="str">
        <f>IF(AND($M22=$P$7,$A22&lt;'111'!$L$11),"x","")</f>
        <v/>
      </c>
      <c r="R22" s="45" t="str">
        <f>IF(AND($N22=$P$7,$A22&lt;'111'!$L$11),"x","")</f>
        <v/>
      </c>
    </row>
    <row r="23" spans="1:18" ht="15.75" customHeight="1">
      <c r="A23" s="32">
        <f t="shared" si="2"/>
        <v>12</v>
      </c>
      <c r="B23" s="33">
        <f t="shared" si="3"/>
        <v>42714</v>
      </c>
      <c r="C23" s="110"/>
      <c r="D23" s="87">
        <v>42714</v>
      </c>
      <c r="E23" s="88" t="s">
        <v>244</v>
      </c>
      <c r="F23" s="157"/>
      <c r="G23" s="7" t="s">
        <v>111</v>
      </c>
      <c r="H23" s="99">
        <v>429</v>
      </c>
      <c r="I23" s="99">
        <v>85000</v>
      </c>
      <c r="J23" s="98"/>
      <c r="K23" s="99"/>
      <c r="L23" s="34">
        <f t="shared" si="4"/>
        <v>36465000</v>
      </c>
      <c r="M23" s="35" t="s">
        <v>92</v>
      </c>
      <c r="N23" s="35" t="s">
        <v>8</v>
      </c>
      <c r="O23" s="45" t="str">
        <f>IF(AND('331-CT'!$G$5=TH!G23,OR(M23="331",N23="331")),"x","")</f>
        <v>x</v>
      </c>
      <c r="P23" s="45" t="str">
        <f>IF(AND(A23='111'!$L$11,OR($M23=$P$7,$N23=$P$7)),"x","")</f>
        <v/>
      </c>
      <c r="Q23" s="45" t="str">
        <f>IF(AND($M23=$P$7,$A23&lt;'111'!$L$11),"x","")</f>
        <v/>
      </c>
      <c r="R23" s="45" t="str">
        <f>IF(AND($N23=$P$7,$A23&lt;'111'!$L$11),"x","")</f>
        <v/>
      </c>
    </row>
    <row r="24" spans="1:18" ht="15.75" customHeight="1">
      <c r="A24" s="32">
        <f t="shared" si="2"/>
        <v>12</v>
      </c>
      <c r="B24" s="33">
        <f t="shared" si="3"/>
        <v>42714</v>
      </c>
      <c r="C24" s="110"/>
      <c r="D24" s="87">
        <v>42714</v>
      </c>
      <c r="E24" s="88" t="s">
        <v>245</v>
      </c>
      <c r="F24" s="157"/>
      <c r="G24" s="7" t="s">
        <v>111</v>
      </c>
      <c r="H24" s="99">
        <v>154</v>
      </c>
      <c r="I24" s="99">
        <v>80000</v>
      </c>
      <c r="J24" s="98"/>
      <c r="K24" s="99"/>
      <c r="L24" s="34">
        <f t="shared" si="4"/>
        <v>12320000</v>
      </c>
      <c r="M24" s="35" t="s">
        <v>92</v>
      </c>
      <c r="N24" s="35" t="s">
        <v>8</v>
      </c>
      <c r="O24" s="45" t="str">
        <f>IF(AND('331-CT'!$G$5=TH!G24,OR(M24="331",N24="331")),"x","")</f>
        <v>x</v>
      </c>
      <c r="P24" s="45" t="str">
        <f>IF(AND(A24='111'!$L$11,OR($M24=$P$7,$N24=$P$7)),"x","")</f>
        <v/>
      </c>
      <c r="Q24" s="45" t="str">
        <f>IF(AND($M24=$P$7,$A24&lt;'111'!$L$11),"x","")</f>
        <v/>
      </c>
      <c r="R24" s="45" t="str">
        <f>IF(AND($N24=$P$7,$A24&lt;'111'!$L$11),"x","")</f>
        <v/>
      </c>
    </row>
    <row r="25" spans="1:18" ht="15.75" customHeight="1">
      <c r="A25" s="32">
        <f t="shared" si="2"/>
        <v>12</v>
      </c>
      <c r="B25" s="33">
        <f t="shared" si="3"/>
        <v>42720</v>
      </c>
      <c r="C25" s="110"/>
      <c r="D25" s="87">
        <v>42720</v>
      </c>
      <c r="E25" s="88" t="s">
        <v>243</v>
      </c>
      <c r="F25" s="157"/>
      <c r="G25" s="7" t="s">
        <v>111</v>
      </c>
      <c r="H25" s="99">
        <v>886</v>
      </c>
      <c r="I25" s="99">
        <v>90000</v>
      </c>
      <c r="J25" s="98"/>
      <c r="K25" s="99"/>
      <c r="L25" s="34">
        <f t="shared" si="4"/>
        <v>79740000</v>
      </c>
      <c r="M25" s="35" t="s">
        <v>92</v>
      </c>
      <c r="N25" s="35" t="s">
        <v>8</v>
      </c>
      <c r="O25" s="45" t="str">
        <f>IF(AND('331-CT'!$G$5=TH!G25,OR(M25="331",N25="331")),"x","")</f>
        <v>x</v>
      </c>
      <c r="P25" s="45" t="str">
        <f>IF(AND(A25='111'!$L$11,OR($M25=$P$7,$N25=$P$7)),"x","")</f>
        <v/>
      </c>
      <c r="Q25" s="45" t="str">
        <f>IF(AND($M25=$P$7,$A25&lt;'111'!$L$11),"x","")</f>
        <v/>
      </c>
      <c r="R25" s="45" t="str">
        <f>IF(AND($N25=$P$7,$A25&lt;'111'!$L$11),"x","")</f>
        <v/>
      </c>
    </row>
    <row r="26" spans="1:18" ht="15.75" customHeight="1">
      <c r="A26" s="32">
        <f t="shared" si="2"/>
        <v>12</v>
      </c>
      <c r="B26" s="33">
        <f t="shared" si="3"/>
        <v>42722</v>
      </c>
      <c r="C26" s="110"/>
      <c r="D26" s="33">
        <v>42722</v>
      </c>
      <c r="E26" s="88" t="s">
        <v>398</v>
      </c>
      <c r="F26" s="103"/>
      <c r="G26" s="151" t="s">
        <v>357</v>
      </c>
      <c r="H26" s="99">
        <f>2870</f>
        <v>2870</v>
      </c>
      <c r="I26" s="99">
        <v>5000</v>
      </c>
      <c r="J26" s="98"/>
      <c r="K26" s="99"/>
      <c r="L26" s="34">
        <f t="shared" si="4"/>
        <v>14350000</v>
      </c>
      <c r="M26" s="35" t="s">
        <v>92</v>
      </c>
      <c r="N26" s="35" t="s">
        <v>8</v>
      </c>
      <c r="O26" s="45" t="str">
        <f>IF(AND('331-CT'!$G$5=TH!G26,OR(M26="331",N26="331")),"x","")</f>
        <v/>
      </c>
      <c r="P26" s="45" t="str">
        <f>IF(AND(A26='111'!$L$11,OR($M26=$P$7,$N26=$P$7)),"x","")</f>
        <v/>
      </c>
      <c r="Q26" s="45" t="str">
        <f>IF(AND($M26=$P$7,$A26&lt;'111'!$L$11),"x","")</f>
        <v/>
      </c>
      <c r="R26" s="45" t="str">
        <f>IF(AND($N26=$P$7,$A26&lt;'111'!$L$11),"x","")</f>
        <v/>
      </c>
    </row>
    <row r="27" spans="1:18" ht="15.75" customHeight="1">
      <c r="A27" s="32">
        <f t="shared" si="2"/>
        <v>12</v>
      </c>
      <c r="B27" s="33">
        <f t="shared" si="3"/>
        <v>42728</v>
      </c>
      <c r="C27" s="110"/>
      <c r="D27" s="87">
        <v>42728</v>
      </c>
      <c r="E27" s="88" t="s">
        <v>243</v>
      </c>
      <c r="F27" s="157"/>
      <c r="G27" s="7" t="s">
        <v>111</v>
      </c>
      <c r="H27" s="99">
        <v>686</v>
      </c>
      <c r="I27" s="99">
        <v>87000</v>
      </c>
      <c r="J27" s="98"/>
      <c r="K27" s="99"/>
      <c r="L27" s="34">
        <f t="shared" si="4"/>
        <v>59682000</v>
      </c>
      <c r="M27" s="35" t="s">
        <v>92</v>
      </c>
      <c r="N27" s="35" t="s">
        <v>8</v>
      </c>
      <c r="O27" s="45" t="str">
        <f>IF(AND('331-CT'!$G$5=TH!G27,OR(M27="331",N27="331")),"x","")</f>
        <v>x</v>
      </c>
      <c r="P27" s="45" t="str">
        <f>IF(AND(A27='111'!$L$11,OR($M27=$P$7,$N27=$P$7)),"x","")</f>
        <v/>
      </c>
      <c r="Q27" s="45" t="str">
        <f>IF(AND($M27=$P$7,$A27&lt;'111'!$L$11),"x","")</f>
        <v/>
      </c>
      <c r="R27" s="45" t="str">
        <f>IF(AND($N27=$P$7,$A27&lt;'111'!$L$11),"x","")</f>
        <v/>
      </c>
    </row>
    <row r="28" spans="1:18" ht="15.75" customHeight="1">
      <c r="A28" s="32">
        <f t="shared" si="2"/>
        <v>12</v>
      </c>
      <c r="B28" s="33">
        <f t="shared" si="3"/>
        <v>42729</v>
      </c>
      <c r="C28" s="110"/>
      <c r="D28" s="87">
        <v>42729</v>
      </c>
      <c r="E28" s="88" t="s">
        <v>246</v>
      </c>
      <c r="F28" s="157"/>
      <c r="G28" s="7" t="s">
        <v>109</v>
      </c>
      <c r="H28" s="99">
        <v>1790</v>
      </c>
      <c r="I28" s="99">
        <f>8.5*22500</f>
        <v>191250</v>
      </c>
      <c r="J28" s="98"/>
      <c r="K28" s="99"/>
      <c r="L28" s="34">
        <f t="shared" si="4"/>
        <v>342338000</v>
      </c>
      <c r="M28" s="35" t="s">
        <v>92</v>
      </c>
      <c r="N28" s="35" t="s">
        <v>8</v>
      </c>
      <c r="O28" s="45" t="str">
        <f>IF(AND('331-CT'!$G$5=TH!G28,OR(M28="331",N28="331")),"x","")</f>
        <v/>
      </c>
      <c r="P28" s="45" t="str">
        <f>IF(AND(A28='111'!$L$11,OR($M28=$P$7,$N28=$P$7)),"x","")</f>
        <v/>
      </c>
      <c r="Q28" s="45" t="str">
        <f>IF(AND($M28=$P$7,$A28&lt;'111'!$L$11),"x","")</f>
        <v/>
      </c>
      <c r="R28" s="45" t="str">
        <f>IF(AND($N28=$P$7,$A28&lt;'111'!$L$11),"x","")</f>
        <v/>
      </c>
    </row>
    <row r="29" spans="1:18" ht="15.75" customHeight="1">
      <c r="A29" s="32">
        <f t="shared" si="2"/>
        <v>12</v>
      </c>
      <c r="B29" s="33">
        <f t="shared" si="3"/>
        <v>42733</v>
      </c>
      <c r="C29" s="110"/>
      <c r="D29" s="87">
        <v>42733</v>
      </c>
      <c r="E29" s="88" t="s">
        <v>243</v>
      </c>
      <c r="F29" s="157"/>
      <c r="G29" s="7" t="s">
        <v>111</v>
      </c>
      <c r="H29" s="99">
        <v>730</v>
      </c>
      <c r="I29" s="99">
        <v>90000</v>
      </c>
      <c r="J29" s="98"/>
      <c r="K29" s="99"/>
      <c r="L29" s="34">
        <f t="shared" si="4"/>
        <v>65700000</v>
      </c>
      <c r="M29" s="35" t="s">
        <v>92</v>
      </c>
      <c r="N29" s="35" t="s">
        <v>8</v>
      </c>
      <c r="O29" s="45" t="str">
        <f>IF(AND('331-CT'!$G$5=TH!G29,OR(M29="331",N29="331")),"x","")</f>
        <v>x</v>
      </c>
      <c r="P29" s="45" t="str">
        <f>IF(AND(A29='111'!$L$11,OR($M29=$P$7,$N29=$P$7)),"x","")</f>
        <v/>
      </c>
      <c r="Q29" s="45" t="str">
        <f>IF(AND($M29=$P$7,$A29&lt;'111'!$L$11),"x","")</f>
        <v/>
      </c>
      <c r="R29" s="45" t="str">
        <f>IF(AND($N29=$P$7,$A29&lt;'111'!$L$11),"x","")</f>
        <v/>
      </c>
    </row>
    <row r="30" spans="1:18" ht="15.75" customHeight="1">
      <c r="A30" s="32">
        <f t="shared" si="2"/>
        <v>1</v>
      </c>
      <c r="B30" s="33">
        <f t="shared" si="3"/>
        <v>42736</v>
      </c>
      <c r="C30" s="110" t="s">
        <v>248</v>
      </c>
      <c r="D30" s="33">
        <v>42736</v>
      </c>
      <c r="E30" s="88" t="s">
        <v>249</v>
      </c>
      <c r="F30" s="103"/>
      <c r="G30" s="151"/>
      <c r="H30" s="99"/>
      <c r="I30" s="99"/>
      <c r="J30" s="98"/>
      <c r="K30" s="99"/>
      <c r="L30" s="34">
        <v>8000000</v>
      </c>
      <c r="M30" s="35" t="s">
        <v>33</v>
      </c>
      <c r="N30" s="35" t="s">
        <v>250</v>
      </c>
      <c r="O30" s="45" t="str">
        <f>IF(AND('331-CT'!$G$5=TH!G30,OR(M30="331",N30="331")),"x","")</f>
        <v/>
      </c>
      <c r="P30" s="45" t="str">
        <f>IF(AND(A30='111'!$L$11,OR($M30=$P$7,$N30=$P$7)),"x","")</f>
        <v/>
      </c>
      <c r="Q30" s="45" t="str">
        <f>IF(AND($M30=$P$7,$A30&lt;'111'!$L$11),"x","")</f>
        <v>x</v>
      </c>
      <c r="R30" s="45" t="str">
        <f>IF(AND($N30=$P$7,$A30&lt;'111'!$L$11),"x","")</f>
        <v/>
      </c>
    </row>
    <row r="31" spans="1:18" ht="15.75" customHeight="1">
      <c r="A31" s="32">
        <f t="shared" si="2"/>
        <v>1</v>
      </c>
      <c r="B31" s="33">
        <f t="shared" si="3"/>
        <v>42736</v>
      </c>
      <c r="C31" s="110" t="s">
        <v>251</v>
      </c>
      <c r="D31" s="33">
        <v>42736</v>
      </c>
      <c r="E31" s="88" t="s">
        <v>255</v>
      </c>
      <c r="F31" s="103"/>
      <c r="G31" s="151"/>
      <c r="H31" s="99"/>
      <c r="I31" s="99"/>
      <c r="J31" s="98"/>
      <c r="K31" s="99"/>
      <c r="L31" s="34">
        <v>6771000</v>
      </c>
      <c r="M31" s="35"/>
      <c r="N31" s="35" t="s">
        <v>33</v>
      </c>
      <c r="O31" s="45" t="str">
        <f>IF(AND('331-CT'!$G$5=TH!G31,OR(M31="331",N31="331")),"x","")</f>
        <v/>
      </c>
      <c r="P31" s="45" t="str">
        <f>IF(AND(A31='111'!$L$11,OR($M31=$P$7,$N31=$P$7)),"x","")</f>
        <v/>
      </c>
      <c r="Q31" s="45" t="str">
        <f>IF(AND($M31=$P$7,$A31&lt;'111'!$L$11),"x","")</f>
        <v/>
      </c>
      <c r="R31" s="45" t="str">
        <f>IF(AND($N31=$P$7,$A31&lt;'111'!$L$11),"x","")</f>
        <v>x</v>
      </c>
    </row>
    <row r="32" spans="1:18" ht="15.75" customHeight="1">
      <c r="A32" s="32">
        <f t="shared" si="2"/>
        <v>1</v>
      </c>
      <c r="B32" s="33">
        <f t="shared" si="3"/>
        <v>42736</v>
      </c>
      <c r="C32" s="110" t="s">
        <v>252</v>
      </c>
      <c r="D32" s="33">
        <v>42736</v>
      </c>
      <c r="E32" s="88" t="s">
        <v>256</v>
      </c>
      <c r="F32" s="103"/>
      <c r="G32" s="151"/>
      <c r="H32" s="99"/>
      <c r="I32" s="99"/>
      <c r="J32" s="98"/>
      <c r="K32" s="99"/>
      <c r="L32" s="34">
        <v>500000</v>
      </c>
      <c r="M32" s="35"/>
      <c r="N32" s="35" t="s">
        <v>33</v>
      </c>
      <c r="O32" s="45" t="str">
        <f>IF(AND('331-CT'!$G$5=TH!G32,OR(M32="331",N32="331")),"x","")</f>
        <v/>
      </c>
      <c r="P32" s="45" t="str">
        <f>IF(AND(A32='111'!$L$11,OR($M32=$P$7,$N32=$P$7)),"x","")</f>
        <v/>
      </c>
      <c r="Q32" s="45" t="str">
        <f>IF(AND($M32=$P$7,$A32&lt;'111'!$L$11),"x","")</f>
        <v/>
      </c>
      <c r="R32" s="45" t="str">
        <f>IF(AND($N32=$P$7,$A32&lt;'111'!$L$11),"x","")</f>
        <v>x</v>
      </c>
    </row>
    <row r="33" spans="1:18" ht="15.75" customHeight="1">
      <c r="A33" s="32">
        <f t="shared" si="2"/>
        <v>1</v>
      </c>
      <c r="B33" s="33">
        <f t="shared" si="3"/>
        <v>42736</v>
      </c>
      <c r="C33" s="110" t="s">
        <v>253</v>
      </c>
      <c r="D33" s="33">
        <v>42736</v>
      </c>
      <c r="E33" s="88" t="s">
        <v>257</v>
      </c>
      <c r="F33" s="103"/>
      <c r="G33" s="151"/>
      <c r="H33" s="99"/>
      <c r="I33" s="99"/>
      <c r="J33" s="98"/>
      <c r="K33" s="99"/>
      <c r="L33" s="34">
        <v>50000000</v>
      </c>
      <c r="M33" s="35"/>
      <c r="N33" s="35" t="s">
        <v>33</v>
      </c>
      <c r="O33" s="45" t="str">
        <f>IF(AND('331-CT'!$G$5=TH!G33,OR(M33="331",N33="331")),"x","")</f>
        <v/>
      </c>
      <c r="P33" s="45" t="str">
        <f>IF(AND(A33='111'!$L$11,OR($M33=$P$7,$N33=$P$7)),"x","")</f>
        <v/>
      </c>
      <c r="Q33" s="45" t="str">
        <f>IF(AND($M33=$P$7,$A33&lt;'111'!$L$11),"x","")</f>
        <v/>
      </c>
      <c r="R33" s="45" t="str">
        <f>IF(AND($N33=$P$7,$A33&lt;'111'!$L$11),"x","")</f>
        <v>x</v>
      </c>
    </row>
    <row r="34" spans="1:18" ht="15.75" customHeight="1">
      <c r="A34" s="32">
        <f t="shared" si="2"/>
        <v>1</v>
      </c>
      <c r="B34" s="33">
        <f t="shared" si="3"/>
        <v>42736</v>
      </c>
      <c r="C34" s="110" t="s">
        <v>254</v>
      </c>
      <c r="D34" s="33">
        <v>42736</v>
      </c>
      <c r="E34" s="88" t="s">
        <v>258</v>
      </c>
      <c r="F34" s="103"/>
      <c r="G34" s="151"/>
      <c r="H34" s="99"/>
      <c r="I34" s="99"/>
      <c r="J34" s="98"/>
      <c r="K34" s="99"/>
      <c r="L34" s="34">
        <v>61031000</v>
      </c>
      <c r="M34" s="35"/>
      <c r="N34" s="35" t="s">
        <v>33</v>
      </c>
      <c r="O34" s="45" t="str">
        <f>IF(AND('331-CT'!$G$5=TH!G34,OR(M34="331",N34="331")),"x","")</f>
        <v/>
      </c>
      <c r="P34" s="45" t="str">
        <f>IF(AND(A34='111'!$L$11,OR($M34=$P$7,$N34=$P$7)),"x","")</f>
        <v/>
      </c>
      <c r="Q34" s="45" t="str">
        <f>IF(AND($M34=$P$7,$A34&lt;'111'!$L$11),"x","")</f>
        <v/>
      </c>
      <c r="R34" s="45" t="str">
        <f>IF(AND($N34=$P$7,$A34&lt;'111'!$L$11),"x","")</f>
        <v>x</v>
      </c>
    </row>
    <row r="35" spans="1:18" ht="15.75" customHeight="1">
      <c r="A35" s="32">
        <f t="shared" si="2"/>
        <v>1</v>
      </c>
      <c r="B35" s="33">
        <f t="shared" si="3"/>
        <v>42737</v>
      </c>
      <c r="C35" s="110"/>
      <c r="D35" s="87">
        <v>42737</v>
      </c>
      <c r="E35" s="88" t="s">
        <v>243</v>
      </c>
      <c r="F35" s="157"/>
      <c r="G35" s="7" t="s">
        <v>111</v>
      </c>
      <c r="H35" s="99">
        <v>690</v>
      </c>
      <c r="I35" s="99">
        <v>83000</v>
      </c>
      <c r="J35" s="98"/>
      <c r="K35" s="99"/>
      <c r="L35" s="34">
        <f>ROUND(H35*I35,-3)</f>
        <v>57270000</v>
      </c>
      <c r="M35" s="35" t="s">
        <v>92</v>
      </c>
      <c r="N35" s="35" t="s">
        <v>8</v>
      </c>
      <c r="O35" s="45" t="str">
        <f>IF(AND('331-CT'!$G$5=TH!G35,OR(M35="331",N35="331")),"x","")</f>
        <v>x</v>
      </c>
      <c r="P35" s="45" t="str">
        <f>IF(AND(A35='111'!$L$11,OR($M35=$P$7,$N35=$P$7)),"x","")</f>
        <v/>
      </c>
      <c r="Q35" s="45" t="str">
        <f>IF(AND($M35=$P$7,$A35&lt;'111'!$L$11),"x","")</f>
        <v/>
      </c>
      <c r="R35" s="45" t="str">
        <f>IF(AND($N35=$P$7,$A35&lt;'111'!$L$11),"x","")</f>
        <v/>
      </c>
    </row>
    <row r="36" spans="1:18" ht="15.75" customHeight="1">
      <c r="A36" s="32">
        <f t="shared" si="2"/>
        <v>1</v>
      </c>
      <c r="B36" s="33">
        <f t="shared" si="3"/>
        <v>42738</v>
      </c>
      <c r="C36" s="110"/>
      <c r="D36" s="33">
        <v>42738</v>
      </c>
      <c r="E36" s="88" t="s">
        <v>398</v>
      </c>
      <c r="F36" s="103"/>
      <c r="G36" s="151" t="s">
        <v>357</v>
      </c>
      <c r="H36" s="99">
        <v>2860</v>
      </c>
      <c r="I36" s="99">
        <v>11000</v>
      </c>
      <c r="J36" s="98"/>
      <c r="K36" s="99"/>
      <c r="L36" s="34">
        <f>ROUND(H36*I36,-3)</f>
        <v>31460000</v>
      </c>
      <c r="M36" s="35" t="s">
        <v>92</v>
      </c>
      <c r="N36" s="35" t="s">
        <v>8</v>
      </c>
      <c r="O36" s="45" t="str">
        <f>IF(AND('331-CT'!$G$5=TH!G36,OR(M36="331",N36="331")),"x","")</f>
        <v/>
      </c>
      <c r="P36" s="45" t="str">
        <f>IF(AND(A36='111'!$L$11,OR($M36=$P$7,$N36=$P$7)),"x","")</f>
        <v/>
      </c>
      <c r="Q36" s="45" t="str">
        <f>IF(AND($M36=$P$7,$A36&lt;'111'!$L$11),"x","")</f>
        <v/>
      </c>
      <c r="R36" s="45" t="str">
        <f>IF(AND($N36=$P$7,$A36&lt;'111'!$L$11),"x","")</f>
        <v/>
      </c>
    </row>
    <row r="37" spans="1:18" ht="15.75" customHeight="1">
      <c r="A37" s="32">
        <f t="shared" si="2"/>
        <v>1</v>
      </c>
      <c r="B37" s="33">
        <f t="shared" si="3"/>
        <v>42738</v>
      </c>
      <c r="C37" s="110" t="s">
        <v>260</v>
      </c>
      <c r="D37" s="33">
        <v>42738</v>
      </c>
      <c r="E37" s="88" t="s">
        <v>272</v>
      </c>
      <c r="F37" s="103"/>
      <c r="G37" s="151"/>
      <c r="H37" s="99"/>
      <c r="I37" s="99"/>
      <c r="J37" s="98"/>
      <c r="K37" s="99"/>
      <c r="L37" s="34">
        <v>70000000</v>
      </c>
      <c r="M37" s="35" t="s">
        <v>288</v>
      </c>
      <c r="N37" s="35" t="s">
        <v>33</v>
      </c>
      <c r="O37" s="45" t="str">
        <f>IF(AND('331-CT'!$G$5=TH!G37,OR(M37="331",N37="331")),"x","")</f>
        <v/>
      </c>
      <c r="P37" s="45" t="str">
        <f>IF(AND(A37='111'!$L$11,OR($M37=$P$7,$N37=$P$7)),"x","")</f>
        <v/>
      </c>
      <c r="Q37" s="45" t="str">
        <f>IF(AND($M37=$P$7,$A37&lt;'111'!$L$11),"x","")</f>
        <v/>
      </c>
      <c r="R37" s="45" t="str">
        <f>IF(AND($N37=$P$7,$A37&lt;'111'!$L$11),"x","")</f>
        <v>x</v>
      </c>
    </row>
    <row r="38" spans="1:18" ht="15.75" customHeight="1">
      <c r="A38" s="32">
        <f t="shared" si="2"/>
        <v>1</v>
      </c>
      <c r="B38" s="33">
        <f t="shared" si="3"/>
        <v>42738</v>
      </c>
      <c r="C38" s="110" t="s">
        <v>261</v>
      </c>
      <c r="D38" s="33">
        <v>42738</v>
      </c>
      <c r="E38" s="88" t="s">
        <v>273</v>
      </c>
      <c r="F38" s="103"/>
      <c r="G38" s="151" t="s">
        <v>274</v>
      </c>
      <c r="H38" s="99"/>
      <c r="I38" s="99"/>
      <c r="J38" s="98"/>
      <c r="K38" s="99"/>
      <c r="L38" s="34">
        <v>10517000</v>
      </c>
      <c r="M38" s="35" t="s">
        <v>287</v>
      </c>
      <c r="N38" s="35" t="s">
        <v>33</v>
      </c>
      <c r="O38" s="45" t="str">
        <f>IF(AND('331-CT'!$G$5=TH!G38,OR(M38="331",N38="331")),"x","")</f>
        <v/>
      </c>
      <c r="P38" s="45" t="str">
        <f>IF(AND(A38='111'!$L$11,OR($M38=$P$7,$N38=$P$7)),"x","")</f>
        <v/>
      </c>
      <c r="Q38" s="45" t="str">
        <f>IF(AND($M38=$P$7,$A38&lt;'111'!$L$11),"x","")</f>
        <v/>
      </c>
      <c r="R38" s="45" t="str">
        <f>IF(AND($N38=$P$7,$A38&lt;'111'!$L$11),"x","")</f>
        <v>x</v>
      </c>
    </row>
    <row r="39" spans="1:18" ht="15.75" customHeight="1">
      <c r="A39" s="32">
        <f t="shared" si="2"/>
        <v>1</v>
      </c>
      <c r="B39" s="33">
        <f t="shared" si="3"/>
        <v>42738</v>
      </c>
      <c r="C39" s="110" t="s">
        <v>262</v>
      </c>
      <c r="D39" s="33">
        <v>42738</v>
      </c>
      <c r="E39" s="88" t="s">
        <v>275</v>
      </c>
      <c r="F39" s="103"/>
      <c r="G39" s="151" t="s">
        <v>276</v>
      </c>
      <c r="H39" s="99"/>
      <c r="I39" s="99"/>
      <c r="J39" s="98"/>
      <c r="K39" s="99"/>
      <c r="L39" s="34">
        <v>28017000</v>
      </c>
      <c r="M39" s="35" t="s">
        <v>287</v>
      </c>
      <c r="N39" s="35" t="s">
        <v>33</v>
      </c>
      <c r="O39" s="45" t="str">
        <f>IF(AND('331-CT'!$G$5=TH!G39,OR(M39="331",N39="331")),"x","")</f>
        <v/>
      </c>
      <c r="P39" s="45" t="str">
        <f>IF(AND(A39='111'!$L$11,OR($M39=$P$7,$N39=$P$7)),"x","")</f>
        <v/>
      </c>
      <c r="Q39" s="45" t="str">
        <f>IF(AND($M39=$P$7,$A39&lt;'111'!$L$11),"x","")</f>
        <v/>
      </c>
      <c r="R39" s="45" t="str">
        <f>IF(AND($N39=$P$7,$A39&lt;'111'!$L$11),"x","")</f>
        <v>x</v>
      </c>
    </row>
    <row r="40" spans="1:18" ht="15.75" customHeight="1">
      <c r="A40" s="32">
        <f t="shared" si="2"/>
        <v>1</v>
      </c>
      <c r="B40" s="33">
        <f t="shared" si="3"/>
        <v>42738</v>
      </c>
      <c r="C40" s="110" t="s">
        <v>263</v>
      </c>
      <c r="D40" s="33">
        <v>42738</v>
      </c>
      <c r="E40" s="88" t="s">
        <v>277</v>
      </c>
      <c r="F40" s="103"/>
      <c r="G40" s="151" t="s">
        <v>278</v>
      </c>
      <c r="H40" s="99"/>
      <c r="I40" s="99"/>
      <c r="J40" s="98"/>
      <c r="K40" s="99"/>
      <c r="L40" s="34">
        <v>150050000</v>
      </c>
      <c r="M40" s="35"/>
      <c r="N40" s="35" t="s">
        <v>33</v>
      </c>
      <c r="O40" s="45" t="str">
        <f>IF(AND('331-CT'!$G$5=TH!G40,OR(M40="331",N40="331")),"x","")</f>
        <v/>
      </c>
      <c r="P40" s="45" t="str">
        <f>IF(AND(A40='111'!$L$11,OR($M40=$P$7,$N40=$P$7)),"x","")</f>
        <v/>
      </c>
      <c r="Q40" s="45" t="str">
        <f>IF(AND($M40=$P$7,$A40&lt;'111'!$L$11),"x","")</f>
        <v/>
      </c>
      <c r="R40" s="45" t="str">
        <f>IF(AND($N40=$P$7,$A40&lt;'111'!$L$11),"x","")</f>
        <v>x</v>
      </c>
    </row>
    <row r="41" spans="1:18" ht="15.75" customHeight="1">
      <c r="A41" s="32">
        <f t="shared" si="2"/>
        <v>1</v>
      </c>
      <c r="B41" s="33">
        <f t="shared" si="3"/>
        <v>42738</v>
      </c>
      <c r="C41" s="110" t="s">
        <v>264</v>
      </c>
      <c r="D41" s="33">
        <v>42738</v>
      </c>
      <c r="E41" s="88" t="s">
        <v>279</v>
      </c>
      <c r="F41" s="103"/>
      <c r="G41" s="151"/>
      <c r="H41" s="99"/>
      <c r="I41" s="99"/>
      <c r="J41" s="98"/>
      <c r="K41" s="99"/>
      <c r="L41" s="34">
        <v>21382000</v>
      </c>
      <c r="M41" s="35"/>
      <c r="N41" s="35" t="s">
        <v>33</v>
      </c>
      <c r="O41" s="45" t="str">
        <f>IF(AND('331-CT'!$G$5=TH!G41,OR(M41="331",N41="331")),"x","")</f>
        <v/>
      </c>
      <c r="P41" s="45" t="str">
        <f>IF(AND(A41='111'!$L$11,OR($M41=$P$7,$N41=$P$7)),"x","")</f>
        <v/>
      </c>
      <c r="Q41" s="45" t="str">
        <f>IF(AND($M41=$P$7,$A41&lt;'111'!$L$11),"x","")</f>
        <v/>
      </c>
      <c r="R41" s="45" t="str">
        <f>IF(AND($N41=$P$7,$A41&lt;'111'!$L$11),"x","")</f>
        <v>x</v>
      </c>
    </row>
    <row r="42" spans="1:18" ht="15.75" customHeight="1">
      <c r="A42" s="32">
        <f t="shared" si="2"/>
        <v>1</v>
      </c>
      <c r="B42" s="33">
        <f t="shared" si="3"/>
        <v>42738</v>
      </c>
      <c r="C42" s="110" t="s">
        <v>265</v>
      </c>
      <c r="D42" s="33">
        <v>42738</v>
      </c>
      <c r="E42" s="88" t="s">
        <v>280</v>
      </c>
      <c r="F42" s="103"/>
      <c r="G42" s="151"/>
      <c r="H42" s="99"/>
      <c r="I42" s="99"/>
      <c r="J42" s="98"/>
      <c r="K42" s="99"/>
      <c r="L42" s="34">
        <v>10000000</v>
      </c>
      <c r="M42" s="35"/>
      <c r="N42" s="35" t="s">
        <v>33</v>
      </c>
      <c r="O42" s="45" t="str">
        <f>IF(AND('331-CT'!$G$5=TH!G42,OR(M42="331",N42="331")),"x","")</f>
        <v/>
      </c>
      <c r="P42" s="45" t="str">
        <f>IF(AND(A42='111'!$L$11,OR($M42=$P$7,$N42=$P$7)),"x","")</f>
        <v/>
      </c>
      <c r="Q42" s="45" t="str">
        <f>IF(AND($M42=$P$7,$A42&lt;'111'!$L$11),"x","")</f>
        <v/>
      </c>
      <c r="R42" s="45" t="str">
        <f>IF(AND($N42=$P$7,$A42&lt;'111'!$L$11),"x","")</f>
        <v>x</v>
      </c>
    </row>
    <row r="43" spans="1:18" ht="15.75" customHeight="1">
      <c r="A43" s="32">
        <f t="shared" si="2"/>
        <v>1</v>
      </c>
      <c r="B43" s="33">
        <f t="shared" si="3"/>
        <v>42738</v>
      </c>
      <c r="C43" s="110" t="s">
        <v>266</v>
      </c>
      <c r="D43" s="33">
        <v>42738</v>
      </c>
      <c r="E43" s="88" t="s">
        <v>281</v>
      </c>
      <c r="F43" s="103"/>
      <c r="G43" s="151"/>
      <c r="H43" s="99"/>
      <c r="I43" s="99"/>
      <c r="J43" s="98"/>
      <c r="K43" s="99"/>
      <c r="L43" s="34">
        <v>5000000</v>
      </c>
      <c r="M43" s="35"/>
      <c r="N43" s="35" t="s">
        <v>33</v>
      </c>
      <c r="O43" s="45" t="str">
        <f>IF(AND('331-CT'!$G$5=TH!G43,OR(M43="331",N43="331")),"x","")</f>
        <v/>
      </c>
      <c r="P43" s="45" t="str">
        <f>IF(AND(A43='111'!$L$11,OR($M43=$P$7,$N43=$P$7)),"x","")</f>
        <v/>
      </c>
      <c r="Q43" s="45" t="str">
        <f>IF(AND($M43=$P$7,$A43&lt;'111'!$L$11),"x","")</f>
        <v/>
      </c>
      <c r="R43" s="45" t="str">
        <f>IF(AND($N43=$P$7,$A43&lt;'111'!$L$11),"x","")</f>
        <v>x</v>
      </c>
    </row>
    <row r="44" spans="1:18" ht="15.75" customHeight="1">
      <c r="A44" s="32">
        <f t="shared" ref="A44:A77" si="5">IF(B44&lt;&gt;"",MONTH(B44),"")</f>
        <v>1</v>
      </c>
      <c r="B44" s="33">
        <f t="shared" si="3"/>
        <v>42738</v>
      </c>
      <c r="C44" s="110" t="s">
        <v>267</v>
      </c>
      <c r="D44" s="33">
        <v>42738</v>
      </c>
      <c r="E44" s="88" t="s">
        <v>282</v>
      </c>
      <c r="F44" s="103"/>
      <c r="G44" s="151"/>
      <c r="H44" s="99"/>
      <c r="I44" s="99"/>
      <c r="J44" s="98"/>
      <c r="K44" s="99"/>
      <c r="L44" s="34">
        <v>275000</v>
      </c>
      <c r="M44" s="35"/>
      <c r="N44" s="35" t="s">
        <v>33</v>
      </c>
      <c r="O44" s="45" t="str">
        <f>IF(AND('331-CT'!$G$5=TH!G44,OR(M44="331",N44="331")),"x","")</f>
        <v/>
      </c>
      <c r="P44" s="45" t="str">
        <f>IF(AND(A44='111'!$L$11,OR($M44=$P$7,$N44=$P$7)),"x","")</f>
        <v/>
      </c>
      <c r="Q44" s="45" t="str">
        <f>IF(AND($M44=$P$7,$A44&lt;'111'!$L$11),"x","")</f>
        <v/>
      </c>
      <c r="R44" s="45" t="str">
        <f>IF(AND($N44=$P$7,$A44&lt;'111'!$L$11),"x","")</f>
        <v>x</v>
      </c>
    </row>
    <row r="45" spans="1:18" ht="15.75" customHeight="1">
      <c r="A45" s="32">
        <f t="shared" si="5"/>
        <v>1</v>
      </c>
      <c r="B45" s="33">
        <f t="shared" si="3"/>
        <v>42738</v>
      </c>
      <c r="C45" s="110" t="s">
        <v>268</v>
      </c>
      <c r="D45" s="33">
        <v>42738</v>
      </c>
      <c r="E45" s="88" t="s">
        <v>283</v>
      </c>
      <c r="F45" s="103"/>
      <c r="G45" s="151"/>
      <c r="H45" s="99"/>
      <c r="I45" s="99"/>
      <c r="J45" s="98"/>
      <c r="K45" s="99"/>
      <c r="L45" s="34">
        <v>7284000</v>
      </c>
      <c r="M45" s="35"/>
      <c r="N45" s="35" t="s">
        <v>33</v>
      </c>
      <c r="O45" s="45" t="str">
        <f>IF(AND('331-CT'!$G$5=TH!G45,OR(M45="331",N45="331")),"x","")</f>
        <v/>
      </c>
      <c r="P45" s="45" t="str">
        <f>IF(AND(A45='111'!$L$11,OR($M45=$P$7,$N45=$P$7)),"x","")</f>
        <v/>
      </c>
      <c r="Q45" s="45" t="str">
        <f>IF(AND($M45=$P$7,$A45&lt;'111'!$L$11),"x","")</f>
        <v/>
      </c>
      <c r="R45" s="45" t="str">
        <f>IF(AND($N45=$P$7,$A45&lt;'111'!$L$11),"x","")</f>
        <v>x</v>
      </c>
    </row>
    <row r="46" spans="1:18" ht="15.75" customHeight="1">
      <c r="A46" s="32">
        <f t="shared" si="5"/>
        <v>1</v>
      </c>
      <c r="B46" s="33">
        <f t="shared" si="3"/>
        <v>42738</v>
      </c>
      <c r="C46" s="110" t="s">
        <v>269</v>
      </c>
      <c r="D46" s="33">
        <v>42738</v>
      </c>
      <c r="E46" s="88" t="s">
        <v>284</v>
      </c>
      <c r="F46" s="103" t="s">
        <v>482</v>
      </c>
      <c r="G46" s="151" t="s">
        <v>85</v>
      </c>
      <c r="H46" s="99"/>
      <c r="I46" s="99"/>
      <c r="J46" s="98"/>
      <c r="K46" s="99"/>
      <c r="L46" s="34">
        <v>150000000</v>
      </c>
      <c r="M46" s="35" t="s">
        <v>8</v>
      </c>
      <c r="N46" s="35" t="s">
        <v>33</v>
      </c>
      <c r="O46" s="45" t="str">
        <f>IF(AND('331-CT'!$G$5=TH!G46,OR(M46="331",N46="331")),"x","")</f>
        <v/>
      </c>
      <c r="P46" s="45" t="str">
        <f>IF(AND(A46='111'!$L$11,OR($M46=$P$7,$N46=$P$7)),"x","")</f>
        <v/>
      </c>
      <c r="Q46" s="45" t="str">
        <f>IF(AND($M46=$P$7,$A46&lt;'111'!$L$11),"x","")</f>
        <v/>
      </c>
      <c r="R46" s="45" t="str">
        <f>IF(AND($N46=$P$7,$A46&lt;'111'!$L$11),"x","")</f>
        <v>x</v>
      </c>
    </row>
    <row r="47" spans="1:18" ht="15.75" customHeight="1">
      <c r="A47" s="32">
        <f t="shared" si="5"/>
        <v>1</v>
      </c>
      <c r="B47" s="33">
        <f t="shared" si="3"/>
        <v>42738</v>
      </c>
      <c r="C47" s="110" t="s">
        <v>269</v>
      </c>
      <c r="D47" s="33">
        <v>42738</v>
      </c>
      <c r="E47" s="88" t="s">
        <v>397</v>
      </c>
      <c r="F47" s="103"/>
      <c r="G47" s="151" t="s">
        <v>85</v>
      </c>
      <c r="H47" s="99"/>
      <c r="I47" s="99"/>
      <c r="J47" s="98"/>
      <c r="K47" s="99"/>
      <c r="L47" s="34">
        <v>50000</v>
      </c>
      <c r="M47" s="35"/>
      <c r="N47" s="35" t="s">
        <v>33</v>
      </c>
      <c r="O47" s="45" t="str">
        <f>IF(AND('331-CT'!$G$5=TH!G47,OR(M47="331",N47="331")),"x","")</f>
        <v/>
      </c>
      <c r="P47" s="45" t="str">
        <f>IF(AND(A47='111'!$L$11,OR($M47=$P$7,$N47=$P$7)),"x","")</f>
        <v/>
      </c>
      <c r="Q47" s="45" t="str">
        <f>IF(AND($M47=$P$7,$A47&lt;'111'!$L$11),"x","")</f>
        <v/>
      </c>
      <c r="R47" s="45" t="str">
        <f>IF(AND($N47=$P$7,$A47&lt;'111'!$L$11),"x","")</f>
        <v>x</v>
      </c>
    </row>
    <row r="48" spans="1:18" ht="15.75" customHeight="1">
      <c r="A48" s="32">
        <f t="shared" si="5"/>
        <v>1</v>
      </c>
      <c r="B48" s="33">
        <f t="shared" si="3"/>
        <v>42740</v>
      </c>
      <c r="C48" s="110"/>
      <c r="D48" s="87">
        <v>42740</v>
      </c>
      <c r="E48" s="88" t="s">
        <v>246</v>
      </c>
      <c r="F48" s="157"/>
      <c r="G48" s="7" t="s">
        <v>109</v>
      </c>
      <c r="H48" s="99">
        <v>2000</v>
      </c>
      <c r="I48" s="99">
        <f>8.5*22500</f>
        <v>191250</v>
      </c>
      <c r="J48" s="98"/>
      <c r="K48" s="99"/>
      <c r="L48" s="34">
        <f>ROUND(H48*I48,-3)</f>
        <v>382500000</v>
      </c>
      <c r="M48" s="35" t="s">
        <v>92</v>
      </c>
      <c r="N48" s="35" t="s">
        <v>8</v>
      </c>
      <c r="O48" s="45" t="str">
        <f>IF(AND('331-CT'!$G$5=TH!G48,OR(M48="331",N48="331")),"x","")</f>
        <v/>
      </c>
      <c r="P48" s="45" t="str">
        <f>IF(AND(A48='111'!$L$11,OR($M48=$P$7,$N48=$P$7)),"x","")</f>
        <v/>
      </c>
      <c r="Q48" s="45" t="str">
        <f>IF(AND($M48=$P$7,$A48&lt;'111'!$L$11),"x","")</f>
        <v/>
      </c>
      <c r="R48" s="45" t="str">
        <f>IF(AND($N48=$P$7,$A48&lt;'111'!$L$11),"x","")</f>
        <v/>
      </c>
    </row>
    <row r="49" spans="1:18" ht="15.75" customHeight="1">
      <c r="A49" s="32">
        <f t="shared" si="5"/>
        <v>1</v>
      </c>
      <c r="B49" s="33">
        <f t="shared" si="3"/>
        <v>42740</v>
      </c>
      <c r="C49" s="110"/>
      <c r="D49" s="87">
        <v>42740</v>
      </c>
      <c r="E49" s="88" t="s">
        <v>247</v>
      </c>
      <c r="F49" s="157"/>
      <c r="G49" s="7" t="s">
        <v>109</v>
      </c>
      <c r="H49" s="99">
        <f>4*10</f>
        <v>40</v>
      </c>
      <c r="I49" s="99">
        <f>8.5*22500</f>
        <v>191250</v>
      </c>
      <c r="J49" s="98"/>
      <c r="K49" s="99"/>
      <c r="L49" s="34">
        <f>ROUND(H49*I49,-3)</f>
        <v>7650000</v>
      </c>
      <c r="M49" s="35" t="s">
        <v>8</v>
      </c>
      <c r="N49" s="35"/>
      <c r="O49" s="45" t="str">
        <f>IF(AND('331-CT'!$G$5=TH!G49,OR(M49="331",N49="331")),"x","")</f>
        <v/>
      </c>
      <c r="P49" s="45" t="str">
        <f>IF(AND(A49='111'!$L$11,OR($M49=$P$7,$N49=$P$7)),"x","")</f>
        <v/>
      </c>
      <c r="Q49" s="45" t="str">
        <f>IF(AND($M49=$P$7,$A49&lt;'111'!$L$11),"x","")</f>
        <v/>
      </c>
      <c r="R49" s="45" t="str">
        <f>IF(AND($N49=$P$7,$A49&lt;'111'!$L$11),"x","")</f>
        <v/>
      </c>
    </row>
    <row r="50" spans="1:18" ht="15.75" customHeight="1">
      <c r="A50" s="32">
        <f t="shared" si="5"/>
        <v>1</v>
      </c>
      <c r="B50" s="33">
        <f t="shared" si="3"/>
        <v>42740</v>
      </c>
      <c r="C50" s="110"/>
      <c r="D50" s="87">
        <v>42740</v>
      </c>
      <c r="E50" s="88" t="s">
        <v>247</v>
      </c>
      <c r="F50" s="157"/>
      <c r="G50" s="7" t="s">
        <v>109</v>
      </c>
      <c r="H50" s="99">
        <v>30</v>
      </c>
      <c r="I50" s="99">
        <f>8.5*22500</f>
        <v>191250</v>
      </c>
      <c r="J50" s="98"/>
      <c r="K50" s="99"/>
      <c r="L50" s="34">
        <f>ROUND(H50*I50,-3)</f>
        <v>5738000</v>
      </c>
      <c r="M50" s="35" t="s">
        <v>8</v>
      </c>
      <c r="N50" s="35"/>
      <c r="O50" s="45" t="str">
        <f>IF(AND('331-CT'!$G$5=TH!G50,OR(M50="331",N50="331")),"x","")</f>
        <v/>
      </c>
      <c r="P50" s="45" t="str">
        <f>IF(AND(A50='111'!$L$11,OR($M50=$P$7,$N50=$P$7)),"x","")</f>
        <v/>
      </c>
      <c r="Q50" s="45" t="str">
        <f>IF(AND($M50=$P$7,$A50&lt;'111'!$L$11),"x","")</f>
        <v/>
      </c>
      <c r="R50" s="45" t="str">
        <f>IF(AND($N50=$P$7,$A50&lt;'111'!$L$11),"x","")</f>
        <v/>
      </c>
    </row>
    <row r="51" spans="1:18" ht="15.75" customHeight="1">
      <c r="A51" s="32">
        <f t="shared" si="5"/>
        <v>1</v>
      </c>
      <c r="B51" s="33">
        <f t="shared" si="3"/>
        <v>42740</v>
      </c>
      <c r="C51" s="110" t="s">
        <v>270</v>
      </c>
      <c r="D51" s="33">
        <v>42740</v>
      </c>
      <c r="E51" s="88" t="s">
        <v>285</v>
      </c>
      <c r="F51" s="103"/>
      <c r="G51" s="151" t="s">
        <v>310</v>
      </c>
      <c r="H51" s="99"/>
      <c r="I51" s="99"/>
      <c r="J51" s="98"/>
      <c r="K51" s="99"/>
      <c r="L51" s="34">
        <v>5000000</v>
      </c>
      <c r="M51" s="35"/>
      <c r="N51" s="35" t="s">
        <v>33</v>
      </c>
      <c r="O51" s="45" t="str">
        <f>IF(AND('331-CT'!$G$5=TH!G51,OR(M51="331",N51="331")),"x","")</f>
        <v/>
      </c>
      <c r="P51" s="45" t="str">
        <f>IF(AND(A51='111'!$L$11,OR($M51=$P$7,$N51=$P$7)),"x","")</f>
        <v/>
      </c>
      <c r="Q51" s="45" t="str">
        <f>IF(AND($M51=$P$7,$A51&lt;'111'!$L$11),"x","")</f>
        <v/>
      </c>
      <c r="R51" s="45" t="str">
        <f>IF(AND($N51=$P$7,$A51&lt;'111'!$L$11),"x","")</f>
        <v>x</v>
      </c>
    </row>
    <row r="52" spans="1:18" ht="15.75" customHeight="1">
      <c r="A52" s="32">
        <f t="shared" si="5"/>
        <v>1</v>
      </c>
      <c r="B52" s="33">
        <f t="shared" si="3"/>
        <v>42740</v>
      </c>
      <c r="C52" s="110" t="s">
        <v>271</v>
      </c>
      <c r="D52" s="33">
        <v>42740</v>
      </c>
      <c r="E52" s="88" t="s">
        <v>286</v>
      </c>
      <c r="F52" s="103"/>
      <c r="G52" s="151"/>
      <c r="H52" s="99"/>
      <c r="I52" s="99"/>
      <c r="J52" s="98"/>
      <c r="K52" s="99"/>
      <c r="L52" s="34">
        <v>280000</v>
      </c>
      <c r="M52" s="35"/>
      <c r="N52" s="35" t="s">
        <v>33</v>
      </c>
      <c r="O52" s="45" t="str">
        <f>IF(AND('331-CT'!$G$5=TH!G52,OR(M52="331",N52="331")),"x","")</f>
        <v/>
      </c>
      <c r="P52" s="45" t="str">
        <f>IF(AND(A52='111'!$L$11,OR($M52=$P$7,$N52=$P$7)),"x","")</f>
        <v/>
      </c>
      <c r="Q52" s="45" t="str">
        <f>IF(AND($M52=$P$7,$A52&lt;'111'!$L$11),"x","")</f>
        <v/>
      </c>
      <c r="R52" s="45" t="str">
        <f>IF(AND($N52=$P$7,$A52&lt;'111'!$L$11),"x","")</f>
        <v>x</v>
      </c>
    </row>
    <row r="53" spans="1:18" ht="15.75" customHeight="1">
      <c r="A53" s="32">
        <f t="shared" si="5"/>
        <v>1</v>
      </c>
      <c r="B53" s="33">
        <f t="shared" si="3"/>
        <v>42741</v>
      </c>
      <c r="C53" s="110"/>
      <c r="D53" s="87">
        <v>42741</v>
      </c>
      <c r="E53" s="88" t="s">
        <v>93</v>
      </c>
      <c r="F53" s="157"/>
      <c r="G53" s="7" t="s">
        <v>77</v>
      </c>
      <c r="H53" s="99">
        <v>8700</v>
      </c>
      <c r="I53" s="99">
        <v>54000</v>
      </c>
      <c r="J53" s="98"/>
      <c r="K53" s="99"/>
      <c r="L53" s="34">
        <f>ROUND(H53*I53,-3)</f>
        <v>469800000</v>
      </c>
      <c r="M53" s="35" t="s">
        <v>92</v>
      </c>
      <c r="N53" s="35" t="s">
        <v>8</v>
      </c>
      <c r="O53" s="45" t="str">
        <f>IF(AND('331-CT'!$G$5=TH!G53,OR(M53="331",N53="331")),"x","")</f>
        <v/>
      </c>
      <c r="P53" s="45" t="str">
        <f>IF(AND(A53='111'!$L$11,OR($M53=$P$7,$N53=$P$7)),"x","")</f>
        <v/>
      </c>
      <c r="Q53" s="45" t="str">
        <f>IF(AND($M53=$P$7,$A53&lt;'111'!$L$11),"x","")</f>
        <v/>
      </c>
      <c r="R53" s="45" t="str">
        <f>IF(AND($N53=$P$7,$A53&lt;'111'!$L$11),"x","")</f>
        <v/>
      </c>
    </row>
    <row r="54" spans="1:18" ht="15.75" customHeight="1">
      <c r="A54" s="32">
        <f t="shared" si="5"/>
        <v>1</v>
      </c>
      <c r="B54" s="33">
        <f t="shared" si="3"/>
        <v>42741</v>
      </c>
      <c r="C54" s="110"/>
      <c r="D54" s="33">
        <v>42741</v>
      </c>
      <c r="E54" s="88" t="s">
        <v>399</v>
      </c>
      <c r="F54" s="103"/>
      <c r="G54" s="7" t="s">
        <v>85</v>
      </c>
      <c r="H54" s="99">
        <f>98*15</f>
        <v>1470</v>
      </c>
      <c r="I54" s="99">
        <v>105000</v>
      </c>
      <c r="J54" s="98"/>
      <c r="K54" s="99"/>
      <c r="L54" s="34">
        <f>ROUND(H54*I54,-3)</f>
        <v>154350000</v>
      </c>
      <c r="M54" s="35" t="s">
        <v>92</v>
      </c>
      <c r="N54" s="35" t="s">
        <v>8</v>
      </c>
      <c r="O54" s="45" t="str">
        <f>IF(AND('331-CT'!$G$5=TH!G54,OR(M54="331",N54="331")),"x","")</f>
        <v/>
      </c>
      <c r="P54" s="45" t="str">
        <f>IF(AND(A54='111'!$L$11,OR($M54=$P$7,$N54=$P$7)),"x","")</f>
        <v/>
      </c>
      <c r="Q54" s="45" t="str">
        <f>IF(AND($M54=$P$7,$A54&lt;'111'!$L$11),"x","")</f>
        <v/>
      </c>
      <c r="R54" s="45" t="str">
        <f>IF(AND($N54=$P$7,$A54&lt;'111'!$L$11),"x","")</f>
        <v/>
      </c>
    </row>
    <row r="55" spans="1:18" ht="15.75" customHeight="1">
      <c r="A55" s="32">
        <f t="shared" si="5"/>
        <v>1</v>
      </c>
      <c r="B55" s="33">
        <f t="shared" si="3"/>
        <v>42741</v>
      </c>
      <c r="C55" s="110"/>
      <c r="D55" s="33">
        <v>42741</v>
      </c>
      <c r="E55" s="88" t="s">
        <v>400</v>
      </c>
      <c r="F55" s="103"/>
      <c r="G55" s="7" t="s">
        <v>85</v>
      </c>
      <c r="H55" s="99">
        <f>116</f>
        <v>116</v>
      </c>
      <c r="I55" s="99">
        <v>90000</v>
      </c>
      <c r="J55" s="98"/>
      <c r="K55" s="99"/>
      <c r="L55" s="34">
        <f>ROUND(H55*I55,-3)</f>
        <v>10440000</v>
      </c>
      <c r="M55" s="35" t="s">
        <v>92</v>
      </c>
      <c r="N55" s="35" t="s">
        <v>8</v>
      </c>
      <c r="O55" s="45" t="str">
        <f>IF(AND('331-CT'!$G$5=TH!G55,OR(M55="331",N55="331")),"x","")</f>
        <v/>
      </c>
      <c r="P55" s="45" t="str">
        <f>IF(AND(A55='111'!$L$11,OR($M55=$P$7,$N55=$P$7)),"x","")</f>
        <v/>
      </c>
      <c r="Q55" s="45" t="str">
        <f>IF(AND($M55=$P$7,$A55&lt;'111'!$L$11),"x","")</f>
        <v/>
      </c>
      <c r="R55" s="45" t="str">
        <f>IF(AND($N55=$P$7,$A55&lt;'111'!$L$11),"x","")</f>
        <v/>
      </c>
    </row>
    <row r="56" spans="1:18" ht="15.75" customHeight="1">
      <c r="A56" s="32">
        <f t="shared" si="5"/>
        <v>1</v>
      </c>
      <c r="B56" s="33">
        <f t="shared" si="3"/>
        <v>42741</v>
      </c>
      <c r="C56" s="110"/>
      <c r="D56" s="33">
        <v>42741</v>
      </c>
      <c r="E56" s="88" t="s">
        <v>401</v>
      </c>
      <c r="F56" s="103"/>
      <c r="G56" s="7" t="s">
        <v>85</v>
      </c>
      <c r="H56" s="159">
        <v>32.5</v>
      </c>
      <c r="I56" s="99"/>
      <c r="J56" s="98"/>
      <c r="K56" s="99"/>
      <c r="L56" s="34">
        <f>ROUND(H56*I56,-3)</f>
        <v>0</v>
      </c>
      <c r="M56" s="35" t="s">
        <v>8</v>
      </c>
      <c r="N56" s="35"/>
      <c r="O56" s="45" t="str">
        <f>IF(AND('331-CT'!$G$5=TH!G56,OR(M56="331",N56="331")),"x","")</f>
        <v/>
      </c>
      <c r="P56" s="45" t="str">
        <f>IF(AND(A56='111'!$L$11,OR($M56=$P$7,$N56=$P$7)),"x","")</f>
        <v/>
      </c>
      <c r="Q56" s="45" t="str">
        <f>IF(AND($M56=$P$7,$A56&lt;'111'!$L$11),"x","")</f>
        <v/>
      </c>
      <c r="R56" s="45" t="str">
        <f>IF(AND($N56=$P$7,$A56&lt;'111'!$L$11),"x","")</f>
        <v/>
      </c>
    </row>
    <row r="57" spans="1:18" ht="15.75" customHeight="1">
      <c r="A57" s="32">
        <f t="shared" si="5"/>
        <v>1</v>
      </c>
      <c r="B57" s="33">
        <f t="shared" si="3"/>
        <v>42741</v>
      </c>
      <c r="C57" s="110" t="s">
        <v>259</v>
      </c>
      <c r="D57" s="33">
        <v>42741</v>
      </c>
      <c r="E57" s="88" t="s">
        <v>289</v>
      </c>
      <c r="F57" s="103"/>
      <c r="G57" s="151" t="s">
        <v>290</v>
      </c>
      <c r="H57" s="99"/>
      <c r="I57" s="99"/>
      <c r="J57" s="98"/>
      <c r="K57" s="99"/>
      <c r="L57" s="34">
        <v>1000000000</v>
      </c>
      <c r="M57" s="35" t="s">
        <v>33</v>
      </c>
      <c r="N57" s="35"/>
      <c r="O57" s="45" t="str">
        <f>IF(AND('331-CT'!$G$5=TH!G57,OR(M57="331",N57="331")),"x","")</f>
        <v/>
      </c>
      <c r="P57" s="45" t="str">
        <f>IF(AND(A57='111'!$L$11,OR($M57=$P$7,$N57=$P$7)),"x","")</f>
        <v/>
      </c>
      <c r="Q57" s="45" t="str">
        <f>IF(AND($M57=$P$7,$A57&lt;'111'!$L$11),"x","")</f>
        <v>x</v>
      </c>
      <c r="R57" s="45" t="str">
        <f>IF(AND($N57=$P$7,$A57&lt;'111'!$L$11),"x","")</f>
        <v/>
      </c>
    </row>
    <row r="58" spans="1:18" ht="15.75" customHeight="1">
      <c r="A58" s="32">
        <f t="shared" si="5"/>
        <v>1</v>
      </c>
      <c r="B58" s="33">
        <f t="shared" si="3"/>
        <v>42741</v>
      </c>
      <c r="C58" s="110" t="s">
        <v>291</v>
      </c>
      <c r="D58" s="33">
        <v>42741</v>
      </c>
      <c r="E58" s="88" t="s">
        <v>300</v>
      </c>
      <c r="F58" s="103"/>
      <c r="G58" s="151" t="s">
        <v>301</v>
      </c>
      <c r="H58" s="99"/>
      <c r="I58" s="99"/>
      <c r="J58" s="98"/>
      <c r="K58" s="99"/>
      <c r="L58" s="34">
        <v>516500000</v>
      </c>
      <c r="M58" s="35"/>
      <c r="N58" s="35" t="s">
        <v>33</v>
      </c>
      <c r="O58" s="45" t="str">
        <f>IF(AND('331-CT'!$G$5=TH!G58,OR(M58="331",N58="331")),"x","")</f>
        <v/>
      </c>
      <c r="P58" s="45" t="str">
        <f>IF(AND(A58='111'!$L$11,OR($M58=$P$7,$N58=$P$7)),"x","")</f>
        <v/>
      </c>
      <c r="Q58" s="45" t="str">
        <f>IF(AND($M58=$P$7,$A58&lt;'111'!$L$11),"x","")</f>
        <v/>
      </c>
      <c r="R58" s="45" t="str">
        <f>IF(AND($N58=$P$7,$A58&lt;'111'!$L$11),"x","")</f>
        <v>x</v>
      </c>
    </row>
    <row r="59" spans="1:18" ht="15.75" customHeight="1">
      <c r="A59" s="32">
        <f t="shared" si="5"/>
        <v>1</v>
      </c>
      <c r="B59" s="33">
        <f t="shared" si="3"/>
        <v>42741</v>
      </c>
      <c r="C59" s="110" t="s">
        <v>292</v>
      </c>
      <c r="D59" s="33">
        <v>42741</v>
      </c>
      <c r="E59" s="88" t="s">
        <v>302</v>
      </c>
      <c r="F59" s="103" t="s">
        <v>482</v>
      </c>
      <c r="G59" s="151" t="s">
        <v>77</v>
      </c>
      <c r="H59" s="99"/>
      <c r="I59" s="99"/>
      <c r="J59" s="98"/>
      <c r="K59" s="99"/>
      <c r="L59" s="34">
        <v>200000000</v>
      </c>
      <c r="M59" s="35" t="s">
        <v>8</v>
      </c>
      <c r="N59" s="35" t="s">
        <v>33</v>
      </c>
      <c r="O59" s="45" t="str">
        <f>IF(AND('331-CT'!$G$5=TH!G59,OR(M59="331",N59="331")),"x","")</f>
        <v/>
      </c>
      <c r="P59" s="45" t="str">
        <f>IF(AND(A59='111'!$L$11,OR($M59=$P$7,$N59=$P$7)),"x","")</f>
        <v/>
      </c>
      <c r="Q59" s="45" t="str">
        <f>IF(AND($M59=$P$7,$A59&lt;'111'!$L$11),"x","")</f>
        <v/>
      </c>
      <c r="R59" s="45" t="str">
        <f>IF(AND($N59=$P$7,$A59&lt;'111'!$L$11),"x","")</f>
        <v>x</v>
      </c>
    </row>
    <row r="60" spans="1:18" ht="15.75" customHeight="1">
      <c r="A60" s="32">
        <f t="shared" ref="A60" si="6">IF(B60&lt;&gt;"",MONTH(B60),"")</f>
        <v>1</v>
      </c>
      <c r="B60" s="33">
        <f t="shared" ref="B60" si="7">D60</f>
        <v>42741</v>
      </c>
      <c r="C60" s="110" t="s">
        <v>292</v>
      </c>
      <c r="D60" s="33">
        <v>42741</v>
      </c>
      <c r="E60" s="88" t="s">
        <v>507</v>
      </c>
      <c r="F60" s="103" t="s">
        <v>482</v>
      </c>
      <c r="G60" s="151" t="s">
        <v>77</v>
      </c>
      <c r="H60" s="99"/>
      <c r="I60" s="99"/>
      <c r="J60" s="98"/>
      <c r="K60" s="99"/>
      <c r="L60" s="34">
        <v>4886000</v>
      </c>
      <c r="M60" s="35" t="s">
        <v>8</v>
      </c>
      <c r="N60" s="35"/>
      <c r="O60" s="45" t="str">
        <f>IF(AND('331-CT'!$G$5=TH!G60,OR(M60="331",N60="331")),"x","")</f>
        <v/>
      </c>
      <c r="P60" s="45" t="str">
        <f>IF(AND(A60='111'!$L$11,OR($M60=$P$7,$N60=$P$7)),"x","")</f>
        <v/>
      </c>
      <c r="Q60" s="45" t="str">
        <f>IF(AND($M60=$P$7,$A60&lt;'111'!$L$11),"x","")</f>
        <v/>
      </c>
      <c r="R60" s="45" t="str">
        <f>IF(AND($N60=$P$7,$A60&lt;'111'!$L$11),"x","")</f>
        <v/>
      </c>
    </row>
    <row r="61" spans="1:18" ht="15.75" customHeight="1">
      <c r="A61" s="32">
        <f t="shared" si="5"/>
        <v>1</v>
      </c>
      <c r="B61" s="33">
        <f t="shared" si="3"/>
        <v>42741</v>
      </c>
      <c r="C61" s="110" t="s">
        <v>293</v>
      </c>
      <c r="D61" s="33">
        <v>42741</v>
      </c>
      <c r="E61" s="88" t="s">
        <v>303</v>
      </c>
      <c r="F61" s="103" t="s">
        <v>482</v>
      </c>
      <c r="G61" s="41" t="s">
        <v>78</v>
      </c>
      <c r="H61" s="99"/>
      <c r="I61" s="99"/>
      <c r="J61" s="98"/>
      <c r="K61" s="99"/>
      <c r="L61" s="34">
        <v>150000000</v>
      </c>
      <c r="M61" s="35" t="s">
        <v>8</v>
      </c>
      <c r="N61" s="35" t="s">
        <v>33</v>
      </c>
      <c r="O61" s="45" t="str">
        <f>IF(AND('331-CT'!$G$5=TH!G61,OR(M61="331",N61="331")),"x","")</f>
        <v/>
      </c>
      <c r="P61" s="45" t="str">
        <f>IF(AND(A61='111'!$L$11,OR($M61=$P$7,$N61=$P$7)),"x","")</f>
        <v/>
      </c>
      <c r="Q61" s="45" t="str">
        <f>IF(AND($M61=$P$7,$A61&lt;'111'!$L$11),"x","")</f>
        <v/>
      </c>
      <c r="R61" s="45" t="str">
        <f>IF(AND($N61=$P$7,$A61&lt;'111'!$L$11),"x","")</f>
        <v>x</v>
      </c>
    </row>
    <row r="62" spans="1:18" ht="15.75" customHeight="1">
      <c r="A62" s="32">
        <f t="shared" ref="A62" si="8">IF(B62&lt;&gt;"",MONTH(B62),"")</f>
        <v>1</v>
      </c>
      <c r="B62" s="33">
        <f t="shared" ref="B62" si="9">D62</f>
        <v>42741</v>
      </c>
      <c r="C62" s="110" t="s">
        <v>293</v>
      </c>
      <c r="D62" s="33">
        <v>42741</v>
      </c>
      <c r="E62" s="88" t="s">
        <v>582</v>
      </c>
      <c r="F62" s="103" t="s">
        <v>482</v>
      </c>
      <c r="G62" s="41" t="s">
        <v>78</v>
      </c>
      <c r="H62" s="99"/>
      <c r="I62" s="99"/>
      <c r="J62" s="98"/>
      <c r="K62" s="99"/>
      <c r="L62" s="34">
        <v>3000</v>
      </c>
      <c r="M62" s="35" t="s">
        <v>8</v>
      </c>
      <c r="N62" s="35"/>
      <c r="O62" s="45" t="str">
        <f>IF(AND('331-CT'!$G$5=TH!G62,OR(M62="331",N62="331")),"x","")</f>
        <v/>
      </c>
      <c r="P62" s="45" t="str">
        <f>IF(AND(A62='111'!$L$11,OR($M62=$P$7,$N62=$P$7)),"x","")</f>
        <v/>
      </c>
      <c r="Q62" s="45" t="str">
        <f>IF(AND($M62=$P$7,$A62&lt;'111'!$L$11),"x","")</f>
        <v/>
      </c>
      <c r="R62" s="45" t="str">
        <f>IF(AND($N62=$P$7,$A62&lt;'111'!$L$11),"x","")</f>
        <v/>
      </c>
    </row>
    <row r="63" spans="1:18" ht="15.75" customHeight="1">
      <c r="A63" s="32">
        <f t="shared" si="5"/>
        <v>1</v>
      </c>
      <c r="B63" s="33">
        <f t="shared" si="3"/>
        <v>42741</v>
      </c>
      <c r="C63" s="110" t="s">
        <v>294</v>
      </c>
      <c r="D63" s="33">
        <v>42741</v>
      </c>
      <c r="E63" s="88" t="s">
        <v>304</v>
      </c>
      <c r="F63" s="103"/>
      <c r="G63" s="151"/>
      <c r="H63" s="99"/>
      <c r="I63" s="99"/>
      <c r="J63" s="98"/>
      <c r="K63" s="99"/>
      <c r="L63" s="34">
        <v>3500000</v>
      </c>
      <c r="M63" s="35"/>
      <c r="N63" s="35" t="s">
        <v>33</v>
      </c>
      <c r="O63" s="45" t="str">
        <f>IF(AND('331-CT'!$G$5=TH!G63,OR(M63="331",N63="331")),"x","")</f>
        <v/>
      </c>
      <c r="P63" s="45" t="str">
        <f>IF(AND(A63='111'!$L$11,OR($M63=$P$7,$N63=$P$7)),"x","")</f>
        <v/>
      </c>
      <c r="Q63" s="45" t="str">
        <f>IF(AND($M63=$P$7,$A63&lt;'111'!$L$11),"x","")</f>
        <v/>
      </c>
      <c r="R63" s="45" t="str">
        <f>IF(AND($N63=$P$7,$A63&lt;'111'!$L$11),"x","")</f>
        <v>x</v>
      </c>
    </row>
    <row r="64" spans="1:18" ht="15.75" customHeight="1">
      <c r="A64" s="32">
        <f t="shared" si="5"/>
        <v>1</v>
      </c>
      <c r="B64" s="33">
        <f t="shared" si="3"/>
        <v>42741</v>
      </c>
      <c r="C64" s="110" t="s">
        <v>295</v>
      </c>
      <c r="D64" s="33">
        <v>42741</v>
      </c>
      <c r="E64" s="88" t="s">
        <v>305</v>
      </c>
      <c r="F64" s="103"/>
      <c r="G64" s="151"/>
      <c r="H64" s="99"/>
      <c r="I64" s="99"/>
      <c r="J64" s="98"/>
      <c r="K64" s="99"/>
      <c r="L64" s="34">
        <v>865000</v>
      </c>
      <c r="M64" s="35"/>
      <c r="N64" s="35" t="s">
        <v>33</v>
      </c>
      <c r="O64" s="45" t="str">
        <f>IF(AND('331-CT'!$G$5=TH!G64,OR(M64="331",N64="331")),"x","")</f>
        <v/>
      </c>
      <c r="P64" s="45" t="str">
        <f>IF(AND(A64='111'!$L$11,OR($M64=$P$7,$N64=$P$7)),"x","")</f>
        <v/>
      </c>
      <c r="Q64" s="45" t="str">
        <f>IF(AND($M64=$P$7,$A64&lt;'111'!$L$11),"x","")</f>
        <v/>
      </c>
      <c r="R64" s="45" t="str">
        <f>IF(AND($N64=$P$7,$A64&lt;'111'!$L$11),"x","")</f>
        <v>x</v>
      </c>
    </row>
    <row r="65" spans="1:18" ht="15.75" customHeight="1">
      <c r="A65" s="32">
        <f t="shared" si="5"/>
        <v>1</v>
      </c>
      <c r="B65" s="33">
        <f t="shared" si="3"/>
        <v>42741</v>
      </c>
      <c r="C65" s="110" t="s">
        <v>296</v>
      </c>
      <c r="D65" s="33">
        <v>42741</v>
      </c>
      <c r="E65" s="88" t="s">
        <v>306</v>
      </c>
      <c r="F65" s="103"/>
      <c r="G65" s="151"/>
      <c r="H65" s="99"/>
      <c r="I65" s="99"/>
      <c r="J65" s="98"/>
      <c r="K65" s="99"/>
      <c r="L65" s="34">
        <v>500000</v>
      </c>
      <c r="M65" s="35"/>
      <c r="N65" s="35" t="s">
        <v>33</v>
      </c>
      <c r="O65" s="45" t="str">
        <f>IF(AND('331-CT'!$G$5=TH!G65,OR(M65="331",N65="331")),"x","")</f>
        <v/>
      </c>
      <c r="P65" s="45" t="str">
        <f>IF(AND(A65='111'!$L$11,OR($M65=$P$7,$N65=$P$7)),"x","")</f>
        <v/>
      </c>
      <c r="Q65" s="45" t="str">
        <f>IF(AND($M65=$P$7,$A65&lt;'111'!$L$11),"x","")</f>
        <v/>
      </c>
      <c r="R65" s="45" t="str">
        <f>IF(AND($N65=$P$7,$A65&lt;'111'!$L$11),"x","")</f>
        <v>x</v>
      </c>
    </row>
    <row r="66" spans="1:18" ht="15.75" customHeight="1">
      <c r="A66" s="32">
        <f t="shared" si="5"/>
        <v>1</v>
      </c>
      <c r="B66" s="33">
        <f t="shared" si="3"/>
        <v>42741</v>
      </c>
      <c r="C66" s="110" t="s">
        <v>297</v>
      </c>
      <c r="D66" s="33">
        <v>42741</v>
      </c>
      <c r="E66" s="88" t="s">
        <v>307</v>
      </c>
      <c r="F66" s="103"/>
      <c r="G66" s="151"/>
      <c r="H66" s="99"/>
      <c r="I66" s="99"/>
      <c r="J66" s="98"/>
      <c r="K66" s="99"/>
      <c r="L66" s="34">
        <v>10000000</v>
      </c>
      <c r="M66" s="35" t="s">
        <v>250</v>
      </c>
      <c r="N66" s="35" t="s">
        <v>33</v>
      </c>
      <c r="O66" s="45" t="str">
        <f>IF(AND('331-CT'!$G$5=TH!G66,OR(M66="331",N66="331")),"x","")</f>
        <v/>
      </c>
      <c r="P66" s="45" t="str">
        <f>IF(AND(A66='111'!$L$11,OR($M66=$P$7,$N66=$P$7)),"x","")</f>
        <v/>
      </c>
      <c r="Q66" s="45" t="str">
        <f>IF(AND($M66=$P$7,$A66&lt;'111'!$L$11),"x","")</f>
        <v/>
      </c>
      <c r="R66" s="45" t="str">
        <f>IF(AND($N66=$P$7,$A66&lt;'111'!$L$11),"x","")</f>
        <v>x</v>
      </c>
    </row>
    <row r="67" spans="1:18" ht="15.75" customHeight="1">
      <c r="A67" s="32">
        <f t="shared" si="5"/>
        <v>1</v>
      </c>
      <c r="B67" s="33">
        <f t="shared" si="3"/>
        <v>42741</v>
      </c>
      <c r="C67" s="110" t="s">
        <v>298</v>
      </c>
      <c r="D67" s="33">
        <v>42741</v>
      </c>
      <c r="E67" s="88" t="s">
        <v>308</v>
      </c>
      <c r="F67" s="103"/>
      <c r="G67" s="151"/>
      <c r="H67" s="99"/>
      <c r="I67" s="99"/>
      <c r="J67" s="98"/>
      <c r="K67" s="99"/>
      <c r="L67" s="34">
        <v>3500000</v>
      </c>
      <c r="M67" s="35" t="s">
        <v>250</v>
      </c>
      <c r="N67" s="35" t="s">
        <v>33</v>
      </c>
      <c r="O67" s="45" t="str">
        <f>IF(AND('331-CT'!$G$5=TH!G67,OR(M67="331",N67="331")),"x","")</f>
        <v/>
      </c>
      <c r="P67" s="45" t="str">
        <f>IF(AND(A67='111'!$L$11,OR($M67=$P$7,$N67=$P$7)),"x","")</f>
        <v/>
      </c>
      <c r="Q67" s="45" t="str">
        <f>IF(AND($M67=$P$7,$A67&lt;'111'!$L$11),"x","")</f>
        <v/>
      </c>
      <c r="R67" s="45" t="str">
        <f>IF(AND($N67=$P$7,$A67&lt;'111'!$L$11),"x","")</f>
        <v>x</v>
      </c>
    </row>
    <row r="68" spans="1:18" ht="15.75" customHeight="1">
      <c r="A68" s="32">
        <f t="shared" si="5"/>
        <v>1</v>
      </c>
      <c r="B68" s="33">
        <f t="shared" si="3"/>
        <v>42741</v>
      </c>
      <c r="C68" s="110" t="s">
        <v>299</v>
      </c>
      <c r="D68" s="33">
        <v>42741</v>
      </c>
      <c r="E68" s="88" t="s">
        <v>309</v>
      </c>
      <c r="F68" s="103"/>
      <c r="G68" s="151" t="s">
        <v>310</v>
      </c>
      <c r="H68" s="99"/>
      <c r="I68" s="99"/>
      <c r="J68" s="98"/>
      <c r="K68" s="99"/>
      <c r="L68" s="34">
        <v>4000000</v>
      </c>
      <c r="M68" s="35" t="s">
        <v>250</v>
      </c>
      <c r="N68" s="35" t="s">
        <v>33</v>
      </c>
      <c r="O68" s="45" t="str">
        <f>IF(AND('331-CT'!$G$5=TH!G68,OR(M68="331",N68="331")),"x","")</f>
        <v/>
      </c>
      <c r="P68" s="45" t="str">
        <f>IF(AND(A68='111'!$L$11,OR($M68=$P$7,$N68=$P$7)),"x","")</f>
        <v/>
      </c>
      <c r="Q68" s="45" t="str">
        <f>IF(AND($M68=$P$7,$A68&lt;'111'!$L$11),"x","")</f>
        <v/>
      </c>
      <c r="R68" s="45" t="str">
        <f>IF(AND($N68=$P$7,$A68&lt;'111'!$L$11),"x","")</f>
        <v>x</v>
      </c>
    </row>
    <row r="69" spans="1:18" ht="15.75" customHeight="1">
      <c r="A69" s="32">
        <f t="shared" si="5"/>
        <v>1</v>
      </c>
      <c r="B69" s="33">
        <f t="shared" si="3"/>
        <v>42742</v>
      </c>
      <c r="C69" s="110"/>
      <c r="D69" s="33">
        <v>42742</v>
      </c>
      <c r="E69" s="88" t="s">
        <v>476</v>
      </c>
      <c r="F69" s="103"/>
      <c r="G69" s="7" t="s">
        <v>77</v>
      </c>
      <c r="H69" s="99">
        <v>2000</v>
      </c>
      <c r="I69" s="99">
        <v>54000</v>
      </c>
      <c r="J69" s="98"/>
      <c r="K69" s="99"/>
      <c r="L69" s="34">
        <f>ROUND(H69*I69,-3)</f>
        <v>108000000</v>
      </c>
      <c r="M69" s="35" t="s">
        <v>92</v>
      </c>
      <c r="N69" s="35" t="s">
        <v>8</v>
      </c>
      <c r="O69" s="45" t="str">
        <f>IF(AND('331-CT'!$G$5=TH!G69,OR(M69="331",N69="331")),"x","")</f>
        <v/>
      </c>
      <c r="P69" s="45" t="str">
        <f>IF(AND(A69='111'!$L$11,OR($M69=$P$7,$N69=$P$7)),"x","")</f>
        <v/>
      </c>
      <c r="Q69" s="45" t="str">
        <f>IF(AND($M69=$P$7,$A69&lt;'111'!$L$11),"x","")</f>
        <v/>
      </c>
      <c r="R69" s="45" t="str">
        <f>IF(AND($N69=$P$7,$A69&lt;'111'!$L$11),"x","")</f>
        <v/>
      </c>
    </row>
    <row r="70" spans="1:18" ht="15.75" customHeight="1">
      <c r="A70" s="32">
        <f t="shared" si="5"/>
        <v>1</v>
      </c>
      <c r="B70" s="33">
        <f t="shared" si="3"/>
        <v>42742</v>
      </c>
      <c r="C70" s="110" t="s">
        <v>311</v>
      </c>
      <c r="D70" s="33">
        <v>42742</v>
      </c>
      <c r="E70" s="88" t="s">
        <v>315</v>
      </c>
      <c r="F70" s="103"/>
      <c r="G70" s="151"/>
      <c r="H70" s="99"/>
      <c r="I70" s="99"/>
      <c r="J70" s="98"/>
      <c r="K70" s="99"/>
      <c r="L70" s="34">
        <v>2350000000</v>
      </c>
      <c r="M70" s="35" t="s">
        <v>33</v>
      </c>
      <c r="N70" s="35" t="s">
        <v>250</v>
      </c>
      <c r="O70" s="45" t="str">
        <f>IF(AND('331-CT'!$G$5=TH!G70,OR(M70="331",N70="331")),"x","")</f>
        <v/>
      </c>
      <c r="P70" s="45" t="str">
        <f>IF(AND(A70='111'!$L$11,OR($M70=$P$7,$N70=$P$7)),"x","")</f>
        <v/>
      </c>
      <c r="Q70" s="45" t="str">
        <f>IF(AND($M70=$P$7,$A70&lt;'111'!$L$11),"x","")</f>
        <v>x</v>
      </c>
      <c r="R70" s="45" t="str">
        <f>IF(AND($N70=$P$7,$A70&lt;'111'!$L$11),"x","")</f>
        <v/>
      </c>
    </row>
    <row r="71" spans="1:18" ht="15.75" customHeight="1">
      <c r="A71" s="32">
        <f t="shared" si="5"/>
        <v>1</v>
      </c>
      <c r="B71" s="33">
        <f t="shared" si="3"/>
        <v>42742</v>
      </c>
      <c r="C71" s="110" t="s">
        <v>312</v>
      </c>
      <c r="D71" s="33">
        <v>42742</v>
      </c>
      <c r="E71" s="88" t="s">
        <v>316</v>
      </c>
      <c r="F71" s="103"/>
      <c r="G71" s="151"/>
      <c r="H71" s="99"/>
      <c r="I71" s="99"/>
      <c r="J71" s="98"/>
      <c r="K71" s="99"/>
      <c r="L71" s="34">
        <v>5000000</v>
      </c>
      <c r="M71" s="35" t="s">
        <v>33</v>
      </c>
      <c r="N71" s="35" t="s">
        <v>250</v>
      </c>
      <c r="O71" s="45" t="str">
        <f>IF(AND('331-CT'!$G$5=TH!G71,OR(M71="331",N71="331")),"x","")</f>
        <v/>
      </c>
      <c r="P71" s="45" t="str">
        <f>IF(AND(A71='111'!$L$11,OR($M71=$P$7,$N71=$P$7)),"x","")</f>
        <v/>
      </c>
      <c r="Q71" s="45" t="str">
        <f>IF(AND($M71=$P$7,$A71&lt;'111'!$L$11),"x","")</f>
        <v>x</v>
      </c>
      <c r="R71" s="45" t="str">
        <f>IF(AND($N71=$P$7,$A71&lt;'111'!$L$11),"x","")</f>
        <v/>
      </c>
    </row>
    <row r="72" spans="1:18" ht="15.75" customHeight="1">
      <c r="A72" s="32">
        <f t="shared" si="5"/>
        <v>1</v>
      </c>
      <c r="B72" s="33">
        <f t="shared" si="3"/>
        <v>42742</v>
      </c>
      <c r="C72" s="110" t="s">
        <v>313</v>
      </c>
      <c r="D72" s="33">
        <v>42742</v>
      </c>
      <c r="E72" s="88" t="s">
        <v>317</v>
      </c>
      <c r="F72" s="103"/>
      <c r="G72" s="151"/>
      <c r="H72" s="99"/>
      <c r="I72" s="99"/>
      <c r="J72" s="98"/>
      <c r="K72" s="99"/>
      <c r="L72" s="34">
        <v>4000000</v>
      </c>
      <c r="M72" s="35" t="s">
        <v>33</v>
      </c>
      <c r="N72" s="35" t="s">
        <v>250</v>
      </c>
      <c r="O72" s="45" t="str">
        <f>IF(AND('331-CT'!$G$5=TH!G72,OR(M72="331",N72="331")),"x","")</f>
        <v/>
      </c>
      <c r="P72" s="45" t="str">
        <f>IF(AND(A72='111'!$L$11,OR($M72=$P$7,$N72=$P$7)),"x","")</f>
        <v/>
      </c>
      <c r="Q72" s="45" t="str">
        <f>IF(AND($M72=$P$7,$A72&lt;'111'!$L$11),"x","")</f>
        <v>x</v>
      </c>
      <c r="R72" s="45" t="str">
        <f>IF(AND($N72=$P$7,$A72&lt;'111'!$L$11),"x","")</f>
        <v/>
      </c>
    </row>
    <row r="73" spans="1:18" ht="15.75" customHeight="1">
      <c r="A73" s="32">
        <f t="shared" si="5"/>
        <v>1</v>
      </c>
      <c r="B73" s="33">
        <f t="shared" si="3"/>
        <v>42742</v>
      </c>
      <c r="C73" s="110" t="s">
        <v>314</v>
      </c>
      <c r="D73" s="33">
        <v>42742</v>
      </c>
      <c r="E73" s="88" t="s">
        <v>318</v>
      </c>
      <c r="F73" s="103"/>
      <c r="G73" s="151"/>
      <c r="H73" s="99"/>
      <c r="I73" s="99"/>
      <c r="J73" s="98"/>
      <c r="K73" s="99"/>
      <c r="L73" s="34">
        <v>2000000</v>
      </c>
      <c r="M73" s="35" t="s">
        <v>33</v>
      </c>
      <c r="N73" s="35" t="s">
        <v>250</v>
      </c>
      <c r="O73" s="45" t="str">
        <f>IF(AND('331-CT'!$G$5=TH!G73,OR(M73="331",N73="331")),"x","")</f>
        <v/>
      </c>
      <c r="P73" s="45" t="str">
        <f>IF(AND(A73='111'!$L$11,OR($M73=$P$7,$N73=$P$7)),"x","")</f>
        <v/>
      </c>
      <c r="Q73" s="45" t="str">
        <f>IF(AND($M73=$P$7,$A73&lt;'111'!$L$11),"x","")</f>
        <v>x</v>
      </c>
      <c r="R73" s="45" t="str">
        <f>IF(AND($N73=$P$7,$A73&lt;'111'!$L$11),"x","")</f>
        <v/>
      </c>
    </row>
    <row r="74" spans="1:18" ht="15.75" customHeight="1">
      <c r="A74" s="32">
        <f t="shared" si="5"/>
        <v>1</v>
      </c>
      <c r="B74" s="33">
        <f t="shared" si="3"/>
        <v>42742</v>
      </c>
      <c r="C74" s="110" t="s">
        <v>319</v>
      </c>
      <c r="D74" s="33">
        <v>42742</v>
      </c>
      <c r="E74" s="88" t="s">
        <v>323</v>
      </c>
      <c r="F74" s="103"/>
      <c r="G74" s="151"/>
      <c r="H74" s="99"/>
      <c r="I74" s="99"/>
      <c r="J74" s="98"/>
      <c r="K74" s="99"/>
      <c r="L74" s="34">
        <v>2350000000</v>
      </c>
      <c r="M74" s="35" t="s">
        <v>288</v>
      </c>
      <c r="N74" s="35" t="s">
        <v>33</v>
      </c>
      <c r="O74" s="45" t="str">
        <f>IF(AND('331-CT'!$G$5=TH!G74,OR(M74="331",N74="331")),"x","")</f>
        <v/>
      </c>
      <c r="P74" s="45" t="str">
        <f>IF(AND(A74='111'!$L$11,OR($M74=$P$7,$N74=$P$7)),"x","")</f>
        <v/>
      </c>
      <c r="Q74" s="45" t="str">
        <f>IF(AND($M74=$P$7,$A74&lt;'111'!$L$11),"x","")</f>
        <v/>
      </c>
      <c r="R74" s="45" t="str">
        <f>IF(AND($N74=$P$7,$A74&lt;'111'!$L$11),"x","")</f>
        <v>x</v>
      </c>
    </row>
    <row r="75" spans="1:18" ht="15.75" customHeight="1">
      <c r="A75" s="32">
        <f t="shared" si="5"/>
        <v>1</v>
      </c>
      <c r="B75" s="33">
        <f t="shared" si="3"/>
        <v>42742</v>
      </c>
      <c r="C75" s="110" t="s">
        <v>320</v>
      </c>
      <c r="D75" s="33">
        <v>42742</v>
      </c>
      <c r="E75" s="88" t="s">
        <v>285</v>
      </c>
      <c r="F75" s="103"/>
      <c r="G75" s="151" t="s">
        <v>310</v>
      </c>
      <c r="H75" s="99"/>
      <c r="I75" s="99"/>
      <c r="J75" s="98"/>
      <c r="K75" s="99"/>
      <c r="L75" s="34">
        <v>8190000</v>
      </c>
      <c r="M75" s="35"/>
      <c r="N75" s="35" t="s">
        <v>33</v>
      </c>
      <c r="O75" s="45" t="str">
        <f>IF(AND('331-CT'!$G$5=TH!G75,OR(M75="331",N75="331")),"x","")</f>
        <v/>
      </c>
      <c r="P75" s="45" t="str">
        <f>IF(AND(A75='111'!$L$11,OR($M75=$P$7,$N75=$P$7)),"x","")</f>
        <v/>
      </c>
      <c r="Q75" s="45" t="str">
        <f>IF(AND($M75=$P$7,$A75&lt;'111'!$L$11),"x","")</f>
        <v/>
      </c>
      <c r="R75" s="45" t="str">
        <f>IF(AND($N75=$P$7,$A75&lt;'111'!$L$11),"x","")</f>
        <v>x</v>
      </c>
    </row>
    <row r="76" spans="1:18" ht="15.75" customHeight="1">
      <c r="A76" s="32">
        <f t="shared" si="5"/>
        <v>1</v>
      </c>
      <c r="B76" s="33">
        <f t="shared" si="3"/>
        <v>42742</v>
      </c>
      <c r="C76" s="110" t="s">
        <v>321</v>
      </c>
      <c r="D76" s="33">
        <v>42742</v>
      </c>
      <c r="E76" s="88" t="s">
        <v>324</v>
      </c>
      <c r="F76" s="103"/>
      <c r="G76" s="151"/>
      <c r="H76" s="99"/>
      <c r="I76" s="99"/>
      <c r="J76" s="98"/>
      <c r="K76" s="99"/>
      <c r="L76" s="34">
        <v>2573000</v>
      </c>
      <c r="M76" s="35"/>
      <c r="N76" s="35" t="s">
        <v>33</v>
      </c>
      <c r="O76" s="45" t="str">
        <f>IF(AND('331-CT'!$G$5=TH!G76,OR(M76="331",N76="331")),"x","")</f>
        <v/>
      </c>
      <c r="P76" s="45" t="str">
        <f>IF(AND(A76='111'!$L$11,OR($M76=$P$7,$N76=$P$7)),"x","")</f>
        <v/>
      </c>
      <c r="Q76" s="45" t="str">
        <f>IF(AND($M76=$P$7,$A76&lt;'111'!$L$11),"x","")</f>
        <v/>
      </c>
      <c r="R76" s="45" t="str">
        <f>IF(AND($N76=$P$7,$A76&lt;'111'!$L$11),"x","")</f>
        <v>x</v>
      </c>
    </row>
    <row r="77" spans="1:18" ht="15.75" customHeight="1">
      <c r="A77" s="32">
        <f t="shared" si="5"/>
        <v>1</v>
      </c>
      <c r="B77" s="33">
        <f t="shared" si="3"/>
        <v>42742</v>
      </c>
      <c r="C77" s="110" t="s">
        <v>322</v>
      </c>
      <c r="D77" s="33">
        <v>42742</v>
      </c>
      <c r="E77" s="88" t="s">
        <v>325</v>
      </c>
      <c r="F77" s="103"/>
      <c r="G77" s="151"/>
      <c r="H77" s="99"/>
      <c r="I77" s="99"/>
      <c r="J77" s="98"/>
      <c r="K77" s="99"/>
      <c r="L77" s="34">
        <v>2000000</v>
      </c>
      <c r="M77" s="35" t="s">
        <v>250</v>
      </c>
      <c r="N77" s="35" t="s">
        <v>33</v>
      </c>
      <c r="O77" s="45" t="str">
        <f>IF(AND('331-CT'!$G$5=TH!G77,OR(M77="331",N77="331")),"x","")</f>
        <v/>
      </c>
      <c r="P77" s="45" t="str">
        <f>IF(AND(A77='111'!$L$11,OR($M77=$P$7,$N77=$P$7)),"x","")</f>
        <v/>
      </c>
      <c r="Q77" s="45" t="str">
        <f>IF(AND($M77=$P$7,$A77&lt;'111'!$L$11),"x","")</f>
        <v/>
      </c>
      <c r="R77" s="45" t="str">
        <f>IF(AND($N77=$P$7,$A77&lt;'111'!$L$11),"x","")</f>
        <v>x</v>
      </c>
    </row>
    <row r="78" spans="1:18" ht="15.75" customHeight="1">
      <c r="A78" s="32">
        <f t="shared" ref="A78:A109" si="10">IF(B78&lt;&gt;"",MONTH(B78),"")</f>
        <v>1</v>
      </c>
      <c r="B78" s="33">
        <f t="shared" si="3"/>
        <v>42743</v>
      </c>
      <c r="C78" s="110"/>
      <c r="D78" s="87">
        <v>42743</v>
      </c>
      <c r="E78" s="88" t="s">
        <v>243</v>
      </c>
      <c r="F78" s="157"/>
      <c r="G78" s="7" t="s">
        <v>111</v>
      </c>
      <c r="H78" s="99">
        <v>692</v>
      </c>
      <c r="I78" s="99">
        <v>80000</v>
      </c>
      <c r="J78" s="98"/>
      <c r="K78" s="99"/>
      <c r="L78" s="34">
        <f>ROUND(H78*I78,-3)</f>
        <v>55360000</v>
      </c>
      <c r="M78" s="35" t="s">
        <v>92</v>
      </c>
      <c r="N78" s="35" t="s">
        <v>8</v>
      </c>
      <c r="O78" s="45" t="str">
        <f>IF(AND('331-CT'!$G$5=TH!G78,OR(M78="331",N78="331")),"x","")</f>
        <v>x</v>
      </c>
      <c r="P78" s="45" t="str">
        <f>IF(AND(A78='111'!$L$11,OR($M78=$P$7,$N78=$P$7)),"x","")</f>
        <v/>
      </c>
      <c r="Q78" s="45" t="str">
        <f>IF(AND($M78=$P$7,$A78&lt;'111'!$L$11),"x","")</f>
        <v/>
      </c>
      <c r="R78" s="45" t="str">
        <f>IF(AND($N78=$P$7,$A78&lt;'111'!$L$11),"x","")</f>
        <v/>
      </c>
    </row>
    <row r="79" spans="1:18" ht="15.75" customHeight="1">
      <c r="A79" s="32">
        <f t="shared" si="10"/>
        <v>1</v>
      </c>
      <c r="B79" s="33">
        <f t="shared" ref="B79:B145" si="11">D79</f>
        <v>42744</v>
      </c>
      <c r="C79" s="110" t="s">
        <v>326</v>
      </c>
      <c r="D79" s="33">
        <v>42744</v>
      </c>
      <c r="E79" s="88" t="s">
        <v>327</v>
      </c>
      <c r="F79" s="103"/>
      <c r="G79" s="151" t="s">
        <v>395</v>
      </c>
      <c r="H79" s="99"/>
      <c r="I79" s="99"/>
      <c r="J79" s="98"/>
      <c r="K79" s="99"/>
      <c r="L79" s="34">
        <v>2970000000</v>
      </c>
      <c r="M79" s="35" t="s">
        <v>33</v>
      </c>
      <c r="N79" s="35" t="s">
        <v>288</v>
      </c>
      <c r="O79" s="45" t="str">
        <f>IF(AND('331-CT'!$G$5=TH!G79,OR(M79="331",N79="331")),"x","")</f>
        <v/>
      </c>
      <c r="P79" s="45" t="str">
        <f>IF(AND(A79='111'!$L$11,OR($M79=$P$7,$N79=$P$7)),"x","")</f>
        <v/>
      </c>
      <c r="Q79" s="45" t="str">
        <f>IF(AND($M79=$P$7,$A79&lt;'111'!$L$11),"x","")</f>
        <v>x</v>
      </c>
      <c r="R79" s="45" t="str">
        <f>IF(AND($N79=$P$7,$A79&lt;'111'!$L$11),"x","")</f>
        <v/>
      </c>
    </row>
    <row r="80" spans="1:18" ht="15.75" customHeight="1">
      <c r="A80" s="32">
        <f t="shared" si="10"/>
        <v>1</v>
      </c>
      <c r="B80" s="33">
        <f t="shared" si="11"/>
        <v>42744</v>
      </c>
      <c r="C80" s="110" t="s">
        <v>328</v>
      </c>
      <c r="D80" s="33">
        <v>42744</v>
      </c>
      <c r="E80" s="88" t="s">
        <v>336</v>
      </c>
      <c r="F80" s="103"/>
      <c r="G80" s="151" t="s">
        <v>345</v>
      </c>
      <c r="H80" s="99"/>
      <c r="I80" s="99"/>
      <c r="J80" s="98"/>
      <c r="K80" s="99"/>
      <c r="L80" s="34">
        <v>2693712000</v>
      </c>
      <c r="M80" s="35"/>
      <c r="N80" s="35" t="s">
        <v>33</v>
      </c>
      <c r="O80" s="45" t="str">
        <f>IF(AND('331-CT'!$G$5=TH!G80,OR(M80="331",N80="331")),"x","")</f>
        <v/>
      </c>
      <c r="P80" s="45" t="str">
        <f>IF(AND(A80='111'!$L$11,OR($M80=$P$7,$N80=$P$7)),"x","")</f>
        <v/>
      </c>
      <c r="Q80" s="45" t="str">
        <f>IF(AND($M80=$P$7,$A80&lt;'111'!$L$11),"x","")</f>
        <v/>
      </c>
      <c r="R80" s="45" t="str">
        <f>IF(AND($N80=$P$7,$A80&lt;'111'!$L$11),"x","")</f>
        <v>x</v>
      </c>
    </row>
    <row r="81" spans="1:18" ht="15.75" customHeight="1">
      <c r="A81" s="32">
        <f t="shared" si="10"/>
        <v>1</v>
      </c>
      <c r="B81" s="33">
        <f t="shared" si="11"/>
        <v>42744</v>
      </c>
      <c r="C81" s="110" t="s">
        <v>329</v>
      </c>
      <c r="D81" s="33">
        <v>42744</v>
      </c>
      <c r="E81" s="88" t="s">
        <v>337</v>
      </c>
      <c r="F81" s="103"/>
      <c r="G81" s="151"/>
      <c r="H81" s="99"/>
      <c r="I81" s="99"/>
      <c r="J81" s="98"/>
      <c r="K81" s="99"/>
      <c r="L81" s="34">
        <v>3273000</v>
      </c>
      <c r="M81" s="35"/>
      <c r="N81" s="35" t="s">
        <v>33</v>
      </c>
      <c r="O81" s="45" t="str">
        <f>IF(AND('331-CT'!$G$5=TH!G81,OR(M81="331",N81="331")),"x","")</f>
        <v/>
      </c>
      <c r="P81" s="45" t="str">
        <f>IF(AND(A81='111'!$L$11,OR($M81=$P$7,$N81=$P$7)),"x","")</f>
        <v/>
      </c>
      <c r="Q81" s="45" t="str">
        <f>IF(AND($M81=$P$7,$A81&lt;'111'!$L$11),"x","")</f>
        <v/>
      </c>
      <c r="R81" s="45" t="str">
        <f>IF(AND($N81=$P$7,$A81&lt;'111'!$L$11),"x","")</f>
        <v>x</v>
      </c>
    </row>
    <row r="82" spans="1:18" ht="15.75" customHeight="1">
      <c r="A82" s="32">
        <f t="shared" si="10"/>
        <v>1</v>
      </c>
      <c r="B82" s="33">
        <f t="shared" si="11"/>
        <v>42744</v>
      </c>
      <c r="C82" s="110" t="s">
        <v>330</v>
      </c>
      <c r="D82" s="33">
        <v>42744</v>
      </c>
      <c r="E82" s="88" t="s">
        <v>338</v>
      </c>
      <c r="F82" s="103"/>
      <c r="G82" s="151"/>
      <c r="H82" s="99"/>
      <c r="I82" s="99"/>
      <c r="J82" s="98"/>
      <c r="K82" s="99"/>
      <c r="L82" s="34">
        <v>60020000</v>
      </c>
      <c r="M82" s="35"/>
      <c r="N82" s="35" t="s">
        <v>33</v>
      </c>
      <c r="O82" s="45" t="str">
        <f>IF(AND('331-CT'!$G$5=TH!G82,OR(M82="331",N82="331")),"x","")</f>
        <v/>
      </c>
      <c r="P82" s="45" t="str">
        <f>IF(AND(A82='111'!$L$11,OR($M82=$P$7,$N82=$P$7)),"x","")</f>
        <v/>
      </c>
      <c r="Q82" s="45" t="str">
        <f>IF(AND($M82=$P$7,$A82&lt;'111'!$L$11),"x","")</f>
        <v/>
      </c>
      <c r="R82" s="45" t="str">
        <f>IF(AND($N82=$P$7,$A82&lt;'111'!$L$11),"x","")</f>
        <v>x</v>
      </c>
    </row>
    <row r="83" spans="1:18" ht="15.75" customHeight="1">
      <c r="A83" s="32">
        <f t="shared" si="10"/>
        <v>1</v>
      </c>
      <c r="B83" s="33">
        <f t="shared" si="11"/>
        <v>42744</v>
      </c>
      <c r="C83" s="110" t="s">
        <v>331</v>
      </c>
      <c r="D83" s="33">
        <v>42744</v>
      </c>
      <c r="E83" s="88" t="s">
        <v>339</v>
      </c>
      <c r="F83" s="103"/>
      <c r="G83" s="151"/>
      <c r="H83" s="99"/>
      <c r="I83" s="99"/>
      <c r="J83" s="98"/>
      <c r="K83" s="99"/>
      <c r="L83" s="34">
        <v>50000000</v>
      </c>
      <c r="M83" s="35"/>
      <c r="N83" s="35" t="s">
        <v>33</v>
      </c>
      <c r="O83" s="45" t="str">
        <f>IF(AND('331-CT'!$G$5=TH!G83,OR(M83="331",N83="331")),"x","")</f>
        <v/>
      </c>
      <c r="P83" s="45" t="str">
        <f>IF(AND(A83='111'!$L$11,OR($M83=$P$7,$N83=$P$7)),"x","")</f>
        <v/>
      </c>
      <c r="Q83" s="45" t="str">
        <f>IF(AND($M83=$P$7,$A83&lt;'111'!$L$11),"x","")</f>
        <v/>
      </c>
      <c r="R83" s="45" t="str">
        <f>IF(AND($N83=$P$7,$A83&lt;'111'!$L$11),"x","")</f>
        <v>x</v>
      </c>
    </row>
    <row r="84" spans="1:18" ht="15.75" customHeight="1">
      <c r="A84" s="32">
        <f t="shared" si="10"/>
        <v>1</v>
      </c>
      <c r="B84" s="33">
        <f t="shared" si="11"/>
        <v>42744</v>
      </c>
      <c r="C84" s="110" t="s">
        <v>332</v>
      </c>
      <c r="D84" s="33">
        <v>42744</v>
      </c>
      <c r="E84" s="88" t="s">
        <v>340</v>
      </c>
      <c r="F84" s="103"/>
      <c r="G84" s="151"/>
      <c r="H84" s="99"/>
      <c r="I84" s="99"/>
      <c r="J84" s="98"/>
      <c r="K84" s="99"/>
      <c r="L84" s="34">
        <v>10000000</v>
      </c>
      <c r="M84" s="35"/>
      <c r="N84" s="35" t="s">
        <v>33</v>
      </c>
      <c r="O84" s="45" t="str">
        <f>IF(AND('331-CT'!$G$5=TH!G84,OR(M84="331",N84="331")),"x","")</f>
        <v/>
      </c>
      <c r="P84" s="45" t="str">
        <f>IF(AND(A84='111'!$L$11,OR($M84=$P$7,$N84=$P$7)),"x","")</f>
        <v/>
      </c>
      <c r="Q84" s="45" t="str">
        <f>IF(AND($M84=$P$7,$A84&lt;'111'!$L$11),"x","")</f>
        <v/>
      </c>
      <c r="R84" s="45" t="str">
        <f>IF(AND($N84=$P$7,$A84&lt;'111'!$L$11),"x","")</f>
        <v>x</v>
      </c>
    </row>
    <row r="85" spans="1:18" ht="15.75" customHeight="1">
      <c r="A85" s="32">
        <f t="shared" si="10"/>
        <v>1</v>
      </c>
      <c r="B85" s="33">
        <f t="shared" si="11"/>
        <v>42744</v>
      </c>
      <c r="C85" s="110" t="s">
        <v>333</v>
      </c>
      <c r="D85" s="33">
        <v>42744</v>
      </c>
      <c r="E85" s="88" t="s">
        <v>341</v>
      </c>
      <c r="F85" s="103"/>
      <c r="G85" s="151"/>
      <c r="H85" s="99"/>
      <c r="I85" s="99"/>
      <c r="J85" s="98"/>
      <c r="K85" s="99"/>
      <c r="L85" s="34">
        <v>500000</v>
      </c>
      <c r="M85" s="35"/>
      <c r="N85" s="35" t="s">
        <v>33</v>
      </c>
      <c r="O85" s="45" t="str">
        <f>IF(AND('331-CT'!$G$5=TH!G85,OR(M85="331",N85="331")),"x","")</f>
        <v/>
      </c>
      <c r="P85" s="45" t="str">
        <f>IF(AND(A85='111'!$L$11,OR($M85=$P$7,$N85=$P$7)),"x","")</f>
        <v/>
      </c>
      <c r="Q85" s="45" t="str">
        <f>IF(AND($M85=$P$7,$A85&lt;'111'!$L$11),"x","")</f>
        <v/>
      </c>
      <c r="R85" s="45" t="str">
        <f>IF(AND($N85=$P$7,$A85&lt;'111'!$L$11),"x","")</f>
        <v>x</v>
      </c>
    </row>
    <row r="86" spans="1:18" ht="15.75" customHeight="1">
      <c r="A86" s="32">
        <f t="shared" si="10"/>
        <v>1</v>
      </c>
      <c r="B86" s="33">
        <f t="shared" si="11"/>
        <v>42744</v>
      </c>
      <c r="C86" s="110" t="s">
        <v>334</v>
      </c>
      <c r="D86" s="33">
        <v>42744</v>
      </c>
      <c r="E86" s="88" t="s">
        <v>342</v>
      </c>
      <c r="F86" s="103" t="s">
        <v>482</v>
      </c>
      <c r="G86" s="7" t="s">
        <v>110</v>
      </c>
      <c r="H86" s="99"/>
      <c r="I86" s="99"/>
      <c r="J86" s="98"/>
      <c r="K86" s="99"/>
      <c r="L86" s="34">
        <f>118726000-39000</f>
        <v>118687000</v>
      </c>
      <c r="M86" s="35" t="s">
        <v>8</v>
      </c>
      <c r="N86" s="35" t="s">
        <v>33</v>
      </c>
      <c r="O86" s="45" t="str">
        <f>IF(AND('331-CT'!$G$5=TH!G86,OR(M86="331",N86="331")),"x","")</f>
        <v/>
      </c>
      <c r="P86" s="45" t="str">
        <f>IF(AND(A86='111'!$L$11,OR($M86=$P$7,$N86=$P$7)),"x","")</f>
        <v/>
      </c>
      <c r="Q86" s="45" t="str">
        <f>IF(AND($M86=$P$7,$A86&lt;'111'!$L$11),"x","")</f>
        <v/>
      </c>
      <c r="R86" s="45" t="str">
        <f>IF(AND($N86=$P$7,$A86&lt;'111'!$L$11),"x","")</f>
        <v>x</v>
      </c>
    </row>
    <row r="87" spans="1:18" ht="15.75" customHeight="1">
      <c r="A87" s="32">
        <f t="shared" si="10"/>
        <v>1</v>
      </c>
      <c r="B87" s="33">
        <f t="shared" si="11"/>
        <v>42744</v>
      </c>
      <c r="C87" s="110" t="s">
        <v>334</v>
      </c>
      <c r="D87" s="33">
        <v>42744</v>
      </c>
      <c r="E87" s="88" t="s">
        <v>397</v>
      </c>
      <c r="F87" s="103"/>
      <c r="G87" s="7"/>
      <c r="H87" s="99"/>
      <c r="I87" s="99"/>
      <c r="J87" s="98"/>
      <c r="K87" s="99"/>
      <c r="L87" s="34">
        <v>39000</v>
      </c>
      <c r="M87" s="35"/>
      <c r="N87" s="35" t="s">
        <v>33</v>
      </c>
      <c r="O87" s="45" t="str">
        <f>IF(AND('331-CT'!$G$5=TH!G87,OR(M87="331",N87="331")),"x","")</f>
        <v/>
      </c>
      <c r="P87" s="45" t="str">
        <f>IF(AND(A87='111'!$L$11,OR($M87=$P$7,$N87=$P$7)),"x","")</f>
        <v/>
      </c>
      <c r="Q87" s="45" t="str">
        <f>IF(AND($M87=$P$7,$A87&lt;'111'!$L$11),"x","")</f>
        <v/>
      </c>
      <c r="R87" s="45" t="str">
        <f>IF(AND($N87=$P$7,$A87&lt;'111'!$L$11),"x","")</f>
        <v>x</v>
      </c>
    </row>
    <row r="88" spans="1:18" ht="15.75" customHeight="1">
      <c r="A88" s="32">
        <f t="shared" si="10"/>
        <v>1</v>
      </c>
      <c r="B88" s="33">
        <f t="shared" si="11"/>
        <v>42744</v>
      </c>
      <c r="C88" s="110" t="s">
        <v>335</v>
      </c>
      <c r="D88" s="33">
        <v>42744</v>
      </c>
      <c r="E88" s="88" t="s">
        <v>343</v>
      </c>
      <c r="F88" s="103" t="s">
        <v>396</v>
      </c>
      <c r="G88" s="151" t="s">
        <v>344</v>
      </c>
      <c r="H88" s="99"/>
      <c r="I88" s="99"/>
      <c r="J88" s="98"/>
      <c r="K88" s="99"/>
      <c r="L88" s="34">
        <v>70023000</v>
      </c>
      <c r="M88" s="35"/>
      <c r="N88" s="35" t="s">
        <v>33</v>
      </c>
      <c r="O88" s="45" t="str">
        <f>IF(AND('331-CT'!$G$5=TH!G88,OR(M88="331",N88="331")),"x","")</f>
        <v/>
      </c>
      <c r="P88" s="45" t="str">
        <f>IF(AND(A88='111'!$L$11,OR($M88=$P$7,$N88=$P$7)),"x","")</f>
        <v/>
      </c>
      <c r="Q88" s="45" t="str">
        <f>IF(AND($M88=$P$7,$A88&lt;'111'!$L$11),"x","")</f>
        <v/>
      </c>
      <c r="R88" s="45" t="str">
        <f>IF(AND($N88=$P$7,$A88&lt;'111'!$L$11),"x","")</f>
        <v>x</v>
      </c>
    </row>
    <row r="89" spans="1:18" ht="15.75" customHeight="1">
      <c r="A89" s="32">
        <f t="shared" si="10"/>
        <v>1</v>
      </c>
      <c r="B89" s="33">
        <f t="shared" si="11"/>
        <v>42745</v>
      </c>
      <c r="C89" s="110"/>
      <c r="D89" s="87">
        <v>42745</v>
      </c>
      <c r="E89" s="88" t="s">
        <v>246</v>
      </c>
      <c r="F89" s="157"/>
      <c r="G89" s="7" t="s">
        <v>109</v>
      </c>
      <c r="H89" s="99">
        <v>1760</v>
      </c>
      <c r="I89" s="99">
        <f>8.5*22500</f>
        <v>191250</v>
      </c>
      <c r="J89" s="98"/>
      <c r="K89" s="99"/>
      <c r="L89" s="34">
        <f>ROUND(H89*I89,-3)</f>
        <v>336600000</v>
      </c>
      <c r="M89" s="35" t="s">
        <v>92</v>
      </c>
      <c r="N89" s="35" t="s">
        <v>8</v>
      </c>
      <c r="O89" s="45" t="str">
        <f>IF(AND('331-CT'!$G$5=TH!G89,OR(M89="331",N89="331")),"x","")</f>
        <v/>
      </c>
      <c r="P89" s="45" t="str">
        <f>IF(AND(A89='111'!$L$11,OR($M89=$P$7,$N89=$P$7)),"x","")</f>
        <v/>
      </c>
      <c r="Q89" s="45" t="str">
        <f>IF(AND($M89=$P$7,$A89&lt;'111'!$L$11),"x","")</f>
        <v/>
      </c>
      <c r="R89" s="45" t="str">
        <f>IF(AND($N89=$P$7,$A89&lt;'111'!$L$11),"x","")</f>
        <v/>
      </c>
    </row>
    <row r="90" spans="1:18" ht="15.75" customHeight="1">
      <c r="A90" s="32">
        <f t="shared" si="10"/>
        <v>1</v>
      </c>
      <c r="B90" s="33">
        <f t="shared" si="11"/>
        <v>42745</v>
      </c>
      <c r="C90" s="110"/>
      <c r="D90" s="33">
        <v>42745</v>
      </c>
      <c r="E90" s="88" t="s">
        <v>398</v>
      </c>
      <c r="F90" s="103"/>
      <c r="G90" s="151" t="s">
        <v>357</v>
      </c>
      <c r="H90" s="99">
        <v>1390</v>
      </c>
      <c r="I90" s="99">
        <v>10000</v>
      </c>
      <c r="J90" s="98"/>
      <c r="K90" s="99"/>
      <c r="L90" s="34">
        <f>ROUND(H90*I90,-3)</f>
        <v>13900000</v>
      </c>
      <c r="M90" s="35" t="s">
        <v>92</v>
      </c>
      <c r="N90" s="35" t="s">
        <v>8</v>
      </c>
      <c r="O90" s="45" t="str">
        <f>IF(AND('331-CT'!$G$5=TH!G90,OR(M90="331",N90="331")),"x","")</f>
        <v/>
      </c>
      <c r="P90" s="45" t="str">
        <f>IF(AND(A90='111'!$L$11,OR($M90=$P$7,$N90=$P$7)),"x","")</f>
        <v/>
      </c>
      <c r="Q90" s="45" t="str">
        <f>IF(AND($M90=$P$7,$A90&lt;'111'!$L$11),"x","")</f>
        <v/>
      </c>
      <c r="R90" s="45" t="str">
        <f>IF(AND($N90=$P$7,$A90&lt;'111'!$L$11),"x","")</f>
        <v/>
      </c>
    </row>
    <row r="91" spans="1:18" ht="15.75" customHeight="1">
      <c r="A91" s="32">
        <f t="shared" si="10"/>
        <v>1</v>
      </c>
      <c r="B91" s="33">
        <f t="shared" si="11"/>
        <v>42745</v>
      </c>
      <c r="C91" s="110" t="s">
        <v>346</v>
      </c>
      <c r="D91" s="33">
        <v>42745</v>
      </c>
      <c r="E91" s="88" t="s">
        <v>347</v>
      </c>
      <c r="F91" s="103"/>
      <c r="G91" s="151" t="s">
        <v>348</v>
      </c>
      <c r="H91" s="99"/>
      <c r="I91" s="99"/>
      <c r="J91" s="98"/>
      <c r="K91" s="99"/>
      <c r="L91" s="34">
        <v>200000000</v>
      </c>
      <c r="M91" s="35" t="s">
        <v>33</v>
      </c>
      <c r="N91" s="35"/>
      <c r="O91" s="45" t="str">
        <f>IF(AND('331-CT'!$G$5=TH!G91,OR(M91="331",N91="331")),"x","")</f>
        <v/>
      </c>
      <c r="P91" s="45" t="str">
        <f>IF(AND(A91='111'!$L$11,OR($M91=$P$7,$N91=$P$7)),"x","")</f>
        <v/>
      </c>
      <c r="Q91" s="45" t="str">
        <f>IF(AND($M91=$P$7,$A91&lt;'111'!$L$11),"x","")</f>
        <v>x</v>
      </c>
      <c r="R91" s="45" t="str">
        <f>IF(AND($N91=$P$7,$A91&lt;'111'!$L$11),"x","")</f>
        <v/>
      </c>
    </row>
    <row r="92" spans="1:18" ht="15.75" customHeight="1">
      <c r="A92" s="32">
        <f t="shared" si="10"/>
        <v>1</v>
      </c>
      <c r="B92" s="33">
        <f t="shared" si="11"/>
        <v>42745</v>
      </c>
      <c r="C92" s="110" t="s">
        <v>349</v>
      </c>
      <c r="D92" s="33">
        <v>42745</v>
      </c>
      <c r="E92" s="88" t="s">
        <v>353</v>
      </c>
      <c r="F92" s="103" t="s">
        <v>482</v>
      </c>
      <c r="G92" s="151" t="s">
        <v>91</v>
      </c>
      <c r="H92" s="99"/>
      <c r="I92" s="99"/>
      <c r="J92" s="98"/>
      <c r="K92" s="99"/>
      <c r="L92" s="34">
        <v>101477000</v>
      </c>
      <c r="M92" s="35" t="s">
        <v>8</v>
      </c>
      <c r="N92" s="35" t="s">
        <v>33</v>
      </c>
      <c r="O92" s="45" t="str">
        <f>IF(AND('331-CT'!$G$5=TH!G92,OR(M92="331",N92="331")),"x","")</f>
        <v/>
      </c>
      <c r="P92" s="45" t="str">
        <f>IF(AND(A92='111'!$L$11,OR($M92=$P$7,$N92=$P$7)),"x","")</f>
        <v/>
      </c>
      <c r="Q92" s="45" t="str">
        <f>IF(AND($M92=$P$7,$A92&lt;'111'!$L$11),"x","")</f>
        <v/>
      </c>
      <c r="R92" s="45" t="str">
        <f>IF(AND($N92=$P$7,$A92&lt;'111'!$L$11),"x","")</f>
        <v>x</v>
      </c>
    </row>
    <row r="93" spans="1:18" ht="15.75" customHeight="1">
      <c r="A93" s="32">
        <f t="shared" si="10"/>
        <v>1</v>
      </c>
      <c r="B93" s="33">
        <f t="shared" si="11"/>
        <v>42745</v>
      </c>
      <c r="C93" s="110" t="s">
        <v>350</v>
      </c>
      <c r="D93" s="33">
        <v>42745</v>
      </c>
      <c r="E93" s="88" t="s">
        <v>277</v>
      </c>
      <c r="F93" s="103"/>
      <c r="G93" s="151" t="s">
        <v>354</v>
      </c>
      <c r="H93" s="99"/>
      <c r="I93" s="99"/>
      <c r="J93" s="98"/>
      <c r="K93" s="99"/>
      <c r="L93" s="34">
        <v>35017000</v>
      </c>
      <c r="M93" s="35"/>
      <c r="N93" s="35" t="s">
        <v>33</v>
      </c>
      <c r="O93" s="45" t="str">
        <f>IF(AND('331-CT'!$G$5=TH!G93,OR(M93="331",N93="331")),"x","")</f>
        <v/>
      </c>
      <c r="P93" s="45" t="str">
        <f>IF(AND(A93='111'!$L$11,OR($M93=$P$7,$N93=$P$7)),"x","")</f>
        <v/>
      </c>
      <c r="Q93" s="45" t="str">
        <f>IF(AND($M93=$P$7,$A93&lt;'111'!$L$11),"x","")</f>
        <v/>
      </c>
      <c r="R93" s="45" t="str">
        <f>IF(AND($N93=$P$7,$A93&lt;'111'!$L$11),"x","")</f>
        <v>x</v>
      </c>
    </row>
    <row r="94" spans="1:18" ht="15.75" customHeight="1">
      <c r="A94" s="32">
        <f t="shared" si="10"/>
        <v>1</v>
      </c>
      <c r="B94" s="33">
        <f t="shared" si="11"/>
        <v>42745</v>
      </c>
      <c r="C94" s="110" t="s">
        <v>351</v>
      </c>
      <c r="D94" s="33">
        <v>42745</v>
      </c>
      <c r="E94" s="88" t="s">
        <v>355</v>
      </c>
      <c r="F94" s="103" t="s">
        <v>482</v>
      </c>
      <c r="G94" s="151" t="s">
        <v>357</v>
      </c>
      <c r="H94" s="99"/>
      <c r="I94" s="99"/>
      <c r="J94" s="98"/>
      <c r="K94" s="99"/>
      <c r="L94" s="34">
        <v>45810000</v>
      </c>
      <c r="M94" s="35" t="s">
        <v>8</v>
      </c>
      <c r="N94" s="35" t="s">
        <v>33</v>
      </c>
      <c r="O94" s="45" t="str">
        <f>IF(AND('331-CT'!$G$5=TH!G94,OR(M94="331",N94="331")),"x","")</f>
        <v/>
      </c>
      <c r="P94" s="45" t="str">
        <f>IF(AND(A94='111'!$L$11,OR($M94=$P$7,$N94=$P$7)),"x","")</f>
        <v/>
      </c>
      <c r="Q94" s="45" t="str">
        <f>IF(AND($M94=$P$7,$A94&lt;'111'!$L$11),"x","")</f>
        <v/>
      </c>
      <c r="R94" s="45" t="str">
        <f>IF(AND($N94=$P$7,$A94&lt;'111'!$L$11),"x","")</f>
        <v>x</v>
      </c>
    </row>
    <row r="95" spans="1:18" ht="15.75" customHeight="1">
      <c r="A95" s="32">
        <f t="shared" si="10"/>
        <v>1</v>
      </c>
      <c r="B95" s="33">
        <f t="shared" si="11"/>
        <v>42745</v>
      </c>
      <c r="C95" s="110" t="s">
        <v>352</v>
      </c>
      <c r="D95" s="33">
        <v>42745</v>
      </c>
      <c r="E95" s="88" t="s">
        <v>356</v>
      </c>
      <c r="F95" s="103"/>
      <c r="G95" s="151"/>
      <c r="H95" s="99"/>
      <c r="I95" s="99"/>
      <c r="J95" s="98"/>
      <c r="K95" s="99"/>
      <c r="L95" s="34">
        <v>736000</v>
      </c>
      <c r="M95" s="35"/>
      <c r="N95" s="35" t="s">
        <v>33</v>
      </c>
      <c r="O95" s="45" t="str">
        <f>IF(AND('331-CT'!$G$5=TH!G95,OR(M95="331",N95="331")),"x","")</f>
        <v/>
      </c>
      <c r="P95" s="45" t="str">
        <f>IF(AND(A95='111'!$L$11,OR($M95=$P$7,$N95=$P$7)),"x","")</f>
        <v/>
      </c>
      <c r="Q95" s="45" t="str">
        <f>IF(AND($M95=$P$7,$A95&lt;'111'!$L$11),"x","")</f>
        <v/>
      </c>
      <c r="R95" s="45" t="str">
        <f>IF(AND($N95=$P$7,$A95&lt;'111'!$L$11),"x","")</f>
        <v>x</v>
      </c>
    </row>
    <row r="96" spans="1:18" ht="15.75" customHeight="1">
      <c r="A96" s="32">
        <f t="shared" si="10"/>
        <v>1</v>
      </c>
      <c r="B96" s="33">
        <f t="shared" si="11"/>
        <v>42745</v>
      </c>
      <c r="C96" s="110" t="s">
        <v>358</v>
      </c>
      <c r="D96" s="33">
        <v>42745</v>
      </c>
      <c r="E96" s="88" t="s">
        <v>361</v>
      </c>
      <c r="F96" s="103"/>
      <c r="G96" s="151"/>
      <c r="H96" s="99"/>
      <c r="I96" s="99"/>
      <c r="J96" s="98"/>
      <c r="K96" s="99"/>
      <c r="L96" s="34">
        <v>3500000</v>
      </c>
      <c r="M96" s="35" t="s">
        <v>33</v>
      </c>
      <c r="N96" s="35" t="s">
        <v>250</v>
      </c>
      <c r="O96" s="45" t="str">
        <f>IF(AND('331-CT'!$G$5=TH!G96,OR(M96="331",N96="331")),"x","")</f>
        <v/>
      </c>
      <c r="P96" s="45" t="str">
        <f>IF(AND(A96='111'!$L$11,OR($M96=$P$7,$N96=$P$7)),"x","")</f>
        <v/>
      </c>
      <c r="Q96" s="45" t="str">
        <f>IF(AND($M96=$P$7,$A96&lt;'111'!$L$11),"x","")</f>
        <v>x</v>
      </c>
      <c r="R96" s="45" t="str">
        <f>IF(AND($N96=$P$7,$A96&lt;'111'!$L$11),"x","")</f>
        <v/>
      </c>
    </row>
    <row r="97" spans="1:18" ht="15.75" customHeight="1">
      <c r="A97" s="32">
        <f t="shared" si="10"/>
        <v>1</v>
      </c>
      <c r="B97" s="33">
        <f t="shared" si="11"/>
        <v>42745</v>
      </c>
      <c r="C97" s="110" t="s">
        <v>359</v>
      </c>
      <c r="D97" s="33">
        <v>42745</v>
      </c>
      <c r="E97" s="88" t="s">
        <v>362</v>
      </c>
      <c r="F97" s="103"/>
      <c r="G97" s="151"/>
      <c r="H97" s="99"/>
      <c r="I97" s="99"/>
      <c r="J97" s="98"/>
      <c r="K97" s="99"/>
      <c r="L97" s="34">
        <v>4040000</v>
      </c>
      <c r="M97" s="35"/>
      <c r="N97" s="35" t="s">
        <v>33</v>
      </c>
      <c r="O97" s="45" t="str">
        <f>IF(AND('331-CT'!$G$5=TH!G97,OR(M97="331",N97="331")),"x","")</f>
        <v/>
      </c>
      <c r="P97" s="45" t="str">
        <f>IF(AND(A97='111'!$L$11,OR($M97=$P$7,$N97=$P$7)),"x","")</f>
        <v/>
      </c>
      <c r="Q97" s="45" t="str">
        <f>IF(AND($M97=$P$7,$A97&lt;'111'!$L$11),"x","")</f>
        <v/>
      </c>
      <c r="R97" s="45" t="str">
        <f>IF(AND($N97=$P$7,$A97&lt;'111'!$L$11),"x","")</f>
        <v>x</v>
      </c>
    </row>
    <row r="98" spans="1:18" ht="15.75" customHeight="1">
      <c r="A98" s="32">
        <f t="shared" si="10"/>
        <v>1</v>
      </c>
      <c r="B98" s="33">
        <f t="shared" si="11"/>
        <v>42745</v>
      </c>
      <c r="C98" s="110" t="s">
        <v>360</v>
      </c>
      <c r="D98" s="33">
        <v>42745</v>
      </c>
      <c r="E98" s="88" t="s">
        <v>363</v>
      </c>
      <c r="F98" s="103"/>
      <c r="G98" s="151"/>
      <c r="H98" s="99"/>
      <c r="I98" s="99"/>
      <c r="J98" s="98"/>
      <c r="K98" s="99"/>
      <c r="L98" s="34">
        <v>4000000</v>
      </c>
      <c r="M98" s="35"/>
      <c r="N98" s="35" t="s">
        <v>33</v>
      </c>
      <c r="O98" s="45" t="str">
        <f>IF(AND('331-CT'!$G$5=TH!G98,OR(M98="331",N98="331")),"x","")</f>
        <v/>
      </c>
      <c r="P98" s="45" t="str">
        <f>IF(AND(A98='111'!$L$11,OR($M98=$P$7,$N98=$P$7)),"x","")</f>
        <v/>
      </c>
      <c r="Q98" s="45" t="str">
        <f>IF(AND($M98=$P$7,$A98&lt;'111'!$L$11),"x","")</f>
        <v/>
      </c>
      <c r="R98" s="45" t="str">
        <f>IF(AND($N98=$P$7,$A98&lt;'111'!$L$11),"x","")</f>
        <v>x</v>
      </c>
    </row>
    <row r="99" spans="1:18" ht="15.75" customHeight="1">
      <c r="A99" s="32">
        <f t="shared" si="10"/>
        <v>1</v>
      </c>
      <c r="B99" s="33">
        <f t="shared" si="11"/>
        <v>42746</v>
      </c>
      <c r="C99" s="110" t="s">
        <v>391</v>
      </c>
      <c r="D99" s="33">
        <v>42746</v>
      </c>
      <c r="E99" s="88" t="s">
        <v>381</v>
      </c>
      <c r="F99" s="103"/>
      <c r="G99" s="151"/>
      <c r="H99" s="99"/>
      <c r="I99" s="99"/>
      <c r="J99" s="98"/>
      <c r="K99" s="99"/>
      <c r="L99" s="34">
        <v>4295000</v>
      </c>
      <c r="M99" s="35" t="s">
        <v>33</v>
      </c>
      <c r="N99" s="35"/>
      <c r="O99" s="45" t="str">
        <f>IF(AND('331-CT'!$G$5=TH!G99,OR(M99="331",N99="331")),"x","")</f>
        <v/>
      </c>
      <c r="P99" s="45" t="str">
        <f>IF(AND(A99='111'!$L$11,OR($M99=$P$7,$N99=$P$7)),"x","")</f>
        <v/>
      </c>
      <c r="Q99" s="45" t="str">
        <f>IF(AND($M99=$P$7,$A99&lt;'111'!$L$11),"x","")</f>
        <v>x</v>
      </c>
      <c r="R99" s="45" t="str">
        <f>IF(AND($N99=$P$7,$A99&lt;'111'!$L$11),"x","")</f>
        <v/>
      </c>
    </row>
    <row r="100" spans="1:18" ht="15.75" customHeight="1">
      <c r="A100" s="32">
        <f t="shared" si="10"/>
        <v>1</v>
      </c>
      <c r="B100" s="33">
        <f t="shared" si="11"/>
        <v>42746</v>
      </c>
      <c r="C100" s="110" t="s">
        <v>364</v>
      </c>
      <c r="D100" s="33">
        <v>42746</v>
      </c>
      <c r="E100" s="88" t="s">
        <v>307</v>
      </c>
      <c r="F100" s="103"/>
      <c r="G100" s="151"/>
      <c r="H100" s="99"/>
      <c r="I100" s="99"/>
      <c r="J100" s="98"/>
      <c r="K100" s="99"/>
      <c r="L100" s="34">
        <v>10000000</v>
      </c>
      <c r="M100" s="35" t="s">
        <v>250</v>
      </c>
      <c r="N100" s="35" t="s">
        <v>33</v>
      </c>
      <c r="O100" s="45" t="str">
        <f>IF(AND('331-CT'!$G$5=TH!G100,OR(M100="331",N100="331")),"x","")</f>
        <v/>
      </c>
      <c r="P100" s="45" t="str">
        <f>IF(AND(A100='111'!$L$11,OR($M100=$P$7,$N100=$P$7)),"x","")</f>
        <v/>
      </c>
      <c r="Q100" s="45" t="str">
        <f>IF(AND($M100=$P$7,$A100&lt;'111'!$L$11),"x","")</f>
        <v/>
      </c>
      <c r="R100" s="45" t="str">
        <f>IF(AND($N100=$P$7,$A100&lt;'111'!$L$11),"x","")</f>
        <v>x</v>
      </c>
    </row>
    <row r="101" spans="1:18" ht="15.75" customHeight="1">
      <c r="A101" s="32">
        <f t="shared" si="10"/>
        <v>1</v>
      </c>
      <c r="B101" s="33">
        <f t="shared" si="11"/>
        <v>42746</v>
      </c>
      <c r="C101" s="110" t="s">
        <v>365</v>
      </c>
      <c r="D101" s="33">
        <v>42746</v>
      </c>
      <c r="E101" s="88" t="s">
        <v>373</v>
      </c>
      <c r="F101" s="103"/>
      <c r="G101" s="151"/>
      <c r="H101" s="99"/>
      <c r="I101" s="99"/>
      <c r="J101" s="98"/>
      <c r="K101" s="99"/>
      <c r="L101" s="34">
        <v>30950000</v>
      </c>
      <c r="M101" s="35"/>
      <c r="N101" s="35" t="s">
        <v>33</v>
      </c>
      <c r="O101" s="45" t="str">
        <f>IF(AND('331-CT'!$G$5=TH!G101,OR(M101="331",N101="331")),"x","")</f>
        <v/>
      </c>
      <c r="P101" s="45" t="str">
        <f>IF(AND(A101='111'!$L$11,OR($M101=$P$7,$N101=$P$7)),"x","")</f>
        <v/>
      </c>
      <c r="Q101" s="45" t="str">
        <f>IF(AND($M101=$P$7,$A101&lt;'111'!$L$11),"x","")</f>
        <v/>
      </c>
      <c r="R101" s="45" t="str">
        <f>IF(AND($N101=$P$7,$A101&lt;'111'!$L$11),"x","")</f>
        <v>x</v>
      </c>
    </row>
    <row r="102" spans="1:18" ht="15.75" customHeight="1">
      <c r="A102" s="32">
        <f t="shared" si="10"/>
        <v>1</v>
      </c>
      <c r="B102" s="33">
        <f t="shared" si="11"/>
        <v>42746</v>
      </c>
      <c r="C102" s="110" t="s">
        <v>366</v>
      </c>
      <c r="D102" s="33">
        <v>42746</v>
      </c>
      <c r="E102" s="88" t="s">
        <v>374</v>
      </c>
      <c r="F102" s="103"/>
      <c r="G102" s="151"/>
      <c r="H102" s="99"/>
      <c r="I102" s="99"/>
      <c r="J102" s="98"/>
      <c r="K102" s="99"/>
      <c r="L102" s="34">
        <v>2000000</v>
      </c>
      <c r="M102" s="35"/>
      <c r="N102" s="35" t="s">
        <v>33</v>
      </c>
      <c r="O102" s="45" t="str">
        <f>IF(AND('331-CT'!$G$5=TH!G102,OR(M102="331",N102="331")),"x","")</f>
        <v/>
      </c>
      <c r="P102" s="45" t="str">
        <f>IF(AND(A102='111'!$L$11,OR($M102=$P$7,$N102=$P$7)),"x","")</f>
        <v/>
      </c>
      <c r="Q102" s="45" t="str">
        <f>IF(AND($M102=$P$7,$A102&lt;'111'!$L$11),"x","")</f>
        <v/>
      </c>
      <c r="R102" s="45" t="str">
        <f>IF(AND($N102=$P$7,$A102&lt;'111'!$L$11),"x","")</f>
        <v>x</v>
      </c>
    </row>
    <row r="103" spans="1:18" ht="15.75" customHeight="1">
      <c r="A103" s="32">
        <f t="shared" si="10"/>
        <v>1</v>
      </c>
      <c r="B103" s="33">
        <f t="shared" si="11"/>
        <v>42746</v>
      </c>
      <c r="C103" s="110" t="s">
        <v>367</v>
      </c>
      <c r="D103" s="33">
        <v>42746</v>
      </c>
      <c r="E103" s="88" t="s">
        <v>375</v>
      </c>
      <c r="F103" s="103"/>
      <c r="G103" s="151"/>
      <c r="H103" s="99"/>
      <c r="I103" s="99"/>
      <c r="J103" s="98"/>
      <c r="K103" s="99"/>
      <c r="L103" s="34">
        <v>10345000</v>
      </c>
      <c r="M103" s="35"/>
      <c r="N103" s="35" t="s">
        <v>33</v>
      </c>
      <c r="O103" s="45" t="str">
        <f>IF(AND('331-CT'!$G$5=TH!G103,OR(M103="331",N103="331")),"x","")</f>
        <v/>
      </c>
      <c r="P103" s="45" t="str">
        <f>IF(AND(A103='111'!$L$11,OR($M103=$P$7,$N103=$P$7)),"x","")</f>
        <v/>
      </c>
      <c r="Q103" s="45" t="str">
        <f>IF(AND($M103=$P$7,$A103&lt;'111'!$L$11),"x","")</f>
        <v/>
      </c>
      <c r="R103" s="45" t="str">
        <f>IF(AND($N103=$P$7,$A103&lt;'111'!$L$11),"x","")</f>
        <v>x</v>
      </c>
    </row>
    <row r="104" spans="1:18" ht="15.75" customHeight="1">
      <c r="A104" s="32">
        <f t="shared" si="10"/>
        <v>1</v>
      </c>
      <c r="B104" s="33">
        <f t="shared" si="11"/>
        <v>42746</v>
      </c>
      <c r="C104" s="110" t="s">
        <v>368</v>
      </c>
      <c r="D104" s="33">
        <v>42746</v>
      </c>
      <c r="E104" s="88" t="s">
        <v>376</v>
      </c>
      <c r="F104" s="103"/>
      <c r="G104" s="151"/>
      <c r="H104" s="99"/>
      <c r="I104" s="99"/>
      <c r="J104" s="98"/>
      <c r="K104" s="99"/>
      <c r="L104" s="34">
        <v>5742000</v>
      </c>
      <c r="M104" s="35"/>
      <c r="N104" s="35" t="s">
        <v>33</v>
      </c>
      <c r="O104" s="45" t="str">
        <f>IF(AND('331-CT'!$G$5=TH!G104,OR(M104="331",N104="331")),"x","")</f>
        <v/>
      </c>
      <c r="P104" s="45" t="str">
        <f>IF(AND(A104='111'!$L$11,OR($M104=$P$7,$N104=$P$7)),"x","")</f>
        <v/>
      </c>
      <c r="Q104" s="45" t="str">
        <f>IF(AND($M104=$P$7,$A104&lt;'111'!$L$11),"x","")</f>
        <v/>
      </c>
      <c r="R104" s="45" t="str">
        <f>IF(AND($N104=$P$7,$A104&lt;'111'!$L$11),"x","")</f>
        <v>x</v>
      </c>
    </row>
    <row r="105" spans="1:18" ht="15.75" customHeight="1">
      <c r="A105" s="32">
        <f t="shared" si="10"/>
        <v>1</v>
      </c>
      <c r="B105" s="33">
        <f t="shared" si="11"/>
        <v>42746</v>
      </c>
      <c r="C105" s="110" t="s">
        <v>369</v>
      </c>
      <c r="D105" s="33">
        <v>42746</v>
      </c>
      <c r="E105" s="88" t="s">
        <v>377</v>
      </c>
      <c r="F105" s="103"/>
      <c r="G105" s="151"/>
      <c r="H105" s="99"/>
      <c r="I105" s="99"/>
      <c r="J105" s="98"/>
      <c r="K105" s="99"/>
      <c r="L105" s="34">
        <v>175000</v>
      </c>
      <c r="M105" s="35"/>
      <c r="N105" s="35" t="s">
        <v>33</v>
      </c>
      <c r="O105" s="45" t="str">
        <f>IF(AND('331-CT'!$G$5=TH!G105,OR(M105="331",N105="331")),"x","")</f>
        <v/>
      </c>
      <c r="P105" s="45" t="str">
        <f>IF(AND(A105='111'!$L$11,OR($M105=$P$7,$N105=$P$7)),"x","")</f>
        <v/>
      </c>
      <c r="Q105" s="45" t="str">
        <f>IF(AND($M105=$P$7,$A105&lt;'111'!$L$11),"x","")</f>
        <v/>
      </c>
      <c r="R105" s="45" t="str">
        <f>IF(AND($N105=$P$7,$A105&lt;'111'!$L$11),"x","")</f>
        <v>x</v>
      </c>
    </row>
    <row r="106" spans="1:18" ht="15.75" customHeight="1">
      <c r="A106" s="32">
        <f t="shared" si="10"/>
        <v>1</v>
      </c>
      <c r="B106" s="33">
        <f t="shared" si="11"/>
        <v>42746</v>
      </c>
      <c r="C106" s="110" t="s">
        <v>370</v>
      </c>
      <c r="D106" s="33">
        <v>42746</v>
      </c>
      <c r="E106" s="88" t="s">
        <v>378</v>
      </c>
      <c r="F106" s="103"/>
      <c r="G106" s="151"/>
      <c r="H106" s="99"/>
      <c r="I106" s="99"/>
      <c r="J106" s="98"/>
      <c r="K106" s="99"/>
      <c r="L106" s="34">
        <v>700000</v>
      </c>
      <c r="M106" s="35"/>
      <c r="N106" s="35" t="s">
        <v>33</v>
      </c>
      <c r="O106" s="45" t="str">
        <f>IF(AND('331-CT'!$G$5=TH!G106,OR(M106="331",N106="331")),"x","")</f>
        <v/>
      </c>
      <c r="P106" s="45" t="str">
        <f>IF(AND(A106='111'!$L$11,OR($M106=$P$7,$N106=$P$7)),"x","")</f>
        <v/>
      </c>
      <c r="Q106" s="45" t="str">
        <f>IF(AND($M106=$P$7,$A106&lt;'111'!$L$11),"x","")</f>
        <v/>
      </c>
      <c r="R106" s="45" t="str">
        <f>IF(AND($N106=$P$7,$A106&lt;'111'!$L$11),"x","")</f>
        <v>x</v>
      </c>
    </row>
    <row r="107" spans="1:18" ht="15.75" customHeight="1">
      <c r="A107" s="32">
        <f t="shared" si="10"/>
        <v>1</v>
      </c>
      <c r="B107" s="33">
        <f t="shared" si="11"/>
        <v>42746</v>
      </c>
      <c r="C107" s="110" t="s">
        <v>371</v>
      </c>
      <c r="D107" s="33">
        <v>42746</v>
      </c>
      <c r="E107" s="88" t="s">
        <v>379</v>
      </c>
      <c r="F107" s="103"/>
      <c r="G107" s="151"/>
      <c r="H107" s="99"/>
      <c r="I107" s="99"/>
      <c r="J107" s="98"/>
      <c r="K107" s="99"/>
      <c r="L107" s="34">
        <v>1500000</v>
      </c>
      <c r="M107" s="35"/>
      <c r="N107" s="35" t="s">
        <v>33</v>
      </c>
      <c r="O107" s="45" t="str">
        <f>IF(AND('331-CT'!$G$5=TH!G107,OR(M107="331",N107="331")),"x","")</f>
        <v/>
      </c>
      <c r="P107" s="45" t="str">
        <f>IF(AND(A107='111'!$L$11,OR($M107=$P$7,$N107=$P$7)),"x","")</f>
        <v/>
      </c>
      <c r="Q107" s="45" t="str">
        <f>IF(AND($M107=$P$7,$A107&lt;'111'!$L$11),"x","")</f>
        <v/>
      </c>
      <c r="R107" s="45" t="str">
        <f>IF(AND($N107=$P$7,$A107&lt;'111'!$L$11),"x","")</f>
        <v>x</v>
      </c>
    </row>
    <row r="108" spans="1:18" ht="15.75" customHeight="1">
      <c r="A108" s="32">
        <f t="shared" si="10"/>
        <v>1</v>
      </c>
      <c r="B108" s="33">
        <f t="shared" si="11"/>
        <v>42746</v>
      </c>
      <c r="C108" s="110" t="s">
        <v>372</v>
      </c>
      <c r="D108" s="33">
        <v>42746</v>
      </c>
      <c r="E108" s="88" t="s">
        <v>380</v>
      </c>
      <c r="F108" s="103"/>
      <c r="G108" s="151"/>
      <c r="H108" s="99"/>
      <c r="I108" s="99"/>
      <c r="J108" s="98"/>
      <c r="K108" s="99"/>
      <c r="L108" s="34">
        <v>250000</v>
      </c>
      <c r="M108" s="35"/>
      <c r="N108" s="35" t="s">
        <v>33</v>
      </c>
      <c r="O108" s="45" t="str">
        <f>IF(AND('331-CT'!$G$5=TH!G108,OR(M108="331",N108="331")),"x","")</f>
        <v/>
      </c>
      <c r="P108" s="45" t="str">
        <f>IF(AND(A108='111'!$L$11,OR($M108=$P$7,$N108=$P$7)),"x","")</f>
        <v/>
      </c>
      <c r="Q108" s="45" t="str">
        <f>IF(AND($M108=$P$7,$A108&lt;'111'!$L$11),"x","")</f>
        <v/>
      </c>
      <c r="R108" s="45" t="str">
        <f>IF(AND($N108=$P$7,$A108&lt;'111'!$L$11),"x","")</f>
        <v>x</v>
      </c>
    </row>
    <row r="109" spans="1:18" ht="15.75" customHeight="1">
      <c r="A109" s="32">
        <f t="shared" si="10"/>
        <v>1</v>
      </c>
      <c r="B109" s="33">
        <f t="shared" si="11"/>
        <v>42747</v>
      </c>
      <c r="C109" s="110" t="s">
        <v>382</v>
      </c>
      <c r="D109" s="33">
        <v>42747</v>
      </c>
      <c r="E109" s="88" t="s">
        <v>388</v>
      </c>
      <c r="F109" s="103"/>
      <c r="G109" s="151"/>
      <c r="H109" s="99"/>
      <c r="I109" s="99"/>
      <c r="J109" s="98"/>
      <c r="K109" s="99"/>
      <c r="L109" s="34">
        <v>950000</v>
      </c>
      <c r="M109" s="35"/>
      <c r="N109" s="35" t="s">
        <v>33</v>
      </c>
      <c r="O109" s="45" t="str">
        <f>IF(AND('331-CT'!$G$5=TH!G109,OR(M109="331",N109="331")),"x","")</f>
        <v/>
      </c>
      <c r="P109" s="45" t="str">
        <f>IF(AND(A109='111'!$L$11,OR($M109=$P$7,$N109=$P$7)),"x","")</f>
        <v/>
      </c>
      <c r="Q109" s="45" t="str">
        <f>IF(AND($M109=$P$7,$A109&lt;'111'!$L$11),"x","")</f>
        <v/>
      </c>
      <c r="R109" s="45" t="str">
        <f>IF(AND($N109=$P$7,$A109&lt;'111'!$L$11),"x","")</f>
        <v>x</v>
      </c>
    </row>
    <row r="110" spans="1:18" ht="15.75" customHeight="1">
      <c r="A110" s="32">
        <f t="shared" ref="A110:A122" si="12">IF(B110&lt;&gt;"",MONTH(B110),"")</f>
        <v>1</v>
      </c>
      <c r="B110" s="33">
        <f t="shared" si="11"/>
        <v>42747</v>
      </c>
      <c r="C110" s="110" t="s">
        <v>383</v>
      </c>
      <c r="D110" s="33">
        <v>42747</v>
      </c>
      <c r="E110" s="88" t="s">
        <v>389</v>
      </c>
      <c r="F110" s="103"/>
      <c r="G110" s="151"/>
      <c r="H110" s="99"/>
      <c r="I110" s="99"/>
      <c r="J110" s="98"/>
      <c r="K110" s="99"/>
      <c r="L110" s="34">
        <v>1978000</v>
      </c>
      <c r="M110" s="35"/>
      <c r="N110" s="35" t="s">
        <v>33</v>
      </c>
      <c r="O110" s="45" t="str">
        <f>IF(AND('331-CT'!$G$5=TH!G110,OR(M110="331",N110="331")),"x","")</f>
        <v/>
      </c>
      <c r="P110" s="45" t="str">
        <f>IF(AND(A110='111'!$L$11,OR($M110=$P$7,$N110=$P$7)),"x","")</f>
        <v/>
      </c>
      <c r="Q110" s="45" t="str">
        <f>IF(AND($M110=$P$7,$A110&lt;'111'!$L$11),"x","")</f>
        <v/>
      </c>
      <c r="R110" s="45" t="str">
        <f>IF(AND($N110=$P$7,$A110&lt;'111'!$L$11),"x","")</f>
        <v>x</v>
      </c>
    </row>
    <row r="111" spans="1:18" ht="15.75" customHeight="1">
      <c r="A111" s="32">
        <f t="shared" si="12"/>
        <v>1</v>
      </c>
      <c r="B111" s="33">
        <f t="shared" si="11"/>
        <v>42747</v>
      </c>
      <c r="C111" s="110" t="s">
        <v>390</v>
      </c>
      <c r="D111" s="33">
        <v>42747</v>
      </c>
      <c r="E111" s="88" t="s">
        <v>327</v>
      </c>
      <c r="F111" s="103"/>
      <c r="G111" s="151" t="s">
        <v>395</v>
      </c>
      <c r="H111" s="99"/>
      <c r="I111" s="99"/>
      <c r="J111" s="98"/>
      <c r="K111" s="99"/>
      <c r="L111" s="34">
        <v>6650000000</v>
      </c>
      <c r="M111" s="35" t="s">
        <v>33</v>
      </c>
      <c r="N111" s="35" t="s">
        <v>288</v>
      </c>
      <c r="O111" s="45" t="str">
        <f>IF(AND('331-CT'!$G$5=TH!G111,OR(M111="331",N111="331")),"x","")</f>
        <v/>
      </c>
      <c r="P111" s="45" t="str">
        <f>IF(AND(A111='111'!$L$11,OR($M111=$P$7,$N111=$P$7)),"x","")</f>
        <v/>
      </c>
      <c r="Q111" s="45" t="str">
        <f>IF(AND($M111=$P$7,$A111&lt;'111'!$L$11),"x","")</f>
        <v>x</v>
      </c>
      <c r="R111" s="45" t="str">
        <f>IF(AND($N111=$P$7,$A111&lt;'111'!$L$11),"x","")</f>
        <v/>
      </c>
    </row>
    <row r="112" spans="1:18" ht="15.75" customHeight="1">
      <c r="A112" s="32">
        <f t="shared" si="12"/>
        <v>1</v>
      </c>
      <c r="B112" s="33">
        <f t="shared" si="11"/>
        <v>42747</v>
      </c>
      <c r="C112" s="110" t="s">
        <v>384</v>
      </c>
      <c r="D112" s="33">
        <v>42747</v>
      </c>
      <c r="E112" s="88" t="s">
        <v>336</v>
      </c>
      <c r="F112" s="103"/>
      <c r="G112" s="151" t="s">
        <v>345</v>
      </c>
      <c r="H112" s="99"/>
      <c r="I112" s="99"/>
      <c r="J112" s="98"/>
      <c r="K112" s="99"/>
      <c r="L112" s="34">
        <v>6604086000</v>
      </c>
      <c r="M112" s="35"/>
      <c r="N112" s="35" t="s">
        <v>33</v>
      </c>
      <c r="O112" s="45" t="str">
        <f>IF(AND('331-CT'!$G$5=TH!G112,OR(M112="331",N112="331")),"x","")</f>
        <v/>
      </c>
      <c r="P112" s="45" t="str">
        <f>IF(AND(A112='111'!$L$11,OR($M112=$P$7,$N112=$P$7)),"x","")</f>
        <v/>
      </c>
      <c r="Q112" s="45" t="str">
        <f>IF(AND($M112=$P$7,$A112&lt;'111'!$L$11),"x","")</f>
        <v/>
      </c>
      <c r="R112" s="45" t="str">
        <f>IF(AND($N112=$P$7,$A112&lt;'111'!$L$11),"x","")</f>
        <v>x</v>
      </c>
    </row>
    <row r="113" spans="1:18" ht="15.75" customHeight="1">
      <c r="A113" s="32">
        <f t="shared" si="12"/>
        <v>1</v>
      </c>
      <c r="B113" s="33">
        <f t="shared" si="11"/>
        <v>42747</v>
      </c>
      <c r="C113" s="110" t="s">
        <v>385</v>
      </c>
      <c r="D113" s="33">
        <v>42747</v>
      </c>
      <c r="E113" s="88" t="s">
        <v>392</v>
      </c>
      <c r="F113" s="103"/>
      <c r="G113" s="151"/>
      <c r="H113" s="99"/>
      <c r="I113" s="99"/>
      <c r="J113" s="98"/>
      <c r="K113" s="99"/>
      <c r="L113" s="34">
        <v>20000000</v>
      </c>
      <c r="M113" s="35"/>
      <c r="N113" s="35" t="s">
        <v>33</v>
      </c>
      <c r="O113" s="45" t="str">
        <f>IF(AND('331-CT'!$G$5=TH!G113,OR(M113="331",N113="331")),"x","")</f>
        <v/>
      </c>
      <c r="P113" s="45" t="str">
        <f>IF(AND(A113='111'!$L$11,OR($M113=$P$7,$N113=$P$7)),"x","")</f>
        <v/>
      </c>
      <c r="Q113" s="45" t="str">
        <f>IF(AND($M113=$P$7,$A113&lt;'111'!$L$11),"x","")</f>
        <v/>
      </c>
      <c r="R113" s="45" t="str">
        <f>IF(AND($N113=$P$7,$A113&lt;'111'!$L$11),"x","")</f>
        <v>x</v>
      </c>
    </row>
    <row r="114" spans="1:18" ht="15.75" customHeight="1">
      <c r="A114" s="32">
        <f t="shared" si="12"/>
        <v>1</v>
      </c>
      <c r="B114" s="33">
        <f t="shared" si="11"/>
        <v>42748</v>
      </c>
      <c r="C114" s="110"/>
      <c r="D114" s="33">
        <v>42748</v>
      </c>
      <c r="E114" s="88" t="s">
        <v>398</v>
      </c>
      <c r="F114" s="103"/>
      <c r="G114" s="151" t="s">
        <v>357</v>
      </c>
      <c r="H114" s="99">
        <v>1360</v>
      </c>
      <c r="I114" s="99">
        <v>9000</v>
      </c>
      <c r="J114" s="98"/>
      <c r="K114" s="99"/>
      <c r="L114" s="34">
        <f>ROUND(H114*I114,-3)</f>
        <v>12240000</v>
      </c>
      <c r="M114" s="35" t="s">
        <v>92</v>
      </c>
      <c r="N114" s="35" t="s">
        <v>8</v>
      </c>
      <c r="O114" s="45" t="str">
        <f>IF(AND('331-CT'!$G$5=TH!G114,OR(M114="331",N114="331")),"x","")</f>
        <v/>
      </c>
      <c r="P114" s="45" t="str">
        <f>IF(AND(A114='111'!$L$11,OR($M114=$P$7,$N114=$P$7)),"x","")</f>
        <v/>
      </c>
      <c r="Q114" s="45" t="str">
        <f>IF(AND($M114=$P$7,$A114&lt;'111'!$L$11),"x","")</f>
        <v/>
      </c>
      <c r="R114" s="45" t="str">
        <f>IF(AND($N114=$P$7,$A114&lt;'111'!$L$11),"x","")</f>
        <v/>
      </c>
    </row>
    <row r="115" spans="1:18" ht="15.75" customHeight="1">
      <c r="A115" s="32">
        <f t="shared" si="12"/>
        <v>1</v>
      </c>
      <c r="B115" s="33">
        <f t="shared" si="11"/>
        <v>42748</v>
      </c>
      <c r="C115" s="110" t="s">
        <v>386</v>
      </c>
      <c r="D115" s="33">
        <v>42748</v>
      </c>
      <c r="E115" s="88" t="s">
        <v>393</v>
      </c>
      <c r="F115" s="103"/>
      <c r="G115" s="151"/>
      <c r="H115" s="99"/>
      <c r="I115" s="99"/>
      <c r="J115" s="98"/>
      <c r="K115" s="99"/>
      <c r="L115" s="34">
        <v>315000</v>
      </c>
      <c r="M115" s="35"/>
      <c r="N115" s="35" t="s">
        <v>33</v>
      </c>
      <c r="O115" s="45" t="str">
        <f>IF(AND('331-CT'!$G$5=TH!G115,OR(M115="331",N115="331")),"x","")</f>
        <v/>
      </c>
      <c r="P115" s="45" t="str">
        <f>IF(AND(A115='111'!$L$11,OR($M115=$P$7,$N115=$P$7)),"x","")</f>
        <v/>
      </c>
      <c r="Q115" s="45" t="str">
        <f>IF(AND($M115=$P$7,$A115&lt;'111'!$L$11),"x","")</f>
        <v/>
      </c>
      <c r="R115" s="45" t="str">
        <f>IF(AND($N115=$P$7,$A115&lt;'111'!$L$11),"x","")</f>
        <v>x</v>
      </c>
    </row>
    <row r="116" spans="1:18" ht="15.75" customHeight="1">
      <c r="A116" s="32">
        <f t="shared" si="12"/>
        <v>1</v>
      </c>
      <c r="B116" s="33">
        <f t="shared" si="11"/>
        <v>42748</v>
      </c>
      <c r="C116" s="110" t="s">
        <v>387</v>
      </c>
      <c r="D116" s="33">
        <v>42748</v>
      </c>
      <c r="E116" s="88" t="s">
        <v>394</v>
      </c>
      <c r="F116" s="103"/>
      <c r="G116" s="151"/>
      <c r="H116" s="99"/>
      <c r="I116" s="99"/>
      <c r="J116" s="98"/>
      <c r="K116" s="99"/>
      <c r="L116" s="34">
        <v>2367000</v>
      </c>
      <c r="M116" s="35"/>
      <c r="N116" s="35" t="s">
        <v>33</v>
      </c>
      <c r="O116" s="45" t="str">
        <f>IF(AND('331-CT'!$G$5=TH!G116,OR(M116="331",N116="331")),"x","")</f>
        <v/>
      </c>
      <c r="P116" s="45" t="str">
        <f>IF(AND(A116='111'!$L$11,OR($M116=$P$7,$N116=$P$7)),"x","")</f>
        <v/>
      </c>
      <c r="Q116" s="45" t="str">
        <f>IF(AND($M116=$P$7,$A116&lt;'111'!$L$11),"x","")</f>
        <v/>
      </c>
      <c r="R116" s="45" t="str">
        <f>IF(AND($N116=$P$7,$A116&lt;'111'!$L$11),"x","")</f>
        <v>x</v>
      </c>
    </row>
    <row r="117" spans="1:18" ht="15.75" customHeight="1">
      <c r="A117" s="32">
        <f t="shared" si="12"/>
        <v>1</v>
      </c>
      <c r="B117" s="33">
        <f t="shared" si="11"/>
        <v>42750</v>
      </c>
      <c r="C117" s="110"/>
      <c r="D117" s="33">
        <v>42750</v>
      </c>
      <c r="E117" s="88" t="s">
        <v>398</v>
      </c>
      <c r="F117" s="103"/>
      <c r="G117" s="151" t="s">
        <v>357</v>
      </c>
      <c r="H117" s="99">
        <v>2220</v>
      </c>
      <c r="I117" s="99">
        <v>10000</v>
      </c>
      <c r="J117" s="98"/>
      <c r="K117" s="99"/>
      <c r="L117" s="34">
        <f t="shared" ref="L117:L122" si="13">ROUND(H117*I117,-3)</f>
        <v>22200000</v>
      </c>
      <c r="M117" s="35" t="s">
        <v>92</v>
      </c>
      <c r="N117" s="35" t="s">
        <v>8</v>
      </c>
      <c r="O117" s="45" t="str">
        <f>IF(AND('331-CT'!$G$5=TH!G117,OR(M117="331",N117="331")),"x","")</f>
        <v/>
      </c>
      <c r="P117" s="45" t="str">
        <f>IF(AND(A117='111'!$L$11,OR($M117=$P$7,$N117=$P$7)),"x","")</f>
        <v/>
      </c>
      <c r="Q117" s="45" t="str">
        <f>IF(AND($M117=$P$7,$A117&lt;'111'!$L$11),"x","")</f>
        <v/>
      </c>
      <c r="R117" s="45" t="str">
        <f>IF(AND($N117=$P$7,$A117&lt;'111'!$L$11),"x","")</f>
        <v/>
      </c>
    </row>
    <row r="118" spans="1:18" ht="15.75" customHeight="1">
      <c r="A118" s="32">
        <f t="shared" si="12"/>
        <v>1</v>
      </c>
      <c r="B118" s="33">
        <f t="shared" si="11"/>
        <v>42754</v>
      </c>
      <c r="C118" s="110"/>
      <c r="D118" s="33">
        <v>42754</v>
      </c>
      <c r="E118" s="88" t="s">
        <v>407</v>
      </c>
      <c r="F118" s="103"/>
      <c r="G118" s="7" t="s">
        <v>85</v>
      </c>
      <c r="H118" s="99">
        <v>30</v>
      </c>
      <c r="I118" s="99">
        <v>450000</v>
      </c>
      <c r="J118" s="98"/>
      <c r="K118" s="99"/>
      <c r="L118" s="34">
        <f t="shared" si="13"/>
        <v>13500000</v>
      </c>
      <c r="M118" s="35" t="s">
        <v>92</v>
      </c>
      <c r="N118" s="35" t="s">
        <v>8</v>
      </c>
      <c r="O118" s="45" t="str">
        <f>IF(AND('331-CT'!$G$5=TH!G118,OR(M118="331",N118="331")),"x","")</f>
        <v/>
      </c>
      <c r="P118" s="45" t="str">
        <f>IF(AND(A118='111'!$L$11,OR($M118=$P$7,$N118=$P$7)),"x","")</f>
        <v/>
      </c>
      <c r="Q118" s="45" t="str">
        <f>IF(AND($M118=$P$7,$A118&lt;'111'!$L$11),"x","")</f>
        <v/>
      </c>
      <c r="R118" s="45" t="str">
        <f>IF(AND($N118=$P$7,$A118&lt;'111'!$L$11),"x","")</f>
        <v/>
      </c>
    </row>
    <row r="119" spans="1:18" ht="15.75" customHeight="1">
      <c r="A119" s="32">
        <f t="shared" si="12"/>
        <v>1</v>
      </c>
      <c r="B119" s="33">
        <f t="shared" si="11"/>
        <v>42754</v>
      </c>
      <c r="C119" s="110"/>
      <c r="D119" s="33">
        <v>42754</v>
      </c>
      <c r="E119" s="88" t="s">
        <v>408</v>
      </c>
      <c r="F119" s="103"/>
      <c r="G119" s="7" t="s">
        <v>85</v>
      </c>
      <c r="H119" s="99">
        <v>1618.5</v>
      </c>
      <c r="I119" s="99">
        <v>8000</v>
      </c>
      <c r="J119" s="98"/>
      <c r="K119" s="99"/>
      <c r="L119" s="34">
        <f t="shared" si="13"/>
        <v>12948000</v>
      </c>
      <c r="M119" s="35" t="s">
        <v>8</v>
      </c>
      <c r="N119" s="35" t="s">
        <v>92</v>
      </c>
      <c r="O119" s="45" t="str">
        <f>IF(AND('331-CT'!$G$5=TH!G119,OR(M119="331",N119="331")),"x","")</f>
        <v/>
      </c>
      <c r="P119" s="45" t="str">
        <f>IF(AND(A119='111'!$L$11,OR($M119=$P$7,$N119=$P$7)),"x","")</f>
        <v/>
      </c>
      <c r="Q119" s="45" t="str">
        <f>IF(AND($M119=$P$7,$A119&lt;'111'!$L$11),"x","")</f>
        <v/>
      </c>
      <c r="R119" s="45" t="str">
        <f>IF(AND($N119=$P$7,$A119&lt;'111'!$L$11),"x","")</f>
        <v/>
      </c>
    </row>
    <row r="120" spans="1:18" ht="15.75" customHeight="1">
      <c r="A120" s="32">
        <f t="shared" si="12"/>
        <v>1</v>
      </c>
      <c r="B120" s="33">
        <f t="shared" si="11"/>
        <v>42754</v>
      </c>
      <c r="C120" s="110"/>
      <c r="D120" s="33">
        <v>42754</v>
      </c>
      <c r="E120" s="88" t="s">
        <v>409</v>
      </c>
      <c r="F120" s="103"/>
      <c r="G120" s="7" t="s">
        <v>85</v>
      </c>
      <c r="H120" s="99">
        <v>584.5</v>
      </c>
      <c r="I120" s="99">
        <v>8000</v>
      </c>
      <c r="J120" s="98"/>
      <c r="K120" s="99"/>
      <c r="L120" s="34">
        <f t="shared" si="13"/>
        <v>4676000</v>
      </c>
      <c r="M120" s="35" t="s">
        <v>8</v>
      </c>
      <c r="N120" s="35" t="s">
        <v>92</v>
      </c>
      <c r="O120" s="45" t="str">
        <f>IF(AND('331-CT'!$G$5=TH!G120,OR(M120="331",N120="331")),"x","")</f>
        <v/>
      </c>
      <c r="P120" s="45" t="str">
        <f>IF(AND(A120='111'!$L$11,OR($M120=$P$7,$N120=$P$7)),"x","")</f>
        <v/>
      </c>
      <c r="Q120" s="45" t="str">
        <f>IF(AND($M120=$P$7,$A120&lt;'111'!$L$11),"x","")</f>
        <v/>
      </c>
      <c r="R120" s="45" t="str">
        <f>IF(AND($N120=$P$7,$A120&lt;'111'!$L$11),"x","")</f>
        <v/>
      </c>
    </row>
    <row r="121" spans="1:18" ht="15.75" customHeight="1">
      <c r="A121" s="32">
        <f t="shared" si="12"/>
        <v>1</v>
      </c>
      <c r="B121" s="33">
        <f t="shared" si="11"/>
        <v>42754</v>
      </c>
      <c r="C121" s="110"/>
      <c r="D121" s="33">
        <v>42754</v>
      </c>
      <c r="E121" s="88" t="s">
        <v>410</v>
      </c>
      <c r="F121" s="103"/>
      <c r="G121" s="7" t="s">
        <v>85</v>
      </c>
      <c r="H121" s="99">
        <v>4819</v>
      </c>
      <c r="I121" s="99">
        <v>8000</v>
      </c>
      <c r="J121" s="98"/>
      <c r="K121" s="99"/>
      <c r="L121" s="34">
        <f t="shared" si="13"/>
        <v>38552000</v>
      </c>
      <c r="M121" s="35" t="s">
        <v>8</v>
      </c>
      <c r="N121" s="35" t="s">
        <v>92</v>
      </c>
      <c r="O121" s="45" t="str">
        <f>IF(AND('331-CT'!$G$5=TH!G121,OR(M121="331",N121="331")),"x","")</f>
        <v/>
      </c>
      <c r="P121" s="45" t="str">
        <f>IF(AND(A121='111'!$L$11,OR($M121=$P$7,$N121=$P$7)),"x","")</f>
        <v/>
      </c>
      <c r="Q121" s="45" t="str">
        <f>IF(AND($M121=$P$7,$A121&lt;'111'!$L$11),"x","")</f>
        <v/>
      </c>
      <c r="R121" s="45" t="str">
        <f>IF(AND($N121=$P$7,$A121&lt;'111'!$L$11),"x","")</f>
        <v/>
      </c>
    </row>
    <row r="122" spans="1:18" ht="15.75" customHeight="1">
      <c r="A122" s="32">
        <f t="shared" si="12"/>
        <v>1</v>
      </c>
      <c r="B122" s="33">
        <f t="shared" si="11"/>
        <v>42754</v>
      </c>
      <c r="C122" s="110"/>
      <c r="D122" s="33">
        <v>42754</v>
      </c>
      <c r="E122" s="88" t="s">
        <v>411</v>
      </c>
      <c r="F122" s="103"/>
      <c r="G122" s="7" t="s">
        <v>85</v>
      </c>
      <c r="H122" s="99">
        <v>38.9</v>
      </c>
      <c r="I122" s="99">
        <v>8000</v>
      </c>
      <c r="J122" s="98"/>
      <c r="K122" s="99"/>
      <c r="L122" s="34">
        <f t="shared" si="13"/>
        <v>311000</v>
      </c>
      <c r="M122" s="35" t="s">
        <v>8</v>
      </c>
      <c r="N122" s="35" t="s">
        <v>92</v>
      </c>
      <c r="O122" s="45" t="str">
        <f>IF(AND('331-CT'!$G$5=TH!G122,OR(M122="331",N122="331")),"x","")</f>
        <v/>
      </c>
      <c r="P122" s="45" t="str">
        <f>IF(AND(A122='111'!$L$11,OR($M122=$P$7,$N122=$P$7)),"x","")</f>
        <v/>
      </c>
      <c r="Q122" s="45" t="str">
        <f>IF(AND($M122=$P$7,$A122&lt;'111'!$L$11),"x","")</f>
        <v/>
      </c>
      <c r="R122" s="45" t="str">
        <f>IF(AND($N122=$P$7,$A122&lt;'111'!$L$11),"x","")</f>
        <v/>
      </c>
    </row>
    <row r="123" spans="1:18" ht="15.75" customHeight="1">
      <c r="A123" s="32">
        <f t="shared" ref="A123:A146" si="14">IF(B123&lt;&gt;"",MONTH(B123),"")</f>
        <v>1</v>
      </c>
      <c r="B123" s="33">
        <f t="shared" si="11"/>
        <v>42748</v>
      </c>
      <c r="C123" s="110" t="s">
        <v>412</v>
      </c>
      <c r="D123" s="33">
        <v>42748</v>
      </c>
      <c r="E123" s="88" t="s">
        <v>429</v>
      </c>
      <c r="F123" s="103"/>
      <c r="G123" s="151"/>
      <c r="H123" s="99"/>
      <c r="I123" s="99"/>
      <c r="J123" s="98"/>
      <c r="K123" s="99"/>
      <c r="L123" s="34">
        <v>7920000</v>
      </c>
      <c r="M123" s="35"/>
      <c r="N123" s="35" t="s">
        <v>33</v>
      </c>
      <c r="O123" s="45" t="str">
        <f>IF(AND('331-CT'!$G$5=TH!G123,OR(M123="331",N123="331")),"x","")</f>
        <v/>
      </c>
      <c r="P123" s="45" t="str">
        <f>IF(AND(A123='111'!$L$11,OR($M123=$P$7,$N123=$P$7)),"x","")</f>
        <v/>
      </c>
      <c r="Q123" s="45" t="str">
        <f>IF(AND($M123=$P$7,$A123&lt;'111'!$L$11),"x","")</f>
        <v/>
      </c>
      <c r="R123" s="45" t="str">
        <f>IF(AND($N123=$P$7,$A123&lt;'111'!$L$11),"x","")</f>
        <v>x</v>
      </c>
    </row>
    <row r="124" spans="1:18" ht="15.75" customHeight="1">
      <c r="A124" s="32">
        <f t="shared" si="14"/>
        <v>1</v>
      </c>
      <c r="B124" s="33">
        <f t="shared" si="11"/>
        <v>42748</v>
      </c>
      <c r="C124" s="110" t="s">
        <v>413</v>
      </c>
      <c r="D124" s="33">
        <v>42748</v>
      </c>
      <c r="E124" s="88" t="s">
        <v>430</v>
      </c>
      <c r="F124" s="103"/>
      <c r="G124" s="151"/>
      <c r="H124" s="99"/>
      <c r="I124" s="99"/>
      <c r="J124" s="98"/>
      <c r="K124" s="99"/>
      <c r="L124" s="34">
        <v>3107000</v>
      </c>
      <c r="M124" s="35"/>
      <c r="N124" s="35" t="s">
        <v>33</v>
      </c>
      <c r="O124" s="45" t="str">
        <f>IF(AND('331-CT'!$G$5=TH!G124,OR(M124="331",N124="331")),"x","")</f>
        <v/>
      </c>
      <c r="P124" s="45" t="str">
        <f>IF(AND(A124='111'!$L$11,OR($M124=$P$7,$N124=$P$7)),"x","")</f>
        <v/>
      </c>
      <c r="Q124" s="45" t="str">
        <f>IF(AND($M124=$P$7,$A124&lt;'111'!$L$11),"x","")</f>
        <v/>
      </c>
      <c r="R124" s="45" t="str">
        <f>IF(AND($N124=$P$7,$A124&lt;'111'!$L$11),"x","")</f>
        <v>x</v>
      </c>
    </row>
    <row r="125" spans="1:18" ht="15.75" customHeight="1">
      <c r="A125" s="32">
        <f t="shared" si="14"/>
        <v>1</v>
      </c>
      <c r="B125" s="33">
        <f t="shared" si="11"/>
        <v>42748</v>
      </c>
      <c r="C125" s="110" t="s">
        <v>414</v>
      </c>
      <c r="D125" s="33">
        <v>42748</v>
      </c>
      <c r="E125" s="88" t="s">
        <v>431</v>
      </c>
      <c r="F125" s="103"/>
      <c r="G125" s="151"/>
      <c r="H125" s="99"/>
      <c r="I125" s="99"/>
      <c r="J125" s="98"/>
      <c r="K125" s="99"/>
      <c r="L125" s="34">
        <v>3500000</v>
      </c>
      <c r="M125" s="35"/>
      <c r="N125" s="35" t="s">
        <v>33</v>
      </c>
      <c r="O125" s="45" t="str">
        <f>IF(AND('331-CT'!$G$5=TH!G125,OR(M125="331",N125="331")),"x","")</f>
        <v/>
      </c>
      <c r="P125" s="45" t="str">
        <f>IF(AND(A125='111'!$L$11,OR($M125=$P$7,$N125=$P$7)),"x","")</f>
        <v/>
      </c>
      <c r="Q125" s="45" t="str">
        <f>IF(AND($M125=$P$7,$A125&lt;'111'!$L$11),"x","")</f>
        <v/>
      </c>
      <c r="R125" s="45" t="str">
        <f>IF(AND($N125=$P$7,$A125&lt;'111'!$L$11),"x","")</f>
        <v>x</v>
      </c>
    </row>
    <row r="126" spans="1:18" ht="15.75" customHeight="1">
      <c r="A126" s="32">
        <f t="shared" si="14"/>
        <v>1</v>
      </c>
      <c r="B126" s="33">
        <f t="shared" si="11"/>
        <v>42749</v>
      </c>
      <c r="C126" s="110" t="s">
        <v>428</v>
      </c>
      <c r="D126" s="33">
        <v>42749</v>
      </c>
      <c r="E126" s="88" t="s">
        <v>432</v>
      </c>
      <c r="F126" s="103"/>
      <c r="G126" s="151"/>
      <c r="H126" s="99"/>
      <c r="I126" s="99"/>
      <c r="J126" s="98"/>
      <c r="K126" s="99"/>
      <c r="L126" s="34">
        <v>900000000</v>
      </c>
      <c r="M126" s="35" t="s">
        <v>33</v>
      </c>
      <c r="N126" s="35"/>
      <c r="O126" s="45" t="str">
        <f>IF(AND('331-CT'!$G$5=TH!G126,OR(M126="331",N126="331")),"x","")</f>
        <v/>
      </c>
      <c r="P126" s="45" t="str">
        <f>IF(AND(A126='111'!$L$11,OR($M126=$P$7,$N126=$P$7)),"x","")</f>
        <v/>
      </c>
      <c r="Q126" s="45" t="str">
        <f>IF(AND($M126=$P$7,$A126&lt;'111'!$L$11),"x","")</f>
        <v>x</v>
      </c>
      <c r="R126" s="45" t="str">
        <f>IF(AND($N126=$P$7,$A126&lt;'111'!$L$11),"x","")</f>
        <v/>
      </c>
    </row>
    <row r="127" spans="1:18" ht="15.75" customHeight="1">
      <c r="A127" s="32">
        <f t="shared" si="14"/>
        <v>1</v>
      </c>
      <c r="B127" s="33">
        <f t="shared" si="11"/>
        <v>42749</v>
      </c>
      <c r="C127" s="110" t="s">
        <v>415</v>
      </c>
      <c r="D127" s="33">
        <v>42749</v>
      </c>
      <c r="E127" s="88" t="s">
        <v>433</v>
      </c>
      <c r="F127" s="103" t="s">
        <v>482</v>
      </c>
      <c r="G127" s="7" t="s">
        <v>77</v>
      </c>
      <c r="H127" s="99"/>
      <c r="I127" s="99"/>
      <c r="J127" s="98"/>
      <c r="K127" s="99"/>
      <c r="L127" s="34">
        <v>250000000</v>
      </c>
      <c r="M127" s="35" t="s">
        <v>8</v>
      </c>
      <c r="N127" s="35" t="s">
        <v>33</v>
      </c>
      <c r="O127" s="45" t="str">
        <f>IF(AND('331-CT'!$G$5=TH!G127,OR(M127="331",N127="331")),"x","")</f>
        <v/>
      </c>
      <c r="P127" s="45" t="str">
        <f>IF(AND(A127='111'!$L$11,OR($M127=$P$7,$N127=$P$7)),"x","")</f>
        <v/>
      </c>
      <c r="Q127" s="45" t="str">
        <f>IF(AND($M127=$P$7,$A127&lt;'111'!$L$11),"x","")</f>
        <v/>
      </c>
      <c r="R127" s="45" t="str">
        <f>IF(AND($N127=$P$7,$A127&lt;'111'!$L$11),"x","")</f>
        <v>x</v>
      </c>
    </row>
    <row r="128" spans="1:18" ht="15.75" customHeight="1">
      <c r="A128" s="32">
        <f t="shared" ref="A128" si="15">IF(B128&lt;&gt;"",MONTH(B128),"")</f>
        <v>1</v>
      </c>
      <c r="B128" s="33">
        <f t="shared" si="11"/>
        <v>42749</v>
      </c>
      <c r="C128" s="110" t="s">
        <v>415</v>
      </c>
      <c r="D128" s="33">
        <v>42749</v>
      </c>
      <c r="E128" s="88" t="s">
        <v>397</v>
      </c>
      <c r="F128" s="103"/>
      <c r="G128" s="7" t="s">
        <v>77</v>
      </c>
      <c r="H128" s="99"/>
      <c r="I128" s="99"/>
      <c r="J128" s="98"/>
      <c r="K128" s="99"/>
      <c r="L128" s="34">
        <v>83000</v>
      </c>
      <c r="M128" s="35"/>
      <c r="N128" s="35" t="s">
        <v>33</v>
      </c>
      <c r="O128" s="45" t="str">
        <f>IF(AND('331-CT'!$G$5=TH!G128,OR(M128="331",N128="331")),"x","")</f>
        <v/>
      </c>
      <c r="P128" s="45" t="str">
        <f>IF(AND(A128='111'!$L$11,OR($M128=$P$7,$N128=$P$7)),"x","")</f>
        <v/>
      </c>
      <c r="Q128" s="45" t="str">
        <f>IF(AND($M128=$P$7,$A128&lt;'111'!$L$11),"x","")</f>
        <v/>
      </c>
      <c r="R128" s="45" t="str">
        <f>IF(AND($N128=$P$7,$A128&lt;'111'!$L$11),"x","")</f>
        <v>x</v>
      </c>
    </row>
    <row r="129" spans="1:18" ht="15.75" customHeight="1">
      <c r="A129" s="32">
        <f t="shared" si="14"/>
        <v>1</v>
      </c>
      <c r="B129" s="33">
        <f t="shared" si="11"/>
        <v>42749</v>
      </c>
      <c r="C129" s="110" t="s">
        <v>416</v>
      </c>
      <c r="D129" s="33">
        <v>42749</v>
      </c>
      <c r="E129" s="88" t="s">
        <v>433</v>
      </c>
      <c r="F129" s="103" t="s">
        <v>482</v>
      </c>
      <c r="G129" s="7" t="s">
        <v>84</v>
      </c>
      <c r="H129" s="99"/>
      <c r="I129" s="99"/>
      <c r="J129" s="98"/>
      <c r="K129" s="99"/>
      <c r="L129" s="34">
        <v>117100000</v>
      </c>
      <c r="M129" s="35" t="s">
        <v>8</v>
      </c>
      <c r="N129" s="35" t="s">
        <v>33</v>
      </c>
      <c r="O129" s="45" t="str">
        <f>IF(AND('331-CT'!$G$5=TH!G129,OR(M129="331",N129="331")),"x","")</f>
        <v/>
      </c>
      <c r="P129" s="45" t="str">
        <f>IF(AND(A129='111'!$L$11,OR($M129=$P$7,$N129=$P$7)),"x","")</f>
        <v/>
      </c>
      <c r="Q129" s="45" t="str">
        <f>IF(AND($M129=$P$7,$A129&lt;'111'!$L$11),"x","")</f>
        <v/>
      </c>
      <c r="R129" s="45" t="str">
        <f>IF(AND($N129=$P$7,$A129&lt;'111'!$L$11),"x","")</f>
        <v>x</v>
      </c>
    </row>
    <row r="130" spans="1:18" ht="15.75" customHeight="1">
      <c r="A130" s="32">
        <f t="shared" ref="A130" si="16">IF(B130&lt;&gt;"",MONTH(B130),"")</f>
        <v>1</v>
      </c>
      <c r="B130" s="33">
        <f t="shared" ref="B130" si="17">D130</f>
        <v>42749</v>
      </c>
      <c r="C130" s="110" t="s">
        <v>416</v>
      </c>
      <c r="D130" s="33">
        <v>42749</v>
      </c>
      <c r="E130" s="88" t="s">
        <v>583</v>
      </c>
      <c r="F130" s="103" t="s">
        <v>482</v>
      </c>
      <c r="G130" s="7" t="s">
        <v>84</v>
      </c>
      <c r="H130" s="99"/>
      <c r="I130" s="99"/>
      <c r="J130" s="98"/>
      <c r="K130" s="99"/>
      <c r="L130" s="34">
        <f>17100000-20000</f>
        <v>17080000</v>
      </c>
      <c r="M130" s="35"/>
      <c r="N130" s="35" t="s">
        <v>8</v>
      </c>
      <c r="O130" s="45" t="str">
        <f>IF(AND('331-CT'!$G$5=TH!G130,OR(M130="331",N130="331")),"x","")</f>
        <v/>
      </c>
      <c r="P130" s="45" t="str">
        <f>IF(AND(A130='111'!$L$11,OR($M130=$P$7,$N130=$P$7)),"x","")</f>
        <v/>
      </c>
      <c r="Q130" s="45" t="str">
        <f>IF(AND($M130=$P$7,$A130&lt;'111'!$L$11),"x","")</f>
        <v/>
      </c>
      <c r="R130" s="45" t="str">
        <f>IF(AND($N130=$P$7,$A130&lt;'111'!$L$11),"x","")</f>
        <v/>
      </c>
    </row>
    <row r="131" spans="1:18" ht="15.75" customHeight="1">
      <c r="A131" s="32">
        <f t="shared" ref="A131" si="18">IF(B131&lt;&gt;"",MONTH(B131),"")</f>
        <v>1</v>
      </c>
      <c r="B131" s="33">
        <f t="shared" ref="B131" si="19">D131</f>
        <v>42749</v>
      </c>
      <c r="C131" s="110" t="s">
        <v>416</v>
      </c>
      <c r="D131" s="33">
        <v>42749</v>
      </c>
      <c r="E131" s="88" t="s">
        <v>584</v>
      </c>
      <c r="F131" s="103" t="s">
        <v>482</v>
      </c>
      <c r="G131" s="7" t="s">
        <v>84</v>
      </c>
      <c r="H131" s="99"/>
      <c r="I131" s="99"/>
      <c r="J131" s="98"/>
      <c r="K131" s="99"/>
      <c r="L131" s="34">
        <v>48000000</v>
      </c>
      <c r="M131" s="35" t="s">
        <v>8</v>
      </c>
      <c r="N131" s="35"/>
      <c r="O131" s="45" t="str">
        <f>IF(AND('331-CT'!$G$5=TH!G131,OR(M131="331",N131="331")),"x","")</f>
        <v/>
      </c>
      <c r="P131" s="45" t="str">
        <f>IF(AND(A131='111'!$L$11,OR($M131=$P$7,$N131=$P$7)),"x","")</f>
        <v/>
      </c>
      <c r="Q131" s="45" t="str">
        <f>IF(AND($M131=$P$7,$A131&lt;'111'!$L$11),"x","")</f>
        <v/>
      </c>
      <c r="R131" s="45" t="str">
        <f>IF(AND($N131=$P$7,$A131&lt;'111'!$L$11),"x","")</f>
        <v/>
      </c>
    </row>
    <row r="132" spans="1:18" ht="15.75" customHeight="1">
      <c r="A132" s="32">
        <f t="shared" si="14"/>
        <v>1</v>
      </c>
      <c r="B132" s="33">
        <f t="shared" si="11"/>
        <v>42749</v>
      </c>
      <c r="C132" s="110" t="s">
        <v>417</v>
      </c>
      <c r="D132" s="33">
        <v>42749</v>
      </c>
      <c r="E132" s="88" t="s">
        <v>433</v>
      </c>
      <c r="F132" s="103" t="s">
        <v>482</v>
      </c>
      <c r="G132" s="7" t="s">
        <v>86</v>
      </c>
      <c r="H132" s="99"/>
      <c r="I132" s="99"/>
      <c r="J132" s="98"/>
      <c r="K132" s="99"/>
      <c r="L132" s="34">
        <v>100000000</v>
      </c>
      <c r="M132" s="35" t="s">
        <v>8</v>
      </c>
      <c r="N132" s="35" t="s">
        <v>33</v>
      </c>
      <c r="O132" s="45" t="str">
        <f>IF(AND('331-CT'!$G$5=TH!G132,OR(M132="331",N132="331")),"x","")</f>
        <v/>
      </c>
      <c r="P132" s="45" t="str">
        <f>IF(AND(A132='111'!$L$11,OR($M132=$P$7,$N132=$P$7)),"x","")</f>
        <v/>
      </c>
      <c r="Q132" s="45" t="str">
        <f>IF(AND($M132=$P$7,$A132&lt;'111'!$L$11),"x","")</f>
        <v/>
      </c>
      <c r="R132" s="45" t="str">
        <f>IF(AND($N132=$P$7,$A132&lt;'111'!$L$11),"x","")</f>
        <v>x</v>
      </c>
    </row>
    <row r="133" spans="1:18" ht="15.75" customHeight="1">
      <c r="A133" s="32">
        <f t="shared" ref="A133" si="20">IF(B133&lt;&gt;"",MONTH(B133),"")</f>
        <v>1</v>
      </c>
      <c r="B133" s="33">
        <f t="shared" ref="B133" si="21">D133</f>
        <v>42749</v>
      </c>
      <c r="C133" s="110" t="s">
        <v>417</v>
      </c>
      <c r="D133" s="33">
        <v>42749</v>
      </c>
      <c r="E133" s="88" t="s">
        <v>433</v>
      </c>
      <c r="F133" s="103"/>
      <c r="G133" s="7" t="s">
        <v>86</v>
      </c>
      <c r="H133" s="99"/>
      <c r="I133" s="99"/>
      <c r="J133" s="98"/>
      <c r="K133" s="99"/>
      <c r="L133" s="34">
        <v>670000</v>
      </c>
      <c r="M133" s="35" t="s">
        <v>8</v>
      </c>
      <c r="N133" s="35"/>
      <c r="O133" s="45" t="str">
        <f>IF(AND('331-CT'!$G$5=TH!G133,OR(M133="331",N133="331")),"x","")</f>
        <v/>
      </c>
      <c r="P133" s="45" t="str">
        <f>IF(AND(A133='111'!$L$11,OR($M133=$P$7,$N133=$P$7)),"x","")</f>
        <v/>
      </c>
      <c r="Q133" s="45" t="str">
        <f>IF(AND($M133=$P$7,$A133&lt;'111'!$L$11),"x","")</f>
        <v/>
      </c>
      <c r="R133" s="45" t="str">
        <f>IF(AND($N133=$P$7,$A133&lt;'111'!$L$11),"x","")</f>
        <v/>
      </c>
    </row>
    <row r="134" spans="1:18" ht="15.75" customHeight="1">
      <c r="A134" s="32">
        <f t="shared" si="14"/>
        <v>1</v>
      </c>
      <c r="B134" s="33">
        <f t="shared" si="11"/>
        <v>42749</v>
      </c>
      <c r="C134" s="110" t="s">
        <v>418</v>
      </c>
      <c r="D134" s="33">
        <v>42749</v>
      </c>
      <c r="E134" s="88" t="s">
        <v>433</v>
      </c>
      <c r="F134" s="103" t="s">
        <v>482</v>
      </c>
      <c r="G134" s="40" t="s">
        <v>79</v>
      </c>
      <c r="H134" s="99"/>
      <c r="I134" s="99"/>
      <c r="J134" s="98"/>
      <c r="K134" s="99"/>
      <c r="L134" s="34">
        <v>200000000</v>
      </c>
      <c r="M134" s="35" t="s">
        <v>8</v>
      </c>
      <c r="N134" s="35" t="s">
        <v>33</v>
      </c>
      <c r="O134" s="45" t="str">
        <f>IF(AND('331-CT'!$G$5=TH!G134,OR(M134="331",N134="331")),"x","")</f>
        <v/>
      </c>
      <c r="P134" s="45" t="str">
        <f>IF(AND(A134='111'!$L$11,OR($M134=$P$7,$N134=$P$7)),"x","")</f>
        <v/>
      </c>
      <c r="Q134" s="45" t="str">
        <f>IF(AND($M134=$P$7,$A134&lt;'111'!$L$11),"x","")</f>
        <v/>
      </c>
      <c r="R134" s="45" t="str">
        <f>IF(AND($N134=$P$7,$A134&lt;'111'!$L$11),"x","")</f>
        <v>x</v>
      </c>
    </row>
    <row r="135" spans="1:18" ht="15.75" customHeight="1">
      <c r="A135" s="32">
        <f t="shared" si="14"/>
        <v>1</v>
      </c>
      <c r="B135" s="33">
        <f t="shared" si="11"/>
        <v>42749</v>
      </c>
      <c r="C135" s="110" t="s">
        <v>419</v>
      </c>
      <c r="D135" s="33">
        <v>42749</v>
      </c>
      <c r="E135" s="88" t="s">
        <v>434</v>
      </c>
      <c r="F135" s="103"/>
      <c r="G135" s="151"/>
      <c r="H135" s="99"/>
      <c r="I135" s="99"/>
      <c r="J135" s="98"/>
      <c r="K135" s="99"/>
      <c r="L135" s="34">
        <v>17655000</v>
      </c>
      <c r="M135" s="35"/>
      <c r="N135" s="35" t="s">
        <v>33</v>
      </c>
      <c r="O135" s="45" t="str">
        <f>IF(AND('331-CT'!$G$5=TH!G135,OR(M135="331",N135="331")),"x","")</f>
        <v/>
      </c>
      <c r="P135" s="45" t="str">
        <f>IF(AND(A135='111'!$L$11,OR($M135=$P$7,$N135=$P$7)),"x","")</f>
        <v/>
      </c>
      <c r="Q135" s="45" t="str">
        <f>IF(AND($M135=$P$7,$A135&lt;'111'!$L$11),"x","")</f>
        <v/>
      </c>
      <c r="R135" s="45" t="str">
        <f>IF(AND($N135=$P$7,$A135&lt;'111'!$L$11),"x","")</f>
        <v>x</v>
      </c>
    </row>
    <row r="136" spans="1:18" ht="15.75" customHeight="1">
      <c r="A136" s="32">
        <f t="shared" si="14"/>
        <v>1</v>
      </c>
      <c r="B136" s="33">
        <f t="shared" si="11"/>
        <v>42749</v>
      </c>
      <c r="C136" s="110" t="s">
        <v>420</v>
      </c>
      <c r="D136" s="33">
        <v>42749</v>
      </c>
      <c r="E136" s="88" t="s">
        <v>435</v>
      </c>
      <c r="F136" s="103"/>
      <c r="G136" s="151"/>
      <c r="H136" s="99"/>
      <c r="I136" s="99"/>
      <c r="J136" s="98"/>
      <c r="K136" s="99"/>
      <c r="L136" s="34">
        <v>200000000</v>
      </c>
      <c r="M136" s="35"/>
      <c r="N136" s="35" t="s">
        <v>33</v>
      </c>
      <c r="O136" s="45" t="str">
        <f>IF(AND('331-CT'!$G$5=TH!G136,OR(M136="331",N136="331")),"x","")</f>
        <v/>
      </c>
      <c r="P136" s="45" t="str">
        <f>IF(AND(A136='111'!$L$11,OR($M136=$P$7,$N136=$P$7)),"x","")</f>
        <v/>
      </c>
      <c r="Q136" s="45" t="str">
        <f>IF(AND($M136=$P$7,$A136&lt;'111'!$L$11),"x","")</f>
        <v/>
      </c>
      <c r="R136" s="45" t="str">
        <f>IF(AND($N136=$P$7,$A136&lt;'111'!$L$11),"x","")</f>
        <v>x</v>
      </c>
    </row>
    <row r="137" spans="1:18" ht="15.75" customHeight="1">
      <c r="A137" s="32">
        <f t="shared" si="14"/>
        <v>1</v>
      </c>
      <c r="B137" s="33">
        <f t="shared" si="11"/>
        <v>42749</v>
      </c>
      <c r="C137" s="110" t="s">
        <v>436</v>
      </c>
      <c r="D137" s="33">
        <v>42749</v>
      </c>
      <c r="E137" s="88" t="s">
        <v>437</v>
      </c>
      <c r="F137" s="103"/>
      <c r="G137" s="151"/>
      <c r="H137" s="99"/>
      <c r="I137" s="99"/>
      <c r="J137" s="98"/>
      <c r="K137" s="99"/>
      <c r="L137" s="34">
        <v>3500000</v>
      </c>
      <c r="M137" s="35" t="s">
        <v>33</v>
      </c>
      <c r="N137" s="35"/>
      <c r="O137" s="45" t="str">
        <f>IF(AND('331-CT'!$G$5=TH!G137,OR(M137="331",N137="331")),"x","")</f>
        <v/>
      </c>
      <c r="P137" s="45" t="str">
        <f>IF(AND(A137='111'!$L$11,OR($M137=$P$7,$N137=$P$7)),"x","")</f>
        <v/>
      </c>
      <c r="Q137" s="45" t="str">
        <f>IF(AND($M137=$P$7,$A137&lt;'111'!$L$11),"x","")</f>
        <v>x</v>
      </c>
      <c r="R137" s="45" t="str">
        <f>IF(AND($N137=$P$7,$A137&lt;'111'!$L$11),"x","")</f>
        <v/>
      </c>
    </row>
    <row r="138" spans="1:18" ht="15.75" customHeight="1">
      <c r="A138" s="32">
        <f t="shared" si="14"/>
        <v>1</v>
      </c>
      <c r="B138" s="33">
        <f t="shared" si="11"/>
        <v>42749</v>
      </c>
      <c r="C138" s="110" t="s">
        <v>421</v>
      </c>
      <c r="D138" s="33">
        <v>42749</v>
      </c>
      <c r="E138" s="88" t="s">
        <v>431</v>
      </c>
      <c r="F138" s="103"/>
      <c r="G138" s="151"/>
      <c r="H138" s="99"/>
      <c r="I138" s="99"/>
      <c r="J138" s="98"/>
      <c r="K138" s="99"/>
      <c r="L138" s="34">
        <v>4072000</v>
      </c>
      <c r="M138" s="35"/>
      <c r="N138" s="35" t="s">
        <v>33</v>
      </c>
      <c r="O138" s="45" t="str">
        <f>IF(AND('331-CT'!$G$5=TH!G138,OR(M138="331",N138="331")),"x","")</f>
        <v/>
      </c>
      <c r="P138" s="45" t="str">
        <f>IF(AND(A138='111'!$L$11,OR($M138=$P$7,$N138=$P$7)),"x","")</f>
        <v/>
      </c>
      <c r="Q138" s="45" t="str">
        <f>IF(AND($M138=$P$7,$A138&lt;'111'!$L$11),"x","")</f>
        <v/>
      </c>
      <c r="R138" s="45" t="str">
        <f>IF(AND($N138=$P$7,$A138&lt;'111'!$L$11),"x","")</f>
        <v>x</v>
      </c>
    </row>
    <row r="139" spans="1:18" ht="15.75" customHeight="1">
      <c r="A139" s="32">
        <f t="shared" si="14"/>
        <v>1</v>
      </c>
      <c r="B139" s="33">
        <f t="shared" si="11"/>
        <v>42749</v>
      </c>
      <c r="C139" s="110" t="s">
        <v>422</v>
      </c>
      <c r="D139" s="33">
        <v>42749</v>
      </c>
      <c r="E139" s="88" t="s">
        <v>438</v>
      </c>
      <c r="F139" s="103"/>
      <c r="G139" s="151"/>
      <c r="H139" s="99"/>
      <c r="I139" s="99"/>
      <c r="J139" s="98"/>
      <c r="K139" s="99"/>
      <c r="L139" s="34">
        <v>373000</v>
      </c>
      <c r="M139" s="35"/>
      <c r="N139" s="35" t="s">
        <v>33</v>
      </c>
      <c r="O139" s="45" t="str">
        <f>IF(AND('331-CT'!$G$5=TH!G139,OR(M139="331",N139="331")),"x","")</f>
        <v/>
      </c>
      <c r="P139" s="45" t="str">
        <f>IF(AND(A139='111'!$L$11,OR($M139=$P$7,$N139=$P$7)),"x","")</f>
        <v/>
      </c>
      <c r="Q139" s="45" t="str">
        <f>IF(AND($M139=$P$7,$A139&lt;'111'!$L$11),"x","")</f>
        <v/>
      </c>
      <c r="R139" s="45" t="str">
        <f>IF(AND($N139=$P$7,$A139&lt;'111'!$L$11),"x","")</f>
        <v>x</v>
      </c>
    </row>
    <row r="140" spans="1:18" ht="15.75" customHeight="1">
      <c r="A140" s="32">
        <f t="shared" si="14"/>
        <v>1</v>
      </c>
      <c r="B140" s="33">
        <f t="shared" si="11"/>
        <v>42751</v>
      </c>
      <c r="C140" s="110" t="s">
        <v>439</v>
      </c>
      <c r="D140" s="33">
        <v>42751</v>
      </c>
      <c r="E140" s="88" t="s">
        <v>432</v>
      </c>
      <c r="F140" s="103"/>
      <c r="G140" s="151"/>
      <c r="H140" s="99"/>
      <c r="I140" s="99"/>
      <c r="J140" s="98"/>
      <c r="K140" s="99"/>
      <c r="L140" s="34">
        <v>2300000000</v>
      </c>
      <c r="M140" s="35" t="s">
        <v>33</v>
      </c>
      <c r="N140" s="35"/>
      <c r="O140" s="45" t="str">
        <f>IF(AND('331-CT'!$G$5=TH!G140,OR(M140="331",N140="331")),"x","")</f>
        <v/>
      </c>
      <c r="P140" s="45" t="str">
        <f>IF(AND(A140='111'!$L$11,OR($M140=$P$7,$N140=$P$7)),"x","")</f>
        <v/>
      </c>
      <c r="Q140" s="45" t="str">
        <f>IF(AND($M140=$P$7,$A140&lt;'111'!$L$11),"x","")</f>
        <v>x</v>
      </c>
      <c r="R140" s="45" t="str">
        <f>IF(AND($N140=$P$7,$A140&lt;'111'!$L$11),"x","")</f>
        <v/>
      </c>
    </row>
    <row r="141" spans="1:18" ht="15.75" customHeight="1">
      <c r="A141" s="32">
        <f t="shared" si="14"/>
        <v>1</v>
      </c>
      <c r="B141" s="33">
        <f t="shared" si="11"/>
        <v>42751</v>
      </c>
      <c r="C141" s="110" t="s">
        <v>423</v>
      </c>
      <c r="D141" s="33">
        <v>42751</v>
      </c>
      <c r="E141" s="88" t="s">
        <v>433</v>
      </c>
      <c r="F141" s="103" t="s">
        <v>482</v>
      </c>
      <c r="G141" s="7" t="s">
        <v>109</v>
      </c>
      <c r="H141" s="99"/>
      <c r="I141" s="99"/>
      <c r="J141" s="98"/>
      <c r="K141" s="99"/>
      <c r="L141" s="34">
        <v>1049963000</v>
      </c>
      <c r="M141" s="35" t="s">
        <v>8</v>
      </c>
      <c r="N141" s="35" t="s">
        <v>33</v>
      </c>
      <c r="O141" s="45" t="str">
        <f>IF(AND('331-CT'!$G$5=TH!G141,OR(M141="331",N141="331")),"x","")</f>
        <v/>
      </c>
      <c r="P141" s="45" t="str">
        <f>IF(AND(A141='111'!$L$11,OR($M141=$P$7,$N141=$P$7)),"x","")</f>
        <v/>
      </c>
      <c r="Q141" s="45" t="str">
        <f>IF(AND($M141=$P$7,$A141&lt;'111'!$L$11),"x","")</f>
        <v/>
      </c>
      <c r="R141" s="45" t="str">
        <f>IF(AND($N141=$P$7,$A141&lt;'111'!$L$11),"x","")</f>
        <v>x</v>
      </c>
    </row>
    <row r="142" spans="1:18" ht="15.75" customHeight="1">
      <c r="A142" s="32">
        <f t="shared" ref="A142" si="22">IF(B142&lt;&gt;"",MONTH(B142),"")</f>
        <v>1</v>
      </c>
      <c r="B142" s="33">
        <f t="shared" ref="B142" si="23">D142</f>
        <v>42751</v>
      </c>
      <c r="C142" s="110" t="s">
        <v>423</v>
      </c>
      <c r="D142" s="33">
        <v>42751</v>
      </c>
      <c r="E142" s="88" t="s">
        <v>397</v>
      </c>
      <c r="F142" s="103"/>
      <c r="G142" s="7" t="s">
        <v>109</v>
      </c>
      <c r="H142" s="99"/>
      <c r="I142" s="99"/>
      <c r="J142" s="98"/>
      <c r="K142" s="99"/>
      <c r="L142" s="34">
        <v>37000</v>
      </c>
      <c r="M142" s="35"/>
      <c r="N142" s="35" t="s">
        <v>33</v>
      </c>
      <c r="O142" s="45" t="str">
        <f>IF(AND('331-CT'!$G$5=TH!G142,OR(M142="331",N142="331")),"x","")</f>
        <v/>
      </c>
      <c r="P142" s="45" t="str">
        <f>IF(AND(A142='111'!$L$11,OR($M142=$P$7,$N142=$P$7)),"x","")</f>
        <v/>
      </c>
      <c r="Q142" s="45" t="str">
        <f>IF(AND($M142=$P$7,$A142&lt;'111'!$L$11),"x","")</f>
        <v/>
      </c>
      <c r="R142" s="45" t="str">
        <f>IF(AND($N142=$P$7,$A142&lt;'111'!$L$11),"x","")</f>
        <v>x</v>
      </c>
    </row>
    <row r="143" spans="1:18" ht="15.75" customHeight="1">
      <c r="A143" s="32">
        <f t="shared" si="14"/>
        <v>1</v>
      </c>
      <c r="B143" s="33">
        <f t="shared" si="11"/>
        <v>42751</v>
      </c>
      <c r="C143" s="110" t="s">
        <v>424</v>
      </c>
      <c r="D143" s="33">
        <v>42751</v>
      </c>
      <c r="E143" s="88" t="s">
        <v>459</v>
      </c>
      <c r="F143" s="103"/>
      <c r="G143" s="151"/>
      <c r="H143" s="99"/>
      <c r="I143" s="99"/>
      <c r="J143" s="98"/>
      <c r="K143" s="99"/>
      <c r="L143" s="34">
        <v>7165000</v>
      </c>
      <c r="M143" s="35"/>
      <c r="N143" s="35" t="s">
        <v>33</v>
      </c>
      <c r="O143" s="45" t="str">
        <f>IF(AND('331-CT'!$G$5=TH!G143,OR(M143="331",N143="331")),"x","")</f>
        <v/>
      </c>
      <c r="P143" s="45" t="str">
        <f>IF(AND(A143='111'!$L$11,OR($M143=$P$7,$N143=$P$7)),"x","")</f>
        <v/>
      </c>
      <c r="Q143" s="45" t="str">
        <f>IF(AND($M143=$P$7,$A143&lt;'111'!$L$11),"x","")</f>
        <v/>
      </c>
      <c r="R143" s="45" t="str">
        <f>IF(AND($N143=$P$7,$A143&lt;'111'!$L$11),"x","")</f>
        <v>x</v>
      </c>
    </row>
    <row r="144" spans="1:18" ht="15.75" customHeight="1">
      <c r="A144" s="32">
        <f t="shared" si="14"/>
        <v>1</v>
      </c>
      <c r="B144" s="33">
        <f t="shared" si="11"/>
        <v>42751</v>
      </c>
      <c r="C144" s="110" t="s">
        <v>425</v>
      </c>
      <c r="D144" s="33">
        <v>42751</v>
      </c>
      <c r="E144" s="88" t="s">
        <v>460</v>
      </c>
      <c r="F144" s="103" t="s">
        <v>396</v>
      </c>
      <c r="G144" s="151"/>
      <c r="H144" s="99"/>
      <c r="I144" s="99"/>
      <c r="J144" s="98"/>
      <c r="K144" s="99"/>
      <c r="L144" s="34">
        <v>150000000</v>
      </c>
      <c r="M144" s="35"/>
      <c r="N144" s="35" t="s">
        <v>33</v>
      </c>
      <c r="O144" s="45" t="str">
        <f>IF(AND('331-CT'!$G$5=TH!G144,OR(M144="331",N144="331")),"x","")</f>
        <v/>
      </c>
      <c r="P144" s="45" t="str">
        <f>IF(AND(A144='111'!$L$11,OR($M144=$P$7,$N144=$P$7)),"x","")</f>
        <v/>
      </c>
      <c r="Q144" s="45" t="str">
        <f>IF(AND($M144=$P$7,$A144&lt;'111'!$L$11),"x","")</f>
        <v/>
      </c>
      <c r="R144" s="45" t="str">
        <f>IF(AND($N144=$P$7,$A144&lt;'111'!$L$11),"x","")</f>
        <v>x</v>
      </c>
    </row>
    <row r="145" spans="1:18" ht="15.75" customHeight="1">
      <c r="A145" s="32">
        <f t="shared" si="14"/>
        <v>1</v>
      </c>
      <c r="B145" s="33">
        <f t="shared" si="11"/>
        <v>42751</v>
      </c>
      <c r="C145" s="110" t="s">
        <v>426</v>
      </c>
      <c r="D145" s="33">
        <v>42751</v>
      </c>
      <c r="E145" s="88" t="s">
        <v>461</v>
      </c>
      <c r="F145" s="103"/>
      <c r="G145" s="151"/>
      <c r="H145" s="99"/>
      <c r="I145" s="99"/>
      <c r="J145" s="98"/>
      <c r="K145" s="99"/>
      <c r="L145" s="34">
        <v>1000000</v>
      </c>
      <c r="M145" s="35"/>
      <c r="N145" s="35" t="s">
        <v>33</v>
      </c>
      <c r="O145" s="45" t="str">
        <f>IF(AND('331-CT'!$G$5=TH!G145,OR(M145="331",N145="331")),"x","")</f>
        <v/>
      </c>
      <c r="P145" s="45" t="str">
        <f>IF(AND(A145='111'!$L$11,OR($M145=$P$7,$N145=$P$7)),"x","")</f>
        <v/>
      </c>
      <c r="Q145" s="45" t="str">
        <f>IF(AND($M145=$P$7,$A145&lt;'111'!$L$11),"x","")</f>
        <v/>
      </c>
      <c r="R145" s="45" t="str">
        <f>IF(AND($N145=$P$7,$A145&lt;'111'!$L$11),"x","")</f>
        <v>x</v>
      </c>
    </row>
    <row r="146" spans="1:18" ht="15.75" customHeight="1">
      <c r="A146" s="32">
        <f t="shared" si="14"/>
        <v>1</v>
      </c>
      <c r="B146" s="33">
        <f t="shared" ref="B146:B216" si="24">D146</f>
        <v>42751</v>
      </c>
      <c r="C146" s="110" t="s">
        <v>427</v>
      </c>
      <c r="D146" s="33">
        <v>42751</v>
      </c>
      <c r="E146" s="88" t="s">
        <v>462</v>
      </c>
      <c r="F146" s="103"/>
      <c r="G146" s="151"/>
      <c r="H146" s="99"/>
      <c r="I146" s="99"/>
      <c r="J146" s="98"/>
      <c r="K146" s="99"/>
      <c r="L146" s="34">
        <v>281712000</v>
      </c>
      <c r="M146" s="35"/>
      <c r="N146" s="35" t="s">
        <v>33</v>
      </c>
      <c r="O146" s="45" t="str">
        <f>IF(AND('331-CT'!$G$5=TH!G146,OR(M146="331",N146="331")),"x","")</f>
        <v/>
      </c>
      <c r="P146" s="45" t="str">
        <f>IF(AND(A146='111'!$L$11,OR($M146=$P$7,$N146=$P$7)),"x","")</f>
        <v/>
      </c>
      <c r="Q146" s="45" t="str">
        <f>IF(AND($M146=$P$7,$A146&lt;'111'!$L$11),"x","")</f>
        <v/>
      </c>
      <c r="R146" s="45" t="str">
        <f>IF(AND($N146=$P$7,$A146&lt;'111'!$L$11),"x","")</f>
        <v>x</v>
      </c>
    </row>
    <row r="147" spans="1:18" ht="15.75" customHeight="1">
      <c r="A147" s="32">
        <f t="shared" ref="A147:A176" si="25">IF(B147&lt;&gt;"",MONTH(B147),"")</f>
        <v>1</v>
      </c>
      <c r="B147" s="33">
        <f t="shared" si="24"/>
        <v>42751</v>
      </c>
      <c r="C147" s="110" t="s">
        <v>440</v>
      </c>
      <c r="D147" s="33">
        <v>42751</v>
      </c>
      <c r="E147" s="88" t="s">
        <v>433</v>
      </c>
      <c r="F147" s="103" t="s">
        <v>482</v>
      </c>
      <c r="G147" s="7" t="s">
        <v>83</v>
      </c>
      <c r="H147" s="99"/>
      <c r="I147" s="99"/>
      <c r="J147" s="98"/>
      <c r="K147" s="99"/>
      <c r="L147" s="34">
        <v>146530000</v>
      </c>
      <c r="M147" s="35" t="s">
        <v>8</v>
      </c>
      <c r="N147" s="35" t="s">
        <v>33</v>
      </c>
      <c r="O147" s="45" t="str">
        <f>IF(AND('331-CT'!$G$5=TH!G147,OR(M147="331",N147="331")),"x","")</f>
        <v/>
      </c>
      <c r="P147" s="45" t="str">
        <f>IF(AND(A147='111'!$L$11,OR($M147=$P$7,$N147=$P$7)),"x","")</f>
        <v/>
      </c>
      <c r="Q147" s="45" t="str">
        <f>IF(AND($M147=$P$7,$A147&lt;'111'!$L$11),"x","")</f>
        <v/>
      </c>
      <c r="R147" s="45" t="str">
        <f>IF(AND($N147=$P$7,$A147&lt;'111'!$L$11),"x","")</f>
        <v>x</v>
      </c>
    </row>
    <row r="148" spans="1:18" ht="15.75" customHeight="1">
      <c r="A148" s="32">
        <f t="shared" ref="A148:A150" si="26">IF(B148&lt;&gt;"",MONTH(B148),"")</f>
        <v>1</v>
      </c>
      <c r="B148" s="33">
        <f t="shared" ref="B148:B150" si="27">D148</f>
        <v>42751</v>
      </c>
      <c r="C148" s="110" t="s">
        <v>440</v>
      </c>
      <c r="D148" s="33">
        <v>42751</v>
      </c>
      <c r="E148" s="88" t="s">
        <v>433</v>
      </c>
      <c r="F148" s="103"/>
      <c r="G148" s="7" t="s">
        <v>83</v>
      </c>
      <c r="H148" s="99"/>
      <c r="I148" s="99"/>
      <c r="J148" s="98"/>
      <c r="K148" s="99"/>
      <c r="L148" s="34">
        <v>2000</v>
      </c>
      <c r="M148" s="35" t="s">
        <v>8</v>
      </c>
      <c r="N148" s="35"/>
      <c r="O148" s="45" t="str">
        <f>IF(AND('331-CT'!$G$5=TH!G148,OR(M148="331",N148="331")),"x","")</f>
        <v/>
      </c>
      <c r="P148" s="45" t="str">
        <f>IF(AND(A148='111'!$L$11,OR($M148=$P$7,$N148=$P$7)),"x","")</f>
        <v/>
      </c>
      <c r="Q148" s="45" t="str">
        <f>IF(AND($M148=$P$7,$A148&lt;'111'!$L$11),"x","")</f>
        <v/>
      </c>
      <c r="R148" s="45" t="str">
        <f>IF(AND($N148=$P$7,$A148&lt;'111'!$L$11),"x","")</f>
        <v/>
      </c>
    </row>
    <row r="149" spans="1:18" ht="15.75" customHeight="1">
      <c r="A149" s="32">
        <f t="shared" ref="A149" si="28">IF(B149&lt;&gt;"",MONTH(B149),"")</f>
        <v>12</v>
      </c>
      <c r="B149" s="33">
        <f t="shared" ref="B149" si="29">D149</f>
        <v>42728</v>
      </c>
      <c r="C149" s="110"/>
      <c r="D149" s="33">
        <v>42728</v>
      </c>
      <c r="E149" s="88" t="s">
        <v>433</v>
      </c>
      <c r="F149" s="103" t="s">
        <v>482</v>
      </c>
      <c r="G149" s="7" t="s">
        <v>111</v>
      </c>
      <c r="H149" s="99"/>
      <c r="I149" s="99"/>
      <c r="J149" s="98"/>
      <c r="K149" s="99"/>
      <c r="L149" s="34">
        <v>35000000</v>
      </c>
      <c r="M149" s="35" t="s">
        <v>8</v>
      </c>
      <c r="N149" s="35"/>
      <c r="O149" s="45" t="str">
        <f>IF(AND('331-CT'!$G$5=TH!G149,OR(M149="331",N149="331")),"x","")</f>
        <v>x</v>
      </c>
      <c r="P149" s="45" t="str">
        <f>IF(AND(A149='111'!$L$11,OR($M149=$P$7,$N149=$P$7)),"x","")</f>
        <v/>
      </c>
      <c r="Q149" s="45" t="str">
        <f>IF(AND($M149=$P$7,$A149&lt;'111'!$L$11),"x","")</f>
        <v/>
      </c>
      <c r="R149" s="45" t="str">
        <f>IF(AND($N149=$P$7,$A149&lt;'111'!$L$11),"x","")</f>
        <v/>
      </c>
    </row>
    <row r="150" spans="1:18" ht="15.75" customHeight="1">
      <c r="A150" s="32">
        <f t="shared" si="26"/>
        <v>12</v>
      </c>
      <c r="B150" s="33">
        <f t="shared" si="27"/>
        <v>42731</v>
      </c>
      <c r="C150" s="110"/>
      <c r="D150" s="33">
        <v>42731</v>
      </c>
      <c r="E150" s="88" t="s">
        <v>433</v>
      </c>
      <c r="F150" s="103" t="s">
        <v>482</v>
      </c>
      <c r="G150" s="7" t="s">
        <v>111</v>
      </c>
      <c r="H150" s="99"/>
      <c r="I150" s="99"/>
      <c r="J150" s="98"/>
      <c r="K150" s="99"/>
      <c r="L150" s="34">
        <v>100000000</v>
      </c>
      <c r="M150" s="35" t="s">
        <v>8</v>
      </c>
      <c r="N150" s="35"/>
      <c r="O150" s="45" t="str">
        <f>IF(AND('331-CT'!$G$5=TH!G150,OR(M150="331",N150="331")),"x","")</f>
        <v>x</v>
      </c>
      <c r="P150" s="45" t="str">
        <f>IF(AND(A150='111'!$L$11,OR($M150=$P$7,$N150=$P$7)),"x","")</f>
        <v/>
      </c>
      <c r="Q150" s="45" t="str">
        <f>IF(AND($M150=$P$7,$A150&lt;'111'!$L$11),"x","")</f>
        <v/>
      </c>
      <c r="R150" s="45" t="str">
        <f>IF(AND($N150=$P$7,$A150&lt;'111'!$L$11),"x","")</f>
        <v/>
      </c>
    </row>
    <row r="151" spans="1:18" ht="15.75" customHeight="1">
      <c r="A151" s="32">
        <f t="shared" si="25"/>
        <v>1</v>
      </c>
      <c r="B151" s="33">
        <f t="shared" si="24"/>
        <v>42751</v>
      </c>
      <c r="C151" s="110" t="s">
        <v>441</v>
      </c>
      <c r="D151" s="33">
        <v>42751</v>
      </c>
      <c r="E151" s="88" t="s">
        <v>433</v>
      </c>
      <c r="F151" s="103" t="s">
        <v>482</v>
      </c>
      <c r="G151" s="7" t="s">
        <v>111</v>
      </c>
      <c r="H151" s="99"/>
      <c r="I151" s="99"/>
      <c r="J151" s="98"/>
      <c r="K151" s="99"/>
      <c r="L151" s="34">
        <v>150000000</v>
      </c>
      <c r="M151" s="35" t="s">
        <v>8</v>
      </c>
      <c r="N151" s="35" t="s">
        <v>33</v>
      </c>
      <c r="O151" s="45" t="str">
        <f>IF(AND('331-CT'!$G$5=TH!G151,OR(M151="331",N151="331")),"x","")</f>
        <v>x</v>
      </c>
      <c r="P151" s="45" t="str">
        <f>IF(AND(A151='111'!$L$11,OR($M151=$P$7,$N151=$P$7)),"x","")</f>
        <v/>
      </c>
      <c r="Q151" s="45" t="str">
        <f>IF(AND($M151=$P$7,$A151&lt;'111'!$L$11),"x","")</f>
        <v/>
      </c>
      <c r="R151" s="45" t="str">
        <f>IF(AND($N151=$P$7,$A151&lt;'111'!$L$11),"x","")</f>
        <v>x</v>
      </c>
    </row>
    <row r="152" spans="1:18" ht="15.75" customHeight="1">
      <c r="A152" s="32">
        <f t="shared" si="25"/>
        <v>1</v>
      </c>
      <c r="B152" s="33">
        <f t="shared" si="24"/>
        <v>42751</v>
      </c>
      <c r="C152" s="110" t="s">
        <v>442</v>
      </c>
      <c r="D152" s="33">
        <v>42751</v>
      </c>
      <c r="E152" s="88" t="s">
        <v>433</v>
      </c>
      <c r="F152" s="103" t="s">
        <v>482</v>
      </c>
      <c r="G152" s="7" t="s">
        <v>81</v>
      </c>
      <c r="H152" s="99"/>
      <c r="I152" s="99"/>
      <c r="J152" s="98"/>
      <c r="K152" s="99"/>
      <c r="L152" s="34">
        <v>9000000</v>
      </c>
      <c r="M152" s="35"/>
      <c r="N152" s="35" t="s">
        <v>33</v>
      </c>
      <c r="O152" s="45" t="str">
        <f>IF(AND('331-CT'!$G$5=TH!G152,OR(M152="331",N152="331")),"x","")</f>
        <v/>
      </c>
      <c r="P152" s="45" t="str">
        <f>IF(AND(A152='111'!$L$11,OR($M152=$P$7,$N152=$P$7)),"x","")</f>
        <v/>
      </c>
      <c r="Q152" s="45" t="str">
        <f>IF(AND($M152=$P$7,$A152&lt;'111'!$L$11),"x","")</f>
        <v/>
      </c>
      <c r="R152" s="45" t="str">
        <f>IF(AND($N152=$P$7,$A152&lt;'111'!$L$11),"x","")</f>
        <v>x</v>
      </c>
    </row>
    <row r="153" spans="1:18" ht="15.75" customHeight="1">
      <c r="A153" s="32">
        <f t="shared" si="25"/>
        <v>1</v>
      </c>
      <c r="B153" s="33">
        <f t="shared" si="24"/>
        <v>42751</v>
      </c>
      <c r="C153" s="110" t="s">
        <v>443</v>
      </c>
      <c r="D153" s="33">
        <v>42751</v>
      </c>
      <c r="E153" s="88" t="s">
        <v>463</v>
      </c>
      <c r="F153" s="103"/>
      <c r="G153" s="151"/>
      <c r="H153" s="99"/>
      <c r="I153" s="99"/>
      <c r="J153" s="98"/>
      <c r="K153" s="99"/>
      <c r="L153" s="34">
        <v>550000000</v>
      </c>
      <c r="M153" s="35"/>
      <c r="N153" s="35" t="s">
        <v>33</v>
      </c>
      <c r="O153" s="45" t="str">
        <f>IF(AND('331-CT'!$G$5=TH!G153,OR(M153="331",N153="331")),"x","")</f>
        <v/>
      </c>
      <c r="P153" s="45" t="str">
        <f>IF(AND(A153='111'!$L$11,OR($M153=$P$7,$N153=$P$7)),"x","")</f>
        <v/>
      </c>
      <c r="Q153" s="45" t="str">
        <f>IF(AND($M153=$P$7,$A153&lt;'111'!$L$11),"x","")</f>
        <v/>
      </c>
      <c r="R153" s="45" t="str">
        <f>IF(AND($N153=$P$7,$A153&lt;'111'!$L$11),"x","")</f>
        <v>x</v>
      </c>
    </row>
    <row r="154" spans="1:18" ht="15.75" customHeight="1">
      <c r="A154" s="32">
        <f t="shared" si="25"/>
        <v>1</v>
      </c>
      <c r="B154" s="33">
        <f t="shared" si="24"/>
        <v>42751</v>
      </c>
      <c r="C154" s="110" t="s">
        <v>444</v>
      </c>
      <c r="D154" s="33">
        <v>42751</v>
      </c>
      <c r="E154" s="88" t="s">
        <v>464</v>
      </c>
      <c r="F154" s="103"/>
      <c r="G154" s="151"/>
      <c r="H154" s="99"/>
      <c r="I154" s="99"/>
      <c r="J154" s="98"/>
      <c r="K154" s="99"/>
      <c r="L154" s="34">
        <v>300000</v>
      </c>
      <c r="M154" s="35"/>
      <c r="N154" s="35" t="s">
        <v>33</v>
      </c>
      <c r="O154" s="45" t="str">
        <f>IF(AND('331-CT'!$G$5=TH!G154,OR(M154="331",N154="331")),"x","")</f>
        <v/>
      </c>
      <c r="P154" s="45" t="str">
        <f>IF(AND(A154='111'!$L$11,OR($M154=$P$7,$N154=$P$7)),"x","")</f>
        <v/>
      </c>
      <c r="Q154" s="45" t="str">
        <f>IF(AND($M154=$P$7,$A154&lt;'111'!$L$11),"x","")</f>
        <v/>
      </c>
      <c r="R154" s="45" t="str">
        <f>IF(AND($N154=$P$7,$A154&lt;'111'!$L$11),"x","")</f>
        <v>x</v>
      </c>
    </row>
    <row r="155" spans="1:18" ht="15.75" customHeight="1">
      <c r="A155" s="32">
        <f t="shared" si="25"/>
        <v>1</v>
      </c>
      <c r="B155" s="33">
        <f t="shared" si="24"/>
        <v>42751</v>
      </c>
      <c r="C155" s="110" t="s">
        <v>445</v>
      </c>
      <c r="D155" s="33">
        <v>42751</v>
      </c>
      <c r="E155" s="88" t="s">
        <v>465</v>
      </c>
      <c r="F155" s="103"/>
      <c r="G155" s="151"/>
      <c r="H155" s="99"/>
      <c r="I155" s="99"/>
      <c r="J155" s="98"/>
      <c r="K155" s="99"/>
      <c r="L155" s="34">
        <v>1195000</v>
      </c>
      <c r="M155" s="35"/>
      <c r="N155" s="35" t="s">
        <v>33</v>
      </c>
      <c r="O155" s="45" t="str">
        <f>IF(AND('331-CT'!$G$5=TH!G155,OR(M155="331",N155="331")),"x","")</f>
        <v/>
      </c>
      <c r="P155" s="45" t="str">
        <f>IF(AND(A155='111'!$L$11,OR($M155=$P$7,$N155=$P$7)),"x","")</f>
        <v/>
      </c>
      <c r="Q155" s="45" t="str">
        <f>IF(AND($M155=$P$7,$A155&lt;'111'!$L$11),"x","")</f>
        <v/>
      </c>
      <c r="R155" s="45" t="str">
        <f>IF(AND($N155=$P$7,$A155&lt;'111'!$L$11),"x","")</f>
        <v>x</v>
      </c>
    </row>
    <row r="156" spans="1:18" ht="15.75" customHeight="1">
      <c r="A156" s="32">
        <f t="shared" si="25"/>
        <v>1</v>
      </c>
      <c r="B156" s="33">
        <f t="shared" si="24"/>
        <v>42751</v>
      </c>
      <c r="C156" s="110" t="s">
        <v>446</v>
      </c>
      <c r="D156" s="33">
        <v>42751</v>
      </c>
      <c r="E156" s="88" t="s">
        <v>466</v>
      </c>
      <c r="F156" s="103"/>
      <c r="G156" s="151"/>
      <c r="H156" s="99"/>
      <c r="I156" s="99"/>
      <c r="J156" s="98"/>
      <c r="K156" s="99"/>
      <c r="L156" s="34">
        <v>4000000</v>
      </c>
      <c r="M156" s="35"/>
      <c r="N156" s="35" t="s">
        <v>33</v>
      </c>
      <c r="O156" s="45" t="str">
        <f>IF(AND('331-CT'!$G$5=TH!G156,OR(M156="331",N156="331")),"x","")</f>
        <v/>
      </c>
      <c r="P156" s="45" t="str">
        <f>IF(AND(A156='111'!$L$11,OR($M156=$P$7,$N156=$P$7)),"x","")</f>
        <v/>
      </c>
      <c r="Q156" s="45" t="str">
        <f>IF(AND($M156=$P$7,$A156&lt;'111'!$L$11),"x","")</f>
        <v/>
      </c>
      <c r="R156" s="45" t="str">
        <f>IF(AND($N156=$P$7,$A156&lt;'111'!$L$11),"x","")</f>
        <v>x</v>
      </c>
    </row>
    <row r="157" spans="1:18" ht="15.75" customHeight="1">
      <c r="A157" s="32">
        <f t="shared" si="25"/>
        <v>1</v>
      </c>
      <c r="B157" s="33">
        <f t="shared" si="24"/>
        <v>42751</v>
      </c>
      <c r="C157" s="110" t="s">
        <v>447</v>
      </c>
      <c r="D157" s="33">
        <v>42751</v>
      </c>
      <c r="E157" s="88" t="s">
        <v>380</v>
      </c>
      <c r="F157" s="103"/>
      <c r="G157" s="151"/>
      <c r="H157" s="99"/>
      <c r="I157" s="99"/>
      <c r="J157" s="98"/>
      <c r="K157" s="99"/>
      <c r="L157" s="34">
        <v>250000</v>
      </c>
      <c r="M157" s="35"/>
      <c r="N157" s="35" t="s">
        <v>33</v>
      </c>
      <c r="O157" s="45" t="str">
        <f>IF(AND('331-CT'!$G$5=TH!G157,OR(M157="331",N157="331")),"x","")</f>
        <v/>
      </c>
      <c r="P157" s="45" t="str">
        <f>IF(AND(A157='111'!$L$11,OR($M157=$P$7,$N157=$P$7)),"x","")</f>
        <v/>
      </c>
      <c r="Q157" s="45" t="str">
        <f>IF(AND($M157=$P$7,$A157&lt;'111'!$L$11),"x","")</f>
        <v/>
      </c>
      <c r="R157" s="45" t="str">
        <f>IF(AND($N157=$P$7,$A157&lt;'111'!$L$11),"x","")</f>
        <v>x</v>
      </c>
    </row>
    <row r="158" spans="1:18" ht="15.75" customHeight="1">
      <c r="A158" s="32">
        <f t="shared" si="25"/>
        <v>1</v>
      </c>
      <c r="B158" s="33">
        <f t="shared" si="24"/>
        <v>42754</v>
      </c>
      <c r="C158" s="110" t="s">
        <v>448</v>
      </c>
      <c r="D158" s="33">
        <v>42754</v>
      </c>
      <c r="E158" s="88" t="s">
        <v>467</v>
      </c>
      <c r="F158" s="103"/>
      <c r="G158" s="151"/>
      <c r="H158" s="99"/>
      <c r="I158" s="99"/>
      <c r="J158" s="98"/>
      <c r="K158" s="99"/>
      <c r="L158" s="34">
        <v>500000000</v>
      </c>
      <c r="M158" s="35" t="s">
        <v>33</v>
      </c>
      <c r="N158" s="35"/>
      <c r="O158" s="45" t="str">
        <f>IF(AND('331-CT'!$G$5=TH!G158,OR(M158="331",N158="331")),"x","")</f>
        <v/>
      </c>
      <c r="P158" s="45" t="str">
        <f>IF(AND(A158='111'!$L$11,OR($M158=$P$7,$N158=$P$7)),"x","")</f>
        <v/>
      </c>
      <c r="Q158" s="45" t="str">
        <f>IF(AND($M158=$P$7,$A158&lt;'111'!$L$11),"x","")</f>
        <v>x</v>
      </c>
      <c r="R158" s="45" t="str">
        <f>IF(AND($N158=$P$7,$A158&lt;'111'!$L$11),"x","")</f>
        <v/>
      </c>
    </row>
    <row r="159" spans="1:18" ht="15.75" customHeight="1">
      <c r="A159" s="32">
        <f t="shared" si="25"/>
        <v>1</v>
      </c>
      <c r="B159" s="33">
        <f t="shared" si="24"/>
        <v>42754</v>
      </c>
      <c r="C159" s="110" t="s">
        <v>449</v>
      </c>
      <c r="D159" s="33">
        <v>42754</v>
      </c>
      <c r="E159" s="88" t="s">
        <v>468</v>
      </c>
      <c r="F159" s="103"/>
      <c r="G159" s="151"/>
      <c r="H159" s="99"/>
      <c r="I159" s="99"/>
      <c r="J159" s="98"/>
      <c r="K159" s="99"/>
      <c r="L159" s="34">
        <v>10000000</v>
      </c>
      <c r="M159" s="35" t="s">
        <v>33</v>
      </c>
      <c r="N159" s="35"/>
      <c r="O159" s="45" t="str">
        <f>IF(AND('331-CT'!$G$5=TH!G159,OR(M159="331",N159="331")),"x","")</f>
        <v/>
      </c>
      <c r="P159" s="45" t="str">
        <f>IF(AND(A159='111'!$L$11,OR($M159=$P$7,$N159=$P$7)),"x","")</f>
        <v/>
      </c>
      <c r="Q159" s="45" t="str">
        <f>IF(AND($M159=$P$7,$A159&lt;'111'!$L$11),"x","")</f>
        <v>x</v>
      </c>
      <c r="R159" s="45" t="str">
        <f>IF(AND($N159=$P$7,$A159&lt;'111'!$L$11),"x","")</f>
        <v/>
      </c>
    </row>
    <row r="160" spans="1:18" ht="15.75" customHeight="1">
      <c r="A160" s="32">
        <f t="shared" si="25"/>
        <v>1</v>
      </c>
      <c r="B160" s="33">
        <f t="shared" si="24"/>
        <v>42754</v>
      </c>
      <c r="C160" s="110" t="s">
        <v>450</v>
      </c>
      <c r="D160" s="33">
        <v>42754</v>
      </c>
      <c r="E160" s="88" t="s">
        <v>469</v>
      </c>
      <c r="F160" s="103"/>
      <c r="G160" s="151"/>
      <c r="H160" s="99"/>
      <c r="I160" s="99"/>
      <c r="J160" s="98"/>
      <c r="K160" s="99"/>
      <c r="L160" s="34">
        <v>510000000</v>
      </c>
      <c r="M160" s="35"/>
      <c r="N160" s="35" t="s">
        <v>33</v>
      </c>
      <c r="O160" s="45" t="str">
        <f>IF(AND('331-CT'!$G$5=TH!G160,OR(M160="331",N160="331")),"x","")</f>
        <v/>
      </c>
      <c r="P160" s="45" t="str">
        <f>IF(AND(A160='111'!$L$11,OR($M160=$P$7,$N160=$P$7)),"x","")</f>
        <v/>
      </c>
      <c r="Q160" s="45" t="str">
        <f>IF(AND($M160=$P$7,$A160&lt;'111'!$L$11),"x","")</f>
        <v/>
      </c>
      <c r="R160" s="45" t="str">
        <f>IF(AND($N160=$P$7,$A160&lt;'111'!$L$11),"x","")</f>
        <v>x</v>
      </c>
    </row>
    <row r="161" spans="1:18" ht="15.75" customHeight="1">
      <c r="A161" s="32">
        <f t="shared" si="25"/>
        <v>1</v>
      </c>
      <c r="B161" s="33">
        <f t="shared" si="24"/>
        <v>42754</v>
      </c>
      <c r="C161" s="110" t="s">
        <v>451</v>
      </c>
      <c r="D161" s="33">
        <v>42754</v>
      </c>
      <c r="E161" s="88" t="s">
        <v>470</v>
      </c>
      <c r="F161" s="103"/>
      <c r="G161" s="151"/>
      <c r="H161" s="99"/>
      <c r="I161" s="99"/>
      <c r="J161" s="98"/>
      <c r="K161" s="99"/>
      <c r="L161" s="34">
        <v>1700000000</v>
      </c>
      <c r="M161" s="35" t="s">
        <v>33</v>
      </c>
      <c r="N161" s="35"/>
      <c r="O161" s="45" t="str">
        <f>IF(AND('331-CT'!$G$5=TH!G161,OR(M161="331",N161="331")),"x","")</f>
        <v/>
      </c>
      <c r="P161" s="45" t="str">
        <f>IF(AND(A161='111'!$L$11,OR($M161=$P$7,$N161=$P$7)),"x","")</f>
        <v/>
      </c>
      <c r="Q161" s="45" t="str">
        <f>IF(AND($M161=$P$7,$A161&lt;'111'!$L$11),"x","")</f>
        <v>x</v>
      </c>
      <c r="R161" s="45" t="str">
        <f>IF(AND($N161=$P$7,$A161&lt;'111'!$L$11),"x","")</f>
        <v/>
      </c>
    </row>
    <row r="162" spans="1:18" ht="15.75" customHeight="1">
      <c r="A162" s="32">
        <f t="shared" si="25"/>
        <v>1</v>
      </c>
      <c r="B162" s="33">
        <f t="shared" si="24"/>
        <v>42754</v>
      </c>
      <c r="C162" s="110" t="s">
        <v>452</v>
      </c>
      <c r="D162" s="33">
        <v>42754</v>
      </c>
      <c r="E162" s="88" t="s">
        <v>471</v>
      </c>
      <c r="F162" s="103"/>
      <c r="G162" s="151"/>
      <c r="H162" s="99"/>
      <c r="I162" s="99"/>
      <c r="J162" s="98"/>
      <c r="K162" s="99"/>
      <c r="L162" s="34">
        <v>5000000</v>
      </c>
      <c r="M162" s="35"/>
      <c r="N162" s="35" t="s">
        <v>33</v>
      </c>
      <c r="O162" s="45" t="str">
        <f>IF(AND('331-CT'!$G$5=TH!G162,OR(M162="331",N162="331")),"x","")</f>
        <v/>
      </c>
      <c r="P162" s="45" t="str">
        <f>IF(AND(A162='111'!$L$11,OR($M162=$P$7,$N162=$P$7)),"x","")</f>
        <v/>
      </c>
      <c r="Q162" s="45" t="str">
        <f>IF(AND($M162=$P$7,$A162&lt;'111'!$L$11),"x","")</f>
        <v/>
      </c>
      <c r="R162" s="45" t="str">
        <f>IF(AND($N162=$P$7,$A162&lt;'111'!$L$11),"x","")</f>
        <v>x</v>
      </c>
    </row>
    <row r="163" spans="1:18" ht="15.75" customHeight="1">
      <c r="A163" s="32">
        <f t="shared" si="25"/>
        <v>1</v>
      </c>
      <c r="B163" s="33">
        <f t="shared" si="24"/>
        <v>42754</v>
      </c>
      <c r="C163" s="110" t="s">
        <v>453</v>
      </c>
      <c r="D163" s="33">
        <v>42754</v>
      </c>
      <c r="E163" s="88" t="s">
        <v>433</v>
      </c>
      <c r="F163" s="103" t="s">
        <v>482</v>
      </c>
      <c r="G163" s="7" t="s">
        <v>85</v>
      </c>
      <c r="H163" s="99"/>
      <c r="I163" s="99"/>
      <c r="J163" s="98"/>
      <c r="K163" s="99"/>
      <c r="L163" s="34">
        <f>211275000</f>
        <v>211275000</v>
      </c>
      <c r="M163" s="35" t="s">
        <v>8</v>
      </c>
      <c r="N163" s="35" t="s">
        <v>33</v>
      </c>
      <c r="O163" s="45" t="str">
        <f>IF(AND('331-CT'!$G$5=TH!G163,OR(M163="331",N163="331")),"x","")</f>
        <v/>
      </c>
      <c r="P163" s="45" t="str">
        <f>IF(AND(A163='111'!$L$11,OR($M163=$P$7,$N163=$P$7)),"x","")</f>
        <v/>
      </c>
      <c r="Q163" s="45" t="str">
        <f>IF(AND($M163=$P$7,$A163&lt;'111'!$L$11),"x","")</f>
        <v/>
      </c>
      <c r="R163" s="45" t="str">
        <f>IF(AND($N163=$P$7,$A163&lt;'111'!$L$11),"x","")</f>
        <v>x</v>
      </c>
    </row>
    <row r="164" spans="1:18" ht="15.75" customHeight="1">
      <c r="A164" s="32">
        <f t="shared" ref="A164" si="30">IF(B164&lt;&gt;"",MONTH(B164),"")</f>
        <v>1</v>
      </c>
      <c r="B164" s="33">
        <f t="shared" ref="B164" si="31">D164</f>
        <v>42754</v>
      </c>
      <c r="C164" s="110" t="s">
        <v>453</v>
      </c>
      <c r="D164" s="33">
        <v>42754</v>
      </c>
      <c r="E164" s="88" t="s">
        <v>433</v>
      </c>
      <c r="F164" s="103"/>
      <c r="G164" s="7" t="s">
        <v>85</v>
      </c>
      <c r="H164" s="99"/>
      <c r="I164" s="99"/>
      <c r="J164" s="98"/>
      <c r="K164" s="99"/>
      <c r="L164" s="34">
        <v>1000</v>
      </c>
      <c r="M164" s="35" t="s">
        <v>8</v>
      </c>
      <c r="N164" s="35"/>
      <c r="O164" s="45" t="str">
        <f>IF(AND('331-CT'!$G$5=TH!G164,OR(M164="331",N164="331")),"x","")</f>
        <v/>
      </c>
      <c r="P164" s="45" t="str">
        <f>IF(AND(A164='111'!$L$11,OR($M164=$P$7,$N164=$P$7)),"x","")</f>
        <v/>
      </c>
      <c r="Q164" s="45" t="str">
        <f>IF(AND($M164=$P$7,$A164&lt;'111'!$L$11),"x","")</f>
        <v/>
      </c>
      <c r="R164" s="45" t="str">
        <f>IF(AND($N164=$P$7,$A164&lt;'111'!$L$11),"x","")</f>
        <v/>
      </c>
    </row>
    <row r="165" spans="1:18" ht="15.75" customHeight="1">
      <c r="A165" s="32">
        <f t="shared" si="25"/>
        <v>1</v>
      </c>
      <c r="B165" s="33">
        <f t="shared" si="24"/>
        <v>42754</v>
      </c>
      <c r="C165" s="110" t="s">
        <v>454</v>
      </c>
      <c r="D165" s="33">
        <v>42754</v>
      </c>
      <c r="E165" s="88" t="s">
        <v>433</v>
      </c>
      <c r="F165" s="103" t="s">
        <v>482</v>
      </c>
      <c r="G165" s="7" t="s">
        <v>94</v>
      </c>
      <c r="H165" s="99"/>
      <c r="I165" s="99"/>
      <c r="J165" s="98"/>
      <c r="K165" s="99"/>
      <c r="L165" s="34">
        <v>304200000</v>
      </c>
      <c r="M165" s="35" t="s">
        <v>8</v>
      </c>
      <c r="N165" s="35" t="s">
        <v>33</v>
      </c>
      <c r="O165" s="45" t="str">
        <f>IF(AND('331-CT'!$G$5=TH!G165,OR(M165="331",N165="331")),"x","")</f>
        <v/>
      </c>
      <c r="P165" s="45" t="str">
        <f>IF(AND(A165='111'!$L$11,OR($M165=$P$7,$N165=$P$7)),"x","")</f>
        <v/>
      </c>
      <c r="Q165" s="45" t="str">
        <f>IF(AND($M165=$P$7,$A165&lt;'111'!$L$11),"x","")</f>
        <v/>
      </c>
      <c r="R165" s="45" t="str">
        <f>IF(AND($N165=$P$7,$A165&lt;'111'!$L$11),"x","")</f>
        <v>x</v>
      </c>
    </row>
    <row r="166" spans="1:18" ht="15.75" customHeight="1">
      <c r="A166" s="32">
        <f t="shared" si="25"/>
        <v>1</v>
      </c>
      <c r="B166" s="33">
        <f t="shared" si="24"/>
        <v>42754</v>
      </c>
      <c r="C166" s="110" t="s">
        <v>455</v>
      </c>
      <c r="D166" s="33">
        <v>42754</v>
      </c>
      <c r="E166" s="88" t="s">
        <v>433</v>
      </c>
      <c r="F166" s="103" t="s">
        <v>482</v>
      </c>
      <c r="G166" s="7" t="s">
        <v>77</v>
      </c>
      <c r="H166" s="99"/>
      <c r="I166" s="99"/>
      <c r="J166" s="98"/>
      <c r="K166" s="99"/>
      <c r="L166" s="34">
        <v>344814000</v>
      </c>
      <c r="M166" s="35" t="s">
        <v>8</v>
      </c>
      <c r="N166" s="35" t="s">
        <v>33</v>
      </c>
      <c r="O166" s="45" t="str">
        <f>IF(AND('331-CT'!$G$5=TH!G166,OR(M166="331",N166="331")),"x","")</f>
        <v/>
      </c>
      <c r="P166" s="45" t="str">
        <f>IF(AND(A166='111'!$L$11,OR($M166=$P$7,$N166=$P$7)),"x","")</f>
        <v/>
      </c>
      <c r="Q166" s="45" t="str">
        <f>IF(AND($M166=$P$7,$A166&lt;'111'!$L$11),"x","")</f>
        <v/>
      </c>
      <c r="R166" s="45" t="str">
        <f>IF(AND($N166=$P$7,$A166&lt;'111'!$L$11),"x","")</f>
        <v>x</v>
      </c>
    </row>
    <row r="167" spans="1:18" ht="15.75" customHeight="1">
      <c r="A167" s="32">
        <f t="shared" si="25"/>
        <v>1</v>
      </c>
      <c r="B167" s="33">
        <f t="shared" si="24"/>
        <v>42754</v>
      </c>
      <c r="C167" s="110" t="s">
        <v>456</v>
      </c>
      <c r="D167" s="33">
        <v>42754</v>
      </c>
      <c r="E167" s="88" t="s">
        <v>472</v>
      </c>
      <c r="F167" s="103"/>
      <c r="G167" s="151"/>
      <c r="H167" s="99"/>
      <c r="I167" s="99"/>
      <c r="J167" s="98"/>
      <c r="K167" s="99"/>
      <c r="L167" s="34">
        <v>519171000</v>
      </c>
      <c r="M167" s="35"/>
      <c r="N167" s="35" t="s">
        <v>33</v>
      </c>
      <c r="O167" s="45" t="str">
        <f>IF(AND('331-CT'!$G$5=TH!G167,OR(M167="331",N167="331")),"x","")</f>
        <v/>
      </c>
      <c r="P167" s="45" t="str">
        <f>IF(AND(A167='111'!$L$11,OR($M167=$P$7,$N167=$P$7)),"x","")</f>
        <v/>
      </c>
      <c r="Q167" s="45" t="str">
        <f>IF(AND($M167=$P$7,$A167&lt;'111'!$L$11),"x","")</f>
        <v/>
      </c>
      <c r="R167" s="45" t="str">
        <f>IF(AND($N167=$P$7,$A167&lt;'111'!$L$11),"x","")</f>
        <v>x</v>
      </c>
    </row>
    <row r="168" spans="1:18" ht="15.75" customHeight="1">
      <c r="A168" s="32">
        <f t="shared" si="25"/>
        <v>1</v>
      </c>
      <c r="B168" s="33">
        <f t="shared" si="24"/>
        <v>42754</v>
      </c>
      <c r="C168" s="110" t="s">
        <v>457</v>
      </c>
      <c r="D168" s="33">
        <v>42754</v>
      </c>
      <c r="E168" s="88" t="s">
        <v>473</v>
      </c>
      <c r="F168" s="103"/>
      <c r="G168" s="151"/>
      <c r="H168" s="99"/>
      <c r="I168" s="99"/>
      <c r="J168" s="98"/>
      <c r="K168" s="99"/>
      <c r="L168" s="34">
        <v>290000</v>
      </c>
      <c r="M168" s="35"/>
      <c r="N168" s="35" t="s">
        <v>33</v>
      </c>
      <c r="O168" s="45" t="str">
        <f>IF(AND('331-CT'!$G$5=TH!G168,OR(M168="331",N168="331")),"x","")</f>
        <v/>
      </c>
      <c r="P168" s="45" t="str">
        <f>IF(AND(A168='111'!$L$11,OR($M168=$P$7,$N168=$P$7)),"x","")</f>
        <v/>
      </c>
      <c r="Q168" s="45" t="str">
        <f>IF(AND($M168=$P$7,$A168&lt;'111'!$L$11),"x","")</f>
        <v/>
      </c>
      <c r="R168" s="45" t="str">
        <f>IF(AND($N168=$P$7,$A168&lt;'111'!$L$11),"x","")</f>
        <v>x</v>
      </c>
    </row>
    <row r="169" spans="1:18" ht="15.75" customHeight="1">
      <c r="A169" s="32">
        <f t="shared" si="25"/>
        <v>1</v>
      </c>
      <c r="B169" s="33">
        <f t="shared" si="24"/>
        <v>42754</v>
      </c>
      <c r="C169" s="110" t="s">
        <v>458</v>
      </c>
      <c r="D169" s="33">
        <v>42754</v>
      </c>
      <c r="E169" s="88" t="s">
        <v>474</v>
      </c>
      <c r="F169" s="103"/>
      <c r="G169" s="151"/>
      <c r="H169" s="99"/>
      <c r="I169" s="99"/>
      <c r="J169" s="98"/>
      <c r="K169" s="99"/>
      <c r="L169" s="34">
        <v>480000</v>
      </c>
      <c r="M169" s="35"/>
      <c r="N169" s="35" t="s">
        <v>33</v>
      </c>
      <c r="O169" s="45" t="str">
        <f>IF(AND('331-CT'!$G$5=TH!G169,OR(M169="331",N169="331")),"x","")</f>
        <v/>
      </c>
      <c r="P169" s="45" t="str">
        <f>IF(AND(A169='111'!$L$11,OR($M169=$P$7,$N169=$P$7)),"x","")</f>
        <v/>
      </c>
      <c r="Q169" s="45" t="str">
        <f>IF(AND($M169=$P$7,$A169&lt;'111'!$L$11),"x","")</f>
        <v/>
      </c>
      <c r="R169" s="45" t="str">
        <f>IF(AND($N169=$P$7,$A169&lt;'111'!$L$11),"x","")</f>
        <v>x</v>
      </c>
    </row>
    <row r="170" spans="1:18" ht="15.75" customHeight="1">
      <c r="A170" s="32">
        <f t="shared" si="25"/>
        <v>1</v>
      </c>
      <c r="B170" s="33">
        <f t="shared" si="24"/>
        <v>42751</v>
      </c>
      <c r="C170" s="110"/>
      <c r="D170" s="33">
        <v>42751</v>
      </c>
      <c r="E170" s="88" t="s">
        <v>398</v>
      </c>
      <c r="F170" s="103"/>
      <c r="G170" s="151" t="s">
        <v>357</v>
      </c>
      <c r="H170" s="99">
        <v>1430</v>
      </c>
      <c r="I170" s="99">
        <v>9000</v>
      </c>
      <c r="J170" s="98"/>
      <c r="K170" s="99"/>
      <c r="L170" s="34">
        <f t="shared" ref="L170:L179" si="32">ROUND(H170*I170,-3)</f>
        <v>12870000</v>
      </c>
      <c r="M170" s="35" t="s">
        <v>92</v>
      </c>
      <c r="N170" s="35" t="s">
        <v>8</v>
      </c>
      <c r="O170" s="45" t="str">
        <f>IF(AND('331-CT'!$G$5=TH!G170,OR(M170="331",N170="331")),"x","")</f>
        <v/>
      </c>
      <c r="P170" s="45" t="str">
        <f>IF(AND(A170='111'!$L$11,OR($M170=$P$7,$N170=$P$7)),"x","")</f>
        <v/>
      </c>
      <c r="Q170" s="45" t="str">
        <f>IF(AND($M170=$P$7,$A170&lt;'111'!$L$11),"x","")</f>
        <v/>
      </c>
      <c r="R170" s="45" t="str">
        <f>IF(AND($N170=$P$7,$A170&lt;'111'!$L$11),"x","")</f>
        <v/>
      </c>
    </row>
    <row r="171" spans="1:18" ht="15.75" customHeight="1">
      <c r="A171" s="32">
        <f t="shared" si="25"/>
        <v>1</v>
      </c>
      <c r="B171" s="33">
        <f t="shared" si="24"/>
        <v>42752</v>
      </c>
      <c r="C171" s="110"/>
      <c r="D171" s="33">
        <v>42752</v>
      </c>
      <c r="E171" s="88" t="s">
        <v>398</v>
      </c>
      <c r="F171" s="103"/>
      <c r="G171" s="7" t="s">
        <v>87</v>
      </c>
      <c r="H171" s="99">
        <v>750</v>
      </c>
      <c r="I171" s="99">
        <v>9000</v>
      </c>
      <c r="J171" s="98"/>
      <c r="K171" s="99"/>
      <c r="L171" s="34">
        <f t="shared" si="32"/>
        <v>6750000</v>
      </c>
      <c r="M171" s="35" t="s">
        <v>92</v>
      </c>
      <c r="N171" s="35" t="s">
        <v>8</v>
      </c>
      <c r="O171" s="45" t="str">
        <f>IF(AND('331-CT'!$G$5=TH!G171,OR(M171="331",N171="331")),"x","")</f>
        <v/>
      </c>
      <c r="P171" s="45" t="str">
        <f>IF(AND(A171='111'!$L$11,OR($M171=$P$7,$N171=$P$7)),"x","")</f>
        <v/>
      </c>
      <c r="Q171" s="45" t="str">
        <f>IF(AND($M171=$P$7,$A171&lt;'111'!$L$11),"x","")</f>
        <v/>
      </c>
      <c r="R171" s="45" t="str">
        <f>IF(AND($N171=$P$7,$A171&lt;'111'!$L$11),"x","")</f>
        <v/>
      </c>
    </row>
    <row r="172" spans="1:18" ht="15.75" customHeight="1">
      <c r="A172" s="32">
        <f t="shared" si="25"/>
        <v>1</v>
      </c>
      <c r="B172" s="33">
        <f t="shared" si="24"/>
        <v>42747</v>
      </c>
      <c r="C172" s="110"/>
      <c r="D172" s="33">
        <v>42747</v>
      </c>
      <c r="E172" s="88" t="s">
        <v>475</v>
      </c>
      <c r="F172" s="103"/>
      <c r="G172" s="7" t="s">
        <v>111</v>
      </c>
      <c r="H172" s="99">
        <v>566</v>
      </c>
      <c r="I172" s="99">
        <v>75000</v>
      </c>
      <c r="J172" s="98"/>
      <c r="K172" s="99"/>
      <c r="L172" s="34">
        <f t="shared" si="32"/>
        <v>42450000</v>
      </c>
      <c r="M172" s="35" t="s">
        <v>92</v>
      </c>
      <c r="N172" s="35" t="s">
        <v>8</v>
      </c>
      <c r="O172" s="45" t="str">
        <f>IF(AND('331-CT'!$G$5=TH!G172,OR(M172="331",N172="331")),"x","")</f>
        <v>x</v>
      </c>
      <c r="P172" s="45" t="str">
        <f>IF(AND(A172='111'!$L$11,OR($M172=$P$7,$N172=$P$7)),"x","")</f>
        <v/>
      </c>
      <c r="Q172" s="45" t="str">
        <f>IF(AND($M172=$P$7,$A172&lt;'111'!$L$11),"x","")</f>
        <v/>
      </c>
      <c r="R172" s="45" t="str">
        <f>IF(AND($N172=$P$7,$A172&lt;'111'!$L$11),"x","")</f>
        <v/>
      </c>
    </row>
    <row r="173" spans="1:18" ht="15.75" customHeight="1">
      <c r="A173" s="32">
        <f t="shared" si="25"/>
        <v>1</v>
      </c>
      <c r="B173" s="33">
        <f t="shared" si="24"/>
        <v>42755</v>
      </c>
      <c r="C173" s="110"/>
      <c r="D173" s="33">
        <v>42755</v>
      </c>
      <c r="E173" s="88" t="s">
        <v>475</v>
      </c>
      <c r="F173" s="103"/>
      <c r="G173" s="7" t="s">
        <v>111</v>
      </c>
      <c r="H173" s="99">
        <v>951</v>
      </c>
      <c r="I173" s="99">
        <v>75000</v>
      </c>
      <c r="J173" s="98"/>
      <c r="K173" s="99"/>
      <c r="L173" s="34">
        <f t="shared" si="32"/>
        <v>71325000</v>
      </c>
      <c r="M173" s="35" t="s">
        <v>92</v>
      </c>
      <c r="N173" s="35" t="s">
        <v>8</v>
      </c>
      <c r="O173" s="45" t="str">
        <f>IF(AND('331-CT'!$G$5=TH!G173,OR(M173="331",N173="331")),"x","")</f>
        <v>x</v>
      </c>
      <c r="P173" s="45" t="str">
        <f>IF(AND(A173='111'!$L$11,OR($M173=$P$7,$N173=$P$7)),"x","")</f>
        <v/>
      </c>
      <c r="Q173" s="45" t="str">
        <f>IF(AND($M173=$P$7,$A173&lt;'111'!$L$11),"x","")</f>
        <v/>
      </c>
      <c r="R173" s="45" t="str">
        <f>IF(AND($N173=$P$7,$A173&lt;'111'!$L$11),"x","")</f>
        <v/>
      </c>
    </row>
    <row r="174" spans="1:18" ht="15.75" customHeight="1">
      <c r="A174" s="32">
        <f t="shared" si="25"/>
        <v>1</v>
      </c>
      <c r="B174" s="33">
        <f t="shared" si="24"/>
        <v>42749</v>
      </c>
      <c r="C174" s="110"/>
      <c r="D174" s="33">
        <v>42749</v>
      </c>
      <c r="E174" s="88" t="s">
        <v>477</v>
      </c>
      <c r="F174" s="103" t="s">
        <v>396</v>
      </c>
      <c r="G174" s="7" t="s">
        <v>90</v>
      </c>
      <c r="H174" s="99">
        <v>5304</v>
      </c>
      <c r="I174" s="99">
        <v>19000</v>
      </c>
      <c r="J174" s="98"/>
      <c r="K174" s="99"/>
      <c r="L174" s="34">
        <f t="shared" si="32"/>
        <v>100776000</v>
      </c>
      <c r="M174" s="35" t="s">
        <v>92</v>
      </c>
      <c r="N174" s="35" t="s">
        <v>8</v>
      </c>
      <c r="O174" s="45" t="str">
        <f>IF(AND('331-CT'!$G$5=TH!G174,OR(M174="331",N174="331")),"x","")</f>
        <v/>
      </c>
      <c r="P174" s="45" t="str">
        <f>IF(AND(A174='111'!$L$11,OR($M174=$P$7,$N174=$P$7)),"x","")</f>
        <v/>
      </c>
      <c r="Q174" s="45" t="str">
        <f>IF(AND($M174=$P$7,$A174&lt;'111'!$L$11),"x","")</f>
        <v/>
      </c>
      <c r="R174" s="45" t="str">
        <f>IF(AND($N174=$P$7,$A174&lt;'111'!$L$11),"x","")</f>
        <v/>
      </c>
    </row>
    <row r="175" spans="1:18" ht="15.75" customHeight="1">
      <c r="A175" s="32">
        <f t="shared" si="25"/>
        <v>1</v>
      </c>
      <c r="B175" s="33">
        <f t="shared" si="24"/>
        <v>42750</v>
      </c>
      <c r="C175" s="110"/>
      <c r="D175" s="33">
        <v>42750</v>
      </c>
      <c r="E175" s="88" t="s">
        <v>478</v>
      </c>
      <c r="F175" s="103" t="s">
        <v>396</v>
      </c>
      <c r="G175" s="7" t="s">
        <v>90</v>
      </c>
      <c r="H175" s="99">
        <v>1572</v>
      </c>
      <c r="I175" s="99">
        <v>17000</v>
      </c>
      <c r="J175" s="98"/>
      <c r="K175" s="99"/>
      <c r="L175" s="34">
        <f t="shared" si="32"/>
        <v>26724000</v>
      </c>
      <c r="M175" s="35" t="s">
        <v>92</v>
      </c>
      <c r="N175" s="35" t="s">
        <v>8</v>
      </c>
      <c r="O175" s="45" t="str">
        <f>IF(AND('331-CT'!$G$5=TH!G175,OR(M175="331",N175="331")),"x","")</f>
        <v/>
      </c>
      <c r="P175" s="45" t="str">
        <f>IF(AND(A175='111'!$L$11,OR($M175=$P$7,$N175=$P$7)),"x","")</f>
        <v/>
      </c>
      <c r="Q175" s="45" t="str">
        <f>IF(AND($M175=$P$7,$A175&lt;'111'!$L$11),"x","")</f>
        <v/>
      </c>
      <c r="R175" s="45" t="str">
        <f>IF(AND($N175=$P$7,$A175&lt;'111'!$L$11),"x","")</f>
        <v/>
      </c>
    </row>
    <row r="176" spans="1:18" ht="15.75" customHeight="1">
      <c r="A176" s="32">
        <f t="shared" si="25"/>
        <v>1</v>
      </c>
      <c r="B176" s="33">
        <f t="shared" si="24"/>
        <v>42750</v>
      </c>
      <c r="C176" s="110"/>
      <c r="D176" s="33">
        <v>42750</v>
      </c>
      <c r="E176" s="88" t="s">
        <v>479</v>
      </c>
      <c r="F176" s="103" t="s">
        <v>396</v>
      </c>
      <c r="G176" s="7" t="s">
        <v>90</v>
      </c>
      <c r="H176" s="99">
        <v>720</v>
      </c>
      <c r="I176" s="99">
        <v>15000</v>
      </c>
      <c r="J176" s="98"/>
      <c r="K176" s="99"/>
      <c r="L176" s="34">
        <f t="shared" si="32"/>
        <v>10800000</v>
      </c>
      <c r="M176" s="35" t="s">
        <v>92</v>
      </c>
      <c r="N176" s="35" t="s">
        <v>8</v>
      </c>
      <c r="O176" s="45" t="str">
        <f>IF(AND('331-CT'!$G$5=TH!G176,OR(M176="331",N176="331")),"x","")</f>
        <v/>
      </c>
      <c r="P176" s="45" t="str">
        <f>IF(AND(A176='111'!$L$11,OR($M176=$P$7,$N176=$P$7)),"x","")</f>
        <v/>
      </c>
      <c r="Q176" s="45" t="str">
        <f>IF(AND($M176=$P$7,$A176&lt;'111'!$L$11),"x","")</f>
        <v/>
      </c>
      <c r="R176" s="45" t="str">
        <f>IF(AND($N176=$P$7,$A176&lt;'111'!$L$11),"x","")</f>
        <v/>
      </c>
    </row>
    <row r="177" spans="1:18" ht="15.75" customHeight="1">
      <c r="A177" s="32">
        <f t="shared" ref="A177:A213" si="33">IF(B177&lt;&gt;"",MONTH(B177),"")</f>
        <v>1</v>
      </c>
      <c r="B177" s="33">
        <f t="shared" si="24"/>
        <v>42750</v>
      </c>
      <c r="C177" s="110"/>
      <c r="D177" s="33">
        <v>42750</v>
      </c>
      <c r="E177" s="88" t="s">
        <v>480</v>
      </c>
      <c r="F177" s="103" t="s">
        <v>396</v>
      </c>
      <c r="G177" s="7" t="s">
        <v>90</v>
      </c>
      <c r="H177" s="99">
        <v>4584</v>
      </c>
      <c r="I177" s="99">
        <v>19000</v>
      </c>
      <c r="J177" s="98"/>
      <c r="K177" s="99"/>
      <c r="L177" s="34">
        <f t="shared" si="32"/>
        <v>87096000</v>
      </c>
      <c r="M177" s="35" t="s">
        <v>92</v>
      </c>
      <c r="N177" s="35" t="s">
        <v>8</v>
      </c>
      <c r="O177" s="45" t="str">
        <f>IF(AND('331-CT'!$G$5=TH!G177,OR(M177="331",N177="331")),"x","")</f>
        <v/>
      </c>
      <c r="P177" s="45" t="str">
        <f>IF(AND(A177='111'!$L$11,OR($M177=$P$7,$N177=$P$7)),"x","")</f>
        <v/>
      </c>
      <c r="Q177" s="45" t="str">
        <f>IF(AND($M177=$P$7,$A177&lt;'111'!$L$11),"x","")</f>
        <v/>
      </c>
      <c r="R177" s="45" t="str">
        <f>IF(AND($N177=$P$7,$A177&lt;'111'!$L$11),"x","")</f>
        <v/>
      </c>
    </row>
    <row r="178" spans="1:18" ht="15.75" customHeight="1">
      <c r="A178" s="32">
        <f t="shared" si="33"/>
        <v>1</v>
      </c>
      <c r="B178" s="33">
        <f t="shared" si="24"/>
        <v>42752</v>
      </c>
      <c r="C178" s="110"/>
      <c r="D178" s="33">
        <v>42752</v>
      </c>
      <c r="E178" s="88" t="s">
        <v>477</v>
      </c>
      <c r="F178" s="103" t="s">
        <v>396</v>
      </c>
      <c r="G178" s="7" t="s">
        <v>90</v>
      </c>
      <c r="H178" s="99">
        <v>4488</v>
      </c>
      <c r="I178" s="99">
        <v>18000</v>
      </c>
      <c r="J178" s="98"/>
      <c r="K178" s="99"/>
      <c r="L178" s="34">
        <f t="shared" si="32"/>
        <v>80784000</v>
      </c>
      <c r="M178" s="35" t="s">
        <v>92</v>
      </c>
      <c r="N178" s="35" t="s">
        <v>8</v>
      </c>
      <c r="O178" s="45" t="str">
        <f>IF(AND('331-CT'!$G$5=TH!G178,OR(M178="331",N178="331")),"x","")</f>
        <v/>
      </c>
      <c r="P178" s="45" t="str">
        <f>IF(AND(A178='111'!$L$11,OR($M178=$P$7,$N178=$P$7)),"x","")</f>
        <v/>
      </c>
      <c r="Q178" s="45" t="str">
        <f>IF(AND($M178=$P$7,$A178&lt;'111'!$L$11),"x","")</f>
        <v/>
      </c>
      <c r="R178" s="45" t="str">
        <f>IF(AND($N178=$P$7,$A178&lt;'111'!$L$11),"x","")</f>
        <v/>
      </c>
    </row>
    <row r="179" spans="1:18" ht="15.75" customHeight="1">
      <c r="A179" s="32">
        <f t="shared" si="33"/>
        <v>1</v>
      </c>
      <c r="B179" s="33">
        <f t="shared" si="24"/>
        <v>42753</v>
      </c>
      <c r="C179" s="110"/>
      <c r="D179" s="33">
        <v>42753</v>
      </c>
      <c r="E179" s="88" t="s">
        <v>481</v>
      </c>
      <c r="F179" s="103" t="s">
        <v>396</v>
      </c>
      <c r="G179" s="41" t="s">
        <v>78</v>
      </c>
      <c r="H179" s="99">
        <v>1554</v>
      </c>
      <c r="I179" s="99">
        <v>25000</v>
      </c>
      <c r="J179" s="98"/>
      <c r="K179" s="99"/>
      <c r="L179" s="34">
        <f t="shared" si="32"/>
        <v>38850000</v>
      </c>
      <c r="M179" s="35" t="s">
        <v>92</v>
      </c>
      <c r="N179" s="35" t="s">
        <v>8</v>
      </c>
      <c r="O179" s="45" t="str">
        <f>IF(AND('331-CT'!$G$5=TH!G179,OR(M179="331",N179="331")),"x","")</f>
        <v/>
      </c>
      <c r="P179" s="45" t="str">
        <f>IF(AND(A179='111'!$L$11,OR($M179=$P$7,$N179=$P$7)),"x","")</f>
        <v/>
      </c>
      <c r="Q179" s="45" t="str">
        <f>IF(AND($M179=$P$7,$A179&lt;'111'!$L$11),"x","")</f>
        <v/>
      </c>
      <c r="R179" s="45" t="str">
        <f>IF(AND($N179=$P$7,$A179&lt;'111'!$L$11),"x","")</f>
        <v/>
      </c>
    </row>
    <row r="180" spans="1:18" ht="15.75" customHeight="1">
      <c r="A180" s="32">
        <f t="shared" ref="A180" si="34">IF(B180&lt;&gt;"",MONTH(B180),"")</f>
        <v>1</v>
      </c>
      <c r="B180" s="33">
        <f t="shared" ref="B180" si="35">D180</f>
        <v>42753</v>
      </c>
      <c r="C180" s="110"/>
      <c r="D180" s="33">
        <v>42753</v>
      </c>
      <c r="E180" s="88" t="s">
        <v>581</v>
      </c>
      <c r="F180" s="103" t="s">
        <v>396</v>
      </c>
      <c r="G180" s="41" t="s">
        <v>78</v>
      </c>
      <c r="H180" s="99">
        <v>25328</v>
      </c>
      <c r="I180" s="99">
        <v>11200</v>
      </c>
      <c r="J180" s="98"/>
      <c r="K180" s="99"/>
      <c r="L180" s="34">
        <f t="shared" ref="L180" si="36">ROUND(H180*I180,-3)</f>
        <v>283674000</v>
      </c>
      <c r="M180" s="35" t="s">
        <v>92</v>
      </c>
      <c r="N180" s="35" t="s">
        <v>8</v>
      </c>
      <c r="O180" s="45" t="str">
        <f>IF(AND('331-CT'!$G$5=TH!G180,OR(M180="331",N180="331")),"x","")</f>
        <v/>
      </c>
      <c r="P180" s="45" t="str">
        <f>IF(AND(A180='111'!$L$11,OR($M180=$P$7,$N180=$P$7)),"x","")</f>
        <v/>
      </c>
      <c r="Q180" s="45" t="str">
        <f>IF(AND($M180=$P$7,$A180&lt;'111'!$L$11),"x","")</f>
        <v/>
      </c>
      <c r="R180" s="45" t="str">
        <f>IF(AND($N180=$P$7,$A180&lt;'111'!$L$11),"x","")</f>
        <v/>
      </c>
    </row>
    <row r="181" spans="1:18" ht="15.75" customHeight="1">
      <c r="A181" s="32">
        <f t="shared" si="33"/>
        <v>1</v>
      </c>
      <c r="B181" s="33">
        <f t="shared" si="24"/>
        <v>42754</v>
      </c>
      <c r="C181" s="110" t="s">
        <v>483</v>
      </c>
      <c r="D181" s="33">
        <v>42754</v>
      </c>
      <c r="E181" s="88" t="s">
        <v>433</v>
      </c>
      <c r="F181" s="103" t="s">
        <v>396</v>
      </c>
      <c r="G181" s="7" t="s">
        <v>90</v>
      </c>
      <c r="H181" s="99"/>
      <c r="I181" s="99"/>
      <c r="J181" s="98"/>
      <c r="K181" s="99"/>
      <c r="L181" s="34">
        <v>269802000</v>
      </c>
      <c r="M181" s="35" t="s">
        <v>8</v>
      </c>
      <c r="N181" s="35" t="s">
        <v>33</v>
      </c>
      <c r="O181" s="45" t="str">
        <f>IF(AND('331-CT'!$G$5=TH!G181,OR(M181="331",N181="331")),"x","")</f>
        <v/>
      </c>
      <c r="P181" s="45" t="str">
        <f>IF(AND(A181='111'!$L$11,OR($M181=$P$7,$N181=$P$7)),"x","")</f>
        <v/>
      </c>
      <c r="Q181" s="45" t="str">
        <f>IF(AND($M181=$P$7,$A181&lt;'111'!$L$11),"x","")</f>
        <v/>
      </c>
      <c r="R181" s="45" t="str">
        <f>IF(AND($N181=$P$7,$A181&lt;'111'!$L$11),"x","")</f>
        <v>x</v>
      </c>
    </row>
    <row r="182" spans="1:18" ht="15.75" customHeight="1">
      <c r="A182" s="32">
        <f t="shared" si="33"/>
        <v>1</v>
      </c>
      <c r="B182" s="33">
        <f t="shared" si="24"/>
        <v>42754</v>
      </c>
      <c r="C182" s="110" t="s">
        <v>484</v>
      </c>
      <c r="D182" s="33">
        <v>42754</v>
      </c>
      <c r="E182" s="88" t="s">
        <v>433</v>
      </c>
      <c r="F182" s="103"/>
      <c r="G182" s="7" t="s">
        <v>80</v>
      </c>
      <c r="H182" s="99"/>
      <c r="I182" s="99"/>
      <c r="J182" s="98"/>
      <c r="K182" s="99"/>
      <c r="L182" s="34">
        <v>46000000</v>
      </c>
      <c r="M182" s="35" t="s">
        <v>8</v>
      </c>
      <c r="N182" s="35" t="s">
        <v>33</v>
      </c>
      <c r="O182" s="45" t="str">
        <f>IF(AND('331-CT'!$G$5=TH!G182,OR(M182="331",N182="331")),"x","")</f>
        <v/>
      </c>
      <c r="P182" s="45" t="str">
        <f>IF(AND(A182='111'!$L$11,OR($M182=$P$7,$N182=$P$7)),"x","")</f>
        <v/>
      </c>
      <c r="Q182" s="45" t="str">
        <f>IF(AND($M182=$P$7,$A182&lt;'111'!$L$11),"x","")</f>
        <v/>
      </c>
      <c r="R182" s="45" t="str">
        <f>IF(AND($N182=$P$7,$A182&lt;'111'!$L$11),"x","")</f>
        <v>x</v>
      </c>
    </row>
    <row r="183" spans="1:18" ht="15.75" customHeight="1">
      <c r="A183" s="32">
        <f t="shared" ref="A183" si="37">IF(B183&lt;&gt;"",MONTH(B183),"")</f>
        <v>1</v>
      </c>
      <c r="B183" s="33">
        <f t="shared" ref="B183" si="38">D183</f>
        <v>42754</v>
      </c>
      <c r="C183" s="110"/>
      <c r="D183" s="33">
        <v>42754</v>
      </c>
      <c r="E183" s="88" t="s">
        <v>433</v>
      </c>
      <c r="F183" s="103"/>
      <c r="G183" s="7" t="s">
        <v>80</v>
      </c>
      <c r="H183" s="99"/>
      <c r="I183" s="99"/>
      <c r="J183" s="98"/>
      <c r="K183" s="99"/>
      <c r="L183" s="34">
        <v>595000</v>
      </c>
      <c r="M183" s="35" t="s">
        <v>8</v>
      </c>
      <c r="N183" s="35"/>
      <c r="O183" s="45" t="str">
        <f>IF(AND('331-CT'!$G$5=TH!G183,OR(M183="331",N183="331")),"x","")</f>
        <v/>
      </c>
      <c r="P183" s="45" t="str">
        <f>IF(AND(A183='111'!$L$11,OR($M183=$P$7,$N183=$P$7)),"x","")</f>
        <v/>
      </c>
      <c r="Q183" s="45" t="str">
        <f>IF(AND($M183=$P$7,$A183&lt;'111'!$L$11),"x","")</f>
        <v/>
      </c>
      <c r="R183" s="45" t="str">
        <f>IF(AND($N183=$P$7,$A183&lt;'111'!$L$11),"x","")</f>
        <v/>
      </c>
    </row>
    <row r="184" spans="1:18" ht="15.75" customHeight="1">
      <c r="A184" s="32">
        <f t="shared" si="33"/>
        <v>1</v>
      </c>
      <c r="B184" s="33">
        <f t="shared" si="24"/>
        <v>42754</v>
      </c>
      <c r="C184" s="110" t="s">
        <v>485</v>
      </c>
      <c r="D184" s="33">
        <v>42754</v>
      </c>
      <c r="E184" s="88" t="s">
        <v>487</v>
      </c>
      <c r="F184" s="103"/>
      <c r="G184" s="151"/>
      <c r="H184" s="99"/>
      <c r="I184" s="99"/>
      <c r="J184" s="98"/>
      <c r="K184" s="99"/>
      <c r="L184" s="34">
        <v>2310000</v>
      </c>
      <c r="M184" s="35"/>
      <c r="N184" s="35" t="s">
        <v>33</v>
      </c>
      <c r="O184" s="45" t="str">
        <f>IF(AND('331-CT'!$G$5=TH!G184,OR(M184="331",N184="331")),"x","")</f>
        <v/>
      </c>
      <c r="P184" s="45" t="str">
        <f>IF(AND(A184='111'!$L$11,OR($M184=$P$7,$N184=$P$7)),"x","")</f>
        <v/>
      </c>
      <c r="Q184" s="45" t="str">
        <f>IF(AND($M184=$P$7,$A184&lt;'111'!$L$11),"x","")</f>
        <v/>
      </c>
      <c r="R184" s="45" t="str">
        <f>IF(AND($N184=$P$7,$A184&lt;'111'!$L$11),"x","")</f>
        <v>x</v>
      </c>
    </row>
    <row r="185" spans="1:18" ht="15.75" customHeight="1">
      <c r="A185" s="32">
        <f t="shared" si="33"/>
        <v>1</v>
      </c>
      <c r="B185" s="33">
        <f t="shared" si="24"/>
        <v>42754</v>
      </c>
      <c r="C185" s="110" t="s">
        <v>486</v>
      </c>
      <c r="D185" s="33">
        <v>42754</v>
      </c>
      <c r="E185" s="88" t="s">
        <v>488</v>
      </c>
      <c r="F185" s="103"/>
      <c r="G185" s="151"/>
      <c r="H185" s="99"/>
      <c r="I185" s="99"/>
      <c r="J185" s="98"/>
      <c r="K185" s="99"/>
      <c r="L185" s="34">
        <v>120000</v>
      </c>
      <c r="M185" s="35"/>
      <c r="N185" s="35" t="s">
        <v>33</v>
      </c>
      <c r="O185" s="45" t="str">
        <f>IF(AND('331-CT'!$G$5=TH!G185,OR(M185="331",N185="331")),"x","")</f>
        <v/>
      </c>
      <c r="P185" s="45" t="str">
        <f>IF(AND(A185='111'!$L$11,OR($M185=$P$7,$N185=$P$7)),"x","")</f>
        <v/>
      </c>
      <c r="Q185" s="45" t="str">
        <f>IF(AND($M185=$P$7,$A185&lt;'111'!$L$11),"x","")</f>
        <v/>
      </c>
      <c r="R185" s="45" t="str">
        <f>IF(AND($N185=$P$7,$A185&lt;'111'!$L$11),"x","")</f>
        <v>x</v>
      </c>
    </row>
    <row r="186" spans="1:18" ht="15.75" customHeight="1">
      <c r="A186" s="32">
        <f t="shared" si="33"/>
        <v>1</v>
      </c>
      <c r="B186" s="33">
        <f t="shared" si="24"/>
        <v>42756</v>
      </c>
      <c r="C186" s="110" t="s">
        <v>489</v>
      </c>
      <c r="D186" s="33">
        <v>42756</v>
      </c>
      <c r="E186" s="88" t="s">
        <v>432</v>
      </c>
      <c r="F186" s="103"/>
      <c r="G186" s="151"/>
      <c r="H186" s="99"/>
      <c r="I186" s="99"/>
      <c r="J186" s="98"/>
      <c r="K186" s="99"/>
      <c r="L186" s="34">
        <v>340000000</v>
      </c>
      <c r="M186" s="35" t="s">
        <v>33</v>
      </c>
      <c r="N186" s="35"/>
      <c r="O186" s="45" t="str">
        <f>IF(AND('331-CT'!$G$5=TH!G186,OR(M186="331",N186="331")),"x","")</f>
        <v/>
      </c>
      <c r="P186" s="45" t="str">
        <f>IF(AND(A186='111'!$L$11,OR($M186=$P$7,$N186=$P$7)),"x","")</f>
        <v/>
      </c>
      <c r="Q186" s="45" t="str">
        <f>IF(AND($M186=$P$7,$A186&lt;'111'!$L$11),"x","")</f>
        <v>x</v>
      </c>
      <c r="R186" s="45" t="str">
        <f>IF(AND($N186=$P$7,$A186&lt;'111'!$L$11),"x","")</f>
        <v/>
      </c>
    </row>
    <row r="187" spans="1:18" ht="15.75" customHeight="1">
      <c r="A187" s="32">
        <f t="shared" si="33"/>
        <v>1</v>
      </c>
      <c r="B187" s="33">
        <f t="shared" si="24"/>
        <v>42756</v>
      </c>
      <c r="C187" s="110" t="s">
        <v>490</v>
      </c>
      <c r="D187" s="33">
        <v>42756</v>
      </c>
      <c r="E187" s="88" t="s">
        <v>502</v>
      </c>
      <c r="F187" s="103"/>
      <c r="G187" s="151"/>
      <c r="H187" s="99"/>
      <c r="I187" s="99"/>
      <c r="J187" s="98"/>
      <c r="K187" s="99"/>
      <c r="L187" s="34">
        <v>260000000</v>
      </c>
      <c r="M187" s="35" t="s">
        <v>33</v>
      </c>
      <c r="N187" s="35"/>
      <c r="O187" s="45" t="str">
        <f>IF(AND('331-CT'!$G$5=TH!G187,OR(M187="331",N187="331")),"x","")</f>
        <v/>
      </c>
      <c r="P187" s="45" t="str">
        <f>IF(AND(A187='111'!$L$11,OR($M187=$P$7,$N187=$P$7)),"x","")</f>
        <v/>
      </c>
      <c r="Q187" s="45" t="str">
        <f>IF(AND($M187=$P$7,$A187&lt;'111'!$L$11),"x","")</f>
        <v>x</v>
      </c>
      <c r="R187" s="45" t="str">
        <f>IF(AND($N187=$P$7,$A187&lt;'111'!$L$11),"x","")</f>
        <v/>
      </c>
    </row>
    <row r="188" spans="1:18" ht="15.75" customHeight="1">
      <c r="A188" s="32">
        <f t="shared" si="33"/>
        <v>1</v>
      </c>
      <c r="B188" s="33">
        <f t="shared" si="24"/>
        <v>42756</v>
      </c>
      <c r="C188" s="110" t="s">
        <v>492</v>
      </c>
      <c r="D188" s="33">
        <v>42756</v>
      </c>
      <c r="E188" s="88" t="s">
        <v>433</v>
      </c>
      <c r="F188" s="103"/>
      <c r="G188" s="7" t="s">
        <v>76</v>
      </c>
      <c r="H188" s="99"/>
      <c r="I188" s="99"/>
      <c r="J188" s="98"/>
      <c r="K188" s="99"/>
      <c r="L188" s="34">
        <v>192500000</v>
      </c>
      <c r="M188" s="35" t="s">
        <v>8</v>
      </c>
      <c r="N188" s="35" t="s">
        <v>33</v>
      </c>
      <c r="O188" s="45" t="str">
        <f>IF(AND('331-CT'!$G$5=TH!G188,OR(M188="331",N188="331")),"x","")</f>
        <v/>
      </c>
      <c r="P188" s="45" t="str">
        <f>IF(AND(A188='111'!$L$11,OR($M188=$P$7,$N188=$P$7)),"x","")</f>
        <v/>
      </c>
      <c r="Q188" s="45" t="str">
        <f>IF(AND($M188=$P$7,$A188&lt;'111'!$L$11),"x","")</f>
        <v/>
      </c>
      <c r="R188" s="45" t="str">
        <f>IF(AND($N188=$P$7,$A188&lt;'111'!$L$11),"x","")</f>
        <v>x</v>
      </c>
    </row>
    <row r="189" spans="1:18" ht="15.75" customHeight="1">
      <c r="A189" s="32">
        <f t="shared" ref="A189" si="39">IF(B189&lt;&gt;"",MONTH(B189),"")</f>
        <v>1</v>
      </c>
      <c r="B189" s="33">
        <f t="shared" ref="B189" si="40">D189</f>
        <v>42756</v>
      </c>
      <c r="C189" s="110" t="s">
        <v>492</v>
      </c>
      <c r="D189" s="33">
        <v>42756</v>
      </c>
      <c r="E189" s="88" t="s">
        <v>433</v>
      </c>
      <c r="F189" s="103"/>
      <c r="G189" s="7" t="s">
        <v>76</v>
      </c>
      <c r="H189" s="99"/>
      <c r="I189" s="99"/>
      <c r="J189" s="98"/>
      <c r="K189" s="99"/>
      <c r="L189" s="34">
        <v>3412500</v>
      </c>
      <c r="M189" s="35" t="s">
        <v>8</v>
      </c>
      <c r="N189" s="35"/>
      <c r="O189" s="45" t="str">
        <f>IF(AND('331-CT'!$G$5=TH!G189,OR(M189="331",N189="331")),"x","")</f>
        <v/>
      </c>
      <c r="P189" s="45" t="str">
        <f>IF(AND(A189='111'!$L$11,OR($M189=$P$7,$N189=$P$7)),"x","")</f>
        <v/>
      </c>
      <c r="Q189" s="45" t="str">
        <f>IF(AND($M189=$P$7,$A189&lt;'111'!$L$11),"x","")</f>
        <v/>
      </c>
      <c r="R189" s="45" t="str">
        <f>IF(AND($N189=$P$7,$A189&lt;'111'!$L$11),"x","")</f>
        <v/>
      </c>
    </row>
    <row r="190" spans="1:18" ht="15.75" customHeight="1">
      <c r="A190" s="32">
        <f t="shared" si="33"/>
        <v>1</v>
      </c>
      <c r="B190" s="33">
        <f t="shared" si="24"/>
        <v>42756</v>
      </c>
      <c r="C190" s="110" t="s">
        <v>493</v>
      </c>
      <c r="D190" s="33">
        <v>42756</v>
      </c>
      <c r="E190" s="88" t="s">
        <v>503</v>
      </c>
      <c r="F190" s="103"/>
      <c r="G190" s="151"/>
      <c r="H190" s="99"/>
      <c r="I190" s="99"/>
      <c r="J190" s="98"/>
      <c r="K190" s="99"/>
      <c r="L190" s="34">
        <v>20000000</v>
      </c>
      <c r="M190" s="35"/>
      <c r="N190" s="35" t="s">
        <v>33</v>
      </c>
      <c r="O190" s="45" t="str">
        <f>IF(AND('331-CT'!$G$5=TH!G190,OR(M190="331",N190="331")),"x","")</f>
        <v/>
      </c>
      <c r="P190" s="45" t="str">
        <f>IF(AND(A190='111'!$L$11,OR($M190=$P$7,$N190=$P$7)),"x","")</f>
        <v/>
      </c>
      <c r="Q190" s="45" t="str">
        <f>IF(AND($M190=$P$7,$A190&lt;'111'!$L$11),"x","")</f>
        <v/>
      </c>
      <c r="R190" s="45" t="str">
        <f>IF(AND($N190=$P$7,$A190&lt;'111'!$L$11),"x","")</f>
        <v>x</v>
      </c>
    </row>
    <row r="191" spans="1:18" ht="15.75" customHeight="1">
      <c r="A191" s="32">
        <f t="shared" si="33"/>
        <v>1</v>
      </c>
      <c r="B191" s="33">
        <f t="shared" si="24"/>
        <v>42756</v>
      </c>
      <c r="C191" s="110" t="s">
        <v>494</v>
      </c>
      <c r="D191" s="33">
        <v>42756</v>
      </c>
      <c r="E191" s="88" t="s">
        <v>504</v>
      </c>
      <c r="F191" s="103"/>
      <c r="G191" s="151"/>
      <c r="H191" s="99"/>
      <c r="I191" s="99"/>
      <c r="J191" s="98"/>
      <c r="K191" s="99"/>
      <c r="L191" s="34">
        <v>50000000</v>
      </c>
      <c r="M191" s="35"/>
      <c r="N191" s="35" t="s">
        <v>33</v>
      </c>
      <c r="O191" s="45" t="str">
        <f>IF(AND('331-CT'!$G$5=TH!G191,OR(M191="331",N191="331")),"x","")</f>
        <v/>
      </c>
      <c r="P191" s="45" t="str">
        <f>IF(AND(A191='111'!$L$11,OR($M191=$P$7,$N191=$P$7)),"x","")</f>
        <v/>
      </c>
      <c r="Q191" s="45" t="str">
        <f>IF(AND($M191=$P$7,$A191&lt;'111'!$L$11),"x","")</f>
        <v/>
      </c>
      <c r="R191" s="45" t="str">
        <f>IF(AND($N191=$P$7,$A191&lt;'111'!$L$11),"x","")</f>
        <v>x</v>
      </c>
    </row>
    <row r="192" spans="1:18" ht="15.75" customHeight="1">
      <c r="A192" s="32">
        <f t="shared" si="33"/>
        <v>1</v>
      </c>
      <c r="B192" s="33">
        <f t="shared" si="24"/>
        <v>42756</v>
      </c>
      <c r="C192" s="110" t="s">
        <v>495</v>
      </c>
      <c r="D192" s="33">
        <v>42756</v>
      </c>
      <c r="E192" s="88" t="s">
        <v>505</v>
      </c>
      <c r="F192" s="103"/>
      <c r="G192" s="151"/>
      <c r="H192" s="99"/>
      <c r="I192" s="99"/>
      <c r="J192" s="98"/>
      <c r="K192" s="99"/>
      <c r="L192" s="34">
        <v>1000000</v>
      </c>
      <c r="M192" s="35"/>
      <c r="N192" s="35" t="s">
        <v>33</v>
      </c>
      <c r="O192" s="45" t="str">
        <f>IF(AND('331-CT'!$G$5=TH!G192,OR(M192="331",N192="331")),"x","")</f>
        <v/>
      </c>
      <c r="P192" s="45" t="str">
        <f>IF(AND(A192='111'!$L$11,OR($M192=$P$7,$N192=$P$7)),"x","")</f>
        <v/>
      </c>
      <c r="Q192" s="45" t="str">
        <f>IF(AND($M192=$P$7,$A192&lt;'111'!$L$11),"x","")</f>
        <v/>
      </c>
      <c r="R192" s="45" t="str">
        <f>IF(AND($N192=$P$7,$A192&lt;'111'!$L$11),"x","")</f>
        <v>x</v>
      </c>
    </row>
    <row r="193" spans="1:18" ht="15.75" customHeight="1">
      <c r="A193" s="32">
        <f t="shared" si="33"/>
        <v>1</v>
      </c>
      <c r="B193" s="33">
        <f t="shared" si="24"/>
        <v>42756</v>
      </c>
      <c r="C193" s="110" t="s">
        <v>496</v>
      </c>
      <c r="D193" s="33">
        <v>42756</v>
      </c>
      <c r="E193" s="88" t="s">
        <v>506</v>
      </c>
      <c r="F193" s="103"/>
      <c r="G193" s="151"/>
      <c r="H193" s="99"/>
      <c r="I193" s="99"/>
      <c r="J193" s="98"/>
      <c r="K193" s="99"/>
      <c r="L193" s="34">
        <v>245000</v>
      </c>
      <c r="M193" s="35"/>
      <c r="N193" s="35" t="s">
        <v>33</v>
      </c>
      <c r="O193" s="45" t="str">
        <f>IF(AND('331-CT'!$G$5=TH!G193,OR(M193="331",N193="331")),"x","")</f>
        <v/>
      </c>
      <c r="P193" s="45" t="str">
        <f>IF(AND(A193='111'!$L$11,OR($M193=$P$7,$N193=$P$7)),"x","")</f>
        <v/>
      </c>
      <c r="Q193" s="45" t="str">
        <f>IF(AND($M193=$P$7,$A193&lt;'111'!$L$11),"x","")</f>
        <v/>
      </c>
      <c r="R193" s="45" t="str">
        <f>IF(AND($N193=$P$7,$A193&lt;'111'!$L$11),"x","")</f>
        <v>x</v>
      </c>
    </row>
    <row r="194" spans="1:18" ht="15.75" customHeight="1">
      <c r="A194" s="32">
        <f t="shared" si="33"/>
        <v>1</v>
      </c>
      <c r="B194" s="33">
        <f t="shared" si="24"/>
        <v>42756</v>
      </c>
      <c r="C194" s="110" t="s">
        <v>497</v>
      </c>
      <c r="D194" s="33">
        <v>42756</v>
      </c>
      <c r="E194" s="88" t="s">
        <v>507</v>
      </c>
      <c r="F194" s="103"/>
      <c r="G194" s="151"/>
      <c r="H194" s="99"/>
      <c r="I194" s="99"/>
      <c r="J194" s="98"/>
      <c r="K194" s="99"/>
      <c r="L194" s="34">
        <v>21550000</v>
      </c>
      <c r="M194" s="35"/>
      <c r="N194" s="35" t="s">
        <v>33</v>
      </c>
      <c r="O194" s="45" t="str">
        <f>IF(AND('331-CT'!$G$5=TH!G194,OR(M194="331",N194="331")),"x","")</f>
        <v/>
      </c>
      <c r="P194" s="45" t="str">
        <f>IF(AND(A194='111'!$L$11,OR($M194=$P$7,$N194=$P$7)),"x","")</f>
        <v/>
      </c>
      <c r="Q194" s="45" t="str">
        <f>IF(AND($M194=$P$7,$A194&lt;'111'!$L$11),"x","")</f>
        <v/>
      </c>
      <c r="R194" s="45" t="str">
        <f>IF(AND($N194=$P$7,$A194&lt;'111'!$L$11),"x","")</f>
        <v>x</v>
      </c>
    </row>
    <row r="195" spans="1:18" ht="15.75" customHeight="1">
      <c r="A195" s="32">
        <f t="shared" si="33"/>
        <v>1</v>
      </c>
      <c r="B195" s="33">
        <f t="shared" si="24"/>
        <v>42756</v>
      </c>
      <c r="C195" s="110" t="s">
        <v>498</v>
      </c>
      <c r="D195" s="33">
        <v>42756</v>
      </c>
      <c r="E195" s="88" t="s">
        <v>508</v>
      </c>
      <c r="F195" s="103"/>
      <c r="G195" s="151"/>
      <c r="H195" s="99"/>
      <c r="I195" s="99"/>
      <c r="J195" s="98"/>
      <c r="K195" s="99"/>
      <c r="L195" s="34">
        <v>1000000</v>
      </c>
      <c r="M195" s="35"/>
      <c r="N195" s="35" t="s">
        <v>33</v>
      </c>
      <c r="O195" s="45" t="str">
        <f>IF(AND('331-CT'!$G$5=TH!G195,OR(M195="331",N195="331")),"x","")</f>
        <v/>
      </c>
      <c r="P195" s="45" t="str">
        <f>IF(AND(A195='111'!$L$11,OR($M195=$P$7,$N195=$P$7)),"x","")</f>
        <v/>
      </c>
      <c r="Q195" s="45" t="str">
        <f>IF(AND($M195=$P$7,$A195&lt;'111'!$L$11),"x","")</f>
        <v/>
      </c>
      <c r="R195" s="45" t="str">
        <f>IF(AND($N195=$P$7,$A195&lt;'111'!$L$11),"x","")</f>
        <v>x</v>
      </c>
    </row>
    <row r="196" spans="1:18" ht="15.75" customHeight="1">
      <c r="A196" s="32">
        <f t="shared" si="33"/>
        <v>1</v>
      </c>
      <c r="B196" s="33">
        <f t="shared" si="24"/>
        <v>42756</v>
      </c>
      <c r="C196" s="110" t="s">
        <v>499</v>
      </c>
      <c r="D196" s="33">
        <v>42756</v>
      </c>
      <c r="E196" s="88" t="s">
        <v>509</v>
      </c>
      <c r="F196" s="103"/>
      <c r="G196" s="151"/>
      <c r="H196" s="99"/>
      <c r="I196" s="99"/>
      <c r="J196" s="98"/>
      <c r="K196" s="99"/>
      <c r="L196" s="34">
        <v>8500000</v>
      </c>
      <c r="M196" s="35"/>
      <c r="N196" s="35" t="s">
        <v>33</v>
      </c>
      <c r="O196" s="45" t="str">
        <f>IF(AND('331-CT'!$G$5=TH!G196,OR(M196="331",N196="331")),"x","")</f>
        <v/>
      </c>
      <c r="P196" s="45" t="str">
        <f>IF(AND(A196='111'!$L$11,OR($M196=$P$7,$N196=$P$7)),"x","")</f>
        <v/>
      </c>
      <c r="Q196" s="45" t="str">
        <f>IF(AND($M196=$P$7,$A196&lt;'111'!$L$11),"x","")</f>
        <v/>
      </c>
      <c r="R196" s="45" t="str">
        <f>IF(AND($N196=$P$7,$A196&lt;'111'!$L$11),"x","")</f>
        <v>x</v>
      </c>
    </row>
    <row r="197" spans="1:18" ht="15.75" customHeight="1">
      <c r="A197" s="32">
        <f t="shared" si="33"/>
        <v>1</v>
      </c>
      <c r="B197" s="33">
        <f t="shared" si="24"/>
        <v>42756</v>
      </c>
      <c r="C197" s="110" t="s">
        <v>500</v>
      </c>
      <c r="D197" s="33">
        <v>42756</v>
      </c>
      <c r="E197" s="88" t="s">
        <v>510</v>
      </c>
      <c r="F197" s="103"/>
      <c r="G197" s="151"/>
      <c r="H197" s="99"/>
      <c r="I197" s="99"/>
      <c r="J197" s="98"/>
      <c r="K197" s="99"/>
      <c r="L197" s="34">
        <v>1000000</v>
      </c>
      <c r="M197" s="35"/>
      <c r="N197" s="35" t="s">
        <v>33</v>
      </c>
      <c r="O197" s="45" t="str">
        <f>IF(AND('331-CT'!$G$5=TH!G197,OR(M197="331",N197="331")),"x","")</f>
        <v/>
      </c>
      <c r="P197" s="45" t="str">
        <f>IF(AND(A197='111'!$L$11,OR($M197=$P$7,$N197=$P$7)),"x","")</f>
        <v/>
      </c>
      <c r="Q197" s="45" t="str">
        <f>IF(AND($M197=$P$7,$A197&lt;'111'!$L$11),"x","")</f>
        <v/>
      </c>
      <c r="R197" s="45" t="str">
        <f>IF(AND($N197=$P$7,$A197&lt;'111'!$L$11),"x","")</f>
        <v>x</v>
      </c>
    </row>
    <row r="198" spans="1:18" ht="15.75" customHeight="1">
      <c r="A198" s="32">
        <f t="shared" si="33"/>
        <v>1</v>
      </c>
      <c r="B198" s="33">
        <f t="shared" si="24"/>
        <v>42756</v>
      </c>
      <c r="C198" s="110" t="s">
        <v>501</v>
      </c>
      <c r="D198" s="33">
        <v>42756</v>
      </c>
      <c r="E198" s="88" t="s">
        <v>511</v>
      </c>
      <c r="F198" s="103"/>
      <c r="G198" s="151"/>
      <c r="H198" s="99"/>
      <c r="I198" s="99"/>
      <c r="J198" s="98"/>
      <c r="K198" s="99"/>
      <c r="L198" s="34">
        <v>8700000</v>
      </c>
      <c r="M198" s="35"/>
      <c r="N198" s="35" t="s">
        <v>33</v>
      </c>
      <c r="O198" s="45" t="str">
        <f>IF(AND('331-CT'!$G$5=TH!G198,OR(M198="331",N198="331")),"x","")</f>
        <v/>
      </c>
      <c r="P198" s="45" t="str">
        <f>IF(AND(A198='111'!$L$11,OR($M198=$P$7,$N198=$P$7)),"x","")</f>
        <v/>
      </c>
      <c r="Q198" s="45" t="str">
        <f>IF(AND($M198=$P$7,$A198&lt;'111'!$L$11),"x","")</f>
        <v/>
      </c>
      <c r="R198" s="45" t="str">
        <f>IF(AND($N198=$P$7,$A198&lt;'111'!$L$11),"x","")</f>
        <v>x</v>
      </c>
    </row>
    <row r="199" spans="1:18" ht="15.75" customHeight="1">
      <c r="A199" s="32">
        <f t="shared" si="33"/>
        <v>1</v>
      </c>
      <c r="B199" s="33">
        <f t="shared" si="24"/>
        <v>42757</v>
      </c>
      <c r="C199" s="110" t="s">
        <v>512</v>
      </c>
      <c r="D199" s="33">
        <v>42757</v>
      </c>
      <c r="E199" s="88" t="s">
        <v>514</v>
      </c>
      <c r="F199" s="103"/>
      <c r="G199" s="151"/>
      <c r="H199" s="99"/>
      <c r="I199" s="99"/>
      <c r="J199" s="98"/>
      <c r="K199" s="99"/>
      <c r="L199" s="34">
        <v>12584000</v>
      </c>
      <c r="M199" s="35"/>
      <c r="N199" s="35" t="s">
        <v>33</v>
      </c>
      <c r="O199" s="45" t="str">
        <f>IF(AND('331-CT'!$G$5=TH!G199,OR(M199="331",N199="331")),"x","")</f>
        <v/>
      </c>
      <c r="P199" s="45" t="str">
        <f>IF(AND(A199='111'!$L$11,OR($M199=$P$7,$N199=$P$7)),"x","")</f>
        <v/>
      </c>
      <c r="Q199" s="45" t="str">
        <f>IF(AND($M199=$P$7,$A199&lt;'111'!$L$11),"x","")</f>
        <v/>
      </c>
      <c r="R199" s="45" t="str">
        <f>IF(AND($N199=$P$7,$A199&lt;'111'!$L$11),"x","")</f>
        <v>x</v>
      </c>
    </row>
    <row r="200" spans="1:18" ht="15.75" customHeight="1">
      <c r="A200" s="32">
        <f t="shared" si="33"/>
        <v>1</v>
      </c>
      <c r="B200" s="33">
        <f t="shared" si="24"/>
        <v>42757</v>
      </c>
      <c r="C200" s="110" t="s">
        <v>513</v>
      </c>
      <c r="D200" s="33">
        <v>42757</v>
      </c>
      <c r="E200" s="88" t="s">
        <v>515</v>
      </c>
      <c r="F200" s="103"/>
      <c r="G200" s="151"/>
      <c r="H200" s="99"/>
      <c r="I200" s="99"/>
      <c r="J200" s="98"/>
      <c r="K200" s="99"/>
      <c r="L200" s="34">
        <v>934000</v>
      </c>
      <c r="M200" s="35"/>
      <c r="N200" s="35" t="s">
        <v>33</v>
      </c>
      <c r="O200" s="45" t="str">
        <f>IF(AND('331-CT'!$G$5=TH!G200,OR(M200="331",N200="331")),"x","")</f>
        <v/>
      </c>
      <c r="P200" s="45" t="str">
        <f>IF(AND(A200='111'!$L$11,OR($M200=$P$7,$N200=$P$7)),"x","")</f>
        <v/>
      </c>
      <c r="Q200" s="45" t="str">
        <f>IF(AND($M200=$P$7,$A200&lt;'111'!$L$11),"x","")</f>
        <v/>
      </c>
      <c r="R200" s="45" t="str">
        <f>IF(AND($N200=$P$7,$A200&lt;'111'!$L$11),"x","")</f>
        <v>x</v>
      </c>
    </row>
    <row r="201" spans="1:18" ht="15.75" customHeight="1">
      <c r="A201" s="32">
        <f t="shared" si="33"/>
        <v>1</v>
      </c>
      <c r="B201" s="33">
        <f t="shared" si="24"/>
        <v>42758</v>
      </c>
      <c r="C201" s="110" t="s">
        <v>491</v>
      </c>
      <c r="D201" s="33">
        <v>42758</v>
      </c>
      <c r="E201" s="88" t="s">
        <v>545</v>
      </c>
      <c r="F201" s="103"/>
      <c r="G201" s="151"/>
      <c r="H201" s="99"/>
      <c r="I201" s="99"/>
      <c r="J201" s="98"/>
      <c r="K201" s="99"/>
      <c r="L201" s="34">
        <v>220000000</v>
      </c>
      <c r="M201" s="35" t="s">
        <v>33</v>
      </c>
      <c r="N201" s="35"/>
      <c r="O201" s="45" t="str">
        <f>IF(AND('331-CT'!$G$5=TH!G201,OR(M201="331",N201="331")),"x","")</f>
        <v/>
      </c>
      <c r="P201" s="45" t="str">
        <f>IF(AND(A201='111'!$L$11,OR($M201=$P$7,$N201=$P$7)),"x","")</f>
        <v/>
      </c>
      <c r="Q201" s="45" t="str">
        <f>IF(AND($M201=$P$7,$A201&lt;'111'!$L$11),"x","")</f>
        <v>x</v>
      </c>
      <c r="R201" s="45" t="str">
        <f>IF(AND($N201=$P$7,$A201&lt;'111'!$L$11),"x","")</f>
        <v/>
      </c>
    </row>
    <row r="202" spans="1:18" ht="15.75" customHeight="1">
      <c r="A202" s="32">
        <f t="shared" si="33"/>
        <v>1</v>
      </c>
      <c r="B202" s="33">
        <f t="shared" si="24"/>
        <v>42758</v>
      </c>
      <c r="C202" s="110" t="s">
        <v>516</v>
      </c>
      <c r="D202" s="33">
        <v>42758</v>
      </c>
      <c r="E202" s="88" t="s">
        <v>463</v>
      </c>
      <c r="F202" s="103"/>
      <c r="G202" s="151"/>
      <c r="H202" s="99"/>
      <c r="I202" s="99"/>
      <c r="J202" s="98"/>
      <c r="K202" s="99"/>
      <c r="L202" s="34">
        <v>410000000</v>
      </c>
      <c r="M202" s="35"/>
      <c r="N202" s="35" t="s">
        <v>33</v>
      </c>
      <c r="O202" s="45" t="str">
        <f>IF(AND('331-CT'!$G$5=TH!G202,OR(M202="331",N202="331")),"x","")</f>
        <v/>
      </c>
      <c r="P202" s="45" t="str">
        <f>IF(AND(A202='111'!$L$11,OR($M202=$P$7,$N202=$P$7)),"x","")</f>
        <v/>
      </c>
      <c r="Q202" s="45" t="str">
        <f>IF(AND($M202=$P$7,$A202&lt;'111'!$L$11),"x","")</f>
        <v/>
      </c>
      <c r="R202" s="45" t="str">
        <f>IF(AND($N202=$P$7,$A202&lt;'111'!$L$11),"x","")</f>
        <v>x</v>
      </c>
    </row>
    <row r="203" spans="1:18" ht="15.75" customHeight="1">
      <c r="A203" s="32">
        <f t="shared" si="33"/>
        <v>1</v>
      </c>
      <c r="B203" s="33">
        <f t="shared" si="24"/>
        <v>42758</v>
      </c>
      <c r="C203" s="110" t="s">
        <v>517</v>
      </c>
      <c r="D203" s="33">
        <v>42758</v>
      </c>
      <c r="E203" s="88" t="s">
        <v>546</v>
      </c>
      <c r="F203" s="103"/>
      <c r="G203" s="151"/>
      <c r="H203" s="99"/>
      <c r="I203" s="99"/>
      <c r="J203" s="98"/>
      <c r="K203" s="99"/>
      <c r="L203" s="34">
        <v>10000000</v>
      </c>
      <c r="M203" s="35"/>
      <c r="N203" s="35" t="s">
        <v>33</v>
      </c>
      <c r="O203" s="45" t="str">
        <f>IF(AND('331-CT'!$G$5=TH!G203,OR(M203="331",N203="331")),"x","")</f>
        <v/>
      </c>
      <c r="P203" s="45" t="str">
        <f>IF(AND(A203='111'!$L$11,OR($M203=$P$7,$N203=$P$7)),"x","")</f>
        <v/>
      </c>
      <c r="Q203" s="45" t="str">
        <f>IF(AND($M203=$P$7,$A203&lt;'111'!$L$11),"x","")</f>
        <v/>
      </c>
      <c r="R203" s="45" t="str">
        <f>IF(AND($N203=$P$7,$A203&lt;'111'!$L$11),"x","")</f>
        <v>x</v>
      </c>
    </row>
    <row r="204" spans="1:18" ht="15.75" customHeight="1">
      <c r="A204" s="32">
        <f t="shared" si="33"/>
        <v>1</v>
      </c>
      <c r="B204" s="33">
        <f t="shared" si="24"/>
        <v>42758</v>
      </c>
      <c r="C204" s="110" t="s">
        <v>519</v>
      </c>
      <c r="D204" s="33">
        <v>42758</v>
      </c>
      <c r="E204" s="88" t="s">
        <v>547</v>
      </c>
      <c r="F204" s="103"/>
      <c r="G204" s="151"/>
      <c r="H204" s="99"/>
      <c r="I204" s="99"/>
      <c r="J204" s="98"/>
      <c r="K204" s="99"/>
      <c r="L204" s="34">
        <v>10000000</v>
      </c>
      <c r="M204" s="35" t="s">
        <v>33</v>
      </c>
      <c r="N204" s="35"/>
      <c r="O204" s="45" t="str">
        <f>IF(AND('331-CT'!$G$5=TH!G204,OR(M204="331",N204="331")),"x","")</f>
        <v/>
      </c>
      <c r="P204" s="45" t="str">
        <f>IF(AND(A204='111'!$L$11,OR($M204=$P$7,$N204=$P$7)),"x","")</f>
        <v/>
      </c>
      <c r="Q204" s="45" t="str">
        <f>IF(AND($M204=$P$7,$A204&lt;'111'!$L$11),"x","")</f>
        <v>x</v>
      </c>
      <c r="R204" s="45" t="str">
        <f>IF(AND($N204=$P$7,$A204&lt;'111'!$L$11),"x","")</f>
        <v/>
      </c>
    </row>
    <row r="205" spans="1:18" ht="15.75" customHeight="1">
      <c r="A205" s="32">
        <f t="shared" si="33"/>
        <v>1</v>
      </c>
      <c r="B205" s="33">
        <f t="shared" si="24"/>
        <v>42758</v>
      </c>
      <c r="C205" s="110" t="s">
        <v>518</v>
      </c>
      <c r="D205" s="33">
        <v>42758</v>
      </c>
      <c r="E205" s="88" t="s">
        <v>553</v>
      </c>
      <c r="F205" s="103"/>
      <c r="G205" s="151"/>
      <c r="H205" s="99"/>
      <c r="I205" s="99"/>
      <c r="J205" s="98"/>
      <c r="K205" s="99"/>
      <c r="L205" s="34">
        <v>21022000</v>
      </c>
      <c r="M205" s="35"/>
      <c r="N205" s="35" t="s">
        <v>33</v>
      </c>
      <c r="O205" s="45" t="str">
        <f>IF(AND('331-CT'!$G$5=TH!G205,OR(M205="331",N205="331")),"x","")</f>
        <v/>
      </c>
      <c r="P205" s="45" t="str">
        <f>IF(AND(A205='111'!$L$11,OR($M205=$P$7,$N205=$P$7)),"x","")</f>
        <v/>
      </c>
      <c r="Q205" s="45" t="str">
        <f>IF(AND($M205=$P$7,$A205&lt;'111'!$L$11),"x","")</f>
        <v/>
      </c>
      <c r="R205" s="45" t="str">
        <f>IF(AND($N205=$P$7,$A205&lt;'111'!$L$11),"x","")</f>
        <v>x</v>
      </c>
    </row>
    <row r="206" spans="1:18" ht="15.75" customHeight="1">
      <c r="A206" s="32">
        <f t="shared" si="33"/>
        <v>1</v>
      </c>
      <c r="B206" s="33">
        <f t="shared" si="24"/>
        <v>42758</v>
      </c>
      <c r="C206" s="110" t="s">
        <v>520</v>
      </c>
      <c r="D206" s="33">
        <v>42758</v>
      </c>
      <c r="E206" s="88" t="s">
        <v>547</v>
      </c>
      <c r="F206" s="103"/>
      <c r="G206" s="151"/>
      <c r="H206" s="99"/>
      <c r="I206" s="99"/>
      <c r="J206" s="98"/>
      <c r="K206" s="99"/>
      <c r="L206" s="34">
        <v>20000000</v>
      </c>
      <c r="M206" s="35" t="s">
        <v>33</v>
      </c>
      <c r="N206" s="35"/>
      <c r="O206" s="45" t="str">
        <f>IF(AND('331-CT'!$G$5=TH!G206,OR(M206="331",N206="331")),"x","")</f>
        <v/>
      </c>
      <c r="P206" s="45" t="str">
        <f>IF(AND(A206='111'!$L$11,OR($M206=$P$7,$N206=$P$7)),"x","")</f>
        <v/>
      </c>
      <c r="Q206" s="45" t="str">
        <f>IF(AND($M206=$P$7,$A206&lt;'111'!$L$11),"x","")</f>
        <v>x</v>
      </c>
      <c r="R206" s="45" t="str">
        <f>IF(AND($N206=$P$7,$A206&lt;'111'!$L$11),"x","")</f>
        <v/>
      </c>
    </row>
    <row r="207" spans="1:18" ht="15.75" customHeight="1">
      <c r="A207" s="32">
        <f t="shared" si="33"/>
        <v>1</v>
      </c>
      <c r="B207" s="33">
        <f t="shared" si="24"/>
        <v>42758</v>
      </c>
      <c r="C207" s="110" t="s">
        <v>521</v>
      </c>
      <c r="D207" s="33">
        <v>42758</v>
      </c>
      <c r="E207" s="88" t="s">
        <v>548</v>
      </c>
      <c r="F207" s="103"/>
      <c r="G207" s="151"/>
      <c r="H207" s="99"/>
      <c r="I207" s="99"/>
      <c r="J207" s="98"/>
      <c r="K207" s="99"/>
      <c r="L207" s="34">
        <v>15187000</v>
      </c>
      <c r="M207" s="35"/>
      <c r="N207" s="35" t="s">
        <v>33</v>
      </c>
      <c r="O207" s="45" t="str">
        <f>IF(AND('331-CT'!$G$5=TH!G207,OR(M207="331",N207="331")),"x","")</f>
        <v/>
      </c>
      <c r="P207" s="45" t="str">
        <f>IF(AND(A207='111'!$L$11,OR($M207=$P$7,$N207=$P$7)),"x","")</f>
        <v/>
      </c>
      <c r="Q207" s="45" t="str">
        <f>IF(AND($M207=$P$7,$A207&lt;'111'!$L$11),"x","")</f>
        <v/>
      </c>
      <c r="R207" s="45" t="str">
        <f>IF(AND($N207=$P$7,$A207&lt;'111'!$L$11),"x","")</f>
        <v>x</v>
      </c>
    </row>
    <row r="208" spans="1:18" ht="15.75" customHeight="1">
      <c r="A208" s="32">
        <f t="shared" si="33"/>
        <v>1</v>
      </c>
      <c r="B208" s="33">
        <f t="shared" si="24"/>
        <v>42758</v>
      </c>
      <c r="C208" s="110" t="s">
        <v>522</v>
      </c>
      <c r="D208" s="33">
        <v>42758</v>
      </c>
      <c r="E208" s="88" t="s">
        <v>549</v>
      </c>
      <c r="F208" s="103"/>
      <c r="G208" s="151"/>
      <c r="H208" s="99"/>
      <c r="I208" s="99"/>
      <c r="J208" s="98"/>
      <c r="K208" s="99"/>
      <c r="L208" s="34">
        <v>21828000</v>
      </c>
      <c r="M208" s="35"/>
      <c r="N208" s="35" t="s">
        <v>33</v>
      </c>
      <c r="O208" s="45" t="str">
        <f>IF(AND('331-CT'!$G$5=TH!G208,OR(M208="331",N208="331")),"x","")</f>
        <v/>
      </c>
      <c r="P208" s="45" t="str">
        <f>IF(AND(A208='111'!$L$11,OR($M208=$P$7,$N208=$P$7)),"x","")</f>
        <v/>
      </c>
      <c r="Q208" s="45" t="str">
        <f>IF(AND($M208=$P$7,$A208&lt;'111'!$L$11),"x","")</f>
        <v/>
      </c>
      <c r="R208" s="45" t="str">
        <f>IF(AND($N208=$P$7,$A208&lt;'111'!$L$11),"x","")</f>
        <v>x</v>
      </c>
    </row>
    <row r="209" spans="1:18" ht="15.75" customHeight="1">
      <c r="A209" s="32">
        <f t="shared" si="33"/>
        <v>1</v>
      </c>
      <c r="B209" s="33">
        <f t="shared" si="24"/>
        <v>42758</v>
      </c>
      <c r="C209" s="110" t="s">
        <v>525</v>
      </c>
      <c r="D209" s="33">
        <v>42758</v>
      </c>
      <c r="E209" s="88" t="s">
        <v>550</v>
      </c>
      <c r="F209" s="103"/>
      <c r="G209" s="151"/>
      <c r="H209" s="99"/>
      <c r="I209" s="99"/>
      <c r="J209" s="98"/>
      <c r="K209" s="99"/>
      <c r="L209" s="34">
        <v>4930000</v>
      </c>
      <c r="M209" s="35"/>
      <c r="N209" s="35" t="s">
        <v>33</v>
      </c>
      <c r="O209" s="45" t="str">
        <f>IF(AND('331-CT'!$G$5=TH!G209,OR(M209="331",N209="331")),"x","")</f>
        <v/>
      </c>
      <c r="P209" s="45" t="str">
        <f>IF(AND(A209='111'!$L$11,OR($M209=$P$7,$N209=$P$7)),"x","")</f>
        <v/>
      </c>
      <c r="Q209" s="45" t="str">
        <f>IF(AND($M209=$P$7,$A209&lt;'111'!$L$11),"x","")</f>
        <v/>
      </c>
      <c r="R209" s="45" t="str">
        <f>IF(AND($N209=$P$7,$A209&lt;'111'!$L$11),"x","")</f>
        <v>x</v>
      </c>
    </row>
    <row r="210" spans="1:18" ht="15.75" customHeight="1">
      <c r="A210" s="32">
        <f t="shared" si="33"/>
        <v>1</v>
      </c>
      <c r="B210" s="33">
        <f t="shared" si="24"/>
        <v>42758</v>
      </c>
      <c r="C210" s="110" t="s">
        <v>523</v>
      </c>
      <c r="D210" s="33">
        <v>42758</v>
      </c>
      <c r="E210" s="88" t="s">
        <v>551</v>
      </c>
      <c r="F210" s="103"/>
      <c r="G210" s="151"/>
      <c r="H210" s="99"/>
      <c r="I210" s="99"/>
      <c r="J210" s="98"/>
      <c r="K210" s="99"/>
      <c r="L210" s="34">
        <v>1000000000</v>
      </c>
      <c r="M210" s="35" t="s">
        <v>33</v>
      </c>
      <c r="N210" s="35"/>
      <c r="O210" s="45" t="str">
        <f>IF(AND('331-CT'!$G$5=TH!G210,OR(M210="331",N210="331")),"x","")</f>
        <v/>
      </c>
      <c r="P210" s="45" t="str">
        <f>IF(AND(A210='111'!$L$11,OR($M210=$P$7,$N210=$P$7)),"x","")</f>
        <v/>
      </c>
      <c r="Q210" s="45" t="str">
        <f>IF(AND($M210=$P$7,$A210&lt;'111'!$L$11),"x","")</f>
        <v>x</v>
      </c>
      <c r="R210" s="45" t="str">
        <f>IF(AND($N210=$P$7,$A210&lt;'111'!$L$11),"x","")</f>
        <v/>
      </c>
    </row>
    <row r="211" spans="1:18" ht="15.75" customHeight="1">
      <c r="A211" s="32">
        <f t="shared" si="33"/>
        <v>1</v>
      </c>
      <c r="B211" s="33">
        <f t="shared" si="24"/>
        <v>42758</v>
      </c>
      <c r="C211" s="110" t="s">
        <v>524</v>
      </c>
      <c r="D211" s="33">
        <v>42758</v>
      </c>
      <c r="E211" s="88" t="s">
        <v>552</v>
      </c>
      <c r="F211" s="103"/>
      <c r="G211" s="151"/>
      <c r="H211" s="99"/>
      <c r="I211" s="99"/>
      <c r="J211" s="98"/>
      <c r="K211" s="99"/>
      <c r="L211" s="34">
        <v>400000000</v>
      </c>
      <c r="M211" s="35"/>
      <c r="N211" s="35" t="s">
        <v>33</v>
      </c>
      <c r="O211" s="45" t="str">
        <f>IF(AND('331-CT'!$G$5=TH!G211,OR(M211="331",N211="331")),"x","")</f>
        <v/>
      </c>
      <c r="P211" s="45" t="str">
        <f>IF(AND(A211='111'!$L$11,OR($M211=$P$7,$N211=$P$7)),"x","")</f>
        <v/>
      </c>
      <c r="Q211" s="45" t="str">
        <f>IF(AND($M211=$P$7,$A211&lt;'111'!$L$11),"x","")</f>
        <v/>
      </c>
      <c r="R211" s="45" t="str">
        <f>IF(AND($N211=$P$7,$A211&lt;'111'!$L$11),"x","")</f>
        <v>x</v>
      </c>
    </row>
    <row r="212" spans="1:18" ht="15.75" customHeight="1">
      <c r="A212" s="32">
        <f t="shared" si="33"/>
        <v>1</v>
      </c>
      <c r="B212" s="33">
        <f t="shared" si="24"/>
        <v>42758</v>
      </c>
      <c r="C212" s="110" t="s">
        <v>526</v>
      </c>
      <c r="D212" s="33">
        <v>42758</v>
      </c>
      <c r="E212" s="88" t="s">
        <v>433</v>
      </c>
      <c r="F212" s="103" t="s">
        <v>396</v>
      </c>
      <c r="G212" s="41" t="s">
        <v>78</v>
      </c>
      <c r="H212" s="99"/>
      <c r="I212" s="99"/>
      <c r="J212" s="98"/>
      <c r="K212" s="99"/>
      <c r="L212" s="34">
        <v>176000000</v>
      </c>
      <c r="M212" s="35" t="s">
        <v>8</v>
      </c>
      <c r="N212" s="35" t="s">
        <v>33</v>
      </c>
      <c r="O212" s="45" t="str">
        <f>IF(AND('331-CT'!$G$5=TH!G212,OR(M212="331",N212="331")),"x","")</f>
        <v/>
      </c>
      <c r="P212" s="45" t="str">
        <f>IF(AND(A212='111'!$L$11,OR($M212=$P$7,$N212=$P$7)),"x","")</f>
        <v/>
      </c>
      <c r="Q212" s="45" t="str">
        <f>IF(AND($M212=$P$7,$A212&lt;'111'!$L$11),"x","")</f>
        <v/>
      </c>
      <c r="R212" s="45" t="str">
        <f>IF(AND($N212=$P$7,$A212&lt;'111'!$L$11),"x","")</f>
        <v>x</v>
      </c>
    </row>
    <row r="213" spans="1:18" ht="15.75" customHeight="1">
      <c r="A213" s="32">
        <f t="shared" si="33"/>
        <v>1</v>
      </c>
      <c r="B213" s="33">
        <f t="shared" si="24"/>
        <v>42758</v>
      </c>
      <c r="C213" s="110" t="s">
        <v>527</v>
      </c>
      <c r="D213" s="33">
        <v>42758</v>
      </c>
      <c r="E213" s="88" t="s">
        <v>554</v>
      </c>
      <c r="F213" s="103" t="s">
        <v>396</v>
      </c>
      <c r="G213" s="151" t="s">
        <v>555</v>
      </c>
      <c r="H213" s="99"/>
      <c r="I213" s="99"/>
      <c r="J213" s="98"/>
      <c r="K213" s="99"/>
      <c r="L213" s="34">
        <v>40000000</v>
      </c>
      <c r="M213" s="35"/>
      <c r="N213" s="35" t="s">
        <v>33</v>
      </c>
      <c r="O213" s="45" t="str">
        <f>IF(AND('331-CT'!$G$5=TH!G213,OR(M213="331",N213="331")),"x","")</f>
        <v/>
      </c>
      <c r="P213" s="45" t="str">
        <f>IF(AND(A213='111'!$L$11,OR($M213=$P$7,$N213=$P$7)),"x","")</f>
        <v/>
      </c>
      <c r="Q213" s="45" t="str">
        <f>IF(AND($M213=$P$7,$A213&lt;'111'!$L$11),"x","")</f>
        <v/>
      </c>
      <c r="R213" s="45" t="str">
        <f>IF(AND($N213=$P$7,$A213&lt;'111'!$L$11),"x","")</f>
        <v>x</v>
      </c>
    </row>
    <row r="214" spans="1:18" ht="15.75" customHeight="1">
      <c r="A214" s="32">
        <f t="shared" ref="A214:A710" si="41">IF(B214&lt;&gt;"",MONTH(B214),"")</f>
        <v>1</v>
      </c>
      <c r="B214" s="33">
        <f t="shared" si="24"/>
        <v>42758</v>
      </c>
      <c r="C214" s="110" t="s">
        <v>528</v>
      </c>
      <c r="D214" s="33">
        <v>42758</v>
      </c>
      <c r="E214" s="88" t="s">
        <v>556</v>
      </c>
      <c r="F214" s="103" t="s">
        <v>396</v>
      </c>
      <c r="G214" s="151"/>
      <c r="H214" s="99"/>
      <c r="I214" s="99"/>
      <c r="J214" s="98"/>
      <c r="K214" s="99"/>
      <c r="L214" s="34">
        <v>20000000</v>
      </c>
      <c r="M214" s="35"/>
      <c r="N214" s="35" t="s">
        <v>33</v>
      </c>
      <c r="O214" s="45" t="str">
        <f>IF(AND('331-CT'!$G$5=TH!G214,OR(M214="331",N214="331")),"x","")</f>
        <v/>
      </c>
      <c r="P214" s="45" t="str">
        <f>IF(AND(A214='111'!$L$11,OR($M214=$P$7,$N214=$P$7)),"x","")</f>
        <v/>
      </c>
      <c r="Q214" s="45" t="str">
        <f>IF(AND($M214=$P$7,$A214&lt;'111'!$L$11),"x","")</f>
        <v/>
      </c>
      <c r="R214" s="45" t="str">
        <f>IF(AND($N214=$P$7,$A214&lt;'111'!$L$11),"x","")</f>
        <v>x</v>
      </c>
    </row>
    <row r="215" spans="1:18" ht="15.75" customHeight="1">
      <c r="A215" s="32">
        <f t="shared" si="41"/>
        <v>1</v>
      </c>
      <c r="B215" s="33">
        <f t="shared" si="24"/>
        <v>42758</v>
      </c>
      <c r="C215" s="110" t="s">
        <v>529</v>
      </c>
      <c r="D215" s="33">
        <v>42758</v>
      </c>
      <c r="E215" s="88" t="s">
        <v>557</v>
      </c>
      <c r="F215" s="103"/>
      <c r="G215" s="151" t="s">
        <v>558</v>
      </c>
      <c r="H215" s="99"/>
      <c r="I215" s="99"/>
      <c r="J215" s="98"/>
      <c r="K215" s="99"/>
      <c r="L215" s="34">
        <v>30000000</v>
      </c>
      <c r="M215" s="35"/>
      <c r="N215" s="35" t="s">
        <v>33</v>
      </c>
      <c r="O215" s="45" t="str">
        <f>IF(AND('331-CT'!$G$5=TH!G215,OR(M215="331",N215="331")),"x","")</f>
        <v/>
      </c>
      <c r="P215" s="45" t="str">
        <f>IF(AND(A215='111'!$L$11,OR($M215=$P$7,$N215=$P$7)),"x","")</f>
        <v/>
      </c>
      <c r="Q215" s="45" t="str">
        <f>IF(AND($M215=$P$7,$A215&lt;'111'!$L$11),"x","")</f>
        <v/>
      </c>
      <c r="R215" s="45" t="str">
        <f>IF(AND($N215=$P$7,$A215&lt;'111'!$L$11),"x","")</f>
        <v>x</v>
      </c>
    </row>
    <row r="216" spans="1:18" ht="15.75" customHeight="1">
      <c r="A216" s="32">
        <f t="shared" si="41"/>
        <v>1</v>
      </c>
      <c r="B216" s="33">
        <f t="shared" si="24"/>
        <v>42758</v>
      </c>
      <c r="C216" s="110" t="s">
        <v>530</v>
      </c>
      <c r="D216" s="33">
        <v>42758</v>
      </c>
      <c r="E216" s="88" t="s">
        <v>559</v>
      </c>
      <c r="F216" s="103"/>
      <c r="G216" s="151"/>
      <c r="H216" s="99"/>
      <c r="I216" s="99"/>
      <c r="J216" s="98"/>
      <c r="K216" s="99"/>
      <c r="L216" s="34">
        <v>6187000</v>
      </c>
      <c r="M216" s="35"/>
      <c r="N216" s="35" t="s">
        <v>33</v>
      </c>
      <c r="O216" s="45" t="str">
        <f>IF(AND('331-CT'!$G$5=TH!G216,OR(M216="331",N216="331")),"x","")</f>
        <v/>
      </c>
      <c r="P216" s="45" t="str">
        <f>IF(AND(A216='111'!$L$11,OR($M216=$P$7,$N216=$P$7)),"x","")</f>
        <v/>
      </c>
      <c r="Q216" s="45" t="str">
        <f>IF(AND($M216=$P$7,$A216&lt;'111'!$L$11),"x","")</f>
        <v/>
      </c>
      <c r="R216" s="45" t="str">
        <f>IF(AND($N216=$P$7,$A216&lt;'111'!$L$11),"x","")</f>
        <v>x</v>
      </c>
    </row>
    <row r="217" spans="1:18" ht="15.75" customHeight="1">
      <c r="A217" s="32">
        <f t="shared" si="41"/>
        <v>1</v>
      </c>
      <c r="B217" s="33">
        <f t="shared" ref="B217:B709" si="42">D217</f>
        <v>42758</v>
      </c>
      <c r="C217" s="110" t="s">
        <v>531</v>
      </c>
      <c r="D217" s="33">
        <v>42758</v>
      </c>
      <c r="E217" s="88" t="s">
        <v>560</v>
      </c>
      <c r="F217" s="103"/>
      <c r="G217" s="151" t="s">
        <v>561</v>
      </c>
      <c r="H217" s="99"/>
      <c r="I217" s="99"/>
      <c r="J217" s="98"/>
      <c r="K217" s="99"/>
      <c r="L217" s="34">
        <v>6000000</v>
      </c>
      <c r="M217" s="35"/>
      <c r="N217" s="35" t="s">
        <v>33</v>
      </c>
      <c r="O217" s="45" t="str">
        <f>IF(AND('331-CT'!$G$5=TH!G217,OR(M217="331",N217="331")),"x","")</f>
        <v/>
      </c>
      <c r="P217" s="45" t="str">
        <f>IF(AND(A217='111'!$L$11,OR($M217=$P$7,$N217=$P$7)),"x","")</f>
        <v/>
      </c>
      <c r="Q217" s="45" t="str">
        <f>IF(AND($M217=$P$7,$A217&lt;'111'!$L$11),"x","")</f>
        <v/>
      </c>
      <c r="R217" s="45" t="str">
        <f>IF(AND($N217=$P$7,$A217&lt;'111'!$L$11),"x","")</f>
        <v>x</v>
      </c>
    </row>
    <row r="218" spans="1:18" ht="15.75" customHeight="1">
      <c r="A218" s="32">
        <f t="shared" si="41"/>
        <v>1</v>
      </c>
      <c r="B218" s="33">
        <f t="shared" si="42"/>
        <v>42758</v>
      </c>
      <c r="C218" s="110" t="s">
        <v>532</v>
      </c>
      <c r="D218" s="33">
        <v>42758</v>
      </c>
      <c r="E218" s="88" t="s">
        <v>562</v>
      </c>
      <c r="F218" s="103"/>
      <c r="G218" s="151"/>
      <c r="H218" s="99"/>
      <c r="I218" s="99"/>
      <c r="J218" s="98"/>
      <c r="K218" s="99"/>
      <c r="L218" s="34">
        <v>290061000</v>
      </c>
      <c r="M218" s="35"/>
      <c r="N218" s="35" t="s">
        <v>33</v>
      </c>
      <c r="O218" s="45" t="str">
        <f>IF(AND('331-CT'!$G$5=TH!G218,OR(M218="331",N218="331")),"x","")</f>
        <v/>
      </c>
      <c r="P218" s="45" t="str">
        <f>IF(AND(A218='111'!$L$11,OR($M218=$P$7,$N218=$P$7)),"x","")</f>
        <v/>
      </c>
      <c r="Q218" s="45" t="str">
        <f>IF(AND($M218=$P$7,$A218&lt;'111'!$L$11),"x","")</f>
        <v/>
      </c>
      <c r="R218" s="45" t="str">
        <f>IF(AND($N218=$P$7,$A218&lt;'111'!$L$11),"x","")</f>
        <v>x</v>
      </c>
    </row>
    <row r="219" spans="1:18" ht="15.75" customHeight="1">
      <c r="A219" s="32">
        <f t="shared" si="41"/>
        <v>1</v>
      </c>
      <c r="B219" s="33">
        <f t="shared" si="42"/>
        <v>42759</v>
      </c>
      <c r="C219" s="110" t="s">
        <v>533</v>
      </c>
      <c r="D219" s="33">
        <v>42759</v>
      </c>
      <c r="E219" s="88" t="s">
        <v>563</v>
      </c>
      <c r="F219" s="103" t="s">
        <v>396</v>
      </c>
      <c r="G219" s="151" t="s">
        <v>564</v>
      </c>
      <c r="H219" s="99"/>
      <c r="I219" s="99"/>
      <c r="J219" s="98"/>
      <c r="K219" s="99"/>
      <c r="L219" s="34">
        <v>50000000</v>
      </c>
      <c r="M219" s="35"/>
      <c r="N219" s="35" t="s">
        <v>33</v>
      </c>
      <c r="O219" s="45" t="str">
        <f>IF(AND('331-CT'!$G$5=TH!G219,OR(M219="331",N219="331")),"x","")</f>
        <v/>
      </c>
      <c r="P219" s="45" t="str">
        <f>IF(AND(A219='111'!$L$11,OR($M219=$P$7,$N219=$P$7)),"x","")</f>
        <v/>
      </c>
      <c r="Q219" s="45" t="str">
        <f>IF(AND($M219=$P$7,$A219&lt;'111'!$L$11),"x","")</f>
        <v/>
      </c>
      <c r="R219" s="45" t="str">
        <f>IF(AND($N219=$P$7,$A219&lt;'111'!$L$11),"x","")</f>
        <v>x</v>
      </c>
    </row>
    <row r="220" spans="1:18" ht="15.75" customHeight="1">
      <c r="A220" s="32">
        <f t="shared" si="41"/>
        <v>1</v>
      </c>
      <c r="B220" s="33">
        <f t="shared" si="42"/>
        <v>42759</v>
      </c>
      <c r="C220" s="110" t="s">
        <v>534</v>
      </c>
      <c r="D220" s="33">
        <v>42759</v>
      </c>
      <c r="E220" s="88" t="s">
        <v>565</v>
      </c>
      <c r="F220" s="103"/>
      <c r="G220" s="151"/>
      <c r="H220" s="99"/>
      <c r="I220" s="99"/>
      <c r="J220" s="98"/>
      <c r="K220" s="99"/>
      <c r="L220" s="34">
        <v>4880000</v>
      </c>
      <c r="M220" s="35"/>
      <c r="N220" s="35" t="s">
        <v>33</v>
      </c>
      <c r="O220" s="45" t="str">
        <f>IF(AND('331-CT'!$G$5=TH!G220,OR(M220="331",N220="331")),"x","")</f>
        <v/>
      </c>
      <c r="P220" s="45" t="str">
        <f>IF(AND(A220='111'!$L$11,OR($M220=$P$7,$N220=$P$7)),"x","")</f>
        <v/>
      </c>
      <c r="Q220" s="45" t="str">
        <f>IF(AND($M220=$P$7,$A220&lt;'111'!$L$11),"x","")</f>
        <v/>
      </c>
      <c r="R220" s="45" t="str">
        <f>IF(AND($N220=$P$7,$A220&lt;'111'!$L$11),"x","")</f>
        <v>x</v>
      </c>
    </row>
    <row r="221" spans="1:18" ht="15.75" customHeight="1">
      <c r="A221" s="32">
        <f t="shared" si="41"/>
        <v>1</v>
      </c>
      <c r="B221" s="33">
        <f t="shared" si="42"/>
        <v>42759</v>
      </c>
      <c r="C221" s="110" t="s">
        <v>535</v>
      </c>
      <c r="D221" s="33">
        <v>42759</v>
      </c>
      <c r="E221" s="88" t="s">
        <v>566</v>
      </c>
      <c r="F221" s="103"/>
      <c r="G221" s="151"/>
      <c r="H221" s="99"/>
      <c r="I221" s="99"/>
      <c r="J221" s="98"/>
      <c r="K221" s="99"/>
      <c r="L221" s="34">
        <v>2000000</v>
      </c>
      <c r="M221" s="35"/>
      <c r="N221" s="35" t="s">
        <v>33</v>
      </c>
      <c r="O221" s="45" t="str">
        <f>IF(AND('331-CT'!$G$5=TH!G221,OR(M221="331",N221="331")),"x","")</f>
        <v/>
      </c>
      <c r="P221" s="45" t="str">
        <f>IF(AND(A221='111'!$L$11,OR($M221=$P$7,$N221=$P$7)),"x","")</f>
        <v/>
      </c>
      <c r="Q221" s="45" t="str">
        <f>IF(AND($M221=$P$7,$A221&lt;'111'!$L$11),"x","")</f>
        <v/>
      </c>
      <c r="R221" s="45" t="str">
        <f>IF(AND($N221=$P$7,$A221&lt;'111'!$L$11),"x","")</f>
        <v>x</v>
      </c>
    </row>
    <row r="222" spans="1:18" ht="15.75" customHeight="1">
      <c r="A222" s="32">
        <f>IF(B222&lt;&gt;"",MONTH(B222),"")</f>
        <v>1</v>
      </c>
      <c r="B222" s="33">
        <f>D222</f>
        <v>42760</v>
      </c>
      <c r="C222" s="110" t="s">
        <v>540</v>
      </c>
      <c r="D222" s="33">
        <v>42760</v>
      </c>
      <c r="E222" s="88" t="s">
        <v>567</v>
      </c>
      <c r="F222" s="103"/>
      <c r="G222" s="151"/>
      <c r="H222" s="99"/>
      <c r="I222" s="99"/>
      <c r="J222" s="98"/>
      <c r="K222" s="99"/>
      <c r="L222" s="34">
        <v>350000000</v>
      </c>
      <c r="M222" s="35" t="s">
        <v>33</v>
      </c>
      <c r="N222" s="35"/>
      <c r="O222" s="45" t="str">
        <f>IF(AND('331-CT'!$G$5=TH!G222,OR(M222="331",N222="331")),"x","")</f>
        <v/>
      </c>
      <c r="P222" s="45" t="str">
        <f>IF(AND(A222='111'!$L$11,OR($M222=$P$7,$N222=$P$7)),"x","")</f>
        <v/>
      </c>
      <c r="Q222" s="45" t="str">
        <f>IF(AND($M222=$P$7,$A222&lt;'111'!$L$11),"x","")</f>
        <v>x</v>
      </c>
      <c r="R222" s="45" t="str">
        <f>IF(AND($N222=$P$7,$A222&lt;'111'!$L$11),"x","")</f>
        <v/>
      </c>
    </row>
    <row r="223" spans="1:18" ht="15.75" customHeight="1">
      <c r="A223" s="32">
        <f t="shared" si="41"/>
        <v>1</v>
      </c>
      <c r="B223" s="33">
        <f t="shared" si="42"/>
        <v>42760</v>
      </c>
      <c r="C223" s="110" t="s">
        <v>536</v>
      </c>
      <c r="D223" s="33">
        <v>42760</v>
      </c>
      <c r="E223" s="88" t="s">
        <v>568</v>
      </c>
      <c r="F223" s="103" t="s">
        <v>396</v>
      </c>
      <c r="G223" s="151" t="s">
        <v>569</v>
      </c>
      <c r="H223" s="99"/>
      <c r="I223" s="99"/>
      <c r="J223" s="98"/>
      <c r="K223" s="99"/>
      <c r="L223" s="34">
        <v>100000000</v>
      </c>
      <c r="M223" s="35"/>
      <c r="N223" s="35" t="s">
        <v>33</v>
      </c>
      <c r="O223" s="45" t="str">
        <f>IF(AND('331-CT'!$G$5=TH!G223,OR(M223="331",N223="331")),"x","")</f>
        <v/>
      </c>
      <c r="P223" s="45" t="str">
        <f>IF(AND(A223='111'!$L$11,OR($M223=$P$7,$N223=$P$7)),"x","")</f>
        <v/>
      </c>
      <c r="Q223" s="45" t="str">
        <f>IF(AND($M223=$P$7,$A223&lt;'111'!$L$11),"x","")</f>
        <v/>
      </c>
      <c r="R223" s="45" t="str">
        <f>IF(AND($N223=$P$7,$A223&lt;'111'!$L$11),"x","")</f>
        <v>x</v>
      </c>
    </row>
    <row r="224" spans="1:18" ht="15.75" customHeight="1">
      <c r="A224" s="32">
        <f t="shared" si="41"/>
        <v>1</v>
      </c>
      <c r="B224" s="33">
        <f t="shared" si="42"/>
        <v>42760</v>
      </c>
      <c r="C224" s="110" t="s">
        <v>537</v>
      </c>
      <c r="D224" s="33">
        <v>42760</v>
      </c>
      <c r="E224" s="88" t="s">
        <v>435</v>
      </c>
      <c r="F224" s="103"/>
      <c r="G224" s="151" t="s">
        <v>570</v>
      </c>
      <c r="H224" s="99"/>
      <c r="I224" s="99"/>
      <c r="J224" s="98"/>
      <c r="K224" s="99"/>
      <c r="L224" s="34">
        <v>100000000</v>
      </c>
      <c r="M224" s="35"/>
      <c r="N224" s="35" t="s">
        <v>33</v>
      </c>
      <c r="O224" s="45" t="str">
        <f>IF(AND('331-CT'!$G$5=TH!G224,OR(M224="331",N224="331")),"x","")</f>
        <v/>
      </c>
      <c r="P224" s="45" t="str">
        <f>IF(AND(A224='111'!$L$11,OR($M224=$P$7,$N224=$P$7)),"x","")</f>
        <v/>
      </c>
      <c r="Q224" s="45" t="str">
        <f>IF(AND($M224=$P$7,$A224&lt;'111'!$L$11),"x","")</f>
        <v/>
      </c>
      <c r="R224" s="45" t="str">
        <f>IF(AND($N224=$P$7,$A224&lt;'111'!$L$11),"x","")</f>
        <v>x</v>
      </c>
    </row>
    <row r="225" spans="1:18" ht="15.75" customHeight="1">
      <c r="A225" s="32">
        <f t="shared" si="41"/>
        <v>1</v>
      </c>
      <c r="B225" s="33">
        <f t="shared" si="42"/>
        <v>42760</v>
      </c>
      <c r="C225" s="110" t="s">
        <v>539</v>
      </c>
      <c r="D225" s="33">
        <v>42760</v>
      </c>
      <c r="E225" s="88" t="s">
        <v>571</v>
      </c>
      <c r="F225" s="103"/>
      <c r="G225" s="151"/>
      <c r="H225" s="99"/>
      <c r="I225" s="99"/>
      <c r="J225" s="98"/>
      <c r="K225" s="99"/>
      <c r="L225" s="34">
        <v>46000000</v>
      </c>
      <c r="M225" s="35"/>
      <c r="N225" s="35" t="s">
        <v>33</v>
      </c>
      <c r="O225" s="45" t="str">
        <f>IF(AND('331-CT'!$G$5=TH!G225,OR(M225="331",N225="331")),"x","")</f>
        <v/>
      </c>
      <c r="P225" s="45" t="str">
        <f>IF(AND(A225='111'!$L$11,OR($M225=$P$7,$N225=$P$7)),"x","")</f>
        <v/>
      </c>
      <c r="Q225" s="45" t="str">
        <f>IF(AND($M225=$P$7,$A225&lt;'111'!$L$11),"x","")</f>
        <v/>
      </c>
      <c r="R225" s="45" t="str">
        <f>IF(AND($N225=$P$7,$A225&lt;'111'!$L$11),"x","")</f>
        <v>x</v>
      </c>
    </row>
    <row r="226" spans="1:18" ht="15.75" customHeight="1">
      <c r="A226" s="32">
        <f t="shared" si="41"/>
        <v>1</v>
      </c>
      <c r="B226" s="33">
        <f t="shared" si="42"/>
        <v>42760</v>
      </c>
      <c r="C226" s="110" t="s">
        <v>544</v>
      </c>
      <c r="D226" s="33">
        <v>42760</v>
      </c>
      <c r="E226" s="88" t="s">
        <v>572</v>
      </c>
      <c r="F226" s="103"/>
      <c r="G226" s="151"/>
      <c r="H226" s="99"/>
      <c r="I226" s="99"/>
      <c r="J226" s="98"/>
      <c r="K226" s="99"/>
      <c r="L226" s="34">
        <v>16020000</v>
      </c>
      <c r="M226" s="35" t="s">
        <v>33</v>
      </c>
      <c r="N226" s="35"/>
      <c r="O226" s="45" t="str">
        <f>IF(AND('331-CT'!$G$5=TH!G226,OR(M226="331",N226="331")),"x","")</f>
        <v/>
      </c>
      <c r="P226" s="45" t="str">
        <f>IF(AND(A226='111'!$L$11,OR($M226=$P$7,$N226=$P$7)),"x","")</f>
        <v/>
      </c>
      <c r="Q226" s="45" t="str">
        <f>IF(AND($M226=$P$7,$A226&lt;'111'!$L$11),"x","")</f>
        <v>x</v>
      </c>
      <c r="R226" s="45" t="str">
        <f>IF(AND($N226=$P$7,$A226&lt;'111'!$L$11),"x","")</f>
        <v/>
      </c>
    </row>
    <row r="227" spans="1:18" ht="15.75" customHeight="1">
      <c r="A227" s="32">
        <f t="shared" si="41"/>
        <v>1</v>
      </c>
      <c r="B227" s="33">
        <f t="shared" si="42"/>
        <v>42760</v>
      </c>
      <c r="C227" s="110" t="s">
        <v>541</v>
      </c>
      <c r="D227" s="33">
        <v>42760</v>
      </c>
      <c r="E227" s="88" t="s">
        <v>573</v>
      </c>
      <c r="F227" s="103"/>
      <c r="G227" s="151"/>
      <c r="H227" s="99"/>
      <c r="I227" s="99"/>
      <c r="J227" s="98"/>
      <c r="K227" s="99"/>
      <c r="L227" s="34">
        <v>10000000</v>
      </c>
      <c r="M227" s="35"/>
      <c r="N227" s="35" t="s">
        <v>33</v>
      </c>
      <c r="O227" s="45" t="str">
        <f>IF(AND('331-CT'!$G$5=TH!G227,OR(M227="331",N227="331")),"x","")</f>
        <v/>
      </c>
      <c r="P227" s="45" t="str">
        <f>IF(AND(A227='111'!$L$11,OR($M227=$P$7,$N227=$P$7)),"x","")</f>
        <v/>
      </c>
      <c r="Q227" s="45" t="str">
        <f>IF(AND($M227=$P$7,$A227&lt;'111'!$L$11),"x","")</f>
        <v/>
      </c>
      <c r="R227" s="45" t="str">
        <f>IF(AND($N227=$P$7,$A227&lt;'111'!$L$11),"x","")</f>
        <v>x</v>
      </c>
    </row>
    <row r="228" spans="1:18" ht="15.75" customHeight="1">
      <c r="A228" s="32">
        <f>IF(B228&lt;&gt;"",MONTH(B228),"")</f>
        <v>1</v>
      </c>
      <c r="B228" s="33">
        <f>D228</f>
        <v>42760</v>
      </c>
      <c r="C228" s="110" t="s">
        <v>538</v>
      </c>
      <c r="D228" s="33">
        <v>42760</v>
      </c>
      <c r="E228" s="88" t="s">
        <v>574</v>
      </c>
      <c r="F228" s="103" t="s">
        <v>396</v>
      </c>
      <c r="G228" s="151"/>
      <c r="H228" s="99"/>
      <c r="I228" s="99"/>
      <c r="J228" s="98"/>
      <c r="K228" s="99"/>
      <c r="L228" s="34">
        <v>20000000</v>
      </c>
      <c r="M228" s="35"/>
      <c r="N228" s="35" t="s">
        <v>33</v>
      </c>
      <c r="O228" s="45" t="str">
        <f>IF(AND('331-CT'!$G$5=TH!G228,OR(M228="331",N228="331")),"x","")</f>
        <v/>
      </c>
      <c r="P228" s="45" t="str">
        <f>IF(AND(A228='111'!$L$11,OR($M228=$P$7,$N228=$P$7)),"x","")</f>
        <v/>
      </c>
      <c r="Q228" s="45" t="str">
        <f>IF(AND($M228=$P$7,$A228&lt;'111'!$L$11),"x","")</f>
        <v/>
      </c>
      <c r="R228" s="45" t="str">
        <f>IF(AND($N228=$P$7,$A228&lt;'111'!$L$11),"x","")</f>
        <v>x</v>
      </c>
    </row>
    <row r="229" spans="1:18" ht="15.75" customHeight="1">
      <c r="A229" s="32">
        <f t="shared" si="41"/>
        <v>1</v>
      </c>
      <c r="B229" s="33">
        <f t="shared" si="42"/>
        <v>42760</v>
      </c>
      <c r="C229" s="110" t="s">
        <v>542</v>
      </c>
      <c r="D229" s="33">
        <v>42760</v>
      </c>
      <c r="E229" s="88" t="s">
        <v>575</v>
      </c>
      <c r="F229" s="103"/>
      <c r="G229" s="151"/>
      <c r="H229" s="99"/>
      <c r="I229" s="99"/>
      <c r="J229" s="98"/>
      <c r="K229" s="99"/>
      <c r="L229" s="34">
        <v>25000000</v>
      </c>
      <c r="M229" s="35"/>
      <c r="N229" s="35" t="s">
        <v>33</v>
      </c>
      <c r="O229" s="45" t="str">
        <f>IF(AND('331-CT'!$G$5=TH!G229,OR(M229="331",N229="331")),"x","")</f>
        <v/>
      </c>
      <c r="P229" s="45" t="str">
        <f>IF(AND(A229='111'!$L$11,OR($M229=$P$7,$N229=$P$7)),"x","")</f>
        <v/>
      </c>
      <c r="Q229" s="45" t="str">
        <f>IF(AND($M229=$P$7,$A229&lt;'111'!$L$11),"x","")</f>
        <v/>
      </c>
      <c r="R229" s="45" t="str">
        <f>IF(AND($N229=$P$7,$A229&lt;'111'!$L$11),"x","")</f>
        <v>x</v>
      </c>
    </row>
    <row r="230" spans="1:18" ht="15.75" customHeight="1">
      <c r="A230" s="32">
        <f t="shared" si="41"/>
        <v>1</v>
      </c>
      <c r="B230" s="33">
        <f t="shared" si="42"/>
        <v>42760</v>
      </c>
      <c r="C230" s="110" t="s">
        <v>543</v>
      </c>
      <c r="D230" s="33">
        <v>42760</v>
      </c>
      <c r="E230" s="88" t="s">
        <v>576</v>
      </c>
      <c r="F230" s="103"/>
      <c r="G230" s="151"/>
      <c r="H230" s="99"/>
      <c r="I230" s="99"/>
      <c r="J230" s="98"/>
      <c r="K230" s="99"/>
      <c r="L230" s="34">
        <v>15000000</v>
      </c>
      <c r="M230" s="35"/>
      <c r="N230" s="35" t="s">
        <v>33</v>
      </c>
      <c r="O230" s="45" t="str">
        <f>IF(AND('331-CT'!$G$5=TH!G230,OR(M230="331",N230="331")),"x","")</f>
        <v/>
      </c>
      <c r="P230" s="45" t="str">
        <f>IF(AND(A230='111'!$L$11,OR($M230=$P$7,$N230=$P$7)),"x","")</f>
        <v/>
      </c>
      <c r="Q230" s="45" t="str">
        <f>IF(AND($M230=$P$7,$A230&lt;'111'!$L$11),"x","")</f>
        <v/>
      </c>
      <c r="R230" s="45" t="str">
        <f>IF(AND($N230=$P$7,$A230&lt;'111'!$L$11),"x","")</f>
        <v>x</v>
      </c>
    </row>
    <row r="231" spans="1:18" ht="15.75" customHeight="1">
      <c r="A231" s="32">
        <f t="shared" si="41"/>
        <v>1</v>
      </c>
      <c r="B231" s="33">
        <f t="shared" si="42"/>
        <v>0</v>
      </c>
      <c r="C231" s="110"/>
      <c r="D231" s="33"/>
      <c r="E231" s="88" t="s">
        <v>578</v>
      </c>
      <c r="F231" s="103"/>
      <c r="G231" s="40" t="s">
        <v>88</v>
      </c>
      <c r="H231" s="99"/>
      <c r="I231" s="99"/>
      <c r="J231" s="98"/>
      <c r="K231" s="99"/>
      <c r="L231" s="34">
        <v>92484000</v>
      </c>
      <c r="M231" s="35" t="s">
        <v>8</v>
      </c>
      <c r="N231" s="35" t="s">
        <v>579</v>
      </c>
      <c r="O231" s="45" t="str">
        <f>IF(AND('331-CT'!$G$5=TH!G231,OR(M231="331",N231="331")),"x","")</f>
        <v/>
      </c>
      <c r="P231" s="45" t="str">
        <f>IF(AND(A231='111'!$L$11,OR($M231=$P$7,$N231=$P$7)),"x","")</f>
        <v/>
      </c>
      <c r="Q231" s="45" t="str">
        <f>IF(AND($M231=$P$7,$A231&lt;'111'!$L$11),"x","")</f>
        <v/>
      </c>
      <c r="R231" s="45" t="str">
        <f>IF(AND($N231=$P$7,$A231&lt;'111'!$L$11),"x","")</f>
        <v/>
      </c>
    </row>
    <row r="232" spans="1:18" ht="15.75" customHeight="1">
      <c r="A232" s="32">
        <f t="shared" si="41"/>
        <v>1</v>
      </c>
      <c r="B232" s="33">
        <f t="shared" si="42"/>
        <v>0</v>
      </c>
      <c r="C232" s="110"/>
      <c r="D232" s="33"/>
      <c r="E232" s="88" t="s">
        <v>580</v>
      </c>
      <c r="F232" s="103"/>
      <c r="G232" s="7" t="s">
        <v>82</v>
      </c>
      <c r="H232" s="99">
        <v>1611</v>
      </c>
      <c r="I232" s="99">
        <v>65000</v>
      </c>
      <c r="J232" s="98"/>
      <c r="K232" s="99"/>
      <c r="L232" s="34">
        <f t="shared" ref="L232:L709" si="43">ROUND(H232*I232,-3)</f>
        <v>104715000</v>
      </c>
      <c r="M232" s="35" t="s">
        <v>8</v>
      </c>
      <c r="N232" s="35"/>
      <c r="O232" s="45" t="str">
        <f>IF(AND('331-CT'!$G$5=TH!G232,OR(M232="331",N232="331")),"x","")</f>
        <v/>
      </c>
      <c r="P232" s="45" t="str">
        <f>IF(AND(A232='111'!$L$11,OR($M232=$P$7,$N232=$P$7)),"x","")</f>
        <v/>
      </c>
      <c r="Q232" s="45" t="str">
        <f>IF(AND($M232=$P$7,$A232&lt;'111'!$L$11),"x","")</f>
        <v/>
      </c>
      <c r="R232" s="45" t="str">
        <f>IF(AND($N232=$P$7,$A232&lt;'111'!$L$11),"x","")</f>
        <v/>
      </c>
    </row>
    <row r="233" spans="1:18" ht="15.75" customHeight="1">
      <c r="A233" s="32">
        <f t="shared" si="41"/>
        <v>2</v>
      </c>
      <c r="B233" s="33">
        <f t="shared" si="42"/>
        <v>42776</v>
      </c>
      <c r="C233" s="110"/>
      <c r="D233" s="33">
        <v>42776</v>
      </c>
      <c r="E233" s="88" t="s">
        <v>477</v>
      </c>
      <c r="F233" s="103" t="s">
        <v>396</v>
      </c>
      <c r="G233" s="151" t="s">
        <v>585</v>
      </c>
      <c r="H233" s="99">
        <v>3660</v>
      </c>
      <c r="I233" s="99">
        <v>19500</v>
      </c>
      <c r="J233" s="98"/>
      <c r="K233" s="99"/>
      <c r="L233" s="34">
        <f t="shared" si="43"/>
        <v>71370000</v>
      </c>
      <c r="M233" s="35" t="s">
        <v>92</v>
      </c>
      <c r="N233" s="35" t="s">
        <v>8</v>
      </c>
      <c r="O233" s="45" t="str">
        <f>IF(AND('331-CT'!$G$5=TH!G233,OR(M233="331",N233="331")),"x","")</f>
        <v/>
      </c>
      <c r="P233" s="45" t="str">
        <f>IF(AND(A233='111'!$L$11,OR($M233=$P$7,$N233=$P$7)),"x","")</f>
        <v/>
      </c>
      <c r="Q233" s="45" t="str">
        <f>IF(AND($M233=$P$7,$A233&lt;'111'!$L$11),"x","")</f>
        <v/>
      </c>
      <c r="R233" s="45" t="str">
        <f>IF(AND($N233=$P$7,$A233&lt;'111'!$L$11),"x","")</f>
        <v/>
      </c>
    </row>
    <row r="234" spans="1:18" ht="15.75" customHeight="1">
      <c r="A234" s="32">
        <f t="shared" si="41"/>
        <v>2</v>
      </c>
      <c r="B234" s="33">
        <f t="shared" si="42"/>
        <v>42790</v>
      </c>
      <c r="C234" s="110"/>
      <c r="D234" s="33">
        <v>42790</v>
      </c>
      <c r="E234" s="88" t="s">
        <v>479</v>
      </c>
      <c r="F234" s="103" t="s">
        <v>396</v>
      </c>
      <c r="G234" s="7" t="s">
        <v>90</v>
      </c>
      <c r="H234" s="99">
        <v>5665</v>
      </c>
      <c r="I234" s="99">
        <v>17000</v>
      </c>
      <c r="J234" s="98"/>
      <c r="K234" s="99"/>
      <c r="L234" s="34">
        <f t="shared" si="43"/>
        <v>96305000</v>
      </c>
      <c r="M234" s="35" t="s">
        <v>92</v>
      </c>
      <c r="N234" s="35" t="s">
        <v>8</v>
      </c>
      <c r="O234" s="45" t="str">
        <f>IF(AND('331-CT'!$G$5=TH!G234,OR(M234="331",N234="331")),"x","")</f>
        <v/>
      </c>
      <c r="P234" s="45" t="str">
        <f>IF(AND(A234='111'!$L$11,OR($M234=$P$7,$N234=$P$7)),"x","")</f>
        <v/>
      </c>
      <c r="Q234" s="45" t="str">
        <f>IF(AND($M234=$P$7,$A234&lt;'111'!$L$11),"x","")</f>
        <v/>
      </c>
      <c r="R234" s="45" t="str">
        <f>IF(AND($N234=$P$7,$A234&lt;'111'!$L$11),"x","")</f>
        <v/>
      </c>
    </row>
    <row r="235" spans="1:18" ht="15.75" customHeight="1">
      <c r="A235" s="32">
        <f t="shared" si="41"/>
        <v>2</v>
      </c>
      <c r="B235" s="33">
        <f t="shared" si="42"/>
        <v>42793</v>
      </c>
      <c r="C235" s="110"/>
      <c r="D235" s="33">
        <v>42793</v>
      </c>
      <c r="E235" s="36" t="s">
        <v>586</v>
      </c>
      <c r="F235" s="103" t="s">
        <v>396</v>
      </c>
      <c r="G235" s="41" t="s">
        <v>78</v>
      </c>
      <c r="H235" s="99">
        <v>2751</v>
      </c>
      <c r="I235" s="99">
        <v>21000</v>
      </c>
      <c r="J235" s="98"/>
      <c r="K235" s="99"/>
      <c r="L235" s="34">
        <f t="shared" si="43"/>
        <v>57771000</v>
      </c>
      <c r="M235" s="35" t="s">
        <v>92</v>
      </c>
      <c r="N235" s="35" t="s">
        <v>8</v>
      </c>
      <c r="O235" s="45" t="str">
        <f>IF(AND('331-CT'!$G$5=TH!G235,OR(M235="331",N235="331")),"x","")</f>
        <v/>
      </c>
      <c r="P235" s="45" t="str">
        <f>IF(AND(A235='111'!$L$11,OR($M235=$P$7,$N235=$P$7)),"x","")</f>
        <v/>
      </c>
      <c r="Q235" s="45" t="str">
        <f>IF(AND($M235=$P$7,$A235&lt;'111'!$L$11),"x","")</f>
        <v/>
      </c>
      <c r="R235" s="45" t="str">
        <f>IF(AND($N235=$P$7,$A235&lt;'111'!$L$11),"x","")</f>
        <v/>
      </c>
    </row>
    <row r="236" spans="1:18" ht="15.75" customHeight="1">
      <c r="A236" s="32">
        <f t="shared" si="41"/>
        <v>2</v>
      </c>
      <c r="B236" s="33">
        <f t="shared" si="42"/>
        <v>42793</v>
      </c>
      <c r="C236" s="110"/>
      <c r="D236" s="33">
        <v>42793</v>
      </c>
      <c r="E236" s="88" t="s">
        <v>477</v>
      </c>
      <c r="F236" s="103" t="s">
        <v>396</v>
      </c>
      <c r="G236" s="151" t="s">
        <v>585</v>
      </c>
      <c r="H236" s="99">
        <v>2190</v>
      </c>
      <c r="I236" s="99">
        <v>24000</v>
      </c>
      <c r="J236" s="98"/>
      <c r="K236" s="99"/>
      <c r="L236" s="34">
        <f t="shared" si="43"/>
        <v>52560000</v>
      </c>
      <c r="M236" s="35" t="s">
        <v>92</v>
      </c>
      <c r="N236" s="35" t="s">
        <v>8</v>
      </c>
      <c r="O236" s="45" t="str">
        <f>IF(AND('331-CT'!$G$5=TH!G236,OR(M236="331",N236="331")),"x","")</f>
        <v/>
      </c>
      <c r="P236" s="45" t="str">
        <f>IF(AND(A236='111'!$L$11,OR($M236=$P$7,$N236=$P$7)),"x","")</f>
        <v/>
      </c>
      <c r="Q236" s="45" t="str">
        <f>IF(AND($M236=$P$7,$A236&lt;'111'!$L$11),"x","")</f>
        <v/>
      </c>
      <c r="R236" s="45" t="str">
        <f>IF(AND($N236=$P$7,$A236&lt;'111'!$L$11),"x","")</f>
        <v/>
      </c>
    </row>
    <row r="237" spans="1:18" ht="15.75" customHeight="1">
      <c r="A237" s="32">
        <f t="shared" si="41"/>
        <v>2</v>
      </c>
      <c r="B237" s="33">
        <f t="shared" si="42"/>
        <v>42794</v>
      </c>
      <c r="C237" s="110"/>
      <c r="D237" s="33">
        <v>42794</v>
      </c>
      <c r="E237" s="88" t="s">
        <v>586</v>
      </c>
      <c r="F237" s="103" t="s">
        <v>396</v>
      </c>
      <c r="G237" s="41" t="s">
        <v>78</v>
      </c>
      <c r="H237" s="99">
        <v>492</v>
      </c>
      <c r="I237" s="99">
        <v>21000</v>
      </c>
      <c r="J237" s="98"/>
      <c r="K237" s="99"/>
      <c r="L237" s="34">
        <f t="shared" si="43"/>
        <v>10332000</v>
      </c>
      <c r="M237" s="35" t="s">
        <v>92</v>
      </c>
      <c r="N237" s="35" t="s">
        <v>8</v>
      </c>
      <c r="O237" s="45" t="str">
        <f>IF(AND('331-CT'!$G$5=TH!G237,OR(M237="331",N237="331")),"x","")</f>
        <v/>
      </c>
      <c r="P237" s="45" t="str">
        <f>IF(AND(A237='111'!$L$11,OR($M237=$P$7,$N237=$P$7)),"x","")</f>
        <v/>
      </c>
      <c r="Q237" s="45" t="str">
        <f>IF(AND($M237=$P$7,$A237&lt;'111'!$L$11),"x","")</f>
        <v/>
      </c>
      <c r="R237" s="45" t="str">
        <f>IF(AND($N237=$P$7,$A237&lt;'111'!$L$11),"x","")</f>
        <v/>
      </c>
    </row>
    <row r="238" spans="1:18" ht="15.75" customHeight="1">
      <c r="A238" s="32">
        <f t="shared" si="41"/>
        <v>2</v>
      </c>
      <c r="B238" s="33">
        <f t="shared" si="42"/>
        <v>42794</v>
      </c>
      <c r="C238" s="110"/>
      <c r="D238" s="33">
        <v>42794</v>
      </c>
      <c r="E238" s="88" t="s">
        <v>587</v>
      </c>
      <c r="F238" s="103" t="s">
        <v>396</v>
      </c>
      <c r="G238" s="41" t="s">
        <v>78</v>
      </c>
      <c r="H238" s="99">
        <v>3030</v>
      </c>
      <c r="I238" s="99">
        <v>13000</v>
      </c>
      <c r="J238" s="98"/>
      <c r="K238" s="99"/>
      <c r="L238" s="34">
        <f t="shared" si="43"/>
        <v>39390000</v>
      </c>
      <c r="M238" s="35" t="s">
        <v>92</v>
      </c>
      <c r="N238" s="35" t="s">
        <v>8</v>
      </c>
      <c r="O238" s="45" t="str">
        <f>IF(AND('331-CT'!$G$5=TH!G238,OR(M238="331",N238="331")),"x","")</f>
        <v/>
      </c>
      <c r="P238" s="45" t="str">
        <f>IF(AND(A238='111'!$L$11,OR($M238=$P$7,$N238=$P$7)),"x","")</f>
        <v/>
      </c>
      <c r="Q238" s="45" t="str">
        <f>IF(AND($M238=$P$7,$A238&lt;'111'!$L$11),"x","")</f>
        <v/>
      </c>
      <c r="R238" s="45" t="str">
        <f>IF(AND($N238=$P$7,$A238&lt;'111'!$L$11),"x","")</f>
        <v/>
      </c>
    </row>
    <row r="239" spans="1:18" ht="15.75" customHeight="1">
      <c r="A239" s="32">
        <f t="shared" si="41"/>
        <v>1</v>
      </c>
      <c r="B239" s="33">
        <f t="shared" si="42"/>
        <v>42760</v>
      </c>
      <c r="C239" s="110" t="s">
        <v>589</v>
      </c>
      <c r="D239" s="33">
        <v>42760</v>
      </c>
      <c r="E239" s="88" t="s">
        <v>588</v>
      </c>
      <c r="F239" s="103"/>
      <c r="G239" s="151"/>
      <c r="H239" s="99"/>
      <c r="I239" s="99"/>
      <c r="J239" s="98"/>
      <c r="K239" s="99"/>
      <c r="L239" s="34">
        <v>50000000</v>
      </c>
      <c r="M239" s="35"/>
      <c r="N239" s="35" t="s">
        <v>33</v>
      </c>
      <c r="O239" s="45" t="str">
        <f>IF(AND('331-CT'!$G$5=TH!G239,OR(M239="331",N239="331")),"x","")</f>
        <v/>
      </c>
      <c r="P239" s="45" t="str">
        <f>IF(AND(A239='111'!$L$11,OR($M239=$P$7,$N239=$P$7)),"x","")</f>
        <v/>
      </c>
      <c r="Q239" s="45" t="str">
        <f>IF(AND($M239=$P$7,$A239&lt;'111'!$L$11),"x","")</f>
        <v/>
      </c>
      <c r="R239" s="45" t="str">
        <f>IF(AND($N239=$P$7,$A239&lt;'111'!$L$11),"x","")</f>
        <v>x</v>
      </c>
    </row>
    <row r="240" spans="1:18" ht="15.75" customHeight="1">
      <c r="A240" s="32">
        <f t="shared" si="41"/>
        <v>1</v>
      </c>
      <c r="B240" s="33">
        <f t="shared" si="42"/>
        <v>42760</v>
      </c>
      <c r="C240" s="110" t="s">
        <v>590</v>
      </c>
      <c r="D240" s="33">
        <v>42760</v>
      </c>
      <c r="E240" s="88" t="s">
        <v>591</v>
      </c>
      <c r="F240" s="103"/>
      <c r="G240" s="151"/>
      <c r="H240" s="99"/>
      <c r="I240" s="99"/>
      <c r="J240" s="98"/>
      <c r="K240" s="99"/>
      <c r="L240" s="34">
        <v>24120000</v>
      </c>
      <c r="M240" s="35"/>
      <c r="N240" s="35" t="s">
        <v>33</v>
      </c>
      <c r="O240" s="45" t="str">
        <f>IF(AND('331-CT'!$G$5=TH!G240,OR(M240="331",N240="331")),"x","")</f>
        <v/>
      </c>
      <c r="P240" s="45" t="str">
        <f>IF(AND(A240='111'!$L$11,OR($M240=$P$7,$N240=$P$7)),"x","")</f>
        <v/>
      </c>
      <c r="Q240" s="45" t="str">
        <f>IF(AND($M240=$P$7,$A240&lt;'111'!$L$11),"x","")</f>
        <v/>
      </c>
      <c r="R240" s="45" t="str">
        <f>IF(AND($N240=$P$7,$A240&lt;'111'!$L$11),"x","")</f>
        <v>x</v>
      </c>
    </row>
    <row r="241" spans="1:18" ht="15.75" customHeight="1">
      <c r="A241" s="32">
        <f t="shared" si="41"/>
        <v>2</v>
      </c>
      <c r="B241" s="33">
        <f t="shared" si="42"/>
        <v>42772</v>
      </c>
      <c r="C241" s="110" t="s">
        <v>248</v>
      </c>
      <c r="D241" s="33">
        <v>42772</v>
      </c>
      <c r="E241" s="88" t="s">
        <v>592</v>
      </c>
      <c r="F241" s="103"/>
      <c r="G241" s="151"/>
      <c r="H241" s="99"/>
      <c r="I241" s="99"/>
      <c r="J241" s="98"/>
      <c r="K241" s="99"/>
      <c r="L241" s="34">
        <v>270000000</v>
      </c>
      <c r="M241" s="35" t="s">
        <v>33</v>
      </c>
      <c r="N241" s="35"/>
      <c r="O241" s="45" t="str">
        <f>IF(AND('331-CT'!$G$5=TH!G241,OR(M241="331",N241="331")),"x","")</f>
        <v/>
      </c>
      <c r="P241" s="45" t="str">
        <f>IF(AND(A241='111'!$L$11,OR($M241=$P$7,$N241=$P$7)),"x","")</f>
        <v/>
      </c>
      <c r="Q241" s="45" t="str">
        <f>IF(AND($M241=$P$7,$A241&lt;'111'!$L$11),"x","")</f>
        <v>x</v>
      </c>
      <c r="R241" s="45" t="str">
        <f>IF(AND($N241=$P$7,$A241&lt;'111'!$L$11),"x","")</f>
        <v/>
      </c>
    </row>
    <row r="242" spans="1:18" ht="15.75" customHeight="1">
      <c r="A242" s="32">
        <f t="shared" si="41"/>
        <v>2</v>
      </c>
      <c r="B242" s="33">
        <f t="shared" si="42"/>
        <v>42772</v>
      </c>
      <c r="C242" s="110" t="s">
        <v>251</v>
      </c>
      <c r="D242" s="33">
        <v>42772</v>
      </c>
      <c r="E242" s="88" t="s">
        <v>389</v>
      </c>
      <c r="F242" s="103"/>
      <c r="G242" s="151"/>
      <c r="H242" s="99"/>
      <c r="I242" s="99"/>
      <c r="J242" s="98"/>
      <c r="K242" s="99"/>
      <c r="L242" s="34">
        <v>6733000</v>
      </c>
      <c r="M242" s="35"/>
      <c r="N242" s="35" t="s">
        <v>33</v>
      </c>
      <c r="O242" s="45" t="str">
        <f>IF(AND('331-CT'!$G$5=TH!G242,OR(M242="331",N242="331")),"x","")</f>
        <v/>
      </c>
      <c r="P242" s="45" t="str">
        <f>IF(AND(A242='111'!$L$11,OR($M242=$P$7,$N242=$P$7)),"x","")</f>
        <v/>
      </c>
      <c r="Q242" s="45" t="str">
        <f>IF(AND($M242=$P$7,$A242&lt;'111'!$L$11),"x","")</f>
        <v/>
      </c>
      <c r="R242" s="45" t="str">
        <f>IF(AND($N242=$P$7,$A242&lt;'111'!$L$11),"x","")</f>
        <v>x</v>
      </c>
    </row>
    <row r="243" spans="1:18" ht="15.75" customHeight="1">
      <c r="A243" s="32">
        <f t="shared" si="41"/>
        <v>2</v>
      </c>
      <c r="B243" s="33">
        <f t="shared" si="42"/>
        <v>42772</v>
      </c>
      <c r="C243" s="110" t="s">
        <v>252</v>
      </c>
      <c r="D243" s="33">
        <v>42772</v>
      </c>
      <c r="E243" s="88" t="s">
        <v>593</v>
      </c>
      <c r="F243" s="103"/>
      <c r="G243" s="151"/>
      <c r="H243" s="99"/>
      <c r="I243" s="99"/>
      <c r="J243" s="98"/>
      <c r="K243" s="99"/>
      <c r="L243" s="34">
        <v>10517000</v>
      </c>
      <c r="M243" s="35"/>
      <c r="N243" s="35" t="s">
        <v>33</v>
      </c>
      <c r="O243" s="45" t="str">
        <f>IF(AND('331-CT'!$G$5=TH!G243,OR(M243="331",N243="331")),"x","")</f>
        <v/>
      </c>
      <c r="P243" s="45" t="str">
        <f>IF(AND(A243='111'!$L$11,OR($M243=$P$7,$N243=$P$7)),"x","")</f>
        <v/>
      </c>
      <c r="Q243" s="45" t="str">
        <f>IF(AND($M243=$P$7,$A243&lt;'111'!$L$11),"x","")</f>
        <v/>
      </c>
      <c r="R243" s="45" t="str">
        <f>IF(AND($N243=$P$7,$A243&lt;'111'!$L$11),"x","")</f>
        <v>x</v>
      </c>
    </row>
    <row r="244" spans="1:18" ht="15.75" customHeight="1">
      <c r="A244" s="32">
        <f t="shared" si="41"/>
        <v>2</v>
      </c>
      <c r="B244" s="33">
        <f t="shared" si="42"/>
        <v>42772</v>
      </c>
      <c r="C244" s="110" t="s">
        <v>253</v>
      </c>
      <c r="D244" s="33">
        <v>42772</v>
      </c>
      <c r="E244" s="36" t="s">
        <v>594</v>
      </c>
      <c r="F244" s="103"/>
      <c r="G244" s="153"/>
      <c r="H244" s="99"/>
      <c r="I244" s="99"/>
      <c r="J244" s="98"/>
      <c r="K244" s="99"/>
      <c r="L244" s="34">
        <v>6017000</v>
      </c>
      <c r="M244" s="35"/>
      <c r="N244" s="35" t="s">
        <v>33</v>
      </c>
      <c r="O244" s="45" t="str">
        <f>IF(AND('331-CT'!$G$5=TH!G244,OR(M244="331",N244="331")),"x","")</f>
        <v/>
      </c>
      <c r="P244" s="45" t="str">
        <f>IF(AND(A244='111'!$L$11,OR($M244=$P$7,$N244=$P$7)),"x","")</f>
        <v/>
      </c>
      <c r="Q244" s="45" t="str">
        <f>IF(AND($M244=$P$7,$A244&lt;'111'!$L$11),"x","")</f>
        <v/>
      </c>
      <c r="R244" s="45" t="str">
        <f>IF(AND($N244=$P$7,$A244&lt;'111'!$L$11),"x","")</f>
        <v>x</v>
      </c>
    </row>
    <row r="245" spans="1:18" ht="15.75" customHeight="1">
      <c r="A245" s="32">
        <f t="shared" si="41"/>
        <v>2</v>
      </c>
      <c r="B245" s="33">
        <f t="shared" si="42"/>
        <v>42772</v>
      </c>
      <c r="C245" s="110" t="s">
        <v>254</v>
      </c>
      <c r="D245" s="33">
        <v>42772</v>
      </c>
      <c r="E245" s="88" t="s">
        <v>595</v>
      </c>
      <c r="F245" s="103"/>
      <c r="G245" s="151"/>
      <c r="H245" s="99"/>
      <c r="I245" s="99"/>
      <c r="J245" s="98"/>
      <c r="K245" s="99"/>
      <c r="L245" s="34">
        <v>6017000</v>
      </c>
      <c r="M245" s="35"/>
      <c r="N245" s="35" t="s">
        <v>33</v>
      </c>
      <c r="O245" s="45" t="str">
        <f>IF(AND('331-CT'!$G$5=TH!G245,OR(M245="331",N245="331")),"x","")</f>
        <v/>
      </c>
      <c r="P245" s="45" t="str">
        <f>IF(AND(A245='111'!$L$11,OR($M245=$P$7,$N245=$P$7)),"x","")</f>
        <v/>
      </c>
      <c r="Q245" s="45" t="str">
        <f>IF(AND($M245=$P$7,$A245&lt;'111'!$L$11),"x","")</f>
        <v/>
      </c>
      <c r="R245" s="45" t="str">
        <f>IF(AND($N245=$P$7,$A245&lt;'111'!$L$11),"x","")</f>
        <v>x</v>
      </c>
    </row>
    <row r="246" spans="1:18" ht="15.75" customHeight="1">
      <c r="A246" s="32">
        <f t="shared" si="41"/>
        <v>2</v>
      </c>
      <c r="B246" s="33">
        <f t="shared" si="42"/>
        <v>42772</v>
      </c>
      <c r="C246" s="110" t="s">
        <v>260</v>
      </c>
      <c r="D246" s="33">
        <v>42772</v>
      </c>
      <c r="E246" s="88" t="s">
        <v>596</v>
      </c>
      <c r="F246" s="103"/>
      <c r="G246" s="151"/>
      <c r="H246" s="99"/>
      <c r="I246" s="99"/>
      <c r="J246" s="98"/>
      <c r="K246" s="99"/>
      <c r="L246" s="34">
        <v>6318000</v>
      </c>
      <c r="M246" s="35"/>
      <c r="N246" s="35" t="s">
        <v>33</v>
      </c>
      <c r="O246" s="45" t="str">
        <f>IF(AND('331-CT'!$G$5=TH!G246,OR(M246="331",N246="331")),"x","")</f>
        <v/>
      </c>
      <c r="P246" s="45" t="str">
        <f>IF(AND(A246='111'!$L$11,OR($M246=$P$7,$N246=$P$7)),"x","")</f>
        <v/>
      </c>
      <c r="Q246" s="45" t="str">
        <f>IF(AND($M246=$P$7,$A246&lt;'111'!$L$11),"x","")</f>
        <v/>
      </c>
      <c r="R246" s="45" t="str">
        <f>IF(AND($N246=$P$7,$A246&lt;'111'!$L$11),"x","")</f>
        <v>x</v>
      </c>
    </row>
    <row r="247" spans="1:18" ht="15.75" customHeight="1">
      <c r="A247" s="32">
        <f t="shared" si="41"/>
        <v>2</v>
      </c>
      <c r="B247" s="33">
        <f t="shared" si="42"/>
        <v>42772</v>
      </c>
      <c r="C247" s="110" t="s">
        <v>261</v>
      </c>
      <c r="D247" s="33">
        <v>42772</v>
      </c>
      <c r="E247" s="88" t="s">
        <v>597</v>
      </c>
      <c r="F247" s="103"/>
      <c r="G247" s="151"/>
      <c r="H247" s="99"/>
      <c r="I247" s="99"/>
      <c r="J247" s="98"/>
      <c r="K247" s="99"/>
      <c r="L247" s="34">
        <v>600000</v>
      </c>
      <c r="M247" s="35"/>
      <c r="N247" s="35" t="s">
        <v>33</v>
      </c>
      <c r="O247" s="45" t="str">
        <f>IF(AND('331-CT'!$G$5=TH!G247,OR(M247="331",N247="331")),"x","")</f>
        <v/>
      </c>
      <c r="P247" s="45" t="str">
        <f>IF(AND(A247='111'!$L$11,OR($M247=$P$7,$N247=$P$7)),"x","")</f>
        <v/>
      </c>
      <c r="Q247" s="45" t="str">
        <f>IF(AND($M247=$P$7,$A247&lt;'111'!$L$11),"x","")</f>
        <v/>
      </c>
      <c r="R247" s="45" t="str">
        <f>IF(AND($N247=$P$7,$A247&lt;'111'!$L$11),"x","")</f>
        <v>x</v>
      </c>
    </row>
    <row r="248" spans="1:18" ht="15.75" customHeight="1">
      <c r="A248" s="32">
        <f t="shared" ref="A248:A268" si="44">IF(B248&lt;&gt;"",MONTH(B248),"")</f>
        <v>2</v>
      </c>
      <c r="B248" s="33">
        <f t="shared" ref="B248:B268" si="45">D248</f>
        <v>42772</v>
      </c>
      <c r="C248" s="110" t="s">
        <v>262</v>
      </c>
      <c r="D248" s="33">
        <v>42772</v>
      </c>
      <c r="E248" s="88" t="s">
        <v>598</v>
      </c>
      <c r="F248" s="103"/>
      <c r="G248" s="151"/>
      <c r="H248" s="99"/>
      <c r="I248" s="99"/>
      <c r="J248" s="98"/>
      <c r="K248" s="99"/>
      <c r="L248" s="34">
        <v>900000</v>
      </c>
      <c r="M248" s="35"/>
      <c r="N248" s="35" t="s">
        <v>33</v>
      </c>
      <c r="O248" s="45" t="str">
        <f>IF(AND('331-CT'!$G$5=TH!G248,OR(M248="331",N248="331")),"x","")</f>
        <v/>
      </c>
      <c r="P248" s="45" t="str">
        <f>IF(AND(A248='111'!$L$11,OR($M248=$P$7,$N248=$P$7)),"x","")</f>
        <v/>
      </c>
      <c r="Q248" s="45" t="str">
        <f>IF(AND($M248=$P$7,$A248&lt;'111'!$L$11),"x","")</f>
        <v/>
      </c>
      <c r="R248" s="45" t="str">
        <f>IF(AND($N248=$P$7,$A248&lt;'111'!$L$11),"x","")</f>
        <v>x</v>
      </c>
    </row>
    <row r="249" spans="1:18" ht="15.75" customHeight="1">
      <c r="A249" s="32">
        <f t="shared" si="44"/>
        <v>2</v>
      </c>
      <c r="B249" s="33">
        <f t="shared" si="45"/>
        <v>42772</v>
      </c>
      <c r="C249" s="110" t="s">
        <v>263</v>
      </c>
      <c r="D249" s="33">
        <v>42772</v>
      </c>
      <c r="E249" s="88" t="s">
        <v>599</v>
      </c>
      <c r="F249" s="103"/>
      <c r="G249" s="151"/>
      <c r="H249" s="99"/>
      <c r="I249" s="99"/>
      <c r="J249" s="98"/>
      <c r="K249" s="99"/>
      <c r="L249" s="34">
        <v>435000</v>
      </c>
      <c r="M249" s="35"/>
      <c r="N249" s="35" t="s">
        <v>33</v>
      </c>
      <c r="O249" s="45" t="str">
        <f>IF(AND('331-CT'!$G$5=TH!G249,OR(M249="331",N249="331")),"x","")</f>
        <v/>
      </c>
      <c r="P249" s="45" t="str">
        <f>IF(AND(A249='111'!$L$11,OR($M249=$P$7,$N249=$P$7)),"x","")</f>
        <v/>
      </c>
      <c r="Q249" s="45" t="str">
        <f>IF(AND($M249=$P$7,$A249&lt;'111'!$L$11),"x","")</f>
        <v/>
      </c>
      <c r="R249" s="45" t="str">
        <f>IF(AND($N249=$P$7,$A249&lt;'111'!$L$11),"x","")</f>
        <v>x</v>
      </c>
    </row>
    <row r="250" spans="1:18" ht="15.75" customHeight="1">
      <c r="A250" s="32">
        <f t="shared" si="44"/>
        <v>2</v>
      </c>
      <c r="B250" s="33">
        <f t="shared" si="45"/>
        <v>42774</v>
      </c>
      <c r="C250" s="110" t="s">
        <v>264</v>
      </c>
      <c r="D250" s="33">
        <v>42774</v>
      </c>
      <c r="E250" s="88" t="s">
        <v>600</v>
      </c>
      <c r="F250" s="103"/>
      <c r="G250" s="151"/>
      <c r="H250" s="99"/>
      <c r="I250" s="99"/>
      <c r="J250" s="98"/>
      <c r="K250" s="99"/>
      <c r="L250" s="34">
        <v>2000000</v>
      </c>
      <c r="M250" s="35"/>
      <c r="N250" s="35" t="s">
        <v>33</v>
      </c>
      <c r="O250" s="45" t="str">
        <f>IF(AND('331-CT'!$G$5=TH!G250,OR(M250="331",N250="331")),"x","")</f>
        <v/>
      </c>
      <c r="P250" s="45" t="str">
        <f>IF(AND(A250='111'!$L$11,OR($M250=$P$7,$N250=$P$7)),"x","")</f>
        <v/>
      </c>
      <c r="Q250" s="45" t="str">
        <f>IF(AND($M250=$P$7,$A250&lt;'111'!$L$11),"x","")</f>
        <v/>
      </c>
      <c r="R250" s="45" t="str">
        <f>IF(AND($N250=$P$7,$A250&lt;'111'!$L$11),"x","")</f>
        <v>x</v>
      </c>
    </row>
    <row r="251" spans="1:18" ht="15.75" customHeight="1">
      <c r="A251" s="32">
        <f t="shared" si="44"/>
        <v>2</v>
      </c>
      <c r="B251" s="33">
        <f t="shared" si="45"/>
        <v>42774</v>
      </c>
      <c r="C251" s="110" t="s">
        <v>265</v>
      </c>
      <c r="D251" s="33">
        <v>42774</v>
      </c>
      <c r="E251" s="88" t="s">
        <v>601</v>
      </c>
      <c r="F251" s="103"/>
      <c r="G251" s="151"/>
      <c r="H251" s="99"/>
      <c r="I251" s="99"/>
      <c r="J251" s="98"/>
      <c r="K251" s="99"/>
      <c r="L251" s="34">
        <v>7500000</v>
      </c>
      <c r="M251" s="35"/>
      <c r="N251" s="35" t="s">
        <v>33</v>
      </c>
      <c r="O251" s="45" t="str">
        <f>IF(AND('331-CT'!$G$5=TH!G251,OR(M251="331",N251="331")),"x","")</f>
        <v/>
      </c>
      <c r="P251" s="45" t="str">
        <f>IF(AND(A251='111'!$L$11,OR($M251=$P$7,$N251=$P$7)),"x","")</f>
        <v/>
      </c>
      <c r="Q251" s="45" t="str">
        <f>IF(AND($M251=$P$7,$A251&lt;'111'!$L$11),"x","")</f>
        <v/>
      </c>
      <c r="R251" s="45" t="str">
        <f>IF(AND($N251=$P$7,$A251&lt;'111'!$L$11),"x","")</f>
        <v>x</v>
      </c>
    </row>
    <row r="252" spans="1:18" ht="15.75" customHeight="1">
      <c r="A252" s="32">
        <f t="shared" si="44"/>
        <v>2</v>
      </c>
      <c r="B252" s="33">
        <f t="shared" si="45"/>
        <v>42774</v>
      </c>
      <c r="C252" s="110" t="s">
        <v>266</v>
      </c>
      <c r="D252" s="33">
        <v>42774</v>
      </c>
      <c r="E252" s="88" t="s">
        <v>602</v>
      </c>
      <c r="F252" s="103"/>
      <c r="G252" s="151"/>
      <c r="H252" s="99"/>
      <c r="I252" s="99"/>
      <c r="J252" s="98"/>
      <c r="K252" s="99"/>
      <c r="L252" s="34">
        <v>1000000</v>
      </c>
      <c r="M252" s="35"/>
      <c r="N252" s="35" t="s">
        <v>33</v>
      </c>
      <c r="O252" s="45" t="str">
        <f>IF(AND('331-CT'!$G$5=TH!G252,OR(M252="331",N252="331")),"x","")</f>
        <v/>
      </c>
      <c r="P252" s="45" t="str">
        <f>IF(AND(A252='111'!$L$11,OR($M252=$P$7,$N252=$P$7)),"x","")</f>
        <v/>
      </c>
      <c r="Q252" s="45" t="str">
        <f>IF(AND($M252=$P$7,$A252&lt;'111'!$L$11),"x","")</f>
        <v/>
      </c>
      <c r="R252" s="45" t="str">
        <f>IF(AND($N252=$P$7,$A252&lt;'111'!$L$11),"x","")</f>
        <v>x</v>
      </c>
    </row>
    <row r="253" spans="1:18" ht="15.75" customHeight="1">
      <c r="A253" s="32">
        <f t="shared" si="44"/>
        <v>2</v>
      </c>
      <c r="B253" s="33">
        <f t="shared" si="45"/>
        <v>42774</v>
      </c>
      <c r="C253" s="110" t="s">
        <v>267</v>
      </c>
      <c r="D253" s="33">
        <v>42774</v>
      </c>
      <c r="E253" s="88" t="s">
        <v>603</v>
      </c>
      <c r="F253" s="103"/>
      <c r="G253" s="151"/>
      <c r="H253" s="99"/>
      <c r="I253" s="99"/>
      <c r="J253" s="98"/>
      <c r="K253" s="99"/>
      <c r="L253" s="34">
        <v>820000</v>
      </c>
      <c r="M253" s="35"/>
      <c r="N253" s="35" t="s">
        <v>33</v>
      </c>
      <c r="O253" s="45" t="str">
        <f>IF(AND('331-CT'!$G$5=TH!G253,OR(M253="331",N253="331")),"x","")</f>
        <v/>
      </c>
      <c r="P253" s="45" t="str">
        <f>IF(AND(A253='111'!$L$11,OR($M253=$P$7,$N253=$P$7)),"x","")</f>
        <v/>
      </c>
      <c r="Q253" s="45" t="str">
        <f>IF(AND($M253=$P$7,$A253&lt;'111'!$L$11),"x","")</f>
        <v/>
      </c>
      <c r="R253" s="45" t="str">
        <f>IF(AND($N253=$P$7,$A253&lt;'111'!$L$11),"x","")</f>
        <v>x</v>
      </c>
    </row>
    <row r="254" spans="1:18" ht="15.75" customHeight="1">
      <c r="A254" s="32">
        <f t="shared" si="44"/>
        <v>2</v>
      </c>
      <c r="B254" s="33">
        <f t="shared" si="45"/>
        <v>42775</v>
      </c>
      <c r="C254" s="110" t="s">
        <v>259</v>
      </c>
      <c r="D254" s="33">
        <v>42775</v>
      </c>
      <c r="E254" s="88" t="s">
        <v>327</v>
      </c>
      <c r="F254" s="103"/>
      <c r="G254" s="151"/>
      <c r="H254" s="99"/>
      <c r="I254" s="99"/>
      <c r="J254" s="98"/>
      <c r="K254" s="99"/>
      <c r="L254" s="34">
        <v>1186000000</v>
      </c>
      <c r="M254" s="35" t="s">
        <v>33</v>
      </c>
      <c r="N254" s="35"/>
      <c r="O254" s="45" t="str">
        <f>IF(AND('331-CT'!$G$5=TH!G254,OR(M254="331",N254="331")),"x","")</f>
        <v/>
      </c>
      <c r="P254" s="45" t="str">
        <f>IF(AND(A254='111'!$L$11,OR($M254=$P$7,$N254=$P$7)),"x","")</f>
        <v/>
      </c>
      <c r="Q254" s="45" t="str">
        <f>IF(AND($M254=$P$7,$A254&lt;'111'!$L$11),"x","")</f>
        <v>x</v>
      </c>
      <c r="R254" s="45" t="str">
        <f>IF(AND($N254=$P$7,$A254&lt;'111'!$L$11),"x","")</f>
        <v/>
      </c>
    </row>
    <row r="255" spans="1:18" ht="15.75" customHeight="1">
      <c r="A255" s="32">
        <f t="shared" si="44"/>
        <v>2</v>
      </c>
      <c r="B255" s="33">
        <f t="shared" si="45"/>
        <v>42775</v>
      </c>
      <c r="C255" s="110" t="s">
        <v>311</v>
      </c>
      <c r="D255" s="33">
        <v>42775</v>
      </c>
      <c r="E255" s="88" t="s">
        <v>604</v>
      </c>
      <c r="F255" s="103"/>
      <c r="G255" s="151"/>
      <c r="H255" s="99"/>
      <c r="I255" s="99"/>
      <c r="J255" s="98"/>
      <c r="K255" s="99"/>
      <c r="L255" s="34">
        <v>2540000000</v>
      </c>
      <c r="M255" s="35" t="s">
        <v>33</v>
      </c>
      <c r="N255" s="35"/>
      <c r="O255" s="45" t="str">
        <f>IF(AND('331-CT'!$G$5=TH!G255,OR(M255="331",N255="331")),"x","")</f>
        <v/>
      </c>
      <c r="P255" s="45" t="str">
        <f>IF(AND(A255='111'!$L$11,OR($M255=$P$7,$N255=$P$7)),"x","")</f>
        <v/>
      </c>
      <c r="Q255" s="45" t="str">
        <f>IF(AND($M255=$P$7,$A255&lt;'111'!$L$11),"x","")</f>
        <v>x</v>
      </c>
      <c r="R255" s="45" t="str">
        <f>IF(AND($N255=$P$7,$A255&lt;'111'!$L$11),"x","")</f>
        <v/>
      </c>
    </row>
    <row r="256" spans="1:18" ht="15.75" customHeight="1">
      <c r="A256" s="32">
        <f t="shared" si="44"/>
        <v>2</v>
      </c>
      <c r="B256" s="33">
        <f t="shared" si="45"/>
        <v>42775</v>
      </c>
      <c r="C256" s="110" t="s">
        <v>268</v>
      </c>
      <c r="D256" s="33">
        <v>42775</v>
      </c>
      <c r="E256" s="36" t="s">
        <v>605</v>
      </c>
      <c r="F256" s="103"/>
      <c r="G256" s="153"/>
      <c r="H256" s="99"/>
      <c r="I256" s="99"/>
      <c r="J256" s="98"/>
      <c r="K256" s="99"/>
      <c r="L256" s="34">
        <v>3361200000</v>
      </c>
      <c r="M256" s="35"/>
      <c r="N256" s="35" t="s">
        <v>33</v>
      </c>
      <c r="O256" s="45" t="str">
        <f>IF(AND('331-CT'!$G$5=TH!G256,OR(M256="331",N256="331")),"x","")</f>
        <v/>
      </c>
      <c r="P256" s="45" t="str">
        <f>IF(AND(A256='111'!$L$11,OR($M256=$P$7,$N256=$P$7)),"x","")</f>
        <v/>
      </c>
      <c r="Q256" s="45" t="str">
        <f>IF(AND($M256=$P$7,$A256&lt;'111'!$L$11),"x","")</f>
        <v/>
      </c>
      <c r="R256" s="45" t="str">
        <f>IF(AND($N256=$P$7,$A256&lt;'111'!$L$11),"x","")</f>
        <v>x</v>
      </c>
    </row>
    <row r="257" spans="1:18" ht="15.75" customHeight="1">
      <c r="A257" s="32">
        <f t="shared" si="44"/>
        <v>2</v>
      </c>
      <c r="B257" s="33">
        <f t="shared" si="45"/>
        <v>42775</v>
      </c>
      <c r="C257" s="110" t="s">
        <v>269</v>
      </c>
      <c r="D257" s="33">
        <v>42775</v>
      </c>
      <c r="E257" s="88" t="s">
        <v>606</v>
      </c>
      <c r="F257" s="103"/>
      <c r="G257" s="151"/>
      <c r="H257" s="99"/>
      <c r="I257" s="99"/>
      <c r="J257" s="98"/>
      <c r="K257" s="99"/>
      <c r="L257" s="34">
        <v>15000000</v>
      </c>
      <c r="M257" s="35"/>
      <c r="N257" s="35" t="s">
        <v>33</v>
      </c>
      <c r="O257" s="45" t="str">
        <f>IF(AND('331-CT'!$G$5=TH!G257,OR(M257="331",N257="331")),"x","")</f>
        <v/>
      </c>
      <c r="P257" s="45" t="str">
        <f>IF(AND(A257='111'!$L$11,OR($M257=$P$7,$N257=$P$7)),"x","")</f>
        <v/>
      </c>
      <c r="Q257" s="45" t="str">
        <f>IF(AND($M257=$P$7,$A257&lt;'111'!$L$11),"x","")</f>
        <v/>
      </c>
      <c r="R257" s="45" t="str">
        <f>IF(AND($N257=$P$7,$A257&lt;'111'!$L$11),"x","")</f>
        <v>x</v>
      </c>
    </row>
    <row r="258" spans="1:18" ht="15.75" customHeight="1">
      <c r="A258" s="32">
        <f t="shared" si="44"/>
        <v>2</v>
      </c>
      <c r="B258" s="33">
        <f t="shared" si="45"/>
        <v>42775</v>
      </c>
      <c r="C258" s="110" t="s">
        <v>270</v>
      </c>
      <c r="D258" s="33">
        <v>42775</v>
      </c>
      <c r="E258" s="88" t="s">
        <v>607</v>
      </c>
      <c r="F258" s="103"/>
      <c r="G258" s="151"/>
      <c r="H258" s="99"/>
      <c r="I258" s="99"/>
      <c r="J258" s="98"/>
      <c r="K258" s="99"/>
      <c r="L258" s="34">
        <v>17200000</v>
      </c>
      <c r="M258" s="35"/>
      <c r="N258" s="35" t="s">
        <v>33</v>
      </c>
      <c r="O258" s="45" t="str">
        <f>IF(AND('331-CT'!$G$5=TH!G258,OR(M258="331",N258="331")),"x","")</f>
        <v/>
      </c>
      <c r="P258" s="45" t="str">
        <f>IF(AND(A258='111'!$L$11,OR($M258=$P$7,$N258=$P$7)),"x","")</f>
        <v/>
      </c>
      <c r="Q258" s="45" t="str">
        <f>IF(AND($M258=$P$7,$A258&lt;'111'!$L$11),"x","")</f>
        <v/>
      </c>
      <c r="R258" s="45" t="str">
        <f>IF(AND($N258=$P$7,$A258&lt;'111'!$L$11),"x","")</f>
        <v>x</v>
      </c>
    </row>
    <row r="259" spans="1:18" ht="15.75" customHeight="1">
      <c r="A259" s="32">
        <f t="shared" si="44"/>
        <v>2</v>
      </c>
      <c r="B259" s="33">
        <f t="shared" si="45"/>
        <v>42775</v>
      </c>
      <c r="C259" s="110" t="s">
        <v>271</v>
      </c>
      <c r="D259" s="33">
        <v>42775</v>
      </c>
      <c r="E259" s="88" t="s">
        <v>461</v>
      </c>
      <c r="F259" s="103"/>
      <c r="G259" s="151"/>
      <c r="H259" s="99"/>
      <c r="I259" s="99"/>
      <c r="J259" s="98"/>
      <c r="K259" s="99"/>
      <c r="L259" s="34">
        <v>1000000</v>
      </c>
      <c r="M259" s="35"/>
      <c r="N259" s="35" t="s">
        <v>33</v>
      </c>
      <c r="O259" s="45" t="str">
        <f>IF(AND('331-CT'!$G$5=TH!G259,OR(M259="331",N259="331")),"x","")</f>
        <v/>
      </c>
      <c r="P259" s="45" t="str">
        <f>IF(AND(A259='111'!$L$11,OR($M259=$P$7,$N259=$P$7)),"x","")</f>
        <v/>
      </c>
      <c r="Q259" s="45" t="str">
        <f>IF(AND($M259=$P$7,$A259&lt;'111'!$L$11),"x","")</f>
        <v/>
      </c>
      <c r="R259" s="45" t="str">
        <f>IF(AND($N259=$P$7,$A259&lt;'111'!$L$11),"x","")</f>
        <v>x</v>
      </c>
    </row>
    <row r="260" spans="1:18" ht="15.75" customHeight="1">
      <c r="A260" s="32">
        <f t="shared" si="44"/>
        <v>2</v>
      </c>
      <c r="B260" s="33">
        <f t="shared" si="45"/>
        <v>42777</v>
      </c>
      <c r="C260" s="110" t="s">
        <v>291</v>
      </c>
      <c r="D260" s="33">
        <v>42777</v>
      </c>
      <c r="E260" s="88" t="s">
        <v>608</v>
      </c>
      <c r="F260" s="103"/>
      <c r="G260" s="151"/>
      <c r="H260" s="99"/>
      <c r="I260" s="99"/>
      <c r="J260" s="98"/>
      <c r="K260" s="99"/>
      <c r="L260" s="34">
        <v>10000000</v>
      </c>
      <c r="M260" s="35"/>
      <c r="N260" s="35" t="s">
        <v>33</v>
      </c>
      <c r="O260" s="45" t="str">
        <f>IF(AND('331-CT'!$G$5=TH!G260,OR(M260="331",N260="331")),"x","")</f>
        <v/>
      </c>
      <c r="P260" s="45" t="str">
        <f>IF(AND(A260='111'!$L$11,OR($M260=$P$7,$N260=$P$7)),"x","")</f>
        <v/>
      </c>
      <c r="Q260" s="45" t="str">
        <f>IF(AND($M260=$P$7,$A260&lt;'111'!$L$11),"x","")</f>
        <v/>
      </c>
      <c r="R260" s="45" t="str">
        <f>IF(AND($N260=$P$7,$A260&lt;'111'!$L$11),"x","")</f>
        <v>x</v>
      </c>
    </row>
    <row r="261" spans="1:18" ht="15.75" customHeight="1">
      <c r="A261" s="32">
        <f t="shared" si="44"/>
        <v>2</v>
      </c>
      <c r="B261" s="33">
        <f t="shared" si="45"/>
        <v>42777</v>
      </c>
      <c r="C261" s="110" t="s">
        <v>292</v>
      </c>
      <c r="D261" s="33">
        <v>42777</v>
      </c>
      <c r="E261" s="88" t="s">
        <v>609</v>
      </c>
      <c r="F261" s="103"/>
      <c r="G261" s="151"/>
      <c r="H261" s="99"/>
      <c r="I261" s="99"/>
      <c r="J261" s="98"/>
      <c r="K261" s="99"/>
      <c r="L261" s="34">
        <v>36000000</v>
      </c>
      <c r="M261" s="35"/>
      <c r="N261" s="35" t="s">
        <v>33</v>
      </c>
      <c r="O261" s="45" t="str">
        <f>IF(AND('331-CT'!$G$5=TH!G261,OR(M261="331",N261="331")),"x","")</f>
        <v/>
      </c>
      <c r="P261" s="45" t="str">
        <f>IF(AND(A261='111'!$L$11,OR($M261=$P$7,$N261=$P$7)),"x","")</f>
        <v/>
      </c>
      <c r="Q261" s="45" t="str">
        <f>IF(AND($M261=$P$7,$A261&lt;'111'!$L$11),"x","")</f>
        <v/>
      </c>
      <c r="R261" s="45" t="str">
        <f>IF(AND($N261=$P$7,$A261&lt;'111'!$L$11),"x","")</f>
        <v>x</v>
      </c>
    </row>
    <row r="262" spans="1:18" ht="15.75" customHeight="1">
      <c r="A262" s="32">
        <f t="shared" si="44"/>
        <v>2</v>
      </c>
      <c r="B262" s="33">
        <f t="shared" si="45"/>
        <v>42777</v>
      </c>
      <c r="C262" s="110" t="s">
        <v>293</v>
      </c>
      <c r="D262" s="33">
        <v>42777</v>
      </c>
      <c r="E262" s="88" t="s">
        <v>474</v>
      </c>
      <c r="F262" s="103"/>
      <c r="G262" s="151"/>
      <c r="H262" s="99"/>
      <c r="I262" s="99"/>
      <c r="J262" s="98"/>
      <c r="K262" s="99"/>
      <c r="L262" s="34">
        <v>225000</v>
      </c>
      <c r="M262" s="35"/>
      <c r="N262" s="35" t="s">
        <v>33</v>
      </c>
      <c r="O262" s="45" t="str">
        <f>IF(AND('331-CT'!$G$5=TH!G262,OR(M262="331",N262="331")),"x","")</f>
        <v/>
      </c>
      <c r="P262" s="45" t="str">
        <f>IF(AND(A262='111'!$L$11,OR($M262=$P$7,$N262=$P$7)),"x","")</f>
        <v/>
      </c>
      <c r="Q262" s="45" t="str">
        <f>IF(AND($M262=$P$7,$A262&lt;'111'!$L$11),"x","")</f>
        <v/>
      </c>
      <c r="R262" s="45" t="str">
        <f>IF(AND($N262=$P$7,$A262&lt;'111'!$L$11),"x","")</f>
        <v>x</v>
      </c>
    </row>
    <row r="263" spans="1:18" ht="15.75" customHeight="1">
      <c r="A263" s="32">
        <f t="shared" si="44"/>
        <v>2</v>
      </c>
      <c r="B263" s="33">
        <f t="shared" si="45"/>
        <v>42777</v>
      </c>
      <c r="C263" s="110" t="s">
        <v>294</v>
      </c>
      <c r="D263" s="33">
        <v>42777</v>
      </c>
      <c r="E263" s="88" t="s">
        <v>610</v>
      </c>
      <c r="F263" s="103"/>
      <c r="G263" s="151"/>
      <c r="H263" s="99"/>
      <c r="I263" s="99"/>
      <c r="J263" s="98"/>
      <c r="K263" s="99"/>
      <c r="L263" s="34">
        <v>6000000</v>
      </c>
      <c r="M263" s="35"/>
      <c r="N263" s="35" t="s">
        <v>33</v>
      </c>
      <c r="O263" s="45" t="str">
        <f>IF(AND('331-CT'!$G$5=TH!G263,OR(M263="331",N263="331")),"x","")</f>
        <v/>
      </c>
      <c r="P263" s="45" t="str">
        <f>IF(AND(A263='111'!$L$11,OR($M263=$P$7,$N263=$P$7)),"x","")</f>
        <v/>
      </c>
      <c r="Q263" s="45" t="str">
        <f>IF(AND($M263=$P$7,$A263&lt;'111'!$L$11),"x","")</f>
        <v/>
      </c>
      <c r="R263" s="45" t="str">
        <f>IF(AND($N263=$P$7,$A263&lt;'111'!$L$11),"x","")</f>
        <v>x</v>
      </c>
    </row>
    <row r="264" spans="1:18" ht="15.75" customHeight="1">
      <c r="A264" s="32">
        <f t="shared" si="44"/>
        <v>2</v>
      </c>
      <c r="B264" s="33">
        <f t="shared" si="45"/>
        <v>42779</v>
      </c>
      <c r="C264" s="110" t="s">
        <v>295</v>
      </c>
      <c r="D264" s="33">
        <v>42779</v>
      </c>
      <c r="E264" s="88" t="s">
        <v>611</v>
      </c>
      <c r="F264" s="103"/>
      <c r="G264" s="151"/>
      <c r="H264" s="99"/>
      <c r="I264" s="99"/>
      <c r="J264" s="98"/>
      <c r="K264" s="99"/>
      <c r="L264" s="34">
        <v>70000000</v>
      </c>
      <c r="M264" s="35"/>
      <c r="N264" s="35" t="s">
        <v>33</v>
      </c>
      <c r="O264" s="45" t="str">
        <f>IF(AND('331-CT'!$G$5=TH!G264,OR(M264="331",N264="331")),"x","")</f>
        <v/>
      </c>
      <c r="P264" s="45" t="str">
        <f>IF(AND(A264='111'!$L$11,OR($M264=$P$7,$N264=$P$7)),"x","")</f>
        <v/>
      </c>
      <c r="Q264" s="45" t="str">
        <f>IF(AND($M264=$P$7,$A264&lt;'111'!$L$11),"x","")</f>
        <v/>
      </c>
      <c r="R264" s="45" t="str">
        <f>IF(AND($N264=$P$7,$A264&lt;'111'!$L$11),"x","")</f>
        <v>x</v>
      </c>
    </row>
    <row r="265" spans="1:18" ht="15.75" customHeight="1">
      <c r="A265" s="32">
        <f t="shared" si="44"/>
        <v>2</v>
      </c>
      <c r="B265" s="33">
        <f t="shared" si="45"/>
        <v>42779</v>
      </c>
      <c r="C265" s="110" t="s">
        <v>296</v>
      </c>
      <c r="D265" s="33">
        <v>42779</v>
      </c>
      <c r="E265" s="36" t="s">
        <v>612</v>
      </c>
      <c r="F265" s="103"/>
      <c r="G265" s="153"/>
      <c r="H265" s="99"/>
      <c r="I265" s="99"/>
      <c r="J265" s="98"/>
      <c r="K265" s="99"/>
      <c r="L265" s="34">
        <v>2837000</v>
      </c>
      <c r="M265" s="35"/>
      <c r="N265" s="35" t="s">
        <v>33</v>
      </c>
      <c r="O265" s="45" t="str">
        <f>IF(AND('331-CT'!$G$5=TH!G265,OR(M265="331",N265="331")),"x","")</f>
        <v/>
      </c>
      <c r="P265" s="45" t="str">
        <f>IF(AND(A265='111'!$L$11,OR($M265=$P$7,$N265=$P$7)),"x","")</f>
        <v/>
      </c>
      <c r="Q265" s="45" t="str">
        <f>IF(AND($M265=$P$7,$A265&lt;'111'!$L$11),"x","")</f>
        <v/>
      </c>
      <c r="R265" s="45" t="str">
        <f>IF(AND($N265=$P$7,$A265&lt;'111'!$L$11),"x","")</f>
        <v>x</v>
      </c>
    </row>
    <row r="266" spans="1:18" ht="15.75" customHeight="1">
      <c r="A266" s="32">
        <f t="shared" si="44"/>
        <v>2</v>
      </c>
      <c r="B266" s="33">
        <f t="shared" si="45"/>
        <v>42779</v>
      </c>
      <c r="C266" s="110" t="s">
        <v>297</v>
      </c>
      <c r="D266" s="33">
        <v>42779</v>
      </c>
      <c r="E266" s="88" t="s">
        <v>613</v>
      </c>
      <c r="F266" s="103"/>
      <c r="G266" s="151"/>
      <c r="H266" s="99"/>
      <c r="I266" s="99"/>
      <c r="J266" s="98"/>
      <c r="K266" s="99"/>
      <c r="L266" s="34">
        <v>740000</v>
      </c>
      <c r="M266" s="35"/>
      <c r="N266" s="35" t="s">
        <v>33</v>
      </c>
      <c r="O266" s="45" t="str">
        <f>IF(AND('331-CT'!$G$5=TH!G266,OR(M266="331",N266="331")),"x","")</f>
        <v/>
      </c>
      <c r="P266" s="45" t="str">
        <f>IF(AND(A266='111'!$L$11,OR($M266=$P$7,$N266=$P$7)),"x","")</f>
        <v/>
      </c>
      <c r="Q266" s="45" t="str">
        <f>IF(AND($M266=$P$7,$A266&lt;'111'!$L$11),"x","")</f>
        <v/>
      </c>
      <c r="R266" s="45" t="str">
        <f>IF(AND($N266=$P$7,$A266&lt;'111'!$L$11),"x","")</f>
        <v>x</v>
      </c>
    </row>
    <row r="267" spans="1:18" ht="15.75" customHeight="1">
      <c r="A267" s="32">
        <f t="shared" si="44"/>
        <v>2</v>
      </c>
      <c r="B267" s="33">
        <f t="shared" si="45"/>
        <v>42779</v>
      </c>
      <c r="C267" s="110" t="s">
        <v>298</v>
      </c>
      <c r="D267" s="33">
        <v>42779</v>
      </c>
      <c r="E267" s="88" t="s">
        <v>614</v>
      </c>
      <c r="F267" s="103"/>
      <c r="G267" s="151"/>
      <c r="H267" s="99"/>
      <c r="I267" s="99"/>
      <c r="J267" s="98"/>
      <c r="K267" s="99"/>
      <c r="L267" s="34">
        <v>5000000</v>
      </c>
      <c r="M267" s="35"/>
      <c r="N267" s="35" t="s">
        <v>33</v>
      </c>
      <c r="O267" s="45" t="str">
        <f>IF(AND('331-CT'!$G$5=TH!G267,OR(M267="331",N267="331")),"x","")</f>
        <v/>
      </c>
      <c r="P267" s="45" t="str">
        <f>IF(AND(A267='111'!$L$11,OR($M267=$P$7,$N267=$P$7)),"x","")</f>
        <v/>
      </c>
      <c r="Q267" s="45" t="str">
        <f>IF(AND($M267=$P$7,$A267&lt;'111'!$L$11),"x","")</f>
        <v/>
      </c>
      <c r="R267" s="45" t="str">
        <f>IF(AND($N267=$P$7,$A267&lt;'111'!$L$11),"x","")</f>
        <v>x</v>
      </c>
    </row>
    <row r="268" spans="1:18" ht="15.75" customHeight="1">
      <c r="A268" s="32">
        <f t="shared" si="44"/>
        <v>2</v>
      </c>
      <c r="B268" s="33">
        <f t="shared" si="45"/>
        <v>42780</v>
      </c>
      <c r="C268" s="110" t="s">
        <v>312</v>
      </c>
      <c r="D268" s="33">
        <v>42780</v>
      </c>
      <c r="E268" s="88" t="s">
        <v>327</v>
      </c>
      <c r="F268" s="103"/>
      <c r="G268" s="151"/>
      <c r="H268" s="99"/>
      <c r="I268" s="99"/>
      <c r="J268" s="98"/>
      <c r="K268" s="99"/>
      <c r="L268" s="34">
        <v>6280000000</v>
      </c>
      <c r="M268" s="35" t="s">
        <v>33</v>
      </c>
      <c r="N268" s="35"/>
      <c r="O268" s="45" t="str">
        <f>IF(AND('331-CT'!$G$5=TH!G268,OR(M268="331",N268="331")),"x","")</f>
        <v/>
      </c>
      <c r="P268" s="45" t="str">
        <f>IF(AND(A268='111'!$L$11,OR($M268=$P$7,$N268=$P$7)),"x","")</f>
        <v/>
      </c>
      <c r="Q268" s="45" t="str">
        <f>IF(AND($M268=$P$7,$A268&lt;'111'!$L$11),"x","")</f>
        <v>x</v>
      </c>
      <c r="R268" s="45" t="str">
        <f>IF(AND($N268=$P$7,$A268&lt;'111'!$L$11),"x","")</f>
        <v/>
      </c>
    </row>
    <row r="269" spans="1:18" ht="15.75" customHeight="1">
      <c r="A269" s="32">
        <f t="shared" si="41"/>
        <v>2</v>
      </c>
      <c r="B269" s="33">
        <f t="shared" si="42"/>
        <v>42780</v>
      </c>
      <c r="C269" s="110" t="s">
        <v>299</v>
      </c>
      <c r="D269" s="33">
        <v>42780</v>
      </c>
      <c r="E269" s="88" t="s">
        <v>615</v>
      </c>
      <c r="F269" s="103"/>
      <c r="G269" s="151"/>
      <c r="H269" s="99"/>
      <c r="I269" s="99"/>
      <c r="J269" s="98"/>
      <c r="K269" s="99"/>
      <c r="L269" s="34">
        <v>6022293000</v>
      </c>
      <c r="M269" s="35"/>
      <c r="N269" s="35" t="s">
        <v>33</v>
      </c>
      <c r="O269" s="45" t="str">
        <f>IF(AND('331-CT'!$G$5=TH!G269,OR(M269="331",N269="331")),"x","")</f>
        <v/>
      </c>
      <c r="P269" s="45" t="str">
        <f>IF(AND(A269='111'!$L$11,OR($M269=$P$7,$N269=$P$7)),"x","")</f>
        <v/>
      </c>
      <c r="Q269" s="45" t="str">
        <f>IF(AND($M269=$P$7,$A269&lt;'111'!$L$11),"x","")</f>
        <v/>
      </c>
      <c r="R269" s="45" t="str">
        <f>IF(AND($N269=$P$7,$A269&lt;'111'!$L$11),"x","")</f>
        <v>x</v>
      </c>
    </row>
    <row r="270" spans="1:18" ht="15.75" customHeight="1">
      <c r="A270" s="32">
        <f t="shared" si="41"/>
        <v>2</v>
      </c>
      <c r="B270" s="33">
        <f t="shared" si="42"/>
        <v>42780</v>
      </c>
      <c r="C270" s="110" t="s">
        <v>319</v>
      </c>
      <c r="D270" s="33">
        <v>42780</v>
      </c>
      <c r="E270" s="88" t="s">
        <v>616</v>
      </c>
      <c r="F270" s="103"/>
      <c r="G270" s="151"/>
      <c r="H270" s="99"/>
      <c r="I270" s="99"/>
      <c r="J270" s="98"/>
      <c r="K270" s="99"/>
      <c r="L270" s="34">
        <v>1080000</v>
      </c>
      <c r="M270" s="35"/>
      <c r="N270" s="35" t="s">
        <v>33</v>
      </c>
      <c r="O270" s="45" t="str">
        <f>IF(AND('331-CT'!$G$5=TH!G270,OR(M270="331",N270="331")),"x","")</f>
        <v/>
      </c>
      <c r="P270" s="45" t="str">
        <f>IF(AND(A270='111'!$L$11,OR($M270=$P$7,$N270=$P$7)),"x","")</f>
        <v/>
      </c>
      <c r="Q270" s="45" t="str">
        <f>IF(AND($M270=$P$7,$A270&lt;'111'!$L$11),"x","")</f>
        <v/>
      </c>
      <c r="R270" s="45" t="str">
        <f>IF(AND($N270=$P$7,$A270&lt;'111'!$L$11),"x","")</f>
        <v>x</v>
      </c>
    </row>
    <row r="271" spans="1:18" ht="15.75" customHeight="1">
      <c r="A271" s="32">
        <f t="shared" si="41"/>
        <v>2</v>
      </c>
      <c r="B271" s="33">
        <f t="shared" si="42"/>
        <v>42780</v>
      </c>
      <c r="C271" s="110" t="s">
        <v>320</v>
      </c>
      <c r="D271" s="33">
        <v>42780</v>
      </c>
      <c r="E271" s="88" t="s">
        <v>617</v>
      </c>
      <c r="F271" s="103"/>
      <c r="G271" s="151"/>
      <c r="H271" s="99"/>
      <c r="I271" s="99"/>
      <c r="J271" s="98"/>
      <c r="K271" s="99"/>
      <c r="L271" s="34">
        <v>2216000</v>
      </c>
      <c r="M271" s="35"/>
      <c r="N271" s="35" t="s">
        <v>33</v>
      </c>
      <c r="O271" s="45" t="str">
        <f>IF(AND('331-CT'!$G$5=TH!G271,OR(M271="331",N271="331")),"x","")</f>
        <v/>
      </c>
      <c r="P271" s="45" t="str">
        <f>IF(AND(A271='111'!$L$11,OR($M271=$P$7,$N271=$P$7)),"x","")</f>
        <v/>
      </c>
      <c r="Q271" s="45" t="str">
        <f>IF(AND($M271=$P$7,$A271&lt;'111'!$L$11),"x","")</f>
        <v/>
      </c>
      <c r="R271" s="45" t="str">
        <f>IF(AND($N271=$P$7,$A271&lt;'111'!$L$11),"x","")</f>
        <v>x</v>
      </c>
    </row>
    <row r="272" spans="1:18" ht="15.75" customHeight="1">
      <c r="A272" s="32">
        <f t="shared" si="41"/>
        <v>2</v>
      </c>
      <c r="B272" s="33">
        <f t="shared" si="42"/>
        <v>42780</v>
      </c>
      <c r="C272" s="110" t="s">
        <v>321</v>
      </c>
      <c r="D272" s="33">
        <v>42780</v>
      </c>
      <c r="E272" s="88" t="s">
        <v>618</v>
      </c>
      <c r="F272" s="103"/>
      <c r="G272" s="151"/>
      <c r="H272" s="99"/>
      <c r="I272" s="99"/>
      <c r="J272" s="98"/>
      <c r="K272" s="99"/>
      <c r="L272" s="34">
        <v>30000000</v>
      </c>
      <c r="M272" s="35"/>
      <c r="N272" s="35" t="s">
        <v>33</v>
      </c>
      <c r="O272" s="45" t="str">
        <f>IF(AND('331-CT'!$G$5=TH!G272,OR(M272="331",N272="331")),"x","")</f>
        <v/>
      </c>
      <c r="P272" s="45" t="str">
        <f>IF(AND(A272='111'!$L$11,OR($M272=$P$7,$N272=$P$7)),"x","")</f>
        <v/>
      </c>
      <c r="Q272" s="45" t="str">
        <f>IF(AND($M272=$P$7,$A272&lt;'111'!$L$11),"x","")</f>
        <v/>
      </c>
      <c r="R272" s="45" t="str">
        <f>IF(AND($N272=$P$7,$A272&lt;'111'!$L$11),"x","")</f>
        <v>x</v>
      </c>
    </row>
    <row r="273" spans="1:18" ht="15.75" customHeight="1">
      <c r="A273" s="32">
        <f t="shared" si="41"/>
        <v>2</v>
      </c>
      <c r="B273" s="33">
        <f t="shared" si="42"/>
        <v>42780</v>
      </c>
      <c r="C273" s="110" t="s">
        <v>322</v>
      </c>
      <c r="D273" s="33">
        <v>42780</v>
      </c>
      <c r="E273" s="88" t="s">
        <v>619</v>
      </c>
      <c r="F273" s="103"/>
      <c r="G273" s="151"/>
      <c r="H273" s="99"/>
      <c r="I273" s="99"/>
      <c r="J273" s="98"/>
      <c r="K273" s="99"/>
      <c r="L273" s="34">
        <v>36000000</v>
      </c>
      <c r="M273" s="35"/>
      <c r="N273" s="35" t="s">
        <v>33</v>
      </c>
      <c r="O273" s="45" t="str">
        <f>IF(AND('331-CT'!$G$5=TH!G273,OR(M273="331",N273="331")),"x","")</f>
        <v/>
      </c>
      <c r="P273" s="45" t="str">
        <f>IF(AND(A273='111'!$L$11,OR($M273=$P$7,$N273=$P$7)),"x","")</f>
        <v/>
      </c>
      <c r="Q273" s="45" t="str">
        <f>IF(AND($M273=$P$7,$A273&lt;'111'!$L$11),"x","")</f>
        <v/>
      </c>
      <c r="R273" s="45" t="str">
        <f>IF(AND($N273=$P$7,$A273&lt;'111'!$L$11),"x","")</f>
        <v>x</v>
      </c>
    </row>
    <row r="274" spans="1:18" ht="15.75" customHeight="1">
      <c r="A274" s="32">
        <f t="shared" si="41"/>
        <v>2</v>
      </c>
      <c r="B274" s="33">
        <f t="shared" si="42"/>
        <v>42780</v>
      </c>
      <c r="C274" s="110" t="s">
        <v>328</v>
      </c>
      <c r="D274" s="33">
        <v>42780</v>
      </c>
      <c r="E274" s="88" t="s">
        <v>620</v>
      </c>
      <c r="F274" s="103"/>
      <c r="G274" s="151"/>
      <c r="H274" s="99"/>
      <c r="I274" s="99"/>
      <c r="J274" s="98"/>
      <c r="K274" s="99"/>
      <c r="L274" s="34">
        <v>4720000</v>
      </c>
      <c r="M274" s="35"/>
      <c r="N274" s="35" t="s">
        <v>33</v>
      </c>
      <c r="O274" s="45" t="str">
        <f>IF(AND('331-CT'!$G$5=TH!G274,OR(M274="331",N274="331")),"x","")</f>
        <v/>
      </c>
      <c r="P274" s="45" t="str">
        <f>IF(AND(A274='111'!$L$11,OR($M274=$P$7,$N274=$P$7)),"x","")</f>
        <v/>
      </c>
      <c r="Q274" s="45" t="str">
        <f>IF(AND($M274=$P$7,$A274&lt;'111'!$L$11),"x","")</f>
        <v/>
      </c>
      <c r="R274" s="45" t="str">
        <f>IF(AND($N274=$P$7,$A274&lt;'111'!$L$11),"x","")</f>
        <v>x</v>
      </c>
    </row>
    <row r="275" spans="1:18" ht="15.75" customHeight="1">
      <c r="A275" s="32">
        <f t="shared" si="41"/>
        <v>2</v>
      </c>
      <c r="B275" s="33">
        <f t="shared" si="42"/>
        <v>42782</v>
      </c>
      <c r="C275" s="110" t="s">
        <v>313</v>
      </c>
      <c r="D275" s="33">
        <v>42782</v>
      </c>
      <c r="E275" s="88" t="s">
        <v>545</v>
      </c>
      <c r="F275" s="103"/>
      <c r="G275" s="151"/>
      <c r="H275" s="99"/>
      <c r="I275" s="99"/>
      <c r="J275" s="98"/>
      <c r="K275" s="99"/>
      <c r="L275" s="34">
        <v>500000000</v>
      </c>
      <c r="M275" s="35" t="s">
        <v>33</v>
      </c>
      <c r="N275" s="35"/>
      <c r="O275" s="45" t="str">
        <f>IF(AND('331-CT'!$G$5=TH!G275,OR(M275="331",N275="331")),"x","")</f>
        <v/>
      </c>
      <c r="P275" s="45" t="str">
        <f>IF(AND(A275='111'!$L$11,OR($M275=$P$7,$N275=$P$7)),"x","")</f>
        <v/>
      </c>
      <c r="Q275" s="45" t="str">
        <f>IF(AND($M275=$P$7,$A275&lt;'111'!$L$11),"x","")</f>
        <v>x</v>
      </c>
      <c r="R275" s="45" t="str">
        <f>IF(AND($N275=$P$7,$A275&lt;'111'!$L$11),"x","")</f>
        <v/>
      </c>
    </row>
    <row r="276" spans="1:18" ht="15.75" customHeight="1">
      <c r="A276" s="32">
        <f t="shared" si="41"/>
        <v>2</v>
      </c>
      <c r="B276" s="33">
        <f t="shared" si="42"/>
        <v>42782</v>
      </c>
      <c r="C276" s="110" t="s">
        <v>329</v>
      </c>
      <c r="D276" s="33">
        <v>42782</v>
      </c>
      <c r="E276" s="88" t="s">
        <v>621</v>
      </c>
      <c r="F276" s="103"/>
      <c r="G276" s="151"/>
      <c r="H276" s="99"/>
      <c r="I276" s="99"/>
      <c r="J276" s="98"/>
      <c r="K276" s="99"/>
      <c r="L276" s="34">
        <v>350000000</v>
      </c>
      <c r="M276" s="35"/>
      <c r="N276" s="35" t="s">
        <v>33</v>
      </c>
      <c r="O276" s="45" t="str">
        <f>IF(AND('331-CT'!$G$5=TH!G276,OR(M276="331",N276="331")),"x","")</f>
        <v/>
      </c>
      <c r="P276" s="45" t="str">
        <f>IF(AND(A276='111'!$L$11,OR($M276=$P$7,$N276=$P$7)),"x","")</f>
        <v/>
      </c>
      <c r="Q276" s="45" t="str">
        <f>IF(AND($M276=$P$7,$A276&lt;'111'!$L$11),"x","")</f>
        <v/>
      </c>
      <c r="R276" s="45" t="str">
        <f>IF(AND($N276=$P$7,$A276&lt;'111'!$L$11),"x","")</f>
        <v>x</v>
      </c>
    </row>
    <row r="277" spans="1:18" ht="15.75" customHeight="1">
      <c r="A277" s="32">
        <f t="shared" si="41"/>
        <v>2</v>
      </c>
      <c r="B277" s="33">
        <f t="shared" si="42"/>
        <v>42782</v>
      </c>
      <c r="C277" s="110" t="s">
        <v>330</v>
      </c>
      <c r="D277" s="33">
        <v>42782</v>
      </c>
      <c r="E277" s="36" t="s">
        <v>622</v>
      </c>
      <c r="F277" s="103"/>
      <c r="G277" s="153"/>
      <c r="H277" s="99"/>
      <c r="I277" s="99"/>
      <c r="J277" s="98"/>
      <c r="K277" s="99"/>
      <c r="L277" s="34">
        <v>161349000</v>
      </c>
      <c r="M277" s="35"/>
      <c r="N277" s="35" t="s">
        <v>33</v>
      </c>
      <c r="O277" s="45" t="str">
        <f>IF(AND('331-CT'!$G$5=TH!G277,OR(M277="331",N277="331")),"x","")</f>
        <v/>
      </c>
      <c r="P277" s="45" t="str">
        <f>IF(AND(A277='111'!$L$11,OR($M277=$P$7,$N277=$P$7)),"x","")</f>
        <v/>
      </c>
      <c r="Q277" s="45" t="str">
        <f>IF(AND($M277=$P$7,$A277&lt;'111'!$L$11),"x","")</f>
        <v/>
      </c>
      <c r="R277" s="45" t="str">
        <f>IF(AND($N277=$P$7,$A277&lt;'111'!$L$11),"x","")</f>
        <v>x</v>
      </c>
    </row>
    <row r="278" spans="1:18" ht="15.75" customHeight="1">
      <c r="A278" s="32">
        <f t="shared" ref="A278:A491" si="46">IF(B278&lt;&gt;"",MONTH(B278),"")</f>
        <v>2</v>
      </c>
      <c r="B278" s="33">
        <f t="shared" si="42"/>
        <v>42782</v>
      </c>
      <c r="C278" s="110" t="s">
        <v>331</v>
      </c>
      <c r="D278" s="33">
        <v>42782</v>
      </c>
      <c r="E278" s="88" t="s">
        <v>623</v>
      </c>
      <c r="F278" s="103"/>
      <c r="G278" s="151"/>
      <c r="H278" s="99"/>
      <c r="I278" s="99"/>
      <c r="J278" s="98"/>
      <c r="K278" s="99"/>
      <c r="L278" s="34">
        <v>675000</v>
      </c>
      <c r="M278" s="35"/>
      <c r="N278" s="35" t="s">
        <v>33</v>
      </c>
      <c r="O278" s="45" t="str">
        <f>IF(AND('331-CT'!$G$5=TH!G278,OR(M278="331",N278="331")),"x","")</f>
        <v/>
      </c>
      <c r="P278" s="45" t="str">
        <f>IF(AND(A278='111'!$L$11,OR($M278=$P$7,$N278=$P$7)),"x","")</f>
        <v/>
      </c>
      <c r="Q278" s="45" t="str">
        <f>IF(AND($M278=$P$7,$A278&lt;'111'!$L$11),"x","")</f>
        <v/>
      </c>
      <c r="R278" s="45" t="str">
        <f>IF(AND($N278=$P$7,$A278&lt;'111'!$L$11),"x","")</f>
        <v>x</v>
      </c>
    </row>
    <row r="279" spans="1:18" ht="15.75" customHeight="1">
      <c r="A279" s="32">
        <f t="shared" si="46"/>
        <v>2</v>
      </c>
      <c r="B279" s="33">
        <f t="shared" si="42"/>
        <v>42782</v>
      </c>
      <c r="C279" s="110" t="s">
        <v>332</v>
      </c>
      <c r="D279" s="33">
        <v>42782</v>
      </c>
      <c r="E279" s="88" t="s">
        <v>624</v>
      </c>
      <c r="F279" s="103"/>
      <c r="G279" s="151"/>
      <c r="H279" s="99"/>
      <c r="I279" s="99"/>
      <c r="J279" s="98"/>
      <c r="K279" s="99"/>
      <c r="L279" s="34">
        <v>1160000</v>
      </c>
      <c r="M279" s="35"/>
      <c r="N279" s="35" t="s">
        <v>33</v>
      </c>
      <c r="O279" s="45" t="str">
        <f>IF(AND('331-CT'!$G$5=TH!G279,OR(M279="331",N279="331")),"x","")</f>
        <v/>
      </c>
      <c r="P279" s="45" t="str">
        <f>IF(AND(A279='111'!$L$11,OR($M279=$P$7,$N279=$P$7)),"x","")</f>
        <v/>
      </c>
      <c r="Q279" s="45" t="str">
        <f>IF(AND($M279=$P$7,$A279&lt;'111'!$L$11),"x","")</f>
        <v/>
      </c>
      <c r="R279" s="45" t="str">
        <f>IF(AND($N279=$P$7,$A279&lt;'111'!$L$11),"x","")</f>
        <v>x</v>
      </c>
    </row>
    <row r="280" spans="1:18" ht="15.75" customHeight="1">
      <c r="A280" s="32">
        <f t="shared" si="46"/>
        <v>2</v>
      </c>
      <c r="B280" s="33">
        <f t="shared" si="42"/>
        <v>42782</v>
      </c>
      <c r="C280" s="110" t="s">
        <v>333</v>
      </c>
      <c r="D280" s="33">
        <v>42782</v>
      </c>
      <c r="E280" s="88" t="s">
        <v>461</v>
      </c>
      <c r="F280" s="103"/>
      <c r="G280" s="151"/>
      <c r="H280" s="99"/>
      <c r="I280" s="99"/>
      <c r="J280" s="98"/>
      <c r="K280" s="99"/>
      <c r="L280" s="34">
        <v>1000000</v>
      </c>
      <c r="M280" s="35"/>
      <c r="N280" s="35" t="s">
        <v>33</v>
      </c>
      <c r="O280" s="45" t="str">
        <f>IF(AND('331-CT'!$G$5=TH!G280,OR(M280="331",N280="331")),"x","")</f>
        <v/>
      </c>
      <c r="P280" s="45" t="str">
        <f>IF(AND(A280='111'!$L$11,OR($M280=$P$7,$N280=$P$7)),"x","")</f>
        <v/>
      </c>
      <c r="Q280" s="45" t="str">
        <f>IF(AND($M280=$P$7,$A280&lt;'111'!$L$11),"x","")</f>
        <v/>
      </c>
      <c r="R280" s="45" t="str">
        <f>IF(AND($N280=$P$7,$A280&lt;'111'!$L$11),"x","")</f>
        <v>x</v>
      </c>
    </row>
    <row r="281" spans="1:18" ht="15.75" customHeight="1">
      <c r="A281" s="32">
        <f t="shared" si="46"/>
        <v>2</v>
      </c>
      <c r="B281" s="33">
        <f t="shared" si="42"/>
        <v>42783</v>
      </c>
      <c r="C281" s="110" t="s">
        <v>314</v>
      </c>
      <c r="D281" s="33">
        <v>42783</v>
      </c>
      <c r="E281" s="88" t="s">
        <v>625</v>
      </c>
      <c r="F281" s="103"/>
      <c r="G281" s="151"/>
      <c r="H281" s="99"/>
      <c r="I281" s="99"/>
      <c r="J281" s="98"/>
      <c r="K281" s="99"/>
      <c r="L281" s="34">
        <v>10060000000</v>
      </c>
      <c r="M281" s="35" t="s">
        <v>33</v>
      </c>
      <c r="N281" s="35"/>
      <c r="O281" s="45" t="str">
        <f>IF(AND('331-CT'!$G$5=TH!G281,OR(M281="331",N281="331")),"x","")</f>
        <v/>
      </c>
      <c r="P281" s="45" t="str">
        <f>IF(AND(A281='111'!$L$11,OR($M281=$P$7,$N281=$P$7)),"x","")</f>
        <v/>
      </c>
      <c r="Q281" s="45" t="str">
        <f>IF(AND($M281=$P$7,$A281&lt;'111'!$L$11),"x","")</f>
        <v>x</v>
      </c>
      <c r="R281" s="45" t="str">
        <f>IF(AND($N281=$P$7,$A281&lt;'111'!$L$11),"x","")</f>
        <v/>
      </c>
    </row>
    <row r="282" spans="1:18" ht="15.75" customHeight="1">
      <c r="A282" s="32">
        <f t="shared" si="46"/>
        <v>2</v>
      </c>
      <c r="B282" s="33">
        <f t="shared" si="42"/>
        <v>42783</v>
      </c>
      <c r="C282" s="110" t="s">
        <v>334</v>
      </c>
      <c r="D282" s="33">
        <v>42783</v>
      </c>
      <c r="E282" s="88" t="s">
        <v>626</v>
      </c>
      <c r="F282" s="103"/>
      <c r="G282" s="151"/>
      <c r="H282" s="99"/>
      <c r="I282" s="99"/>
      <c r="J282" s="98"/>
      <c r="K282" s="99"/>
      <c r="L282" s="34">
        <v>10184600000</v>
      </c>
      <c r="M282" s="35"/>
      <c r="N282" s="35" t="s">
        <v>33</v>
      </c>
      <c r="O282" s="45" t="str">
        <f>IF(AND('331-CT'!$G$5=TH!G282,OR(M282="331",N282="331")),"x","")</f>
        <v/>
      </c>
      <c r="P282" s="45" t="str">
        <f>IF(AND(A282='111'!$L$11,OR($M282=$P$7,$N282=$P$7)),"x","")</f>
        <v/>
      </c>
      <c r="Q282" s="45" t="str">
        <f>IF(AND($M282=$P$7,$A282&lt;'111'!$L$11),"x","")</f>
        <v/>
      </c>
      <c r="R282" s="45" t="str">
        <f>IF(AND($N282=$P$7,$A282&lt;'111'!$L$11),"x","")</f>
        <v>x</v>
      </c>
    </row>
    <row r="283" spans="1:18" ht="15.75" customHeight="1">
      <c r="A283" s="32">
        <f t="shared" si="46"/>
        <v>2</v>
      </c>
      <c r="B283" s="33">
        <f t="shared" si="42"/>
        <v>42783</v>
      </c>
      <c r="C283" s="110" t="s">
        <v>335</v>
      </c>
      <c r="D283" s="33">
        <v>42783</v>
      </c>
      <c r="E283" s="88" t="s">
        <v>627</v>
      </c>
      <c r="F283" s="103"/>
      <c r="G283" s="151"/>
      <c r="H283" s="99"/>
      <c r="I283" s="99"/>
      <c r="J283" s="98"/>
      <c r="K283" s="99"/>
      <c r="L283" s="34">
        <v>40000000</v>
      </c>
      <c r="M283" s="35"/>
      <c r="N283" s="35" t="s">
        <v>33</v>
      </c>
      <c r="O283" s="45" t="str">
        <f>IF(AND('331-CT'!$G$5=TH!G283,OR(M283="331",N283="331")),"x","")</f>
        <v/>
      </c>
      <c r="P283" s="45" t="str">
        <f>IF(AND(A283='111'!$L$11,OR($M283=$P$7,$N283=$P$7)),"x","")</f>
        <v/>
      </c>
      <c r="Q283" s="45" t="str">
        <f>IF(AND($M283=$P$7,$A283&lt;'111'!$L$11),"x","")</f>
        <v/>
      </c>
      <c r="R283" s="45" t="str">
        <f>IF(AND($N283=$P$7,$A283&lt;'111'!$L$11),"x","")</f>
        <v>x</v>
      </c>
    </row>
    <row r="284" spans="1:18" ht="15.75" customHeight="1">
      <c r="A284" s="32">
        <f t="shared" si="46"/>
        <v>2</v>
      </c>
      <c r="B284" s="33">
        <f t="shared" si="42"/>
        <v>42783</v>
      </c>
      <c r="C284" s="110" t="s">
        <v>349</v>
      </c>
      <c r="D284" s="33">
        <v>42783</v>
      </c>
      <c r="E284" s="88" t="s">
        <v>628</v>
      </c>
      <c r="F284" s="103"/>
      <c r="G284" s="151"/>
      <c r="H284" s="99"/>
      <c r="I284" s="99"/>
      <c r="J284" s="98"/>
      <c r="K284" s="99"/>
      <c r="L284" s="34">
        <v>45195000</v>
      </c>
      <c r="M284" s="35"/>
      <c r="N284" s="35" t="s">
        <v>33</v>
      </c>
      <c r="O284" s="45" t="str">
        <f>IF(AND('331-CT'!$G$5=TH!G284,OR(M284="331",N284="331")),"x","")</f>
        <v/>
      </c>
      <c r="P284" s="45" t="str">
        <f>IF(AND(A284='111'!$L$11,OR($M284=$P$7,$N284=$P$7)),"x","")</f>
        <v/>
      </c>
      <c r="Q284" s="45" t="str">
        <f>IF(AND($M284=$P$7,$A284&lt;'111'!$L$11),"x","")</f>
        <v/>
      </c>
      <c r="R284" s="45" t="str">
        <f>IF(AND($N284=$P$7,$A284&lt;'111'!$L$11),"x","")</f>
        <v>x</v>
      </c>
    </row>
    <row r="285" spans="1:18" ht="15.75" customHeight="1">
      <c r="A285" s="32">
        <f t="shared" si="46"/>
        <v>2</v>
      </c>
      <c r="B285" s="33">
        <f t="shared" si="42"/>
        <v>42783</v>
      </c>
      <c r="C285" s="110" t="s">
        <v>350</v>
      </c>
      <c r="D285" s="33">
        <v>42783</v>
      </c>
      <c r="E285" s="88" t="s">
        <v>629</v>
      </c>
      <c r="F285" s="103"/>
      <c r="G285" s="151"/>
      <c r="H285" s="99"/>
      <c r="I285" s="99"/>
      <c r="J285" s="98"/>
      <c r="K285" s="99"/>
      <c r="L285" s="34">
        <v>300000</v>
      </c>
      <c r="M285" s="35"/>
      <c r="N285" s="35" t="s">
        <v>33</v>
      </c>
      <c r="O285" s="45" t="str">
        <f>IF(AND('331-CT'!$G$5=TH!G285,OR(M285="331",N285="331")),"x","")</f>
        <v/>
      </c>
      <c r="P285" s="45" t="str">
        <f>IF(AND(A285='111'!$L$11,OR($M285=$P$7,$N285=$P$7)),"x","")</f>
        <v/>
      </c>
      <c r="Q285" s="45" t="str">
        <f>IF(AND($M285=$P$7,$A285&lt;'111'!$L$11),"x","")</f>
        <v/>
      </c>
      <c r="R285" s="45" t="str">
        <f>IF(AND($N285=$P$7,$A285&lt;'111'!$L$11),"x","")</f>
        <v>x</v>
      </c>
    </row>
    <row r="286" spans="1:18" ht="15.75" customHeight="1">
      <c r="A286" s="32">
        <f t="shared" si="46"/>
        <v>2</v>
      </c>
      <c r="B286" s="33">
        <f t="shared" si="42"/>
        <v>42783</v>
      </c>
      <c r="C286" s="110" t="s">
        <v>351</v>
      </c>
      <c r="D286" s="33">
        <v>42783</v>
      </c>
      <c r="E286" s="36" t="s">
        <v>630</v>
      </c>
      <c r="F286" s="103"/>
      <c r="G286" s="153"/>
      <c r="H286" s="99"/>
      <c r="I286" s="99"/>
      <c r="J286" s="98"/>
      <c r="K286" s="99"/>
      <c r="L286" s="34">
        <v>15879000</v>
      </c>
      <c r="M286" s="35"/>
      <c r="N286" s="35" t="s">
        <v>33</v>
      </c>
      <c r="O286" s="45" t="str">
        <f>IF(AND('331-CT'!$G$5=TH!G286,OR(M286="331",N286="331")),"x","")</f>
        <v/>
      </c>
      <c r="P286" s="45" t="str">
        <f>IF(AND(A286='111'!$L$11,OR($M286=$P$7,$N286=$P$7)),"x","")</f>
        <v/>
      </c>
      <c r="Q286" s="45" t="str">
        <f>IF(AND($M286=$P$7,$A286&lt;'111'!$L$11),"x","")</f>
        <v/>
      </c>
      <c r="R286" s="45" t="str">
        <f>IF(AND($N286=$P$7,$A286&lt;'111'!$L$11),"x","")</f>
        <v>x</v>
      </c>
    </row>
    <row r="287" spans="1:18" ht="15.75" customHeight="1">
      <c r="A287" s="32">
        <f t="shared" si="46"/>
        <v>2</v>
      </c>
      <c r="B287" s="33">
        <f t="shared" ref="B287:B317" si="47">D287</f>
        <v>42786</v>
      </c>
      <c r="C287" s="110" t="s">
        <v>352</v>
      </c>
      <c r="D287" s="33">
        <v>42786</v>
      </c>
      <c r="E287" s="88" t="s">
        <v>546</v>
      </c>
      <c r="F287" s="103"/>
      <c r="G287" s="151"/>
      <c r="H287" s="99"/>
      <c r="I287" s="99"/>
      <c r="J287" s="98"/>
      <c r="K287" s="99"/>
      <c r="L287" s="34">
        <v>5000000</v>
      </c>
      <c r="M287" s="35"/>
      <c r="N287" s="35" t="s">
        <v>33</v>
      </c>
      <c r="O287" s="45" t="str">
        <f>IF(AND('331-CT'!$G$5=TH!G287,OR(M287="331",N287="331")),"x","")</f>
        <v/>
      </c>
      <c r="P287" s="45" t="str">
        <f>IF(AND(A287='111'!$L$11,OR($M287=$P$7,$N287=$P$7)),"x","")</f>
        <v/>
      </c>
      <c r="Q287" s="45" t="str">
        <f>IF(AND($M287=$P$7,$A287&lt;'111'!$L$11),"x","")</f>
        <v/>
      </c>
      <c r="R287" s="45" t="str">
        <f>IF(AND($N287=$P$7,$A287&lt;'111'!$L$11),"x","")</f>
        <v>x</v>
      </c>
    </row>
    <row r="288" spans="1:18" ht="15.75" customHeight="1">
      <c r="A288" s="32">
        <f t="shared" si="46"/>
        <v>2</v>
      </c>
      <c r="B288" s="33">
        <f t="shared" si="47"/>
        <v>42786</v>
      </c>
      <c r="C288" s="110" t="s">
        <v>359</v>
      </c>
      <c r="D288" s="33">
        <v>42786</v>
      </c>
      <c r="E288" s="88" t="s">
        <v>631</v>
      </c>
      <c r="F288" s="103"/>
      <c r="G288" s="151"/>
      <c r="H288" s="99"/>
      <c r="I288" s="99"/>
      <c r="J288" s="98"/>
      <c r="K288" s="99"/>
      <c r="L288" s="34">
        <v>934000</v>
      </c>
      <c r="M288" s="35"/>
      <c r="N288" s="35" t="s">
        <v>33</v>
      </c>
      <c r="O288" s="45" t="str">
        <f>IF(AND('331-CT'!$G$5=TH!G288,OR(M288="331",N288="331")),"x","")</f>
        <v/>
      </c>
      <c r="P288" s="45" t="str">
        <f>IF(AND(A288='111'!$L$11,OR($M288=$P$7,$N288=$P$7)),"x","")</f>
        <v/>
      </c>
      <c r="Q288" s="45" t="str">
        <f>IF(AND($M288=$P$7,$A288&lt;'111'!$L$11),"x","")</f>
        <v/>
      </c>
      <c r="R288" s="45" t="str">
        <f>IF(AND($N288=$P$7,$A288&lt;'111'!$L$11),"x","")</f>
        <v>x</v>
      </c>
    </row>
    <row r="289" spans="1:18" ht="15.75" customHeight="1">
      <c r="A289" s="32">
        <f t="shared" si="46"/>
        <v>2</v>
      </c>
      <c r="B289" s="33">
        <f t="shared" si="47"/>
        <v>42786</v>
      </c>
      <c r="C289" s="110" t="s">
        <v>360</v>
      </c>
      <c r="D289" s="33">
        <v>42786</v>
      </c>
      <c r="E289" s="88" t="s">
        <v>632</v>
      </c>
      <c r="F289" s="103"/>
      <c r="G289" s="151"/>
      <c r="H289" s="99"/>
      <c r="I289" s="99"/>
      <c r="J289" s="98"/>
      <c r="K289" s="99"/>
      <c r="L289" s="34">
        <v>15011000</v>
      </c>
      <c r="M289" s="35"/>
      <c r="N289" s="35" t="s">
        <v>33</v>
      </c>
      <c r="O289" s="45" t="str">
        <f>IF(AND('331-CT'!$G$5=TH!G289,OR(M289="331",N289="331")),"x","")</f>
        <v/>
      </c>
      <c r="P289" s="45" t="str">
        <f>IF(AND(A289='111'!$L$11,OR($M289=$P$7,$N289=$P$7)),"x","")</f>
        <v/>
      </c>
      <c r="Q289" s="45" t="str">
        <f>IF(AND($M289=$P$7,$A289&lt;'111'!$L$11),"x","")</f>
        <v/>
      </c>
      <c r="R289" s="45" t="str">
        <f>IF(AND($N289=$P$7,$A289&lt;'111'!$L$11),"x","")</f>
        <v>x</v>
      </c>
    </row>
    <row r="290" spans="1:18" ht="15.75" customHeight="1">
      <c r="A290" s="32">
        <f t="shared" si="46"/>
        <v>2</v>
      </c>
      <c r="B290" s="33">
        <f t="shared" si="47"/>
        <v>42786</v>
      </c>
      <c r="C290" s="110" t="s">
        <v>364</v>
      </c>
      <c r="D290" s="33">
        <v>42786</v>
      </c>
      <c r="E290" s="88" t="s">
        <v>633</v>
      </c>
      <c r="F290" s="103"/>
      <c r="G290" s="151"/>
      <c r="H290" s="99"/>
      <c r="I290" s="99"/>
      <c r="J290" s="98"/>
      <c r="K290" s="99"/>
      <c r="L290" s="34">
        <v>30033000</v>
      </c>
      <c r="M290" s="35"/>
      <c r="N290" s="35" t="s">
        <v>33</v>
      </c>
      <c r="O290" s="45" t="str">
        <f>IF(AND('331-CT'!$G$5=TH!G290,OR(M290="331",N290="331")),"x","")</f>
        <v/>
      </c>
      <c r="P290" s="45" t="str">
        <f>IF(AND(A290='111'!$L$11,OR($M290=$P$7,$N290=$P$7)),"x","")</f>
        <v/>
      </c>
      <c r="Q290" s="45" t="str">
        <f>IF(AND($M290=$P$7,$A290&lt;'111'!$L$11),"x","")</f>
        <v/>
      </c>
      <c r="R290" s="45" t="str">
        <f>IF(AND($N290=$P$7,$A290&lt;'111'!$L$11),"x","")</f>
        <v>x</v>
      </c>
    </row>
    <row r="291" spans="1:18" ht="15.75" customHeight="1">
      <c r="A291" s="32">
        <f t="shared" si="46"/>
        <v>2</v>
      </c>
      <c r="B291" s="33">
        <f t="shared" si="47"/>
        <v>42786</v>
      </c>
      <c r="C291" s="110" t="s">
        <v>365</v>
      </c>
      <c r="D291" s="33">
        <v>42786</v>
      </c>
      <c r="E291" s="88" t="s">
        <v>634</v>
      </c>
      <c r="F291" s="103"/>
      <c r="G291" s="151"/>
      <c r="H291" s="99"/>
      <c r="I291" s="99"/>
      <c r="J291" s="98"/>
      <c r="K291" s="99"/>
      <c r="L291" s="34">
        <v>240000</v>
      </c>
      <c r="M291" s="35"/>
      <c r="N291" s="35" t="s">
        <v>33</v>
      </c>
      <c r="O291" s="45" t="str">
        <f>IF(AND('331-CT'!$G$5=TH!G291,OR(M291="331",N291="331")),"x","")</f>
        <v/>
      </c>
      <c r="P291" s="45" t="str">
        <f>IF(AND(A291='111'!$L$11,OR($M291=$P$7,$N291=$P$7)),"x","")</f>
        <v/>
      </c>
      <c r="Q291" s="45" t="str">
        <f>IF(AND($M291=$P$7,$A291&lt;'111'!$L$11),"x","")</f>
        <v/>
      </c>
      <c r="R291" s="45" t="str">
        <f>IF(AND($N291=$P$7,$A291&lt;'111'!$L$11),"x","")</f>
        <v>x</v>
      </c>
    </row>
    <row r="292" spans="1:18" ht="15.75" customHeight="1">
      <c r="A292" s="32">
        <f t="shared" si="46"/>
        <v>2</v>
      </c>
      <c r="B292" s="33">
        <f t="shared" si="47"/>
        <v>42786</v>
      </c>
      <c r="C292" s="110" t="s">
        <v>366</v>
      </c>
      <c r="D292" s="33">
        <v>42786</v>
      </c>
      <c r="E292" s="88" t="s">
        <v>596</v>
      </c>
      <c r="F292" s="103"/>
      <c r="G292" s="151"/>
      <c r="H292" s="99"/>
      <c r="I292" s="99"/>
      <c r="J292" s="98"/>
      <c r="K292" s="99"/>
      <c r="L292" s="34">
        <v>7919000</v>
      </c>
      <c r="M292" s="35"/>
      <c r="N292" s="35" t="s">
        <v>33</v>
      </c>
      <c r="O292" s="45" t="str">
        <f>IF(AND('331-CT'!$G$5=TH!G292,OR(M292="331",N292="331")),"x","")</f>
        <v/>
      </c>
      <c r="P292" s="45" t="str">
        <f>IF(AND(A292='111'!$L$11,OR($M292=$P$7,$N292=$P$7)),"x","")</f>
        <v/>
      </c>
      <c r="Q292" s="45" t="str">
        <f>IF(AND($M292=$P$7,$A292&lt;'111'!$L$11),"x","")</f>
        <v/>
      </c>
      <c r="R292" s="45" t="str">
        <f>IF(AND($N292=$P$7,$A292&lt;'111'!$L$11),"x","")</f>
        <v>x</v>
      </c>
    </row>
    <row r="293" spans="1:18" ht="15.75" customHeight="1">
      <c r="A293" s="32">
        <f t="shared" si="46"/>
        <v>2</v>
      </c>
      <c r="B293" s="33">
        <f t="shared" si="47"/>
        <v>42786</v>
      </c>
      <c r="C293" s="110" t="s">
        <v>367</v>
      </c>
      <c r="D293" s="33">
        <v>42786</v>
      </c>
      <c r="E293" s="88" t="s">
        <v>635</v>
      </c>
      <c r="F293" s="103"/>
      <c r="G293" s="151"/>
      <c r="H293" s="99"/>
      <c r="I293" s="99"/>
      <c r="J293" s="98"/>
      <c r="K293" s="99"/>
      <c r="L293" s="34">
        <v>500000</v>
      </c>
      <c r="M293" s="35"/>
      <c r="N293" s="35" t="s">
        <v>33</v>
      </c>
      <c r="O293" s="45" t="str">
        <f>IF(AND('331-CT'!$G$5=TH!G293,OR(M293="331",N293="331")),"x","")</f>
        <v/>
      </c>
      <c r="P293" s="45" t="str">
        <f>IF(AND(A293='111'!$L$11,OR($M293=$P$7,$N293=$P$7)),"x","")</f>
        <v/>
      </c>
      <c r="Q293" s="45" t="str">
        <f>IF(AND($M293=$P$7,$A293&lt;'111'!$L$11),"x","")</f>
        <v/>
      </c>
      <c r="R293" s="45" t="str">
        <f>IF(AND($N293=$P$7,$A293&lt;'111'!$L$11),"x","")</f>
        <v>x</v>
      </c>
    </row>
    <row r="294" spans="1:18" ht="15.75" customHeight="1">
      <c r="A294" s="32">
        <f t="shared" si="46"/>
        <v>2</v>
      </c>
      <c r="B294" s="33">
        <f t="shared" si="47"/>
        <v>42786</v>
      </c>
      <c r="C294" s="110" t="s">
        <v>368</v>
      </c>
      <c r="D294" s="33">
        <v>42786</v>
      </c>
      <c r="E294" s="88" t="s">
        <v>636</v>
      </c>
      <c r="F294" s="103"/>
      <c r="G294" s="40" t="s">
        <v>88</v>
      </c>
      <c r="H294" s="99"/>
      <c r="I294" s="99"/>
      <c r="J294" s="98"/>
      <c r="K294" s="99"/>
      <c r="L294" s="34">
        <v>100000000</v>
      </c>
      <c r="M294" s="35" t="s">
        <v>8</v>
      </c>
      <c r="N294" s="35" t="s">
        <v>33</v>
      </c>
      <c r="O294" s="45" t="str">
        <f>IF(AND('331-CT'!$G$5=TH!G294,OR(M294="331",N294="331")),"x","")</f>
        <v/>
      </c>
      <c r="P294" s="45" t="str">
        <f>IF(AND(A294='111'!$L$11,OR($M294=$P$7,$N294=$P$7)),"x","")</f>
        <v/>
      </c>
      <c r="Q294" s="45" t="str">
        <f>IF(AND($M294=$P$7,$A294&lt;'111'!$L$11),"x","")</f>
        <v/>
      </c>
      <c r="R294" s="45" t="str">
        <f>IF(AND($N294=$P$7,$A294&lt;'111'!$L$11),"x","")</f>
        <v>x</v>
      </c>
    </row>
    <row r="295" spans="1:18" ht="15.75" customHeight="1">
      <c r="A295" s="32">
        <f t="shared" si="46"/>
        <v>2</v>
      </c>
      <c r="B295" s="33">
        <f t="shared" si="47"/>
        <v>42786</v>
      </c>
      <c r="C295" s="110" t="s">
        <v>369</v>
      </c>
      <c r="D295" s="33">
        <v>42786</v>
      </c>
      <c r="E295" s="88" t="s">
        <v>286</v>
      </c>
      <c r="F295" s="103"/>
      <c r="G295" s="151"/>
      <c r="H295" s="99"/>
      <c r="I295" s="99"/>
      <c r="J295" s="98"/>
      <c r="K295" s="99"/>
      <c r="L295" s="34">
        <v>191000</v>
      </c>
      <c r="M295" s="35"/>
      <c r="N295" s="35" t="s">
        <v>33</v>
      </c>
      <c r="O295" s="45" t="str">
        <f>IF(AND('331-CT'!$G$5=TH!G295,OR(M295="331",N295="331")),"x","")</f>
        <v/>
      </c>
      <c r="P295" s="45" t="str">
        <f>IF(AND(A295='111'!$L$11,OR($M295=$P$7,$N295=$P$7)),"x","")</f>
        <v/>
      </c>
      <c r="Q295" s="45" t="str">
        <f>IF(AND($M295=$P$7,$A295&lt;'111'!$L$11),"x","")</f>
        <v/>
      </c>
      <c r="R295" s="45" t="str">
        <f>IF(AND($N295=$P$7,$A295&lt;'111'!$L$11),"x","")</f>
        <v>x</v>
      </c>
    </row>
    <row r="296" spans="1:18" ht="15.75" customHeight="1">
      <c r="A296" s="32">
        <f t="shared" si="46"/>
        <v>2</v>
      </c>
      <c r="B296" s="33">
        <f t="shared" si="47"/>
        <v>42786</v>
      </c>
      <c r="C296" s="110" t="s">
        <v>370</v>
      </c>
      <c r="D296" s="33">
        <v>42786</v>
      </c>
      <c r="E296" s="88" t="s">
        <v>636</v>
      </c>
      <c r="F296" s="103"/>
      <c r="G296" s="40" t="s">
        <v>79</v>
      </c>
      <c r="H296" s="99"/>
      <c r="I296" s="99"/>
      <c r="J296" s="98"/>
      <c r="K296" s="99"/>
      <c r="L296" s="34">
        <v>100000000</v>
      </c>
      <c r="M296" s="35" t="s">
        <v>8</v>
      </c>
      <c r="N296" s="35" t="s">
        <v>33</v>
      </c>
      <c r="O296" s="45" t="str">
        <f>IF(AND('331-CT'!$G$5=TH!G296,OR(M296="331",N296="331")),"x","")</f>
        <v/>
      </c>
      <c r="P296" s="45" t="str">
        <f>IF(AND(A296='111'!$L$11,OR($M296=$P$7,$N296=$P$7)),"x","")</f>
        <v/>
      </c>
      <c r="Q296" s="45" t="str">
        <f>IF(AND($M296=$P$7,$A296&lt;'111'!$L$11),"x","")</f>
        <v/>
      </c>
      <c r="R296" s="45" t="str">
        <f>IF(AND($N296=$P$7,$A296&lt;'111'!$L$11),"x","")</f>
        <v>x</v>
      </c>
    </row>
    <row r="297" spans="1:18" ht="15.75" customHeight="1">
      <c r="A297" s="32">
        <f t="shared" si="46"/>
        <v>2</v>
      </c>
      <c r="B297" s="33">
        <f t="shared" si="47"/>
        <v>42786</v>
      </c>
      <c r="C297" s="110" t="s">
        <v>372</v>
      </c>
      <c r="D297" s="33">
        <v>42786</v>
      </c>
      <c r="E297" s="88" t="s">
        <v>636</v>
      </c>
      <c r="F297" s="103"/>
      <c r="G297" s="151" t="s">
        <v>357</v>
      </c>
      <c r="H297" s="99"/>
      <c r="I297" s="99"/>
      <c r="J297" s="98"/>
      <c r="K297" s="99"/>
      <c r="L297" s="34">
        <v>61250000</v>
      </c>
      <c r="M297" s="35" t="s">
        <v>8</v>
      </c>
      <c r="N297" s="35" t="s">
        <v>33</v>
      </c>
      <c r="O297" s="45" t="str">
        <f>IF(AND('331-CT'!$G$5=TH!G297,OR(M297="331",N297="331")),"x","")</f>
        <v/>
      </c>
      <c r="P297" s="45" t="str">
        <f>IF(AND(A297='111'!$L$11,OR($M297=$P$7,$N297=$P$7)),"x","")</f>
        <v/>
      </c>
      <c r="Q297" s="45" t="str">
        <f>IF(AND($M297=$P$7,$A297&lt;'111'!$L$11),"x","")</f>
        <v/>
      </c>
      <c r="R297" s="45" t="str">
        <f>IF(AND($N297=$P$7,$A297&lt;'111'!$L$11),"x","")</f>
        <v>x</v>
      </c>
    </row>
    <row r="298" spans="1:18" ht="15.75" customHeight="1">
      <c r="A298" s="32">
        <f t="shared" ref="A298" si="48">IF(B298&lt;&gt;"",MONTH(B298),"")</f>
        <v>2</v>
      </c>
      <c r="B298" s="33">
        <f t="shared" ref="B298" si="49">D298</f>
        <v>42786</v>
      </c>
      <c r="C298" s="110" t="s">
        <v>372</v>
      </c>
      <c r="D298" s="33">
        <v>42786</v>
      </c>
      <c r="E298" s="88" t="s">
        <v>397</v>
      </c>
      <c r="F298" s="103"/>
      <c r="G298" s="151" t="s">
        <v>357</v>
      </c>
      <c r="H298" s="99"/>
      <c r="I298" s="99"/>
      <c r="J298" s="98"/>
      <c r="K298" s="99"/>
      <c r="L298" s="34">
        <v>40000</v>
      </c>
      <c r="M298" s="35" t="s">
        <v>579</v>
      </c>
      <c r="N298" s="35" t="s">
        <v>8</v>
      </c>
      <c r="O298" s="45" t="str">
        <f>IF(AND('331-CT'!$G$5=TH!G298,OR(M298="331",N298="331")),"x","")</f>
        <v/>
      </c>
      <c r="P298" s="45" t="str">
        <f>IF(AND(A298='111'!$L$11,OR($M298=$P$7,$N298=$P$7)),"x","")</f>
        <v/>
      </c>
      <c r="Q298" s="45" t="str">
        <f>IF(AND($M298=$P$7,$A298&lt;'111'!$L$11),"x","")</f>
        <v/>
      </c>
      <c r="R298" s="45" t="str">
        <f>IF(AND($N298=$P$7,$A298&lt;'111'!$L$11),"x","")</f>
        <v/>
      </c>
    </row>
    <row r="299" spans="1:18" ht="15.75" customHeight="1">
      <c r="A299" s="32">
        <f t="shared" si="46"/>
        <v>2</v>
      </c>
      <c r="B299" s="33">
        <f t="shared" si="47"/>
        <v>42786</v>
      </c>
      <c r="C299" s="110" t="s">
        <v>382</v>
      </c>
      <c r="D299" s="33">
        <v>42786</v>
      </c>
      <c r="E299" s="88" t="s">
        <v>636</v>
      </c>
      <c r="F299" s="103"/>
      <c r="G299" s="7" t="s">
        <v>87</v>
      </c>
      <c r="H299" s="99"/>
      <c r="I299" s="99"/>
      <c r="J299" s="98"/>
      <c r="K299" s="99"/>
      <c r="L299" s="34">
        <v>6764000</v>
      </c>
      <c r="M299" s="35" t="s">
        <v>8</v>
      </c>
      <c r="N299" s="35" t="s">
        <v>33</v>
      </c>
      <c r="O299" s="45" t="str">
        <f>IF(AND('331-CT'!$G$5=TH!G299,OR(M299="331",N299="331")),"x","")</f>
        <v/>
      </c>
      <c r="P299" s="45" t="str">
        <f>IF(AND(A299='111'!$L$11,OR($M299=$P$7,$N299=$P$7)),"x","")</f>
        <v/>
      </c>
      <c r="Q299" s="45" t="str">
        <f>IF(AND($M299=$P$7,$A299&lt;'111'!$L$11),"x","")</f>
        <v/>
      </c>
      <c r="R299" s="45" t="str">
        <f>IF(AND($N299=$P$7,$A299&lt;'111'!$L$11),"x","")</f>
        <v>x</v>
      </c>
    </row>
    <row r="300" spans="1:18" ht="15.75" customHeight="1">
      <c r="A300" s="32">
        <f t="shared" ref="A300" si="50">IF(B300&lt;&gt;"",MONTH(B300),"")</f>
        <v>2</v>
      </c>
      <c r="B300" s="33">
        <f t="shared" ref="B300" si="51">D300</f>
        <v>42786</v>
      </c>
      <c r="C300" s="110" t="s">
        <v>382</v>
      </c>
      <c r="D300" s="33">
        <v>42786</v>
      </c>
      <c r="E300" s="88" t="s">
        <v>397</v>
      </c>
      <c r="F300" s="103"/>
      <c r="G300" s="7" t="s">
        <v>87</v>
      </c>
      <c r="H300" s="99"/>
      <c r="I300" s="99"/>
      <c r="J300" s="98"/>
      <c r="K300" s="99"/>
      <c r="L300" s="34">
        <v>14000</v>
      </c>
      <c r="M300" s="35" t="s">
        <v>579</v>
      </c>
      <c r="N300" s="35" t="s">
        <v>8</v>
      </c>
      <c r="O300" s="45" t="str">
        <f>IF(AND('331-CT'!$G$5=TH!G300,OR(M300="331",N300="331")),"x","")</f>
        <v/>
      </c>
      <c r="P300" s="45" t="str">
        <f>IF(AND(A300='111'!$L$11,OR($M300=$P$7,$N300=$P$7)),"x","")</f>
        <v/>
      </c>
      <c r="Q300" s="45" t="str">
        <f>IF(AND($M300=$P$7,$A300&lt;'111'!$L$11),"x","")</f>
        <v/>
      </c>
      <c r="R300" s="45" t="str">
        <f>IF(AND($N300=$P$7,$A300&lt;'111'!$L$11),"x","")</f>
        <v/>
      </c>
    </row>
    <row r="301" spans="1:18" ht="15.75" customHeight="1">
      <c r="A301" s="32">
        <f t="shared" si="46"/>
        <v>2</v>
      </c>
      <c r="B301" s="33">
        <f t="shared" si="47"/>
        <v>42786</v>
      </c>
      <c r="C301" s="110" t="s">
        <v>383</v>
      </c>
      <c r="D301" s="33">
        <v>42786</v>
      </c>
      <c r="E301" s="88" t="s">
        <v>637</v>
      </c>
      <c r="F301" s="103"/>
      <c r="G301" s="151"/>
      <c r="H301" s="99"/>
      <c r="I301" s="99"/>
      <c r="J301" s="98"/>
      <c r="K301" s="99"/>
      <c r="L301" s="34">
        <v>5000000</v>
      </c>
      <c r="M301" s="35"/>
      <c r="N301" s="35" t="s">
        <v>33</v>
      </c>
      <c r="O301" s="45" t="str">
        <f>IF(AND('331-CT'!$G$5=TH!G301,OR(M301="331",N301="331")),"x","")</f>
        <v/>
      </c>
      <c r="P301" s="45" t="str">
        <f>IF(AND(A301='111'!$L$11,OR($M301=$P$7,$N301=$P$7)),"x","")</f>
        <v/>
      </c>
      <c r="Q301" s="45" t="str">
        <f>IF(AND($M301=$P$7,$A301&lt;'111'!$L$11),"x","")</f>
        <v/>
      </c>
      <c r="R301" s="45" t="str">
        <f>IF(AND($N301=$P$7,$A301&lt;'111'!$L$11),"x","")</f>
        <v>x</v>
      </c>
    </row>
    <row r="302" spans="1:18" ht="15.75" customHeight="1">
      <c r="A302" s="32">
        <f t="shared" si="46"/>
        <v>2</v>
      </c>
      <c r="B302" s="33">
        <f t="shared" si="47"/>
        <v>42786</v>
      </c>
      <c r="C302" s="110" t="s">
        <v>384</v>
      </c>
      <c r="D302" s="33">
        <v>42786</v>
      </c>
      <c r="E302" s="88" t="s">
        <v>638</v>
      </c>
      <c r="F302" s="103"/>
      <c r="G302" s="151"/>
      <c r="H302" s="99"/>
      <c r="I302" s="99"/>
      <c r="J302" s="98"/>
      <c r="K302" s="99"/>
      <c r="L302" s="34">
        <v>5000000</v>
      </c>
      <c r="M302" s="35"/>
      <c r="N302" s="35" t="s">
        <v>33</v>
      </c>
      <c r="O302" s="45" t="str">
        <f>IF(AND('331-CT'!$G$5=TH!G302,OR(M302="331",N302="331")),"x","")</f>
        <v/>
      </c>
      <c r="P302" s="45" t="str">
        <f>IF(AND(A302='111'!$L$11,OR($M302=$P$7,$N302=$P$7)),"x","")</f>
        <v/>
      </c>
      <c r="Q302" s="45" t="str">
        <f>IF(AND($M302=$P$7,$A302&lt;'111'!$L$11),"x","")</f>
        <v/>
      </c>
      <c r="R302" s="45" t="str">
        <f>IF(AND($N302=$P$7,$A302&lt;'111'!$L$11),"x","")</f>
        <v>x</v>
      </c>
    </row>
    <row r="303" spans="1:18" ht="15.75" customHeight="1">
      <c r="A303" s="32">
        <f t="shared" si="46"/>
        <v>2</v>
      </c>
      <c r="B303" s="33">
        <f t="shared" si="47"/>
        <v>42788</v>
      </c>
      <c r="C303" s="110" t="s">
        <v>385</v>
      </c>
      <c r="D303" s="33">
        <v>42788</v>
      </c>
      <c r="E303" s="88" t="s">
        <v>461</v>
      </c>
      <c r="F303" s="103"/>
      <c r="G303" s="151"/>
      <c r="H303" s="99"/>
      <c r="I303" s="99"/>
      <c r="J303" s="98"/>
      <c r="K303" s="99"/>
      <c r="L303" s="34">
        <v>1000000</v>
      </c>
      <c r="M303" s="35"/>
      <c r="N303" s="35" t="s">
        <v>33</v>
      </c>
      <c r="O303" s="45" t="str">
        <f>IF(AND('331-CT'!$G$5=TH!G303,OR(M303="331",N303="331")),"x","")</f>
        <v/>
      </c>
      <c r="P303" s="45" t="str">
        <f>IF(AND(A303='111'!$L$11,OR($M303=$P$7,$N303=$P$7)),"x","")</f>
        <v/>
      </c>
      <c r="Q303" s="45" t="str">
        <f>IF(AND($M303=$P$7,$A303&lt;'111'!$L$11),"x","")</f>
        <v/>
      </c>
      <c r="R303" s="45" t="str">
        <f>IF(AND($N303=$P$7,$A303&lt;'111'!$L$11),"x","")</f>
        <v>x</v>
      </c>
    </row>
    <row r="304" spans="1:18" ht="15.75" customHeight="1">
      <c r="A304" s="32">
        <f t="shared" si="46"/>
        <v>2</v>
      </c>
      <c r="B304" s="33">
        <f t="shared" si="47"/>
        <v>42788</v>
      </c>
      <c r="C304" s="110" t="s">
        <v>326</v>
      </c>
      <c r="D304" s="33">
        <v>42788</v>
      </c>
      <c r="E304" s="88" t="s">
        <v>639</v>
      </c>
      <c r="F304" s="103"/>
      <c r="G304" s="151"/>
      <c r="H304" s="99"/>
      <c r="I304" s="99"/>
      <c r="J304" s="98"/>
      <c r="K304" s="99"/>
      <c r="L304" s="34">
        <v>7500000</v>
      </c>
      <c r="M304" s="35" t="s">
        <v>33</v>
      </c>
      <c r="N304" s="35"/>
      <c r="O304" s="45" t="str">
        <f>IF(AND('331-CT'!$G$5=TH!G304,OR(M304="331",N304="331")),"x","")</f>
        <v/>
      </c>
      <c r="P304" s="45" t="str">
        <f>IF(AND(A304='111'!$L$11,OR($M304=$P$7,$N304=$P$7)),"x","")</f>
        <v/>
      </c>
      <c r="Q304" s="45" t="str">
        <f>IF(AND($M304=$P$7,$A304&lt;'111'!$L$11),"x","")</f>
        <v>x</v>
      </c>
      <c r="R304" s="45" t="str">
        <f>IF(AND($N304=$P$7,$A304&lt;'111'!$L$11),"x","")</f>
        <v/>
      </c>
    </row>
    <row r="305" spans="1:18" ht="15.75" customHeight="1">
      <c r="A305" s="32">
        <f t="shared" si="46"/>
        <v>2</v>
      </c>
      <c r="B305" s="33">
        <f t="shared" si="47"/>
        <v>42788</v>
      </c>
      <c r="C305" s="110" t="s">
        <v>386</v>
      </c>
      <c r="D305" s="33">
        <v>42788</v>
      </c>
      <c r="E305" s="88" t="s">
        <v>640</v>
      </c>
      <c r="F305" s="103"/>
      <c r="G305" s="151"/>
      <c r="H305" s="99"/>
      <c r="I305" s="99"/>
      <c r="J305" s="98"/>
      <c r="K305" s="99"/>
      <c r="L305" s="34">
        <v>8010000</v>
      </c>
      <c r="M305" s="35"/>
      <c r="N305" s="35" t="s">
        <v>33</v>
      </c>
      <c r="O305" s="45" t="str">
        <f>IF(AND('331-CT'!$G$5=TH!G305,OR(M305="331",N305="331")),"x","")</f>
        <v/>
      </c>
      <c r="P305" s="45" t="str">
        <f>IF(AND(A305='111'!$L$11,OR($M305=$P$7,$N305=$P$7)),"x","")</f>
        <v/>
      </c>
      <c r="Q305" s="45" t="str">
        <f>IF(AND($M305=$P$7,$A305&lt;'111'!$L$11),"x","")</f>
        <v/>
      </c>
      <c r="R305" s="45" t="str">
        <f>IF(AND($N305=$P$7,$A305&lt;'111'!$L$11),"x","")</f>
        <v>x</v>
      </c>
    </row>
    <row r="306" spans="1:18" ht="15.75" customHeight="1">
      <c r="A306" s="32">
        <f t="shared" si="46"/>
        <v>2</v>
      </c>
      <c r="B306" s="33">
        <f t="shared" si="47"/>
        <v>42788</v>
      </c>
      <c r="C306" s="110" t="s">
        <v>387</v>
      </c>
      <c r="D306" s="33">
        <v>42788</v>
      </c>
      <c r="E306" s="88" t="s">
        <v>641</v>
      </c>
      <c r="F306" s="103"/>
      <c r="G306" s="151"/>
      <c r="H306" s="99"/>
      <c r="I306" s="99"/>
      <c r="J306" s="98"/>
      <c r="K306" s="99"/>
      <c r="L306" s="34">
        <v>1500000</v>
      </c>
      <c r="M306" s="35"/>
      <c r="N306" s="35" t="s">
        <v>33</v>
      </c>
      <c r="O306" s="45" t="str">
        <f>IF(AND('331-CT'!$G$5=TH!G306,OR(M306="331",N306="331")),"x","")</f>
        <v/>
      </c>
      <c r="P306" s="45" t="str">
        <f>IF(AND(A306='111'!$L$11,OR($M306=$P$7,$N306=$P$7)),"x","")</f>
        <v/>
      </c>
      <c r="Q306" s="45" t="str">
        <f>IF(AND($M306=$P$7,$A306&lt;'111'!$L$11),"x","")</f>
        <v/>
      </c>
      <c r="R306" s="45" t="str">
        <f>IF(AND($N306=$P$7,$A306&lt;'111'!$L$11),"x","")</f>
        <v>x</v>
      </c>
    </row>
    <row r="307" spans="1:18" ht="15.75" customHeight="1">
      <c r="A307" s="32">
        <f t="shared" si="46"/>
        <v>2</v>
      </c>
      <c r="B307" s="33">
        <f t="shared" si="47"/>
        <v>42788</v>
      </c>
      <c r="C307" s="110" t="s">
        <v>412</v>
      </c>
      <c r="D307" s="33">
        <v>42788</v>
      </c>
      <c r="E307" s="88" t="s">
        <v>642</v>
      </c>
      <c r="F307" s="103"/>
      <c r="G307" s="151"/>
      <c r="H307" s="99"/>
      <c r="I307" s="99"/>
      <c r="J307" s="98"/>
      <c r="K307" s="99"/>
      <c r="L307" s="34">
        <v>250000</v>
      </c>
      <c r="M307" s="35"/>
      <c r="N307" s="35" t="s">
        <v>33</v>
      </c>
      <c r="O307" s="45" t="str">
        <f>IF(AND('331-CT'!$G$5=TH!G307,OR(M307="331",N307="331")),"x","")</f>
        <v/>
      </c>
      <c r="P307" s="45" t="str">
        <f>IF(AND(A307='111'!$L$11,OR($M307=$P$7,$N307=$P$7)),"x","")</f>
        <v/>
      </c>
      <c r="Q307" s="45" t="str">
        <f>IF(AND($M307=$P$7,$A307&lt;'111'!$L$11),"x","")</f>
        <v/>
      </c>
      <c r="R307" s="45" t="str">
        <f>IF(AND($N307=$P$7,$A307&lt;'111'!$L$11),"x","")</f>
        <v>x</v>
      </c>
    </row>
    <row r="308" spans="1:18" ht="15.75" customHeight="1">
      <c r="A308" s="32">
        <f t="shared" si="46"/>
        <v>2</v>
      </c>
      <c r="B308" s="33">
        <f t="shared" si="47"/>
        <v>42789</v>
      </c>
      <c r="C308" s="110" t="s">
        <v>346</v>
      </c>
      <c r="D308" s="33">
        <v>42789</v>
      </c>
      <c r="E308" s="88" t="s">
        <v>643</v>
      </c>
      <c r="F308" s="103"/>
      <c r="G308" s="151"/>
      <c r="H308" s="99"/>
      <c r="I308" s="99"/>
      <c r="J308" s="98"/>
      <c r="K308" s="99"/>
      <c r="L308" s="34">
        <v>10030000000</v>
      </c>
      <c r="M308" s="35" t="s">
        <v>33</v>
      </c>
      <c r="N308" s="35"/>
      <c r="O308" s="45" t="str">
        <f>IF(AND('331-CT'!$G$5=TH!G308,OR(M308="331",N308="331")),"x","")</f>
        <v/>
      </c>
      <c r="P308" s="45" t="str">
        <f>IF(AND(A308='111'!$L$11,OR($M308=$P$7,$N308=$P$7)),"x","")</f>
        <v/>
      </c>
      <c r="Q308" s="45" t="str">
        <f>IF(AND($M308=$P$7,$A308&lt;'111'!$L$11),"x","")</f>
        <v>x</v>
      </c>
      <c r="R308" s="45" t="str">
        <f>IF(AND($N308=$P$7,$A308&lt;'111'!$L$11),"x","")</f>
        <v/>
      </c>
    </row>
    <row r="309" spans="1:18" ht="15.75" customHeight="1">
      <c r="A309" s="32">
        <f t="shared" si="46"/>
        <v>2</v>
      </c>
      <c r="B309" s="33">
        <f t="shared" si="47"/>
        <v>42789</v>
      </c>
      <c r="C309" s="110" t="s">
        <v>413</v>
      </c>
      <c r="D309" s="33">
        <v>42789</v>
      </c>
      <c r="E309" s="88" t="s">
        <v>644</v>
      </c>
      <c r="F309" s="103"/>
      <c r="G309" s="151"/>
      <c r="H309" s="99"/>
      <c r="I309" s="99"/>
      <c r="J309" s="98"/>
      <c r="K309" s="99"/>
      <c r="L309" s="34">
        <v>9962590000</v>
      </c>
      <c r="M309" s="35"/>
      <c r="N309" s="35" t="s">
        <v>33</v>
      </c>
      <c r="O309" s="45" t="str">
        <f>IF(AND('331-CT'!$G$5=TH!G309,OR(M309="331",N309="331")),"x","")</f>
        <v/>
      </c>
      <c r="P309" s="45" t="str">
        <f>IF(AND(A309='111'!$L$11,OR($M309=$P$7,$N309=$P$7)),"x","")</f>
        <v/>
      </c>
      <c r="Q309" s="45" t="str">
        <f>IF(AND($M309=$P$7,$A309&lt;'111'!$L$11),"x","")</f>
        <v/>
      </c>
      <c r="R309" s="45" t="str">
        <f>IF(AND($N309=$P$7,$A309&lt;'111'!$L$11),"x","")</f>
        <v>x</v>
      </c>
    </row>
    <row r="310" spans="1:18" ht="15.75" customHeight="1">
      <c r="A310" s="32">
        <f t="shared" si="46"/>
        <v>2</v>
      </c>
      <c r="B310" s="33">
        <f t="shared" si="47"/>
        <v>42789</v>
      </c>
      <c r="C310" s="110" t="s">
        <v>414</v>
      </c>
      <c r="D310" s="33">
        <v>42789</v>
      </c>
      <c r="E310" s="88" t="s">
        <v>645</v>
      </c>
      <c r="F310" s="103"/>
      <c r="G310" s="151"/>
      <c r="H310" s="99"/>
      <c r="I310" s="99"/>
      <c r="J310" s="98"/>
      <c r="K310" s="99"/>
      <c r="L310" s="34">
        <v>3000000</v>
      </c>
      <c r="M310" s="35"/>
      <c r="N310" s="35" t="s">
        <v>33</v>
      </c>
      <c r="O310" s="45" t="str">
        <f>IF(AND('331-CT'!$G$5=TH!G310,OR(M310="331",N310="331")),"x","")</f>
        <v/>
      </c>
      <c r="P310" s="45" t="str">
        <f>IF(AND(A310='111'!$L$11,OR($M310=$P$7,$N310=$P$7)),"x","")</f>
        <v/>
      </c>
      <c r="Q310" s="45" t="str">
        <f>IF(AND($M310=$P$7,$A310&lt;'111'!$L$11),"x","")</f>
        <v/>
      </c>
      <c r="R310" s="45" t="str">
        <f>IF(AND($N310=$P$7,$A310&lt;'111'!$L$11),"x","")</f>
        <v>x</v>
      </c>
    </row>
    <row r="311" spans="1:18" ht="15.75" customHeight="1">
      <c r="A311" s="32">
        <f t="shared" si="46"/>
        <v>2</v>
      </c>
      <c r="B311" s="33">
        <f t="shared" si="47"/>
        <v>42789</v>
      </c>
      <c r="C311" s="110" t="s">
        <v>415</v>
      </c>
      <c r="D311" s="33">
        <v>42789</v>
      </c>
      <c r="E311" s="88" t="s">
        <v>565</v>
      </c>
      <c r="F311" s="103"/>
      <c r="G311" s="151"/>
      <c r="H311" s="99"/>
      <c r="I311" s="99"/>
      <c r="J311" s="98"/>
      <c r="K311" s="99"/>
      <c r="L311" s="34">
        <v>6476000</v>
      </c>
      <c r="M311" s="35"/>
      <c r="N311" s="35" t="s">
        <v>33</v>
      </c>
      <c r="O311" s="45" t="str">
        <f>IF(AND('331-CT'!$G$5=TH!G311,OR(M311="331",N311="331")),"x","")</f>
        <v/>
      </c>
      <c r="P311" s="45" t="str">
        <f>IF(AND(A311='111'!$L$11,OR($M311=$P$7,$N311=$P$7)),"x","")</f>
        <v/>
      </c>
      <c r="Q311" s="45" t="str">
        <f>IF(AND($M311=$P$7,$A311&lt;'111'!$L$11),"x","")</f>
        <v/>
      </c>
      <c r="R311" s="45" t="str">
        <f>IF(AND($N311=$P$7,$A311&lt;'111'!$L$11),"x","")</f>
        <v>x</v>
      </c>
    </row>
    <row r="312" spans="1:18" ht="15.75" customHeight="1">
      <c r="A312" s="32">
        <f t="shared" si="46"/>
        <v>2</v>
      </c>
      <c r="B312" s="33">
        <f t="shared" si="47"/>
        <v>42791</v>
      </c>
      <c r="C312" s="110" t="s">
        <v>416</v>
      </c>
      <c r="D312" s="33">
        <v>42791</v>
      </c>
      <c r="E312" s="88" t="s">
        <v>461</v>
      </c>
      <c r="F312" s="103"/>
      <c r="G312" s="151"/>
      <c r="H312" s="99"/>
      <c r="I312" s="99"/>
      <c r="J312" s="98"/>
      <c r="K312" s="99"/>
      <c r="L312" s="34">
        <v>1000000</v>
      </c>
      <c r="M312" s="35"/>
      <c r="N312" s="35" t="s">
        <v>33</v>
      </c>
      <c r="O312" s="45" t="str">
        <f>IF(AND('331-CT'!$G$5=TH!G312,OR(M312="331",N312="331")),"x","")</f>
        <v/>
      </c>
      <c r="P312" s="45" t="str">
        <f>IF(AND(A312='111'!$L$11,OR($M312=$P$7,$N312=$P$7)),"x","")</f>
        <v/>
      </c>
      <c r="Q312" s="45" t="str">
        <f>IF(AND($M312=$P$7,$A312&lt;'111'!$L$11),"x","")</f>
        <v/>
      </c>
      <c r="R312" s="45" t="str">
        <f>IF(AND($N312=$P$7,$A312&lt;'111'!$L$11),"x","")</f>
        <v>x</v>
      </c>
    </row>
    <row r="313" spans="1:18" ht="15.75" customHeight="1">
      <c r="A313" s="32">
        <f t="shared" si="46"/>
        <v>2</v>
      </c>
      <c r="B313" s="33">
        <f t="shared" si="47"/>
        <v>42791</v>
      </c>
      <c r="C313" s="110" t="s">
        <v>417</v>
      </c>
      <c r="D313" s="33">
        <v>42791</v>
      </c>
      <c r="E313" s="88" t="s">
        <v>646</v>
      </c>
      <c r="F313" s="103"/>
      <c r="G313" s="151"/>
      <c r="H313" s="99"/>
      <c r="I313" s="99"/>
      <c r="J313" s="98"/>
      <c r="K313" s="99"/>
      <c r="L313" s="34">
        <v>3480000</v>
      </c>
      <c r="M313" s="35"/>
      <c r="N313" s="35" t="s">
        <v>33</v>
      </c>
      <c r="O313" s="45" t="str">
        <f>IF(AND('331-CT'!$G$5=TH!G313,OR(M313="331",N313="331")),"x","")</f>
        <v/>
      </c>
      <c r="P313" s="45" t="str">
        <f>IF(AND(A313='111'!$L$11,OR($M313=$P$7,$N313=$P$7)),"x","")</f>
        <v/>
      </c>
      <c r="Q313" s="45" t="str">
        <f>IF(AND($M313=$P$7,$A313&lt;'111'!$L$11),"x","")</f>
        <v/>
      </c>
      <c r="R313" s="45" t="str">
        <f>IF(AND($N313=$P$7,$A313&lt;'111'!$L$11),"x","")</f>
        <v>x</v>
      </c>
    </row>
    <row r="314" spans="1:18" ht="15.75" customHeight="1">
      <c r="A314" s="32">
        <f t="shared" si="46"/>
        <v>2</v>
      </c>
      <c r="B314" s="33">
        <f t="shared" si="47"/>
        <v>42791</v>
      </c>
      <c r="C314" s="110" t="s">
        <v>418</v>
      </c>
      <c r="D314" s="33">
        <v>42791</v>
      </c>
      <c r="E314" s="88" t="s">
        <v>647</v>
      </c>
      <c r="F314" s="103"/>
      <c r="G314" s="151"/>
      <c r="H314" s="99"/>
      <c r="I314" s="99"/>
      <c r="J314" s="98"/>
      <c r="K314" s="99"/>
      <c r="L314" s="34">
        <v>5000000</v>
      </c>
      <c r="M314" s="35"/>
      <c r="N314" s="35" t="s">
        <v>33</v>
      </c>
      <c r="O314" s="45" t="str">
        <f>IF(AND('331-CT'!$G$5=TH!G314,OR(M314="331",N314="331")),"x","")</f>
        <v/>
      </c>
      <c r="P314" s="45" t="str">
        <f>IF(AND(A314='111'!$L$11,OR($M314=$P$7,$N314=$P$7)),"x","")</f>
        <v/>
      </c>
      <c r="Q314" s="45" t="str">
        <f>IF(AND($M314=$P$7,$A314&lt;'111'!$L$11),"x","")</f>
        <v/>
      </c>
      <c r="R314" s="45" t="str">
        <f>IF(AND($N314=$P$7,$A314&lt;'111'!$L$11),"x","")</f>
        <v>x</v>
      </c>
    </row>
    <row r="315" spans="1:18" ht="15.75" customHeight="1">
      <c r="A315" s="32">
        <f t="shared" si="46"/>
        <v>2</v>
      </c>
      <c r="B315" s="33">
        <f t="shared" si="47"/>
        <v>42791</v>
      </c>
      <c r="C315" s="110" t="s">
        <v>419</v>
      </c>
      <c r="D315" s="33">
        <v>42791</v>
      </c>
      <c r="E315" s="88" t="s">
        <v>474</v>
      </c>
      <c r="F315" s="103"/>
      <c r="G315" s="151"/>
      <c r="H315" s="99"/>
      <c r="I315" s="99"/>
      <c r="J315" s="98"/>
      <c r="K315" s="99"/>
      <c r="L315" s="34">
        <v>265000</v>
      </c>
      <c r="M315" s="35"/>
      <c r="N315" s="35" t="s">
        <v>33</v>
      </c>
      <c r="O315" s="45" t="str">
        <f>IF(AND('331-CT'!$G$5=TH!G315,OR(M315="331",N315="331")),"x","")</f>
        <v/>
      </c>
      <c r="P315" s="45" t="str">
        <f>IF(AND(A315='111'!$L$11,OR($M315=$P$7,$N315=$P$7)),"x","")</f>
        <v/>
      </c>
      <c r="Q315" s="45" t="str">
        <f>IF(AND($M315=$P$7,$A315&lt;'111'!$L$11),"x","")</f>
        <v/>
      </c>
      <c r="R315" s="45" t="str">
        <f>IF(AND($N315=$P$7,$A315&lt;'111'!$L$11),"x","")</f>
        <v>x</v>
      </c>
    </row>
    <row r="316" spans="1:18" ht="15.75" customHeight="1">
      <c r="A316" s="32">
        <f t="shared" si="46"/>
        <v>2</v>
      </c>
      <c r="B316" s="33">
        <f t="shared" si="47"/>
        <v>42791</v>
      </c>
      <c r="C316" s="110" t="s">
        <v>420</v>
      </c>
      <c r="D316" s="33">
        <v>42791</v>
      </c>
      <c r="E316" s="88" t="s">
        <v>648</v>
      </c>
      <c r="F316" s="103"/>
      <c r="G316" s="151"/>
      <c r="H316" s="99"/>
      <c r="I316" s="99"/>
      <c r="J316" s="98"/>
      <c r="K316" s="99"/>
      <c r="L316" s="34">
        <v>5600000</v>
      </c>
      <c r="M316" s="35"/>
      <c r="N316" s="35" t="s">
        <v>33</v>
      </c>
      <c r="O316" s="45" t="str">
        <f>IF(AND('331-CT'!$G$5=TH!G316,OR(M316="331",N316="331")),"x","")</f>
        <v/>
      </c>
      <c r="P316" s="45" t="str">
        <f>IF(AND(A316='111'!$L$11,OR($M316=$P$7,$N316=$P$7)),"x","")</f>
        <v/>
      </c>
      <c r="Q316" s="45" t="str">
        <f>IF(AND($M316=$P$7,$A316&lt;'111'!$L$11),"x","")</f>
        <v/>
      </c>
      <c r="R316" s="45" t="str">
        <f>IF(AND($N316=$P$7,$A316&lt;'111'!$L$11),"x","")</f>
        <v>x</v>
      </c>
    </row>
    <row r="317" spans="1:18" ht="15.75" customHeight="1">
      <c r="A317" s="32">
        <f t="shared" si="46"/>
        <v>2</v>
      </c>
      <c r="B317" s="33">
        <f t="shared" si="47"/>
        <v>42791</v>
      </c>
      <c r="C317" s="110" t="s">
        <v>358</v>
      </c>
      <c r="D317" s="33">
        <v>42791</v>
      </c>
      <c r="E317" s="88" t="s">
        <v>649</v>
      </c>
      <c r="F317" s="103"/>
      <c r="G317" s="151"/>
      <c r="H317" s="99"/>
      <c r="I317" s="99"/>
      <c r="J317" s="98"/>
      <c r="K317" s="99"/>
      <c r="L317" s="34">
        <v>500000000</v>
      </c>
      <c r="M317" s="35" t="s">
        <v>33</v>
      </c>
      <c r="N317" s="35"/>
      <c r="O317" s="45" t="str">
        <f>IF(AND('331-CT'!$G$5=TH!G317,OR(M317="331",N317="331")),"x","")</f>
        <v/>
      </c>
      <c r="P317" s="45" t="str">
        <f>IF(AND(A317='111'!$L$11,OR($M317=$P$7,$N317=$P$7)),"x","")</f>
        <v/>
      </c>
      <c r="Q317" s="45" t="str">
        <f>IF(AND($M317=$P$7,$A317&lt;'111'!$L$11),"x","")</f>
        <v>x</v>
      </c>
      <c r="R317" s="45" t="str">
        <f>IF(AND($N317=$P$7,$A317&lt;'111'!$L$11),"x","")</f>
        <v/>
      </c>
    </row>
    <row r="318" spans="1:18" ht="15.75" customHeight="1">
      <c r="A318" s="32">
        <f t="shared" ref="A318:A347" si="52">IF(B318&lt;&gt;"",MONTH(B318),"")</f>
        <v>2</v>
      </c>
      <c r="B318" s="33">
        <f t="shared" si="42"/>
        <v>42791</v>
      </c>
      <c r="C318" s="110" t="s">
        <v>421</v>
      </c>
      <c r="D318" s="33">
        <v>42791</v>
      </c>
      <c r="E318" s="88" t="s">
        <v>460</v>
      </c>
      <c r="F318" s="103"/>
      <c r="G318" s="151"/>
      <c r="H318" s="99"/>
      <c r="I318" s="99"/>
      <c r="J318" s="98"/>
      <c r="K318" s="99"/>
      <c r="L318" s="34">
        <v>220000000</v>
      </c>
      <c r="M318" s="35"/>
      <c r="N318" s="35" t="s">
        <v>33</v>
      </c>
      <c r="O318" s="45" t="str">
        <f>IF(AND('331-CT'!$G$5=TH!G318,OR(M318="331",N318="331")),"x","")</f>
        <v/>
      </c>
      <c r="P318" s="45" t="str">
        <f>IF(AND(A318='111'!$L$11,OR($M318=$P$7,$N318=$P$7)),"x","")</f>
        <v/>
      </c>
      <c r="Q318" s="45" t="str">
        <f>IF(AND($M318=$P$7,$A318&lt;'111'!$L$11),"x","")</f>
        <v/>
      </c>
      <c r="R318" s="45" t="str">
        <f>IF(AND($N318=$P$7,$A318&lt;'111'!$L$11),"x","")</f>
        <v>x</v>
      </c>
    </row>
    <row r="319" spans="1:18" ht="15.75" customHeight="1">
      <c r="A319" s="32">
        <f t="shared" si="52"/>
        <v>2</v>
      </c>
      <c r="B319" s="33">
        <f t="shared" si="42"/>
        <v>42791</v>
      </c>
      <c r="C319" s="110" t="s">
        <v>422</v>
      </c>
      <c r="D319" s="33">
        <v>42791</v>
      </c>
      <c r="E319" s="88" t="s">
        <v>636</v>
      </c>
      <c r="F319" s="103"/>
      <c r="G319" s="7" t="s">
        <v>111</v>
      </c>
      <c r="H319" s="99"/>
      <c r="I319" s="99"/>
      <c r="J319" s="98"/>
      <c r="K319" s="99"/>
      <c r="L319" s="34">
        <v>50000000</v>
      </c>
      <c r="M319" s="35" t="s">
        <v>8</v>
      </c>
      <c r="N319" s="35" t="s">
        <v>33</v>
      </c>
      <c r="O319" s="45" t="str">
        <f>IF(AND('331-CT'!$G$5=TH!G319,OR(M319="331",N319="331")),"x","")</f>
        <v>x</v>
      </c>
      <c r="P319" s="45" t="str">
        <f>IF(AND(A319='111'!$L$11,OR($M319=$P$7,$N319=$P$7)),"x","")</f>
        <v/>
      </c>
      <c r="Q319" s="45" t="str">
        <f>IF(AND($M319=$P$7,$A319&lt;'111'!$L$11),"x","")</f>
        <v/>
      </c>
      <c r="R319" s="45" t="str">
        <f>IF(AND($N319=$P$7,$A319&lt;'111'!$L$11),"x","")</f>
        <v>x</v>
      </c>
    </row>
    <row r="320" spans="1:18" ht="15.75" customHeight="1">
      <c r="A320" s="32">
        <f t="shared" si="52"/>
        <v>2</v>
      </c>
      <c r="B320" s="33">
        <f t="shared" si="42"/>
        <v>42791</v>
      </c>
      <c r="C320" s="110" t="s">
        <v>423</v>
      </c>
      <c r="D320" s="33">
        <v>42791</v>
      </c>
      <c r="E320" s="88" t="s">
        <v>636</v>
      </c>
      <c r="F320" s="103"/>
      <c r="G320" s="151" t="s">
        <v>585</v>
      </c>
      <c r="H320" s="99"/>
      <c r="I320" s="99"/>
      <c r="J320" s="98"/>
      <c r="K320" s="99"/>
      <c r="L320" s="34">
        <v>71370000</v>
      </c>
      <c r="M320" s="35" t="s">
        <v>8</v>
      </c>
      <c r="N320" s="35" t="s">
        <v>33</v>
      </c>
      <c r="O320" s="45" t="str">
        <f>IF(AND('331-CT'!$G$5=TH!G320,OR(M320="331",N320="331")),"x","")</f>
        <v/>
      </c>
      <c r="P320" s="45" t="str">
        <f>IF(AND(A320='111'!$L$11,OR($M320=$P$7,$N320=$P$7)),"x","")</f>
        <v/>
      </c>
      <c r="Q320" s="45" t="str">
        <f>IF(AND($M320=$P$7,$A320&lt;'111'!$L$11),"x","")</f>
        <v/>
      </c>
      <c r="R320" s="45" t="str">
        <f>IF(AND($N320=$P$7,$A320&lt;'111'!$L$11),"x","")</f>
        <v>x</v>
      </c>
    </row>
    <row r="321" spans="1:18" ht="15.75" customHeight="1">
      <c r="A321" s="32">
        <f t="shared" si="52"/>
        <v>2</v>
      </c>
      <c r="B321" s="33">
        <f t="shared" si="42"/>
        <v>42791</v>
      </c>
      <c r="C321" s="110" t="s">
        <v>424</v>
      </c>
      <c r="D321" s="33">
        <v>42791</v>
      </c>
      <c r="E321" s="88" t="s">
        <v>650</v>
      </c>
      <c r="F321" s="103"/>
      <c r="G321" s="151"/>
      <c r="H321" s="99"/>
      <c r="I321" s="99"/>
      <c r="J321" s="98"/>
      <c r="K321" s="99"/>
      <c r="L321" s="34">
        <v>25000000</v>
      </c>
      <c r="M321" s="35"/>
      <c r="N321" s="35" t="s">
        <v>33</v>
      </c>
      <c r="O321" s="45" t="str">
        <f>IF(AND('331-CT'!$G$5=TH!G321,OR(M321="331",N321="331")),"x","")</f>
        <v/>
      </c>
      <c r="P321" s="45" t="str">
        <f>IF(AND(A321='111'!$L$11,OR($M321=$P$7,$N321=$P$7)),"x","")</f>
        <v/>
      </c>
      <c r="Q321" s="45" t="str">
        <f>IF(AND($M321=$P$7,$A321&lt;'111'!$L$11),"x","")</f>
        <v/>
      </c>
      <c r="R321" s="45" t="str">
        <f>IF(AND($N321=$P$7,$A321&lt;'111'!$L$11),"x","")</f>
        <v>x</v>
      </c>
    </row>
    <row r="322" spans="1:18" ht="15.75" customHeight="1">
      <c r="A322" s="32">
        <f t="shared" si="52"/>
        <v>2</v>
      </c>
      <c r="B322" s="33">
        <f t="shared" si="42"/>
        <v>42791</v>
      </c>
      <c r="C322" s="110" t="s">
        <v>425</v>
      </c>
      <c r="D322" s="33">
        <v>42791</v>
      </c>
      <c r="E322" s="88" t="s">
        <v>651</v>
      </c>
      <c r="F322" s="103"/>
      <c r="G322" s="151"/>
      <c r="H322" s="99"/>
      <c r="I322" s="99"/>
      <c r="J322" s="98"/>
      <c r="K322" s="99"/>
      <c r="L322" s="34">
        <v>10000000</v>
      </c>
      <c r="M322" s="35"/>
      <c r="N322" s="35" t="s">
        <v>33</v>
      </c>
      <c r="O322" s="45" t="str">
        <f>IF(AND('331-CT'!$G$5=TH!G322,OR(M322="331",N322="331")),"x","")</f>
        <v/>
      </c>
      <c r="P322" s="45" t="str">
        <f>IF(AND(A322='111'!$L$11,OR($M322=$P$7,$N322=$P$7)),"x","")</f>
        <v/>
      </c>
      <c r="Q322" s="45" t="str">
        <f>IF(AND($M322=$P$7,$A322&lt;'111'!$L$11),"x","")</f>
        <v/>
      </c>
      <c r="R322" s="45" t="str">
        <f>IF(AND($N322=$P$7,$A322&lt;'111'!$L$11),"x","")</f>
        <v>x</v>
      </c>
    </row>
    <row r="323" spans="1:18" ht="15.75" customHeight="1">
      <c r="A323" s="32">
        <f t="shared" si="52"/>
        <v>2</v>
      </c>
      <c r="B323" s="33">
        <f t="shared" si="42"/>
        <v>42791</v>
      </c>
      <c r="C323" s="110" t="s">
        <v>426</v>
      </c>
      <c r="D323" s="33">
        <v>42791</v>
      </c>
      <c r="E323" s="88" t="s">
        <v>645</v>
      </c>
      <c r="F323" s="103"/>
      <c r="G323" s="151"/>
      <c r="H323" s="99"/>
      <c r="I323" s="99"/>
      <c r="J323" s="98"/>
      <c r="K323" s="99"/>
      <c r="L323" s="34">
        <v>2000000</v>
      </c>
      <c r="M323" s="35"/>
      <c r="N323" s="35" t="s">
        <v>33</v>
      </c>
      <c r="O323" s="45" t="str">
        <f>IF(AND('331-CT'!$G$5=TH!G323,OR(M323="331",N323="331")),"x","")</f>
        <v/>
      </c>
      <c r="P323" s="45" t="str">
        <f>IF(AND(A323='111'!$L$11,OR($M323=$P$7,$N323=$P$7)),"x","")</f>
        <v/>
      </c>
      <c r="Q323" s="45" t="str">
        <f>IF(AND($M323=$P$7,$A323&lt;'111'!$L$11),"x","")</f>
        <v/>
      </c>
      <c r="R323" s="45" t="str">
        <f>IF(AND($N323=$P$7,$A323&lt;'111'!$L$11),"x","")</f>
        <v>x</v>
      </c>
    </row>
    <row r="324" spans="1:18" ht="15.75" customHeight="1">
      <c r="A324" s="32">
        <f t="shared" si="52"/>
        <v>2</v>
      </c>
      <c r="B324" s="33">
        <f t="shared" si="42"/>
        <v>42791</v>
      </c>
      <c r="C324" s="110" t="s">
        <v>427</v>
      </c>
      <c r="D324" s="33">
        <v>42791</v>
      </c>
      <c r="E324" s="88" t="s">
        <v>652</v>
      </c>
      <c r="F324" s="103"/>
      <c r="G324" s="151"/>
      <c r="H324" s="99"/>
      <c r="I324" s="99"/>
      <c r="J324" s="98"/>
      <c r="K324" s="99"/>
      <c r="L324" s="34">
        <v>5000000</v>
      </c>
      <c r="M324" s="35"/>
      <c r="N324" s="35" t="s">
        <v>33</v>
      </c>
      <c r="O324" s="45" t="str">
        <f>IF(AND('331-CT'!$G$5=TH!G324,OR(M324="331",N324="331")),"x","")</f>
        <v/>
      </c>
      <c r="P324" s="45" t="str">
        <f>IF(AND(A324='111'!$L$11,OR($M324=$P$7,$N324=$P$7)),"x","")</f>
        <v/>
      </c>
      <c r="Q324" s="45" t="str">
        <f>IF(AND($M324=$P$7,$A324&lt;'111'!$L$11),"x","")</f>
        <v/>
      </c>
      <c r="R324" s="45" t="str">
        <f>IF(AND($N324=$P$7,$A324&lt;'111'!$L$11),"x","")</f>
        <v>x</v>
      </c>
    </row>
    <row r="325" spans="1:18" ht="15.75" customHeight="1">
      <c r="A325" s="32">
        <f t="shared" si="52"/>
        <v>2</v>
      </c>
      <c r="B325" s="33">
        <f t="shared" si="42"/>
        <v>42793</v>
      </c>
      <c r="C325" s="110" t="s">
        <v>440</v>
      </c>
      <c r="D325" s="33">
        <v>42793</v>
      </c>
      <c r="E325" s="88" t="s">
        <v>653</v>
      </c>
      <c r="F325" s="103"/>
      <c r="G325" s="151"/>
      <c r="H325" s="99"/>
      <c r="I325" s="99"/>
      <c r="J325" s="98"/>
      <c r="K325" s="99"/>
      <c r="L325" s="34">
        <v>500000</v>
      </c>
      <c r="M325" s="35"/>
      <c r="N325" s="35" t="s">
        <v>33</v>
      </c>
      <c r="O325" s="45" t="str">
        <f>IF(AND('331-CT'!$G$5=TH!G325,OR(M325="331",N325="331")),"x","")</f>
        <v/>
      </c>
      <c r="P325" s="45" t="str">
        <f>IF(AND(A325='111'!$L$11,OR($M325=$P$7,$N325=$P$7)),"x","")</f>
        <v/>
      </c>
      <c r="Q325" s="45" t="str">
        <f>IF(AND($M325=$P$7,$A325&lt;'111'!$L$11),"x","")</f>
        <v/>
      </c>
      <c r="R325" s="45" t="str">
        <f>IF(AND($N325=$P$7,$A325&lt;'111'!$L$11),"x","")</f>
        <v>x</v>
      </c>
    </row>
    <row r="326" spans="1:18" ht="15.75" customHeight="1">
      <c r="A326" s="32">
        <f t="shared" si="52"/>
        <v>2</v>
      </c>
      <c r="B326" s="33">
        <f t="shared" si="42"/>
        <v>42793</v>
      </c>
      <c r="C326" s="110" t="s">
        <v>441</v>
      </c>
      <c r="D326" s="33">
        <v>42793</v>
      </c>
      <c r="E326" s="88" t="s">
        <v>474</v>
      </c>
      <c r="F326" s="103"/>
      <c r="G326" s="151"/>
      <c r="H326" s="99"/>
      <c r="I326" s="99"/>
      <c r="J326" s="98"/>
      <c r="K326" s="99"/>
      <c r="L326" s="34">
        <v>325000</v>
      </c>
      <c r="M326" s="35"/>
      <c r="N326" s="35" t="s">
        <v>33</v>
      </c>
      <c r="O326" s="45" t="str">
        <f>IF(AND('331-CT'!$G$5=TH!G326,OR(M326="331",N326="331")),"x","")</f>
        <v/>
      </c>
      <c r="P326" s="45" t="str">
        <f>IF(AND(A326='111'!$L$11,OR($M326=$P$7,$N326=$P$7)),"x","")</f>
        <v/>
      </c>
      <c r="Q326" s="45" t="str">
        <f>IF(AND($M326=$P$7,$A326&lt;'111'!$L$11),"x","")</f>
        <v/>
      </c>
      <c r="R326" s="45" t="str">
        <f>IF(AND($N326=$P$7,$A326&lt;'111'!$L$11),"x","")</f>
        <v>x</v>
      </c>
    </row>
    <row r="327" spans="1:18" ht="15.75" customHeight="1">
      <c r="A327" s="32">
        <f t="shared" si="52"/>
        <v>2</v>
      </c>
      <c r="B327" s="33">
        <f t="shared" si="42"/>
        <v>42793</v>
      </c>
      <c r="C327" s="110" t="s">
        <v>442</v>
      </c>
      <c r="D327" s="33">
        <v>42793</v>
      </c>
      <c r="E327" s="88" t="s">
        <v>654</v>
      </c>
      <c r="F327" s="103"/>
      <c r="G327" s="151"/>
      <c r="H327" s="99"/>
      <c r="I327" s="99"/>
      <c r="J327" s="98"/>
      <c r="K327" s="99"/>
      <c r="L327" s="34">
        <v>1000000</v>
      </c>
      <c r="M327" s="35"/>
      <c r="N327" s="35" t="s">
        <v>33</v>
      </c>
      <c r="O327" s="45" t="str">
        <f>IF(AND('331-CT'!$G$5=TH!G327,OR(M327="331",N327="331")),"x","")</f>
        <v/>
      </c>
      <c r="P327" s="45" t="str">
        <f>IF(AND(A327='111'!$L$11,OR($M327=$P$7,$N327=$P$7)),"x","")</f>
        <v/>
      </c>
      <c r="Q327" s="45" t="str">
        <f>IF(AND($M327=$P$7,$A327&lt;'111'!$L$11),"x","")</f>
        <v/>
      </c>
      <c r="R327" s="45" t="str">
        <f>IF(AND($N327=$P$7,$A327&lt;'111'!$L$11),"x","")</f>
        <v>x</v>
      </c>
    </row>
    <row r="328" spans="1:18" ht="15.75" customHeight="1">
      <c r="A328" s="32">
        <f t="shared" si="52"/>
        <v>2</v>
      </c>
      <c r="B328" s="33">
        <f t="shared" si="42"/>
        <v>42793</v>
      </c>
      <c r="C328" s="110" t="s">
        <v>443</v>
      </c>
      <c r="D328" s="33">
        <v>42793</v>
      </c>
      <c r="E328" s="88" t="s">
        <v>655</v>
      </c>
      <c r="F328" s="103"/>
      <c r="G328" s="151"/>
      <c r="H328" s="99"/>
      <c r="I328" s="99"/>
      <c r="J328" s="98"/>
      <c r="K328" s="99"/>
      <c r="L328" s="34">
        <v>300000</v>
      </c>
      <c r="M328" s="35"/>
      <c r="N328" s="35" t="s">
        <v>33</v>
      </c>
      <c r="O328" s="45" t="str">
        <f>IF(AND('331-CT'!$G$5=TH!G328,OR(M328="331",N328="331")),"x","")</f>
        <v/>
      </c>
      <c r="P328" s="45" t="str">
        <f>IF(AND(A328='111'!$L$11,OR($M328=$P$7,$N328=$P$7)),"x","")</f>
        <v/>
      </c>
      <c r="Q328" s="45" t="str">
        <f>IF(AND($M328=$P$7,$A328&lt;'111'!$L$11),"x","")</f>
        <v/>
      </c>
      <c r="R328" s="45" t="str">
        <f>IF(AND($N328=$P$7,$A328&lt;'111'!$L$11),"x","")</f>
        <v>x</v>
      </c>
    </row>
    <row r="329" spans="1:18" ht="15.75" customHeight="1">
      <c r="A329" s="32">
        <f t="shared" si="52"/>
        <v>2</v>
      </c>
      <c r="B329" s="33">
        <f t="shared" si="42"/>
        <v>42794</v>
      </c>
      <c r="C329" s="110" t="s">
        <v>391</v>
      </c>
      <c r="D329" s="33">
        <v>42794</v>
      </c>
      <c r="E329" s="88" t="s">
        <v>545</v>
      </c>
      <c r="F329" s="103"/>
      <c r="G329" s="151"/>
      <c r="H329" s="99"/>
      <c r="I329" s="99"/>
      <c r="J329" s="98"/>
      <c r="K329" s="99"/>
      <c r="L329" s="34">
        <v>10360000000</v>
      </c>
      <c r="M329" s="35" t="s">
        <v>33</v>
      </c>
      <c r="N329" s="35"/>
      <c r="O329" s="45" t="str">
        <f>IF(AND('331-CT'!$G$5=TH!G329,OR(M329="331",N329="331")),"x","")</f>
        <v/>
      </c>
      <c r="P329" s="45" t="str">
        <f>IF(AND(A329='111'!$L$11,OR($M329=$P$7,$N329=$P$7)),"x","")</f>
        <v/>
      </c>
      <c r="Q329" s="45" t="str">
        <f>IF(AND($M329=$P$7,$A329&lt;'111'!$L$11),"x","")</f>
        <v>x</v>
      </c>
      <c r="R329" s="45" t="str">
        <f>IF(AND($N329=$P$7,$A329&lt;'111'!$L$11),"x","")</f>
        <v/>
      </c>
    </row>
    <row r="330" spans="1:18" ht="15.75" customHeight="1">
      <c r="A330" s="32">
        <f t="shared" si="52"/>
        <v>2</v>
      </c>
      <c r="B330" s="33">
        <f t="shared" si="42"/>
        <v>42794</v>
      </c>
      <c r="C330" s="110" t="s">
        <v>444</v>
      </c>
      <c r="D330" s="33">
        <v>42794</v>
      </c>
      <c r="E330" s="88" t="s">
        <v>460</v>
      </c>
      <c r="F330" s="103"/>
      <c r="G330" s="151"/>
      <c r="H330" s="99"/>
      <c r="I330" s="99"/>
      <c r="J330" s="98"/>
      <c r="K330" s="99"/>
      <c r="L330" s="34">
        <v>140000000</v>
      </c>
      <c r="M330" s="35"/>
      <c r="N330" s="35" t="s">
        <v>33</v>
      </c>
      <c r="O330" s="45" t="str">
        <f>IF(AND('331-CT'!$G$5=TH!G330,OR(M330="331",N330="331")),"x","")</f>
        <v/>
      </c>
      <c r="P330" s="45" t="str">
        <f>IF(AND(A330='111'!$L$11,OR($M330=$P$7,$N330=$P$7)),"x","")</f>
        <v/>
      </c>
      <c r="Q330" s="45" t="str">
        <f>IF(AND($M330=$P$7,$A330&lt;'111'!$L$11),"x","")</f>
        <v/>
      </c>
      <c r="R330" s="45" t="str">
        <f>IF(AND($N330=$P$7,$A330&lt;'111'!$L$11),"x","")</f>
        <v>x</v>
      </c>
    </row>
    <row r="331" spans="1:18" ht="15.75" customHeight="1">
      <c r="A331" s="32">
        <f t="shared" si="52"/>
        <v>2</v>
      </c>
      <c r="B331" s="33">
        <f t="shared" si="42"/>
        <v>42794</v>
      </c>
      <c r="C331" s="110" t="s">
        <v>445</v>
      </c>
      <c r="D331" s="33">
        <v>42794</v>
      </c>
      <c r="E331" s="88" t="s">
        <v>626</v>
      </c>
      <c r="F331" s="103"/>
      <c r="G331" s="151"/>
      <c r="H331" s="99"/>
      <c r="I331" s="99"/>
      <c r="J331" s="98"/>
      <c r="K331" s="99"/>
      <c r="L331" s="34">
        <v>10347075000</v>
      </c>
      <c r="M331" s="35"/>
      <c r="N331" s="35" t="s">
        <v>33</v>
      </c>
      <c r="O331" s="45" t="str">
        <f>IF(AND('331-CT'!$G$5=TH!G331,OR(M331="331",N331="331")),"x","")</f>
        <v/>
      </c>
      <c r="P331" s="45" t="str">
        <f>IF(AND(A331='111'!$L$11,OR($M331=$P$7,$N331=$P$7)),"x","")</f>
        <v/>
      </c>
      <c r="Q331" s="45" t="str">
        <f>IF(AND($M331=$P$7,$A331&lt;'111'!$L$11),"x","")</f>
        <v/>
      </c>
      <c r="R331" s="45" t="str">
        <f>IF(AND($N331=$P$7,$A331&lt;'111'!$L$11),"x","")</f>
        <v>x</v>
      </c>
    </row>
    <row r="332" spans="1:18" ht="15.75" customHeight="1">
      <c r="A332" s="32">
        <f t="shared" si="52"/>
        <v>2</v>
      </c>
      <c r="B332" s="33">
        <f t="shared" si="42"/>
        <v>42794</v>
      </c>
      <c r="C332" s="110" t="s">
        <v>446</v>
      </c>
      <c r="D332" s="33">
        <v>42794</v>
      </c>
      <c r="E332" s="88" t="s">
        <v>656</v>
      </c>
      <c r="F332" s="103"/>
      <c r="G332" s="151"/>
      <c r="H332" s="99"/>
      <c r="I332" s="99"/>
      <c r="J332" s="98"/>
      <c r="K332" s="99"/>
      <c r="L332" s="34">
        <v>514000</v>
      </c>
      <c r="M332" s="35"/>
      <c r="N332" s="35" t="s">
        <v>33</v>
      </c>
      <c r="O332" s="45" t="str">
        <f>IF(AND('331-CT'!$G$5=TH!G332,OR(M332="331",N332="331")),"x","")</f>
        <v/>
      </c>
      <c r="P332" s="45" t="str">
        <f>IF(AND(A332='111'!$L$11,OR($M332=$P$7,$N332=$P$7)),"x","")</f>
        <v/>
      </c>
      <c r="Q332" s="45" t="str">
        <f>IF(AND($M332=$P$7,$A332&lt;'111'!$L$11),"x","")</f>
        <v/>
      </c>
      <c r="R332" s="45" t="str">
        <f>IF(AND($N332=$P$7,$A332&lt;'111'!$L$11),"x","")</f>
        <v>x</v>
      </c>
    </row>
    <row r="333" spans="1:18" ht="15.75" customHeight="1">
      <c r="A333" s="32">
        <f t="shared" si="52"/>
        <v>2</v>
      </c>
      <c r="B333" s="33">
        <f t="shared" si="42"/>
        <v>42794</v>
      </c>
      <c r="C333" s="110" t="s">
        <v>447</v>
      </c>
      <c r="D333" s="33">
        <v>42794</v>
      </c>
      <c r="E333" s="88" t="s">
        <v>546</v>
      </c>
      <c r="F333" s="103"/>
      <c r="G333" s="151"/>
      <c r="H333" s="99"/>
      <c r="I333" s="99"/>
      <c r="J333" s="98"/>
      <c r="K333" s="99"/>
      <c r="L333" s="34">
        <v>10000000</v>
      </c>
      <c r="M333" s="35"/>
      <c r="N333" s="35" t="s">
        <v>33</v>
      </c>
      <c r="O333" s="45" t="str">
        <f>IF(AND('331-CT'!$G$5=TH!G333,OR(M333="331",N333="331")),"x","")</f>
        <v/>
      </c>
      <c r="P333" s="45" t="str">
        <f>IF(AND(A333='111'!$L$11,OR($M333=$P$7,$N333=$P$7)),"x","")</f>
        <v/>
      </c>
      <c r="Q333" s="45" t="str">
        <f>IF(AND($M333=$P$7,$A333&lt;'111'!$L$11),"x","")</f>
        <v/>
      </c>
      <c r="R333" s="45" t="str">
        <f>IF(AND($N333=$P$7,$A333&lt;'111'!$L$11),"x","")</f>
        <v>x</v>
      </c>
    </row>
    <row r="334" spans="1:18" ht="15.75" customHeight="1">
      <c r="A334" s="32">
        <f t="shared" si="52"/>
        <v>2</v>
      </c>
      <c r="B334" s="33">
        <f t="shared" si="42"/>
        <v>42794</v>
      </c>
      <c r="C334" s="110" t="s">
        <v>450</v>
      </c>
      <c r="D334" s="33">
        <v>42794</v>
      </c>
      <c r="E334" s="88" t="s">
        <v>657</v>
      </c>
      <c r="F334" s="103"/>
      <c r="G334" s="151"/>
      <c r="H334" s="99"/>
      <c r="I334" s="99"/>
      <c r="J334" s="98"/>
      <c r="K334" s="99"/>
      <c r="L334" s="34">
        <v>500000</v>
      </c>
      <c r="M334" s="35"/>
      <c r="N334" s="35" t="s">
        <v>33</v>
      </c>
      <c r="O334" s="45" t="str">
        <f>IF(AND('331-CT'!$G$5=TH!G334,OR(M334="331",N334="331")),"x","")</f>
        <v/>
      </c>
      <c r="P334" s="45" t="str">
        <f>IF(AND(A334='111'!$L$11,OR($M334=$P$7,$N334=$P$7)),"x","")</f>
        <v/>
      </c>
      <c r="Q334" s="45" t="str">
        <f>IF(AND($M334=$P$7,$A334&lt;'111'!$L$11),"x","")</f>
        <v/>
      </c>
      <c r="R334" s="45" t="str">
        <f>IF(AND($N334=$P$7,$A334&lt;'111'!$L$11),"x","")</f>
        <v>x</v>
      </c>
    </row>
    <row r="335" spans="1:18" ht="15.75" customHeight="1">
      <c r="A335" s="32">
        <f t="shared" si="52"/>
        <v>2</v>
      </c>
      <c r="B335" s="33">
        <f t="shared" si="42"/>
        <v>42794</v>
      </c>
      <c r="C335" s="110" t="s">
        <v>452</v>
      </c>
      <c r="D335" s="33">
        <v>42794</v>
      </c>
      <c r="E335" s="88" t="s">
        <v>658</v>
      </c>
      <c r="F335" s="103"/>
      <c r="G335" s="151"/>
      <c r="H335" s="99"/>
      <c r="I335" s="99"/>
      <c r="J335" s="98"/>
      <c r="K335" s="99"/>
      <c r="L335" s="34">
        <v>670000</v>
      </c>
      <c r="M335" s="35"/>
      <c r="N335" s="35" t="s">
        <v>33</v>
      </c>
      <c r="O335" s="45" t="str">
        <f>IF(AND('331-CT'!$G$5=TH!G335,OR(M335="331",N335="331")),"x","")</f>
        <v/>
      </c>
      <c r="P335" s="45" t="str">
        <f>IF(AND(A335='111'!$L$11,OR($M335=$P$7,$N335=$P$7)),"x","")</f>
        <v/>
      </c>
      <c r="Q335" s="45" t="str">
        <f>IF(AND($M335=$P$7,$A335&lt;'111'!$L$11),"x","")</f>
        <v/>
      </c>
      <c r="R335" s="45" t="str">
        <f>IF(AND($N335=$P$7,$A335&lt;'111'!$L$11),"x","")</f>
        <v>x</v>
      </c>
    </row>
    <row r="336" spans="1:18" ht="15.75" customHeight="1">
      <c r="A336" s="32">
        <f t="shared" si="52"/>
        <v>2</v>
      </c>
      <c r="B336" s="33">
        <f t="shared" si="42"/>
        <v>42784</v>
      </c>
      <c r="C336" s="110"/>
      <c r="D336" s="33">
        <v>42784</v>
      </c>
      <c r="E336" s="88" t="s">
        <v>659</v>
      </c>
      <c r="F336" s="103"/>
      <c r="G336" s="40" t="s">
        <v>88</v>
      </c>
      <c r="H336" s="99">
        <v>1950</v>
      </c>
      <c r="I336" s="99">
        <v>122000</v>
      </c>
      <c r="J336" s="98"/>
      <c r="K336" s="99"/>
      <c r="L336" s="34">
        <f t="shared" ref="L336:L341" si="53">ROUND(H336*I336,-3)</f>
        <v>237900000</v>
      </c>
      <c r="M336" s="35" t="s">
        <v>92</v>
      </c>
      <c r="N336" s="35" t="s">
        <v>8</v>
      </c>
      <c r="O336" s="45" t="str">
        <f>IF(AND('331-CT'!$G$5=TH!G336,OR(M336="331",N336="331")),"x","")</f>
        <v/>
      </c>
      <c r="P336" s="45" t="str">
        <f>IF(AND(A336='111'!$L$11,OR($M336=$P$7,$N336=$P$7)),"x","")</f>
        <v/>
      </c>
      <c r="Q336" s="45" t="str">
        <f>IF(AND($M336=$P$7,$A336&lt;'111'!$L$11),"x","")</f>
        <v/>
      </c>
      <c r="R336" s="45" t="str">
        <f>IF(AND($N336=$P$7,$A336&lt;'111'!$L$11),"x","")</f>
        <v/>
      </c>
    </row>
    <row r="337" spans="1:18" ht="15.75" customHeight="1">
      <c r="A337" s="32">
        <f t="shared" si="52"/>
        <v>2</v>
      </c>
      <c r="B337" s="33">
        <f t="shared" si="42"/>
        <v>42781</v>
      </c>
      <c r="C337" s="110"/>
      <c r="D337" s="33">
        <v>42781</v>
      </c>
      <c r="E337" s="88" t="s">
        <v>475</v>
      </c>
      <c r="F337" s="103"/>
      <c r="G337" s="7" t="s">
        <v>111</v>
      </c>
      <c r="H337" s="99">
        <v>460</v>
      </c>
      <c r="I337" s="99">
        <v>85000</v>
      </c>
      <c r="J337" s="98"/>
      <c r="K337" s="99"/>
      <c r="L337" s="34">
        <f t="shared" si="53"/>
        <v>39100000</v>
      </c>
      <c r="M337" s="35" t="s">
        <v>92</v>
      </c>
      <c r="N337" s="35" t="s">
        <v>8</v>
      </c>
      <c r="O337" s="45" t="str">
        <f>IF(AND('331-CT'!$G$5=TH!G337,OR(M337="331",N337="331")),"x","")</f>
        <v>x</v>
      </c>
      <c r="P337" s="45" t="str">
        <f>IF(AND(A337='111'!$L$11,OR($M337=$P$7,$N337=$P$7)),"x","")</f>
        <v/>
      </c>
      <c r="Q337" s="45" t="str">
        <f>IF(AND($M337=$P$7,$A337&lt;'111'!$L$11),"x","")</f>
        <v/>
      </c>
      <c r="R337" s="45" t="str">
        <f>IF(AND($N337=$P$7,$A337&lt;'111'!$L$11),"x","")</f>
        <v/>
      </c>
    </row>
    <row r="338" spans="1:18" ht="15.75" customHeight="1">
      <c r="A338" s="32">
        <f t="shared" si="52"/>
        <v>2</v>
      </c>
      <c r="B338" s="33">
        <f t="shared" si="42"/>
        <v>42792</v>
      </c>
      <c r="C338" s="110"/>
      <c r="D338" s="33">
        <v>42792</v>
      </c>
      <c r="E338" s="88" t="s">
        <v>475</v>
      </c>
      <c r="F338" s="103"/>
      <c r="G338" s="7" t="s">
        <v>111</v>
      </c>
      <c r="H338" s="99">
        <v>545</v>
      </c>
      <c r="I338" s="99">
        <v>85000</v>
      </c>
      <c r="J338" s="98"/>
      <c r="K338" s="99"/>
      <c r="L338" s="34">
        <f t="shared" si="53"/>
        <v>46325000</v>
      </c>
      <c r="M338" s="35" t="s">
        <v>92</v>
      </c>
      <c r="N338" s="35" t="s">
        <v>8</v>
      </c>
      <c r="O338" s="45" t="str">
        <f>IF(AND('331-CT'!$G$5=TH!G338,OR(M338="331",N338="331")),"x","")</f>
        <v>x</v>
      </c>
      <c r="P338" s="45" t="str">
        <f>IF(AND(A338='111'!$L$11,OR($M338=$P$7,$N338=$P$7)),"x","")</f>
        <v/>
      </c>
      <c r="Q338" s="45" t="str">
        <f>IF(AND($M338=$P$7,$A338&lt;'111'!$L$11),"x","")</f>
        <v/>
      </c>
      <c r="R338" s="45" t="str">
        <f>IF(AND($N338=$P$7,$A338&lt;'111'!$L$11),"x","")</f>
        <v/>
      </c>
    </row>
    <row r="339" spans="1:18" ht="15.75" customHeight="1">
      <c r="A339" s="32">
        <f t="shared" si="52"/>
        <v>2</v>
      </c>
      <c r="B339" s="33">
        <f t="shared" si="42"/>
        <v>42794</v>
      </c>
      <c r="C339" s="110"/>
      <c r="D339" s="33">
        <v>42794</v>
      </c>
      <c r="E339" s="88" t="s">
        <v>475</v>
      </c>
      <c r="F339" s="103"/>
      <c r="G339" s="7" t="s">
        <v>111</v>
      </c>
      <c r="H339" s="99">
        <v>532</v>
      </c>
      <c r="I339" s="99">
        <v>85000</v>
      </c>
      <c r="J339" s="98"/>
      <c r="K339" s="99"/>
      <c r="L339" s="34">
        <f t="shared" si="53"/>
        <v>45220000</v>
      </c>
      <c r="M339" s="35" t="s">
        <v>92</v>
      </c>
      <c r="N339" s="35" t="s">
        <v>8</v>
      </c>
      <c r="O339" s="45" t="str">
        <f>IF(AND('331-CT'!$G$5=TH!G339,OR(M339="331",N339="331")),"x","")</f>
        <v>x</v>
      </c>
      <c r="P339" s="45" t="str">
        <f>IF(AND(A339='111'!$L$11,OR($M339=$P$7,$N339=$P$7)),"x","")</f>
        <v/>
      </c>
      <c r="Q339" s="45" t="str">
        <f>IF(AND($M339=$P$7,$A339&lt;'111'!$L$11),"x","")</f>
        <v/>
      </c>
      <c r="R339" s="45" t="str">
        <f>IF(AND($N339=$P$7,$A339&lt;'111'!$L$11),"x","")</f>
        <v/>
      </c>
    </row>
    <row r="340" spans="1:18" ht="15.75" customHeight="1">
      <c r="A340" s="32">
        <f t="shared" si="52"/>
        <v>2</v>
      </c>
      <c r="B340" s="33">
        <f t="shared" si="42"/>
        <v>42789</v>
      </c>
      <c r="C340" s="110"/>
      <c r="D340" s="33">
        <v>42789</v>
      </c>
      <c r="E340" s="88" t="s">
        <v>661</v>
      </c>
      <c r="F340" s="103"/>
      <c r="G340" s="151" t="s">
        <v>660</v>
      </c>
      <c r="H340" s="159">
        <v>1206.5</v>
      </c>
      <c r="I340" s="99">
        <v>52000</v>
      </c>
      <c r="J340" s="98"/>
      <c r="K340" s="99"/>
      <c r="L340" s="34">
        <f t="shared" si="53"/>
        <v>62738000</v>
      </c>
      <c r="M340" s="35" t="s">
        <v>92</v>
      </c>
      <c r="N340" s="35" t="s">
        <v>8</v>
      </c>
      <c r="O340" s="45" t="str">
        <f>IF(AND('331-CT'!$G$5=TH!G340,OR(M340="331",N340="331")),"x","")</f>
        <v/>
      </c>
      <c r="P340" s="45" t="str">
        <f>IF(AND(A340='111'!$L$11,OR($M340=$P$7,$N340=$P$7)),"x","")</f>
        <v/>
      </c>
      <c r="Q340" s="45" t="str">
        <f>IF(AND($M340=$P$7,$A340&lt;'111'!$L$11),"x","")</f>
        <v/>
      </c>
      <c r="R340" s="45" t="str">
        <f>IF(AND($N340=$P$7,$A340&lt;'111'!$L$11),"x","")</f>
        <v/>
      </c>
    </row>
    <row r="341" spans="1:18" ht="15.75" customHeight="1">
      <c r="A341" s="32">
        <f t="shared" si="52"/>
        <v>2</v>
      </c>
      <c r="B341" s="33">
        <f t="shared" si="42"/>
        <v>42789</v>
      </c>
      <c r="C341" s="110"/>
      <c r="D341" s="33">
        <v>42789</v>
      </c>
      <c r="E341" s="88" t="s">
        <v>93</v>
      </c>
      <c r="F341" s="103"/>
      <c r="G341" s="151" t="s">
        <v>660</v>
      </c>
      <c r="H341" s="99">
        <v>693</v>
      </c>
      <c r="I341" s="99">
        <v>47000</v>
      </c>
      <c r="J341" s="98"/>
      <c r="K341" s="99"/>
      <c r="L341" s="34">
        <f t="shared" si="53"/>
        <v>32571000</v>
      </c>
      <c r="M341" s="35" t="s">
        <v>92</v>
      </c>
      <c r="N341" s="35" t="s">
        <v>8</v>
      </c>
      <c r="O341" s="45" t="str">
        <f>IF(AND('331-CT'!$G$5=TH!G341,OR(M341="331",N341="331")),"x","")</f>
        <v/>
      </c>
      <c r="P341" s="45" t="str">
        <f>IF(AND(A341='111'!$L$11,OR($M341=$P$7,$N341=$P$7)),"x","")</f>
        <v/>
      </c>
      <c r="Q341" s="45" t="str">
        <f>IF(AND($M341=$P$7,$A341&lt;'111'!$L$11),"x","")</f>
        <v/>
      </c>
      <c r="R341" s="45" t="str">
        <f>IF(AND($N341=$P$7,$A341&lt;'111'!$L$11),"x","")</f>
        <v/>
      </c>
    </row>
    <row r="342" spans="1:18" ht="15.75" customHeight="1">
      <c r="A342" s="32">
        <f t="shared" si="52"/>
        <v>2</v>
      </c>
      <c r="B342" s="33">
        <f t="shared" ref="B342:B347" si="54">D342</f>
        <v>42789</v>
      </c>
      <c r="C342" s="110"/>
      <c r="D342" s="33">
        <v>42789</v>
      </c>
      <c r="E342" s="88" t="s">
        <v>662</v>
      </c>
      <c r="F342" s="103"/>
      <c r="G342" s="151" t="s">
        <v>660</v>
      </c>
      <c r="H342" s="99">
        <v>16</v>
      </c>
      <c r="I342" s="99">
        <v>70000</v>
      </c>
      <c r="J342" s="98"/>
      <c r="K342" s="99"/>
      <c r="L342" s="34">
        <f t="shared" ref="L342:L347" si="55">ROUND(H342*I342,-3)</f>
        <v>1120000</v>
      </c>
      <c r="M342" s="35" t="s">
        <v>92</v>
      </c>
      <c r="N342" s="35" t="s">
        <v>8</v>
      </c>
      <c r="O342" s="45" t="str">
        <f>IF(AND('331-CT'!$G$5=TH!G342,OR(M342="331",N342="331")),"x","")</f>
        <v/>
      </c>
      <c r="P342" s="45" t="str">
        <f>IF(AND(A342='111'!$L$11,OR($M342=$P$7,$N342=$P$7)),"x","")</f>
        <v/>
      </c>
      <c r="Q342" s="45" t="str">
        <f>IF(AND($M342=$P$7,$A342&lt;'111'!$L$11),"x","")</f>
        <v/>
      </c>
      <c r="R342" s="45" t="str">
        <f>IF(AND($N342=$P$7,$A342&lt;'111'!$L$11),"x","")</f>
        <v/>
      </c>
    </row>
    <row r="343" spans="1:18" ht="15.75" customHeight="1">
      <c r="A343" s="32">
        <f t="shared" si="52"/>
        <v>2</v>
      </c>
      <c r="B343" s="33">
        <f t="shared" si="54"/>
        <v>42789</v>
      </c>
      <c r="C343" s="110"/>
      <c r="D343" s="33">
        <v>42789</v>
      </c>
      <c r="E343" s="88" t="s">
        <v>663</v>
      </c>
      <c r="F343" s="103"/>
      <c r="G343" s="151" t="s">
        <v>660</v>
      </c>
      <c r="H343" s="99">
        <v>360</v>
      </c>
      <c r="I343" s="99">
        <v>70000</v>
      </c>
      <c r="J343" s="98"/>
      <c r="K343" s="99"/>
      <c r="L343" s="34">
        <f t="shared" si="55"/>
        <v>25200000</v>
      </c>
      <c r="M343" s="35" t="s">
        <v>92</v>
      </c>
      <c r="N343" s="35" t="s">
        <v>8</v>
      </c>
      <c r="O343" s="45" t="str">
        <f>IF(AND('331-CT'!$G$5=TH!G343,OR(M343="331",N343="331")),"x","")</f>
        <v/>
      </c>
      <c r="P343" s="45" t="str">
        <f>IF(AND(A343='111'!$L$11,OR($M343=$P$7,$N343=$P$7)),"x","")</f>
        <v/>
      </c>
      <c r="Q343" s="45" t="str">
        <f>IF(AND($M343=$P$7,$A343&lt;'111'!$L$11),"x","")</f>
        <v/>
      </c>
      <c r="R343" s="45" t="str">
        <f>IF(AND($N343=$P$7,$A343&lt;'111'!$L$11),"x","")</f>
        <v/>
      </c>
    </row>
    <row r="344" spans="1:18" ht="15.75" customHeight="1">
      <c r="A344" s="32">
        <f t="shared" si="52"/>
        <v>2</v>
      </c>
      <c r="B344" s="33">
        <f t="shared" si="54"/>
        <v>42784</v>
      </c>
      <c r="C344" s="110"/>
      <c r="D344" s="33">
        <v>42784</v>
      </c>
      <c r="E344" s="88" t="s">
        <v>93</v>
      </c>
      <c r="F344" s="103"/>
      <c r="G344" s="7" t="s">
        <v>77</v>
      </c>
      <c r="H344" s="99">
        <v>20</v>
      </c>
      <c r="I344" s="99"/>
      <c r="J344" s="98"/>
      <c r="K344" s="99"/>
      <c r="L344" s="34">
        <f t="shared" si="55"/>
        <v>0</v>
      </c>
      <c r="M344" s="35" t="s">
        <v>92</v>
      </c>
      <c r="N344" s="35" t="s">
        <v>8</v>
      </c>
      <c r="O344" s="45" t="str">
        <f>IF(AND('331-CT'!$G$5=TH!G344,OR(M344="331",N344="331")),"x","")</f>
        <v/>
      </c>
      <c r="P344" s="45" t="str">
        <f>IF(AND(A344='111'!$L$11,OR($M344=$P$7,$N344=$P$7)),"x","")</f>
        <v/>
      </c>
      <c r="Q344" s="45" t="str">
        <f>IF(AND($M344=$P$7,$A344&lt;'111'!$L$11),"x","")</f>
        <v/>
      </c>
      <c r="R344" s="45" t="str">
        <f>IF(AND($N344=$P$7,$A344&lt;'111'!$L$11),"x","")</f>
        <v/>
      </c>
    </row>
    <row r="345" spans="1:18" ht="15.75" customHeight="1">
      <c r="A345" s="32">
        <f t="shared" si="52"/>
        <v>2</v>
      </c>
      <c r="B345" s="33">
        <f t="shared" si="54"/>
        <v>42790</v>
      </c>
      <c r="C345" s="110"/>
      <c r="D345" s="33">
        <v>42790</v>
      </c>
      <c r="E345" s="88" t="s">
        <v>663</v>
      </c>
      <c r="F345" s="103"/>
      <c r="G345" s="151" t="s">
        <v>664</v>
      </c>
      <c r="H345" s="99">
        <v>51</v>
      </c>
      <c r="I345" s="99">
        <v>67000</v>
      </c>
      <c r="J345" s="98"/>
      <c r="K345" s="99"/>
      <c r="L345" s="34">
        <f t="shared" si="55"/>
        <v>3417000</v>
      </c>
      <c r="M345" s="35" t="s">
        <v>92</v>
      </c>
      <c r="N345" s="35" t="s">
        <v>8</v>
      </c>
      <c r="O345" s="45" t="str">
        <f>IF(AND('331-CT'!$G$5=TH!G345,OR(M345="331",N345="331")),"x","")</f>
        <v/>
      </c>
      <c r="P345" s="45" t="str">
        <f>IF(AND(A345='111'!$L$11,OR($M345=$P$7,$N345=$P$7)),"x","")</f>
        <v/>
      </c>
      <c r="Q345" s="45" t="str">
        <f>IF(AND($M345=$P$7,$A345&lt;'111'!$L$11),"x","")</f>
        <v/>
      </c>
      <c r="R345" s="45" t="str">
        <f>IF(AND($N345=$P$7,$A345&lt;'111'!$L$11),"x","")</f>
        <v/>
      </c>
    </row>
    <row r="346" spans="1:18" ht="15.75" customHeight="1">
      <c r="A346" s="32">
        <f t="shared" si="52"/>
        <v>2</v>
      </c>
      <c r="B346" s="33">
        <f t="shared" si="54"/>
        <v>42791</v>
      </c>
      <c r="C346" s="110"/>
      <c r="D346" s="33">
        <v>42791</v>
      </c>
      <c r="E346" s="88" t="s">
        <v>398</v>
      </c>
      <c r="F346" s="103"/>
      <c r="G346" s="7" t="s">
        <v>80</v>
      </c>
      <c r="H346" s="99">
        <v>1290</v>
      </c>
      <c r="I346" s="99"/>
      <c r="J346" s="98"/>
      <c r="K346" s="99"/>
      <c r="L346" s="34">
        <f t="shared" si="55"/>
        <v>0</v>
      </c>
      <c r="M346" s="35" t="s">
        <v>92</v>
      </c>
      <c r="N346" s="35" t="s">
        <v>8</v>
      </c>
      <c r="O346" s="45" t="str">
        <f>IF(AND('331-CT'!$G$5=TH!G346,OR(M346="331",N346="331")),"x","")</f>
        <v/>
      </c>
      <c r="P346" s="45" t="str">
        <f>IF(AND(A346='111'!$L$11,OR($M346=$P$7,$N346=$P$7)),"x","")</f>
        <v/>
      </c>
      <c r="Q346" s="45" t="str">
        <f>IF(AND($M346=$P$7,$A346&lt;'111'!$L$11),"x","")</f>
        <v/>
      </c>
      <c r="R346" s="45" t="str">
        <f>IF(AND($N346=$P$7,$A346&lt;'111'!$L$11),"x","")</f>
        <v/>
      </c>
    </row>
    <row r="347" spans="1:18" ht="15.75" customHeight="1">
      <c r="A347" s="32">
        <f t="shared" si="52"/>
        <v>2</v>
      </c>
      <c r="B347" s="33">
        <f t="shared" si="54"/>
        <v>42791</v>
      </c>
      <c r="C347" s="110"/>
      <c r="D347" s="33">
        <v>42791</v>
      </c>
      <c r="E347" s="88" t="s">
        <v>663</v>
      </c>
      <c r="F347" s="103"/>
      <c r="G347" s="151" t="s">
        <v>664</v>
      </c>
      <c r="H347" s="99">
        <v>84</v>
      </c>
      <c r="I347" s="99">
        <v>67000</v>
      </c>
      <c r="J347" s="98"/>
      <c r="K347" s="99"/>
      <c r="L347" s="34">
        <f t="shared" si="55"/>
        <v>5628000</v>
      </c>
      <c r="M347" s="35" t="s">
        <v>92</v>
      </c>
      <c r="N347" s="35" t="s">
        <v>8</v>
      </c>
      <c r="O347" s="45" t="str">
        <f>IF(AND('331-CT'!$G$5=TH!G347,OR(M347="331",N347="331")),"x","")</f>
        <v/>
      </c>
      <c r="P347" s="45" t="str">
        <f>IF(AND(A347='111'!$L$11,OR($M347=$P$7,$N347=$P$7)),"x","")</f>
        <v/>
      </c>
      <c r="Q347" s="45" t="str">
        <f>IF(AND($M347=$P$7,$A347&lt;'111'!$L$11),"x","")</f>
        <v/>
      </c>
      <c r="R347" s="45" t="str">
        <f>IF(AND($N347=$P$7,$A347&lt;'111'!$L$11),"x","")</f>
        <v/>
      </c>
    </row>
    <row r="348" spans="1:18" ht="15.75" customHeight="1">
      <c r="A348" s="32">
        <f t="shared" si="46"/>
        <v>2</v>
      </c>
      <c r="B348" s="33">
        <f t="shared" ref="B348:B373" si="56">D348</f>
        <v>42794</v>
      </c>
      <c r="C348" s="110"/>
      <c r="D348" s="33">
        <v>42794</v>
      </c>
      <c r="E348" s="88" t="s">
        <v>665</v>
      </c>
      <c r="F348" s="103"/>
      <c r="G348" s="7" t="s">
        <v>108</v>
      </c>
      <c r="H348" s="99">
        <v>10</v>
      </c>
      <c r="I348" s="99">
        <v>96000</v>
      </c>
      <c r="J348" s="98"/>
      <c r="K348" s="99"/>
      <c r="L348" s="34">
        <f t="shared" ref="L348:L350" si="57">ROUND(H348*I348,-3)</f>
        <v>960000</v>
      </c>
      <c r="M348" s="35" t="s">
        <v>92</v>
      </c>
      <c r="N348" s="35" t="s">
        <v>8</v>
      </c>
      <c r="O348" s="45" t="str">
        <f>IF(AND('331-CT'!$G$5=TH!G348,OR(M348="331",N348="331")),"x","")</f>
        <v/>
      </c>
      <c r="P348" s="45" t="str">
        <f>IF(AND(A348='111'!$L$11,OR($M348=$P$7,$N348=$P$7)),"x","")</f>
        <v/>
      </c>
      <c r="Q348" s="45" t="str">
        <f>IF(AND($M348=$P$7,$A348&lt;'111'!$L$11),"x","")</f>
        <v/>
      </c>
      <c r="R348" s="45" t="str">
        <f>IF(AND($N348=$P$7,$A348&lt;'111'!$L$11),"x","")</f>
        <v/>
      </c>
    </row>
    <row r="349" spans="1:18" ht="15.75" customHeight="1">
      <c r="A349" s="32">
        <f t="shared" si="46"/>
        <v>3</v>
      </c>
      <c r="B349" s="33">
        <f t="shared" si="56"/>
        <v>42795</v>
      </c>
      <c r="C349" s="110"/>
      <c r="D349" s="33">
        <v>42795</v>
      </c>
      <c r="E349" s="88" t="s">
        <v>665</v>
      </c>
      <c r="F349" s="103"/>
      <c r="G349" s="7" t="s">
        <v>108</v>
      </c>
      <c r="H349" s="99">
        <v>40</v>
      </c>
      <c r="I349" s="99">
        <v>96000</v>
      </c>
      <c r="J349" s="98"/>
      <c r="K349" s="99"/>
      <c r="L349" s="34">
        <f t="shared" si="57"/>
        <v>3840000</v>
      </c>
      <c r="M349" s="35" t="s">
        <v>92</v>
      </c>
      <c r="N349" s="35" t="s">
        <v>8</v>
      </c>
      <c r="O349" s="45" t="str">
        <f>IF(AND('331-CT'!$G$5=TH!G349,OR(M349="331",N349="331")),"x","")</f>
        <v/>
      </c>
      <c r="P349" s="45" t="str">
        <f>IF(AND(A349='111'!$L$11,OR($M349=$P$7,$N349=$P$7)),"x","")</f>
        <v/>
      </c>
      <c r="Q349" s="45" t="str">
        <f>IF(AND($M349=$P$7,$A349&lt;'111'!$L$11),"x","")</f>
        <v/>
      </c>
      <c r="R349" s="45" t="str">
        <f>IF(AND($N349=$P$7,$A349&lt;'111'!$L$11),"x","")</f>
        <v/>
      </c>
    </row>
    <row r="350" spans="1:18" ht="15.75" customHeight="1">
      <c r="A350" s="32">
        <f t="shared" si="46"/>
        <v>3</v>
      </c>
      <c r="B350" s="33">
        <f t="shared" si="56"/>
        <v>42795</v>
      </c>
      <c r="C350" s="110"/>
      <c r="D350" s="33">
        <v>42795</v>
      </c>
      <c r="E350" s="88" t="s">
        <v>586</v>
      </c>
      <c r="F350" s="103" t="s">
        <v>396</v>
      </c>
      <c r="G350" s="41" t="s">
        <v>78</v>
      </c>
      <c r="H350" s="99">
        <v>1248</v>
      </c>
      <c r="I350" s="99">
        <v>21000</v>
      </c>
      <c r="J350" s="98"/>
      <c r="K350" s="99"/>
      <c r="L350" s="34">
        <f t="shared" si="57"/>
        <v>26208000</v>
      </c>
      <c r="M350" s="35" t="s">
        <v>92</v>
      </c>
      <c r="N350" s="35" t="s">
        <v>8</v>
      </c>
      <c r="O350" s="45" t="str">
        <f>IF(AND('331-CT'!$G$5=TH!G350,OR(M350="331",N350="331")),"x","")</f>
        <v/>
      </c>
      <c r="P350" s="45" t="str">
        <f>IF(AND(A350='111'!$L$11,OR($M350=$P$7,$N350=$P$7)),"x","")</f>
        <v/>
      </c>
      <c r="Q350" s="45" t="str">
        <f>IF(AND($M350=$P$7,$A350&lt;'111'!$L$11),"x","")</f>
        <v/>
      </c>
      <c r="R350" s="45" t="str">
        <f>IF(AND($N350=$P$7,$A350&lt;'111'!$L$11),"x","")</f>
        <v/>
      </c>
    </row>
    <row r="351" spans="1:18" ht="15.75" customHeight="1">
      <c r="A351" s="32">
        <f t="shared" si="46"/>
        <v>3</v>
      </c>
      <c r="B351" s="33">
        <f t="shared" si="56"/>
        <v>42795</v>
      </c>
      <c r="C351" s="110" t="s">
        <v>248</v>
      </c>
      <c r="D351" s="33">
        <v>42795</v>
      </c>
      <c r="E351" s="88" t="s">
        <v>668</v>
      </c>
      <c r="F351" s="103"/>
      <c r="G351" s="151"/>
      <c r="H351" s="99"/>
      <c r="I351" s="99"/>
      <c r="J351" s="98"/>
      <c r="K351" s="99"/>
      <c r="L351" s="34">
        <v>5000000</v>
      </c>
      <c r="M351" s="35" t="s">
        <v>33</v>
      </c>
      <c r="N351" s="35"/>
      <c r="O351" s="45" t="str">
        <f>IF(AND('331-CT'!$G$5=TH!G351,OR(M351="331",N351="331")),"x","")</f>
        <v/>
      </c>
      <c r="P351" s="45" t="str">
        <f>IF(AND(A351='111'!$L$11,OR($M351=$P$7,$N351=$P$7)),"x","")</f>
        <v>x</v>
      </c>
      <c r="Q351" s="45" t="str">
        <f>IF(AND($M351=$P$7,$A351&lt;'111'!$L$11),"x","")</f>
        <v/>
      </c>
      <c r="R351" s="45" t="str">
        <f>IF(AND($N351=$P$7,$A351&lt;'111'!$L$11),"x","")</f>
        <v/>
      </c>
    </row>
    <row r="352" spans="1:18" ht="15.75" customHeight="1">
      <c r="A352" s="32">
        <f t="shared" si="46"/>
        <v>3</v>
      </c>
      <c r="B352" s="33">
        <f t="shared" si="56"/>
        <v>42795</v>
      </c>
      <c r="C352" s="110" t="s">
        <v>251</v>
      </c>
      <c r="D352" s="33">
        <v>42795</v>
      </c>
      <c r="E352" s="88" t="s">
        <v>669</v>
      </c>
      <c r="F352" s="103"/>
      <c r="G352" s="151"/>
      <c r="H352" s="99"/>
      <c r="I352" s="99"/>
      <c r="J352" s="98"/>
      <c r="K352" s="99"/>
      <c r="L352" s="34">
        <v>2305000</v>
      </c>
      <c r="M352" s="35"/>
      <c r="N352" s="35" t="s">
        <v>33</v>
      </c>
      <c r="O352" s="45" t="str">
        <f>IF(AND('331-CT'!$G$5=TH!G352,OR(M352="331",N352="331")),"x","")</f>
        <v/>
      </c>
      <c r="P352" s="45" t="str">
        <f>IF(AND(A352='111'!$L$11,OR($M352=$P$7,$N352=$P$7)),"x","")</f>
        <v>x</v>
      </c>
      <c r="Q352" s="45" t="str">
        <f>IF(AND($M352=$P$7,$A352&lt;'111'!$L$11),"x","")</f>
        <v/>
      </c>
      <c r="R352" s="45" t="str">
        <f>IF(AND($N352=$P$7,$A352&lt;'111'!$L$11),"x","")</f>
        <v/>
      </c>
    </row>
    <row r="353" spans="1:18" ht="15.75" customHeight="1">
      <c r="A353" s="32">
        <f t="shared" si="46"/>
        <v>3</v>
      </c>
      <c r="B353" s="33">
        <f t="shared" si="56"/>
        <v>42795</v>
      </c>
      <c r="C353" s="110" t="s">
        <v>252</v>
      </c>
      <c r="D353" s="33">
        <v>42795</v>
      </c>
      <c r="E353" s="88" t="s">
        <v>670</v>
      </c>
      <c r="F353" s="103"/>
      <c r="G353" s="151"/>
      <c r="H353" s="99"/>
      <c r="I353" s="99"/>
      <c r="J353" s="98"/>
      <c r="K353" s="99"/>
      <c r="L353" s="34">
        <v>250000</v>
      </c>
      <c r="M353" s="35"/>
      <c r="N353" s="35" t="s">
        <v>33</v>
      </c>
      <c r="O353" s="45" t="str">
        <f>IF(AND('331-CT'!$G$5=TH!G353,OR(M353="331",N353="331")),"x","")</f>
        <v/>
      </c>
      <c r="P353" s="45" t="str">
        <f>IF(AND(A353='111'!$L$11,OR($M353=$P$7,$N353=$P$7)),"x","")</f>
        <v>x</v>
      </c>
      <c r="Q353" s="45" t="str">
        <f>IF(AND($M353=$P$7,$A353&lt;'111'!$L$11),"x","")</f>
        <v/>
      </c>
      <c r="R353" s="45" t="str">
        <f>IF(AND($N353=$P$7,$A353&lt;'111'!$L$11),"x","")</f>
        <v/>
      </c>
    </row>
    <row r="354" spans="1:18" ht="15.75" customHeight="1">
      <c r="A354" s="32">
        <f t="shared" si="46"/>
        <v>3</v>
      </c>
      <c r="B354" s="33">
        <f t="shared" si="56"/>
        <v>42795</v>
      </c>
      <c r="C354" s="110" t="s">
        <v>253</v>
      </c>
      <c r="D354" s="33">
        <v>42795</v>
      </c>
      <c r="E354" s="88" t="s">
        <v>461</v>
      </c>
      <c r="F354" s="103"/>
      <c r="G354" s="151"/>
      <c r="H354" s="99"/>
      <c r="I354" s="99"/>
      <c r="J354" s="98"/>
      <c r="K354" s="99"/>
      <c r="L354" s="34">
        <v>1000000</v>
      </c>
      <c r="M354" s="35"/>
      <c r="N354" s="35" t="s">
        <v>33</v>
      </c>
      <c r="O354" s="45" t="str">
        <f>IF(AND('331-CT'!$G$5=TH!G354,OR(M354="331",N354="331")),"x","")</f>
        <v/>
      </c>
      <c r="P354" s="45" t="str">
        <f>IF(AND(A354='111'!$L$11,OR($M354=$P$7,$N354=$P$7)),"x","")</f>
        <v>x</v>
      </c>
      <c r="Q354" s="45" t="str">
        <f>IF(AND($M354=$P$7,$A354&lt;'111'!$L$11),"x","")</f>
        <v/>
      </c>
      <c r="R354" s="45" t="str">
        <f>IF(AND($N354=$P$7,$A354&lt;'111'!$L$11),"x","")</f>
        <v/>
      </c>
    </row>
    <row r="355" spans="1:18" ht="15.75" customHeight="1">
      <c r="A355" s="32">
        <f t="shared" si="46"/>
        <v>3</v>
      </c>
      <c r="B355" s="33">
        <f t="shared" si="56"/>
        <v>42795</v>
      </c>
      <c r="C355" s="110" t="s">
        <v>254</v>
      </c>
      <c r="D355" s="33">
        <v>42795</v>
      </c>
      <c r="E355" s="88" t="s">
        <v>596</v>
      </c>
      <c r="F355" s="103"/>
      <c r="G355" s="151"/>
      <c r="H355" s="99"/>
      <c r="I355" s="99"/>
      <c r="J355" s="98"/>
      <c r="K355" s="99"/>
      <c r="L355" s="34">
        <v>7798000</v>
      </c>
      <c r="M355" s="35"/>
      <c r="N355" s="35" t="s">
        <v>33</v>
      </c>
      <c r="O355" s="45" t="str">
        <f>IF(AND('331-CT'!$G$5=TH!G355,OR(M355="331",N355="331")),"x","")</f>
        <v/>
      </c>
      <c r="P355" s="45" t="str">
        <f>IF(AND(A355='111'!$L$11,OR($M355=$P$7,$N355=$P$7)),"x","")</f>
        <v>x</v>
      </c>
      <c r="Q355" s="45" t="str">
        <f>IF(AND($M355=$P$7,$A355&lt;'111'!$L$11),"x","")</f>
        <v/>
      </c>
      <c r="R355" s="45" t="str">
        <f>IF(AND($N355=$P$7,$A355&lt;'111'!$L$11),"x","")</f>
        <v/>
      </c>
    </row>
    <row r="356" spans="1:18" ht="15.75" customHeight="1">
      <c r="A356" s="32">
        <f t="shared" ref="A356:A373" si="58">IF(B356&lt;&gt;"",MONTH(B356),"")</f>
        <v>3</v>
      </c>
      <c r="B356" s="33">
        <f t="shared" si="56"/>
        <v>42795</v>
      </c>
      <c r="C356" s="110" t="s">
        <v>259</v>
      </c>
      <c r="D356" s="33">
        <v>42795</v>
      </c>
      <c r="E356" s="88" t="s">
        <v>671</v>
      </c>
      <c r="F356" s="103"/>
      <c r="G356" s="151"/>
      <c r="H356" s="99"/>
      <c r="I356" s="99"/>
      <c r="J356" s="98"/>
      <c r="K356" s="99"/>
      <c r="L356" s="34">
        <v>500000000</v>
      </c>
      <c r="M356" s="35" t="s">
        <v>33</v>
      </c>
      <c r="N356" s="35"/>
      <c r="O356" s="45" t="str">
        <f>IF(AND('331-CT'!$G$5=TH!G356,OR(M356="331",N356="331")),"x","")</f>
        <v/>
      </c>
      <c r="P356" s="45" t="str">
        <f>IF(AND(A356='111'!$L$11,OR($M356=$P$7,$N356=$P$7)),"x","")</f>
        <v>x</v>
      </c>
      <c r="Q356" s="45" t="str">
        <f>IF(AND($M356=$P$7,$A356&lt;'111'!$L$11),"x","")</f>
        <v/>
      </c>
      <c r="R356" s="45" t="str">
        <f>IF(AND($N356=$P$7,$A356&lt;'111'!$L$11),"x","")</f>
        <v/>
      </c>
    </row>
    <row r="357" spans="1:18" ht="15.75" customHeight="1">
      <c r="A357" s="32">
        <f t="shared" si="58"/>
        <v>3</v>
      </c>
      <c r="B357" s="33">
        <f t="shared" si="56"/>
        <v>42795</v>
      </c>
      <c r="C357" s="110" t="s">
        <v>260</v>
      </c>
      <c r="D357" s="33">
        <v>42795</v>
      </c>
      <c r="E357" s="88" t="s">
        <v>636</v>
      </c>
      <c r="F357" s="103"/>
      <c r="G357" s="7" t="s">
        <v>77</v>
      </c>
      <c r="H357" s="99"/>
      <c r="I357" s="99"/>
      <c r="J357" s="98"/>
      <c r="K357" s="99"/>
      <c r="L357" s="34">
        <v>200000000</v>
      </c>
      <c r="M357" s="35" t="s">
        <v>8</v>
      </c>
      <c r="N357" s="35" t="s">
        <v>33</v>
      </c>
      <c r="O357" s="45" t="str">
        <f>IF(AND('331-CT'!$G$5=TH!G357,OR(M357="331",N357="331")),"x","")</f>
        <v/>
      </c>
      <c r="P357" s="45" t="str">
        <f>IF(AND(A357='111'!$L$11,OR($M357=$P$7,$N357=$P$7)),"x","")</f>
        <v>x</v>
      </c>
      <c r="Q357" s="45" t="str">
        <f>IF(AND($M357=$P$7,$A357&lt;'111'!$L$11),"x","")</f>
        <v/>
      </c>
      <c r="R357" s="45" t="str">
        <f>IF(AND($N357=$P$7,$A357&lt;'111'!$L$11),"x","")</f>
        <v/>
      </c>
    </row>
    <row r="358" spans="1:18" ht="15.75" customHeight="1">
      <c r="A358" s="32">
        <f t="shared" si="58"/>
        <v>3</v>
      </c>
      <c r="B358" s="33">
        <f t="shared" si="56"/>
        <v>42795</v>
      </c>
      <c r="C358" s="110" t="s">
        <v>261</v>
      </c>
      <c r="D358" s="33">
        <v>42795</v>
      </c>
      <c r="E358" s="88" t="s">
        <v>672</v>
      </c>
      <c r="F358" s="103"/>
      <c r="G358" s="151"/>
      <c r="H358" s="99"/>
      <c r="I358" s="99"/>
      <c r="J358" s="98"/>
      <c r="K358" s="99"/>
      <c r="L358" s="34">
        <v>140000000</v>
      </c>
      <c r="M358" s="35"/>
      <c r="N358" s="35" t="s">
        <v>33</v>
      </c>
      <c r="O358" s="45" t="str">
        <f>IF(AND('331-CT'!$G$5=TH!G358,OR(M358="331",N358="331")),"x","")</f>
        <v/>
      </c>
      <c r="P358" s="45" t="str">
        <f>IF(AND(A358='111'!$L$11,OR($M358=$P$7,$N358=$P$7)),"x","")</f>
        <v>x</v>
      </c>
      <c r="Q358" s="45" t="str">
        <f>IF(AND($M358=$P$7,$A358&lt;'111'!$L$11),"x","")</f>
        <v/>
      </c>
      <c r="R358" s="45" t="str">
        <f>IF(AND($N358=$P$7,$A358&lt;'111'!$L$11),"x","")</f>
        <v/>
      </c>
    </row>
    <row r="359" spans="1:18" ht="15.75" customHeight="1">
      <c r="A359" s="32">
        <f t="shared" si="58"/>
        <v>3</v>
      </c>
      <c r="B359" s="33">
        <f t="shared" si="56"/>
        <v>42795</v>
      </c>
      <c r="C359" s="110" t="s">
        <v>262</v>
      </c>
      <c r="D359" s="33">
        <v>42795</v>
      </c>
      <c r="E359" s="88" t="s">
        <v>636</v>
      </c>
      <c r="F359" s="103"/>
      <c r="G359" s="40" t="s">
        <v>88</v>
      </c>
      <c r="H359" s="99"/>
      <c r="I359" s="99"/>
      <c r="J359" s="98"/>
      <c r="K359" s="99"/>
      <c r="L359" s="34">
        <v>87000000</v>
      </c>
      <c r="M359" s="35" t="s">
        <v>8</v>
      </c>
      <c r="N359" s="35" t="s">
        <v>33</v>
      </c>
      <c r="O359" s="45" t="str">
        <f>IF(AND('331-CT'!$G$5=TH!G359,OR(M359="331",N359="331")),"x","")</f>
        <v/>
      </c>
      <c r="P359" s="45" t="str">
        <f>IF(AND(A359='111'!$L$11,OR($M359=$P$7,$N359=$P$7)),"x","")</f>
        <v>x</v>
      </c>
      <c r="Q359" s="45" t="str">
        <f>IF(AND($M359=$P$7,$A359&lt;'111'!$L$11),"x","")</f>
        <v/>
      </c>
      <c r="R359" s="45" t="str">
        <f>IF(AND($N359=$P$7,$A359&lt;'111'!$L$11),"x","")</f>
        <v/>
      </c>
    </row>
    <row r="360" spans="1:18" ht="15.75" customHeight="1">
      <c r="A360" s="32">
        <f t="shared" ref="A360" si="59">IF(B360&lt;&gt;"",MONTH(B360),"")</f>
        <v>3</v>
      </c>
      <c r="B360" s="33">
        <f t="shared" ref="B360" si="60">D360</f>
        <v>42795</v>
      </c>
      <c r="C360" s="110" t="s">
        <v>262</v>
      </c>
      <c r="D360" s="33">
        <v>42795</v>
      </c>
      <c r="E360" s="88" t="s">
        <v>678</v>
      </c>
      <c r="F360" s="103"/>
      <c r="G360" s="40" t="s">
        <v>88</v>
      </c>
      <c r="H360" s="99"/>
      <c r="I360" s="99"/>
      <c r="J360" s="98"/>
      <c r="K360" s="99"/>
      <c r="L360" s="34">
        <v>676000</v>
      </c>
      <c r="M360" s="35"/>
      <c r="N360" s="35" t="s">
        <v>8</v>
      </c>
      <c r="O360" s="45" t="str">
        <f>IF(AND('331-CT'!$G$5=TH!G360,OR(M360="331",N360="331")),"x","")</f>
        <v/>
      </c>
      <c r="P360" s="45" t="str">
        <f>IF(AND(A360='111'!$L$11,OR($M360=$P$7,$N360=$P$7)),"x","")</f>
        <v/>
      </c>
      <c r="Q360" s="45" t="str">
        <f>IF(AND($M360=$P$7,$A360&lt;'111'!$L$11),"x","")</f>
        <v/>
      </c>
      <c r="R360" s="45" t="str">
        <f>IF(AND($N360=$P$7,$A360&lt;'111'!$L$11),"x","")</f>
        <v/>
      </c>
    </row>
    <row r="361" spans="1:18" ht="15.75" customHeight="1">
      <c r="A361" s="32">
        <f t="shared" si="58"/>
        <v>3</v>
      </c>
      <c r="B361" s="33">
        <f t="shared" si="56"/>
        <v>42795</v>
      </c>
      <c r="C361" s="110" t="s">
        <v>263</v>
      </c>
      <c r="D361" s="33">
        <v>42795</v>
      </c>
      <c r="E361" s="88" t="s">
        <v>673</v>
      </c>
      <c r="F361" s="103"/>
      <c r="G361" s="151"/>
      <c r="H361" s="99"/>
      <c r="I361" s="99"/>
      <c r="J361" s="98"/>
      <c r="K361" s="99"/>
      <c r="L361" s="34">
        <v>33000000</v>
      </c>
      <c r="M361" s="35"/>
      <c r="N361" s="35" t="s">
        <v>33</v>
      </c>
      <c r="O361" s="45" t="str">
        <f>IF(AND('331-CT'!$G$5=TH!G361,OR(M361="331",N361="331")),"x","")</f>
        <v/>
      </c>
      <c r="P361" s="45" t="str">
        <f>IF(AND(A361='111'!$L$11,OR($M361=$P$7,$N361=$P$7)),"x","")</f>
        <v>x</v>
      </c>
      <c r="Q361" s="45" t="str">
        <f>IF(AND($M361=$P$7,$A361&lt;'111'!$L$11),"x","")</f>
        <v/>
      </c>
      <c r="R361" s="45" t="str">
        <f>IF(AND($N361=$P$7,$A361&lt;'111'!$L$11),"x","")</f>
        <v/>
      </c>
    </row>
    <row r="362" spans="1:18" ht="15.75" customHeight="1">
      <c r="A362" s="32">
        <f t="shared" si="58"/>
        <v>3</v>
      </c>
      <c r="B362" s="33">
        <f t="shared" si="56"/>
        <v>42796</v>
      </c>
      <c r="C362" s="110" t="s">
        <v>311</v>
      </c>
      <c r="D362" s="33">
        <v>42796</v>
      </c>
      <c r="E362" s="88" t="s">
        <v>674</v>
      </c>
      <c r="F362" s="103"/>
      <c r="G362" s="151"/>
      <c r="H362" s="99"/>
      <c r="I362" s="99"/>
      <c r="J362" s="98"/>
      <c r="K362" s="99"/>
      <c r="L362" s="34">
        <v>300000000</v>
      </c>
      <c r="M362" s="35" t="s">
        <v>33</v>
      </c>
      <c r="N362" s="35"/>
      <c r="O362" s="45" t="str">
        <f>IF(AND('331-CT'!$G$5=TH!G362,OR(M362="331",N362="331")),"x","")</f>
        <v/>
      </c>
      <c r="P362" s="45" t="str">
        <f>IF(AND(A362='111'!$L$11,OR($M362=$P$7,$N362=$P$7)),"x","")</f>
        <v>x</v>
      </c>
      <c r="Q362" s="45" t="str">
        <f>IF(AND($M362=$P$7,$A362&lt;'111'!$L$11),"x","")</f>
        <v/>
      </c>
      <c r="R362" s="45" t="str">
        <f>IF(AND($N362=$P$7,$A362&lt;'111'!$L$11),"x","")</f>
        <v/>
      </c>
    </row>
    <row r="363" spans="1:18" ht="15.75" customHeight="1">
      <c r="A363" s="32">
        <f t="shared" si="58"/>
        <v>3</v>
      </c>
      <c r="B363" s="33">
        <f t="shared" si="56"/>
        <v>42796</v>
      </c>
      <c r="C363" s="110" t="s">
        <v>264</v>
      </c>
      <c r="D363" s="33">
        <v>42796</v>
      </c>
      <c r="E363" s="88" t="s">
        <v>636</v>
      </c>
      <c r="F363" s="103"/>
      <c r="G363" s="151" t="s">
        <v>660</v>
      </c>
      <c r="H363" s="99"/>
      <c r="I363" s="99"/>
      <c r="J363" s="98"/>
      <c r="K363" s="99"/>
      <c r="L363" s="34">
        <v>121629000</v>
      </c>
      <c r="M363" s="35" t="s">
        <v>8</v>
      </c>
      <c r="N363" s="35" t="s">
        <v>33</v>
      </c>
      <c r="O363" s="45" t="str">
        <f>IF(AND('331-CT'!$G$5=TH!G363,OR(M363="331",N363="331")),"x","")</f>
        <v/>
      </c>
      <c r="P363" s="45" t="str">
        <f>IF(AND(A363='111'!$L$11,OR($M363=$P$7,$N363=$P$7)),"x","")</f>
        <v>x</v>
      </c>
      <c r="Q363" s="45" t="str">
        <f>IF(AND($M363=$P$7,$A363&lt;'111'!$L$11),"x","")</f>
        <v/>
      </c>
      <c r="R363" s="45" t="str">
        <f>IF(AND($N363=$P$7,$A363&lt;'111'!$L$11),"x","")</f>
        <v/>
      </c>
    </row>
    <row r="364" spans="1:18" ht="15.75" customHeight="1">
      <c r="A364" s="32">
        <f t="shared" ref="A364" si="61">IF(B364&lt;&gt;"",MONTH(B364),"")</f>
        <v>3</v>
      </c>
      <c r="B364" s="33">
        <f t="shared" ref="B364" si="62">D364</f>
        <v>42796</v>
      </c>
      <c r="C364" s="110" t="s">
        <v>264</v>
      </c>
      <c r="D364" s="33">
        <v>42796</v>
      </c>
      <c r="E364" s="88" t="s">
        <v>397</v>
      </c>
      <c r="F364" s="103"/>
      <c r="G364" s="151" t="s">
        <v>660</v>
      </c>
      <c r="H364" s="99"/>
      <c r="I364" s="99"/>
      <c r="J364" s="98"/>
      <c r="K364" s="99"/>
      <c r="L364" s="34">
        <v>14000</v>
      </c>
      <c r="M364" s="35"/>
      <c r="N364" s="35" t="s">
        <v>33</v>
      </c>
      <c r="O364" s="45" t="str">
        <f>IF(AND('331-CT'!$G$5=TH!G364,OR(M364="331",N364="331")),"x","")</f>
        <v/>
      </c>
      <c r="P364" s="45" t="str">
        <f>IF(AND(A364='111'!$L$11,OR($M364=$P$7,$N364=$P$7)),"x","")</f>
        <v>x</v>
      </c>
      <c r="Q364" s="45" t="str">
        <f>IF(AND($M364=$P$7,$A364&lt;'111'!$L$11),"x","")</f>
        <v/>
      </c>
      <c r="R364" s="45" t="str">
        <f>IF(AND($N364=$P$7,$A364&lt;'111'!$L$11),"x","")</f>
        <v/>
      </c>
    </row>
    <row r="365" spans="1:18" ht="15.75" customHeight="1">
      <c r="A365" s="32">
        <f t="shared" si="58"/>
        <v>3</v>
      </c>
      <c r="B365" s="33">
        <f t="shared" si="56"/>
        <v>42796</v>
      </c>
      <c r="C365" s="110" t="s">
        <v>265</v>
      </c>
      <c r="D365" s="33">
        <v>42796</v>
      </c>
      <c r="E365" s="88" t="s">
        <v>636</v>
      </c>
      <c r="F365" s="103"/>
      <c r="G365" s="41" t="s">
        <v>78</v>
      </c>
      <c r="H365" s="99"/>
      <c r="I365" s="99"/>
      <c r="J365" s="98"/>
      <c r="K365" s="99"/>
      <c r="L365" s="34">
        <v>200000000</v>
      </c>
      <c r="M365" s="35" t="s">
        <v>8</v>
      </c>
      <c r="N365" s="35" t="s">
        <v>33</v>
      </c>
      <c r="O365" s="45" t="str">
        <f>IF(AND('331-CT'!$G$5=TH!G365,OR(M365="331",N365="331")),"x","")</f>
        <v/>
      </c>
      <c r="P365" s="45" t="str">
        <f>IF(AND(A365='111'!$L$11,OR($M365=$P$7,$N365=$P$7)),"x","")</f>
        <v>x</v>
      </c>
      <c r="Q365" s="45" t="str">
        <f>IF(AND($M365=$P$7,$A365&lt;'111'!$L$11),"x","")</f>
        <v/>
      </c>
      <c r="R365" s="45" t="str">
        <f>IF(AND($N365=$P$7,$A365&lt;'111'!$L$11),"x","")</f>
        <v/>
      </c>
    </row>
    <row r="366" spans="1:18" ht="15.75" customHeight="1">
      <c r="A366" s="32">
        <f t="shared" si="58"/>
        <v>3</v>
      </c>
      <c r="B366" s="33">
        <f t="shared" si="56"/>
        <v>42796</v>
      </c>
      <c r="C366" s="110" t="s">
        <v>312</v>
      </c>
      <c r="D366" s="33">
        <v>42796</v>
      </c>
      <c r="E366" s="88" t="s">
        <v>675</v>
      </c>
      <c r="F366" s="103"/>
      <c r="G366" s="151"/>
      <c r="H366" s="99"/>
      <c r="I366" s="99"/>
      <c r="J366" s="98"/>
      <c r="K366" s="99"/>
      <c r="L366" s="34">
        <v>150000000</v>
      </c>
      <c r="M366" s="35" t="s">
        <v>33</v>
      </c>
      <c r="N366" s="35"/>
      <c r="O366" s="45" t="str">
        <f>IF(AND('331-CT'!$G$5=TH!G366,OR(M366="331",N366="331")),"x","")</f>
        <v/>
      </c>
      <c r="P366" s="45" t="str">
        <f>IF(AND(A366='111'!$L$11,OR($M366=$P$7,$N366=$P$7)),"x","")</f>
        <v>x</v>
      </c>
      <c r="Q366" s="45" t="str">
        <f>IF(AND($M366=$P$7,$A366&lt;'111'!$L$11),"x","")</f>
        <v/>
      </c>
      <c r="R366" s="45" t="str">
        <f>IF(AND($N366=$P$7,$A366&lt;'111'!$L$11),"x","")</f>
        <v/>
      </c>
    </row>
    <row r="367" spans="1:18" ht="15.75" customHeight="1">
      <c r="A367" s="32">
        <f t="shared" si="58"/>
        <v>3</v>
      </c>
      <c r="B367" s="33">
        <f t="shared" si="56"/>
        <v>42796</v>
      </c>
      <c r="C367" s="110" t="s">
        <v>266</v>
      </c>
      <c r="D367" s="33">
        <v>42796</v>
      </c>
      <c r="E367" s="88" t="s">
        <v>676</v>
      </c>
      <c r="F367" s="103"/>
      <c r="G367" s="151"/>
      <c r="H367" s="99"/>
      <c r="I367" s="99"/>
      <c r="J367" s="98"/>
      <c r="K367" s="99"/>
      <c r="L367" s="34">
        <v>45422000</v>
      </c>
      <c r="M367" s="35"/>
      <c r="N367" s="35" t="s">
        <v>33</v>
      </c>
      <c r="O367" s="45" t="str">
        <f>IF(AND('331-CT'!$G$5=TH!G367,OR(M367="331",N367="331")),"x","")</f>
        <v/>
      </c>
      <c r="P367" s="45" t="str">
        <f>IF(AND(A367='111'!$L$11,OR($M367=$P$7,$N367=$P$7)),"x","")</f>
        <v>x</v>
      </c>
      <c r="Q367" s="45" t="str">
        <f>IF(AND($M367=$P$7,$A367&lt;'111'!$L$11),"x","")</f>
        <v/>
      </c>
      <c r="R367" s="45" t="str">
        <f>IF(AND($N367=$P$7,$A367&lt;'111'!$L$11),"x","")</f>
        <v/>
      </c>
    </row>
    <row r="368" spans="1:18" ht="15.75" customHeight="1">
      <c r="A368" s="32">
        <f t="shared" si="58"/>
        <v>3</v>
      </c>
      <c r="B368" s="33">
        <f t="shared" si="56"/>
        <v>42796</v>
      </c>
      <c r="C368" s="110" t="s">
        <v>267</v>
      </c>
      <c r="D368" s="33">
        <v>42796</v>
      </c>
      <c r="E368" s="88" t="s">
        <v>677</v>
      </c>
      <c r="F368" s="103"/>
      <c r="G368" s="151"/>
      <c r="H368" s="99"/>
      <c r="I368" s="99"/>
      <c r="J368" s="98"/>
      <c r="K368" s="99"/>
      <c r="L368" s="34">
        <v>2000000</v>
      </c>
      <c r="M368" s="35"/>
      <c r="N368" s="35" t="s">
        <v>33</v>
      </c>
      <c r="O368" s="45" t="str">
        <f>IF(AND('331-CT'!$G$5=TH!G368,OR(M368="331",N368="331")),"x","")</f>
        <v/>
      </c>
      <c r="P368" s="45" t="str">
        <f>IF(AND(A368='111'!$L$11,OR($M368=$P$7,$N368=$P$7)),"x","")</f>
        <v>x</v>
      </c>
      <c r="Q368" s="45" t="str">
        <f>IF(AND($M368=$P$7,$A368&lt;'111'!$L$11),"x","")</f>
        <v/>
      </c>
      <c r="R368" s="45" t="str">
        <f>IF(AND($N368=$P$7,$A368&lt;'111'!$L$11),"x","")</f>
        <v/>
      </c>
    </row>
    <row r="369" spans="1:18" ht="15.75" customHeight="1">
      <c r="A369" s="32">
        <f t="shared" si="58"/>
        <v>3</v>
      </c>
      <c r="B369" s="33">
        <f t="shared" si="56"/>
        <v>42797</v>
      </c>
      <c r="C369" s="110" t="s">
        <v>313</v>
      </c>
      <c r="D369" s="33">
        <v>42797</v>
      </c>
      <c r="E369" s="88" t="s">
        <v>675</v>
      </c>
      <c r="F369" s="103"/>
      <c r="G369" s="151"/>
      <c r="H369" s="99"/>
      <c r="I369" s="99"/>
      <c r="J369" s="98"/>
      <c r="K369" s="99"/>
      <c r="L369" s="34">
        <v>150000000</v>
      </c>
      <c r="M369" s="35" t="s">
        <v>33</v>
      </c>
      <c r="N369" s="35"/>
      <c r="O369" s="45" t="str">
        <f>IF(AND('331-CT'!$G$5=TH!G369,OR(M369="331",N369="331")),"x","")</f>
        <v/>
      </c>
      <c r="P369" s="45" t="str">
        <f>IF(AND(A369='111'!$L$11,OR($M369=$P$7,$N369=$P$7)),"x","")</f>
        <v>x</v>
      </c>
      <c r="Q369" s="45" t="str">
        <f>IF(AND($M369=$P$7,$A369&lt;'111'!$L$11),"x","")</f>
        <v/>
      </c>
      <c r="R369" s="45" t="str">
        <f>IF(AND($N369=$P$7,$A369&lt;'111'!$L$11),"x","")</f>
        <v/>
      </c>
    </row>
    <row r="370" spans="1:18" ht="15.75" customHeight="1">
      <c r="A370" s="32">
        <f t="shared" si="58"/>
        <v>3</v>
      </c>
      <c r="B370" s="33">
        <f t="shared" si="56"/>
        <v>42797</v>
      </c>
      <c r="C370" s="110" t="s">
        <v>268</v>
      </c>
      <c r="D370" s="33">
        <v>42797</v>
      </c>
      <c r="E370" s="88" t="s">
        <v>636</v>
      </c>
      <c r="F370" s="103"/>
      <c r="G370" s="7" t="s">
        <v>90</v>
      </c>
      <c r="H370" s="99"/>
      <c r="I370" s="99"/>
      <c r="J370" s="98"/>
      <c r="K370" s="99"/>
      <c r="L370" s="34">
        <v>150000000</v>
      </c>
      <c r="M370" s="35" t="s">
        <v>8</v>
      </c>
      <c r="N370" s="35" t="s">
        <v>33</v>
      </c>
      <c r="O370" s="45" t="str">
        <f>IF(AND('331-CT'!$G$5=TH!G370,OR(M370="331",N370="331")),"x","")</f>
        <v/>
      </c>
      <c r="P370" s="45" t="str">
        <f>IF(AND(A370='111'!$L$11,OR($M370=$P$7,$N370=$P$7)),"x","")</f>
        <v>x</v>
      </c>
      <c r="Q370" s="45" t="str">
        <f>IF(AND($M370=$P$7,$A370&lt;'111'!$L$11),"x","")</f>
        <v/>
      </c>
      <c r="R370" s="45" t="str">
        <f>IF(AND($N370=$P$7,$A370&lt;'111'!$L$11),"x","")</f>
        <v/>
      </c>
    </row>
    <row r="371" spans="1:18" ht="15.75" customHeight="1">
      <c r="A371" s="32">
        <f t="shared" si="58"/>
        <v>3</v>
      </c>
      <c r="B371" s="33">
        <f t="shared" si="56"/>
        <v>42797</v>
      </c>
      <c r="C371" s="110" t="s">
        <v>269</v>
      </c>
      <c r="D371" s="33">
        <v>42797</v>
      </c>
      <c r="E371" s="88" t="s">
        <v>679</v>
      </c>
      <c r="F371" s="103"/>
      <c r="G371" s="151"/>
      <c r="H371" s="99"/>
      <c r="I371" s="99"/>
      <c r="J371" s="98"/>
      <c r="K371" s="99"/>
      <c r="L371" s="34">
        <v>65485000</v>
      </c>
      <c r="M371" s="35"/>
      <c r="N371" s="35" t="s">
        <v>33</v>
      </c>
      <c r="O371" s="45" t="str">
        <f>IF(AND('331-CT'!$G$5=TH!G371,OR(M371="331",N371="331")),"x","")</f>
        <v/>
      </c>
      <c r="P371" s="45" t="str">
        <f>IF(AND(A371='111'!$L$11,OR($M371=$P$7,$N371=$P$7)),"x","")</f>
        <v>x</v>
      </c>
      <c r="Q371" s="45" t="str">
        <f>IF(AND($M371=$P$7,$A371&lt;'111'!$L$11),"x","")</f>
        <v/>
      </c>
      <c r="R371" s="45" t="str">
        <f>IF(AND($N371=$P$7,$A371&lt;'111'!$L$11),"x","")</f>
        <v/>
      </c>
    </row>
    <row r="372" spans="1:18" ht="15.75" customHeight="1">
      <c r="A372" s="32">
        <f t="shared" si="58"/>
        <v>3</v>
      </c>
      <c r="B372" s="33">
        <f t="shared" si="56"/>
        <v>42797</v>
      </c>
      <c r="C372" s="110" t="s">
        <v>270</v>
      </c>
      <c r="D372" s="33">
        <v>42797</v>
      </c>
      <c r="E372" s="88" t="s">
        <v>680</v>
      </c>
      <c r="F372" s="103"/>
      <c r="G372" s="151"/>
      <c r="H372" s="99"/>
      <c r="I372" s="99"/>
      <c r="J372" s="98"/>
      <c r="K372" s="99"/>
      <c r="L372" s="34">
        <v>28600000</v>
      </c>
      <c r="M372" s="35"/>
      <c r="N372" s="35" t="s">
        <v>33</v>
      </c>
      <c r="O372" s="45" t="str">
        <f>IF(AND('331-CT'!$G$5=TH!G372,OR(M372="331",N372="331")),"x","")</f>
        <v/>
      </c>
      <c r="P372" s="45" t="str">
        <f>IF(AND(A372='111'!$L$11,OR($M372=$P$7,$N372=$P$7)),"x","")</f>
        <v>x</v>
      </c>
      <c r="Q372" s="45" t="str">
        <f>IF(AND($M372=$P$7,$A372&lt;'111'!$L$11),"x","")</f>
        <v/>
      </c>
      <c r="R372" s="45" t="str">
        <f>IF(AND($N372=$P$7,$A372&lt;'111'!$L$11),"x","")</f>
        <v/>
      </c>
    </row>
    <row r="373" spans="1:18" ht="15.75" customHeight="1">
      <c r="A373" s="32">
        <f t="shared" si="58"/>
        <v>3</v>
      </c>
      <c r="B373" s="33">
        <f t="shared" si="56"/>
        <v>42797</v>
      </c>
      <c r="C373" s="110" t="s">
        <v>271</v>
      </c>
      <c r="D373" s="33">
        <v>42797</v>
      </c>
      <c r="E373" s="88" t="s">
        <v>593</v>
      </c>
      <c r="F373" s="103"/>
      <c r="G373" s="151"/>
      <c r="H373" s="99"/>
      <c r="I373" s="99"/>
      <c r="J373" s="98"/>
      <c r="K373" s="99"/>
      <c r="L373" s="34">
        <v>10517000</v>
      </c>
      <c r="M373" s="35"/>
      <c r="N373" s="35" t="s">
        <v>33</v>
      </c>
      <c r="O373" s="45" t="str">
        <f>IF(AND('331-CT'!$G$5=TH!G373,OR(M373="331",N373="331")),"x","")</f>
        <v/>
      </c>
      <c r="P373" s="45" t="str">
        <f>IF(AND(A373='111'!$L$11,OR($M373=$P$7,$N373=$P$7)),"x","")</f>
        <v>x</v>
      </c>
      <c r="Q373" s="45" t="str">
        <f>IF(AND($M373=$P$7,$A373&lt;'111'!$L$11),"x","")</f>
        <v/>
      </c>
      <c r="R373" s="45" t="str">
        <f>IF(AND($N373=$P$7,$A373&lt;'111'!$L$11),"x","")</f>
        <v/>
      </c>
    </row>
    <row r="374" spans="1:18" ht="15.75" customHeight="1">
      <c r="A374" s="32">
        <f t="shared" ref="A374:A381" si="63">IF(B374&lt;&gt;"",MONTH(B374),"")</f>
        <v>3</v>
      </c>
      <c r="B374" s="33">
        <f t="shared" si="42"/>
        <v>42797</v>
      </c>
      <c r="C374" s="110" t="s">
        <v>291</v>
      </c>
      <c r="D374" s="33">
        <v>42797</v>
      </c>
      <c r="E374" s="88" t="s">
        <v>681</v>
      </c>
      <c r="F374" s="103"/>
      <c r="G374" s="151"/>
      <c r="H374" s="99"/>
      <c r="I374" s="99"/>
      <c r="J374" s="98"/>
      <c r="K374" s="99"/>
      <c r="L374" s="34">
        <v>159000</v>
      </c>
      <c r="M374" s="35"/>
      <c r="N374" s="35" t="s">
        <v>33</v>
      </c>
      <c r="O374" s="45" t="str">
        <f>IF(AND('331-CT'!$G$5=TH!G374,OR(M374="331",N374="331")),"x","")</f>
        <v/>
      </c>
      <c r="P374" s="45" t="str">
        <f>IF(AND(A374='111'!$L$11,OR($M374=$P$7,$N374=$P$7)),"x","")</f>
        <v>x</v>
      </c>
      <c r="Q374" s="45" t="str">
        <f>IF(AND($M374=$P$7,$A374&lt;'111'!$L$11),"x","")</f>
        <v/>
      </c>
      <c r="R374" s="45" t="str">
        <f>IF(AND($N374=$P$7,$A374&lt;'111'!$L$11),"x","")</f>
        <v/>
      </c>
    </row>
    <row r="375" spans="1:18" ht="15.75" customHeight="1">
      <c r="A375" s="32">
        <f t="shared" si="63"/>
        <v>3</v>
      </c>
      <c r="B375" s="33">
        <f t="shared" si="42"/>
        <v>42797</v>
      </c>
      <c r="C375" s="110" t="s">
        <v>292</v>
      </c>
      <c r="D375" s="33">
        <v>42797</v>
      </c>
      <c r="E375" s="88" t="s">
        <v>682</v>
      </c>
      <c r="F375" s="103"/>
      <c r="G375" s="151"/>
      <c r="H375" s="99"/>
      <c r="I375" s="99"/>
      <c r="J375" s="98"/>
      <c r="K375" s="99"/>
      <c r="L375" s="34">
        <v>235000</v>
      </c>
      <c r="M375" s="35"/>
      <c r="N375" s="35" t="s">
        <v>33</v>
      </c>
      <c r="O375" s="45" t="str">
        <f>IF(AND('331-CT'!$G$5=TH!G375,OR(M375="331",N375="331")),"x","")</f>
        <v/>
      </c>
      <c r="P375" s="45" t="str">
        <f>IF(AND(A375='111'!$L$11,OR($M375=$P$7,$N375=$P$7)),"x","")</f>
        <v>x</v>
      </c>
      <c r="Q375" s="45" t="str">
        <f>IF(AND($M375=$P$7,$A375&lt;'111'!$L$11),"x","")</f>
        <v/>
      </c>
      <c r="R375" s="45" t="str">
        <f>IF(AND($N375=$P$7,$A375&lt;'111'!$L$11),"x","")</f>
        <v/>
      </c>
    </row>
    <row r="376" spans="1:18" ht="15.75" customHeight="1">
      <c r="A376" s="32">
        <f t="shared" si="63"/>
        <v>3</v>
      </c>
      <c r="B376" s="33">
        <f t="shared" si="42"/>
        <v>42797</v>
      </c>
      <c r="C376" s="110" t="s">
        <v>293</v>
      </c>
      <c r="D376" s="33">
        <v>42797</v>
      </c>
      <c r="E376" s="88" t="s">
        <v>683</v>
      </c>
      <c r="F376" s="103"/>
      <c r="G376" s="151"/>
      <c r="H376" s="99"/>
      <c r="I376" s="99"/>
      <c r="J376" s="98"/>
      <c r="K376" s="99"/>
      <c r="L376" s="34">
        <v>500000</v>
      </c>
      <c r="M376" s="35"/>
      <c r="N376" s="35" t="s">
        <v>33</v>
      </c>
      <c r="O376" s="45" t="str">
        <f>IF(AND('331-CT'!$G$5=TH!G376,OR(M376="331",N376="331")),"x","")</f>
        <v/>
      </c>
      <c r="P376" s="45" t="str">
        <f>IF(AND(A376='111'!$L$11,OR($M376=$P$7,$N376=$P$7)),"x","")</f>
        <v>x</v>
      </c>
      <c r="Q376" s="45" t="str">
        <f>IF(AND($M376=$P$7,$A376&lt;'111'!$L$11),"x","")</f>
        <v/>
      </c>
      <c r="R376" s="45" t="str">
        <f>IF(AND($N376=$P$7,$A376&lt;'111'!$L$11),"x","")</f>
        <v/>
      </c>
    </row>
    <row r="377" spans="1:18" ht="15.75" customHeight="1">
      <c r="A377" s="32">
        <f t="shared" si="63"/>
        <v>3</v>
      </c>
      <c r="B377" s="33">
        <f t="shared" si="42"/>
        <v>42797</v>
      </c>
      <c r="C377" s="110" t="s">
        <v>294</v>
      </c>
      <c r="D377" s="33">
        <v>42797</v>
      </c>
      <c r="E377" s="88" t="s">
        <v>684</v>
      </c>
      <c r="F377" s="103"/>
      <c r="G377" s="151"/>
      <c r="H377" s="99"/>
      <c r="I377" s="99"/>
      <c r="J377" s="98"/>
      <c r="K377" s="99"/>
      <c r="L377" s="34">
        <v>325000</v>
      </c>
      <c r="M377" s="35"/>
      <c r="N377" s="35" t="s">
        <v>33</v>
      </c>
      <c r="O377" s="45" t="str">
        <f>IF(AND('331-CT'!$G$5=TH!G377,OR(M377="331",N377="331")),"x","")</f>
        <v/>
      </c>
      <c r="P377" s="45" t="str">
        <f>IF(AND(A377='111'!$L$11,OR($M377=$P$7,$N377=$P$7)),"x","")</f>
        <v>x</v>
      </c>
      <c r="Q377" s="45" t="str">
        <f>IF(AND($M377=$P$7,$A377&lt;'111'!$L$11),"x","")</f>
        <v/>
      </c>
      <c r="R377" s="45" t="str">
        <f>IF(AND($N377=$P$7,$A377&lt;'111'!$L$11),"x","")</f>
        <v/>
      </c>
    </row>
    <row r="378" spans="1:18" ht="15.75" customHeight="1">
      <c r="A378" s="32">
        <f t="shared" si="63"/>
        <v>3</v>
      </c>
      <c r="B378" s="33">
        <f t="shared" si="42"/>
        <v>42798</v>
      </c>
      <c r="C378" s="110" t="s">
        <v>295</v>
      </c>
      <c r="D378" s="33">
        <v>42798</v>
      </c>
      <c r="E378" s="88" t="s">
        <v>650</v>
      </c>
      <c r="F378" s="103"/>
      <c r="G378" s="151"/>
      <c r="H378" s="99"/>
      <c r="I378" s="99"/>
      <c r="J378" s="98"/>
      <c r="K378" s="99"/>
      <c r="L378" s="34">
        <v>20017000</v>
      </c>
      <c r="M378" s="35"/>
      <c r="N378" s="35" t="s">
        <v>33</v>
      </c>
      <c r="O378" s="45" t="str">
        <f>IF(AND('331-CT'!$G$5=TH!G378,OR(M378="331",N378="331")),"x","")</f>
        <v/>
      </c>
      <c r="P378" s="45" t="str">
        <f>IF(AND(A378='111'!$L$11,OR($M378=$P$7,$N378=$P$7)),"x","")</f>
        <v>x</v>
      </c>
      <c r="Q378" s="45" t="str">
        <f>IF(AND($M378=$P$7,$A378&lt;'111'!$L$11),"x","")</f>
        <v/>
      </c>
      <c r="R378" s="45" t="str">
        <f>IF(AND($N378=$P$7,$A378&lt;'111'!$L$11),"x","")</f>
        <v/>
      </c>
    </row>
    <row r="379" spans="1:18" ht="15.75" customHeight="1">
      <c r="A379" s="32">
        <f t="shared" si="63"/>
        <v>3</v>
      </c>
      <c r="B379" s="33">
        <f t="shared" si="42"/>
        <v>42798</v>
      </c>
      <c r="C379" s="110" t="s">
        <v>296</v>
      </c>
      <c r="D379" s="33">
        <v>42798</v>
      </c>
      <c r="E379" s="88" t="s">
        <v>685</v>
      </c>
      <c r="F379" s="103"/>
      <c r="G379" s="151"/>
      <c r="H379" s="99"/>
      <c r="I379" s="99"/>
      <c r="J379" s="98"/>
      <c r="K379" s="99"/>
      <c r="L379" s="34">
        <v>330000</v>
      </c>
      <c r="M379" s="35"/>
      <c r="N379" s="35" t="s">
        <v>33</v>
      </c>
      <c r="O379" s="45" t="str">
        <f>IF(AND('331-CT'!$G$5=TH!G379,OR(M379="331",N379="331")),"x","")</f>
        <v/>
      </c>
      <c r="P379" s="45" t="str">
        <f>IF(AND(A379='111'!$L$11,OR($M379=$P$7,$N379=$P$7)),"x","")</f>
        <v>x</v>
      </c>
      <c r="Q379" s="45" t="str">
        <f>IF(AND($M379=$P$7,$A379&lt;'111'!$L$11),"x","")</f>
        <v/>
      </c>
      <c r="R379" s="45" t="str">
        <f>IF(AND($N379=$P$7,$A379&lt;'111'!$L$11),"x","")</f>
        <v/>
      </c>
    </row>
    <row r="380" spans="1:18" ht="15.75" customHeight="1">
      <c r="A380" s="32">
        <f t="shared" si="63"/>
        <v>3</v>
      </c>
      <c r="B380" s="33">
        <f t="shared" si="42"/>
        <v>42798</v>
      </c>
      <c r="C380" s="110" t="s">
        <v>297</v>
      </c>
      <c r="D380" s="33">
        <v>42798</v>
      </c>
      <c r="E380" s="88" t="s">
        <v>686</v>
      </c>
      <c r="F380" s="103"/>
      <c r="G380" s="151"/>
      <c r="H380" s="99"/>
      <c r="I380" s="99"/>
      <c r="J380" s="98"/>
      <c r="K380" s="99"/>
      <c r="L380" s="34">
        <v>4500000</v>
      </c>
      <c r="M380" s="35"/>
      <c r="N380" s="35" t="s">
        <v>33</v>
      </c>
      <c r="O380" s="45" t="str">
        <f>IF(AND('331-CT'!$G$5=TH!G380,OR(M380="331",N380="331")),"x","")</f>
        <v/>
      </c>
      <c r="P380" s="45" t="str">
        <f>IF(AND(A380='111'!$L$11,OR($M380=$P$7,$N380=$P$7)),"x","")</f>
        <v>x</v>
      </c>
      <c r="Q380" s="45" t="str">
        <f>IF(AND($M380=$P$7,$A380&lt;'111'!$L$11),"x","")</f>
        <v/>
      </c>
      <c r="R380" s="45" t="str">
        <f>IF(AND($N380=$P$7,$A380&lt;'111'!$L$11),"x","")</f>
        <v/>
      </c>
    </row>
    <row r="381" spans="1:18" ht="15.75" customHeight="1">
      <c r="A381" s="32">
        <f t="shared" si="63"/>
        <v>3</v>
      </c>
      <c r="B381" s="33">
        <f t="shared" si="42"/>
        <v>42798</v>
      </c>
      <c r="C381" s="110" t="s">
        <v>314</v>
      </c>
      <c r="D381" s="33">
        <v>42798</v>
      </c>
      <c r="E381" s="88" t="s">
        <v>381</v>
      </c>
      <c r="F381" s="103"/>
      <c r="G381" s="151"/>
      <c r="H381" s="99"/>
      <c r="I381" s="99"/>
      <c r="J381" s="98"/>
      <c r="K381" s="99"/>
      <c r="L381" s="34">
        <v>7086000</v>
      </c>
      <c r="M381" s="35" t="s">
        <v>33</v>
      </c>
      <c r="N381" s="35"/>
      <c r="O381" s="45" t="str">
        <f>IF(AND('331-CT'!$G$5=TH!G381,OR(M381="331",N381="331")),"x","")</f>
        <v/>
      </c>
      <c r="P381" s="45" t="str">
        <f>IF(AND(A381='111'!$L$11,OR($M381=$P$7,$N381=$P$7)),"x","")</f>
        <v>x</v>
      </c>
      <c r="Q381" s="45" t="str">
        <f>IF(AND($M381=$P$7,$A381&lt;'111'!$L$11),"x","")</f>
        <v/>
      </c>
      <c r="R381" s="45" t="str">
        <f>IF(AND($N381=$P$7,$A381&lt;'111'!$L$11),"x","")</f>
        <v/>
      </c>
    </row>
    <row r="382" spans="1:18" ht="15.75" customHeight="1">
      <c r="A382" s="32">
        <f t="shared" si="46"/>
        <v>3</v>
      </c>
      <c r="B382" s="33">
        <f t="shared" ref="B382:B491" si="64">D382</f>
        <v>42798</v>
      </c>
      <c r="C382" s="110" t="s">
        <v>298</v>
      </c>
      <c r="D382" s="33">
        <v>42798</v>
      </c>
      <c r="E382" s="88" t="s">
        <v>687</v>
      </c>
      <c r="F382" s="103"/>
      <c r="G382" s="151"/>
      <c r="H382" s="99"/>
      <c r="I382" s="99"/>
      <c r="J382" s="98"/>
      <c r="K382" s="99"/>
      <c r="L382" s="34">
        <v>735000</v>
      </c>
      <c r="M382" s="35"/>
      <c r="N382" s="35" t="s">
        <v>33</v>
      </c>
      <c r="O382" s="45" t="str">
        <f>IF(AND('331-CT'!$G$5=TH!G382,OR(M382="331",N382="331")),"x","")</f>
        <v/>
      </c>
      <c r="P382" s="45" t="str">
        <f>IF(AND(A382='111'!$L$11,OR($M382=$P$7,$N382=$P$7)),"x","")</f>
        <v>x</v>
      </c>
      <c r="Q382" s="45" t="str">
        <f>IF(AND($M382=$P$7,$A382&lt;'111'!$L$11),"x","")</f>
        <v/>
      </c>
      <c r="R382" s="45" t="str">
        <f>IF(AND($N382=$P$7,$A382&lt;'111'!$L$11),"x","")</f>
        <v/>
      </c>
    </row>
    <row r="383" spans="1:18" ht="15.75" customHeight="1">
      <c r="A383" s="32">
        <f t="shared" si="46"/>
        <v>3</v>
      </c>
      <c r="B383" s="33">
        <f t="shared" si="64"/>
        <v>42800</v>
      </c>
      <c r="C383" s="110" t="s">
        <v>326</v>
      </c>
      <c r="D383" s="33">
        <v>42800</v>
      </c>
      <c r="E383" s="88" t="s">
        <v>675</v>
      </c>
      <c r="F383" s="103"/>
      <c r="G383" s="151"/>
      <c r="H383" s="99"/>
      <c r="I383" s="99"/>
      <c r="J383" s="98"/>
      <c r="K383" s="99"/>
      <c r="L383" s="34">
        <v>440000000</v>
      </c>
      <c r="M383" s="35" t="s">
        <v>33</v>
      </c>
      <c r="N383" s="35"/>
      <c r="O383" s="45" t="str">
        <f>IF(AND('331-CT'!$G$5=TH!G383,OR(M383="331",N383="331")),"x","")</f>
        <v/>
      </c>
      <c r="P383" s="45" t="str">
        <f>IF(AND(A383='111'!$L$11,OR($M383=$P$7,$N383=$P$7)),"x","")</f>
        <v>x</v>
      </c>
      <c r="Q383" s="45" t="str">
        <f>IF(AND($M383=$P$7,$A383&lt;'111'!$L$11),"x","")</f>
        <v/>
      </c>
      <c r="R383" s="45" t="str">
        <f>IF(AND($N383=$P$7,$A383&lt;'111'!$L$11),"x","")</f>
        <v/>
      </c>
    </row>
    <row r="384" spans="1:18" ht="15.75" customHeight="1">
      <c r="A384" s="32">
        <f t="shared" si="46"/>
        <v>3</v>
      </c>
      <c r="B384" s="33">
        <f t="shared" si="64"/>
        <v>42800</v>
      </c>
      <c r="C384" s="110" t="s">
        <v>346</v>
      </c>
      <c r="D384" s="33">
        <v>42800</v>
      </c>
      <c r="E384" s="88" t="s">
        <v>567</v>
      </c>
      <c r="F384" s="103"/>
      <c r="G384" s="151"/>
      <c r="H384" s="99"/>
      <c r="I384" s="99"/>
      <c r="J384" s="98"/>
      <c r="K384" s="99"/>
      <c r="L384" s="34">
        <v>10220000000</v>
      </c>
      <c r="M384" s="35" t="s">
        <v>33</v>
      </c>
      <c r="N384" s="35"/>
      <c r="O384" s="45" t="str">
        <f>IF(AND('331-CT'!$G$5=TH!G384,OR(M384="331",N384="331")),"x","")</f>
        <v/>
      </c>
      <c r="P384" s="45" t="str">
        <f>IF(AND(A384='111'!$L$11,OR($M384=$P$7,$N384=$P$7)),"x","")</f>
        <v>x</v>
      </c>
      <c r="Q384" s="45" t="str">
        <f>IF(AND($M384=$P$7,$A384&lt;'111'!$L$11),"x","")</f>
        <v/>
      </c>
      <c r="R384" s="45" t="str">
        <f>IF(AND($N384=$P$7,$A384&lt;'111'!$L$11),"x","")</f>
        <v/>
      </c>
    </row>
    <row r="385" spans="1:18" ht="15.75" customHeight="1">
      <c r="A385" s="32">
        <f t="shared" si="46"/>
        <v>3</v>
      </c>
      <c r="B385" s="33">
        <f t="shared" si="64"/>
        <v>42800</v>
      </c>
      <c r="C385" s="110" t="s">
        <v>299</v>
      </c>
      <c r="D385" s="33">
        <v>42800</v>
      </c>
      <c r="E385" s="88" t="s">
        <v>688</v>
      </c>
      <c r="F385" s="103"/>
      <c r="G385" s="151"/>
      <c r="H385" s="99"/>
      <c r="I385" s="99"/>
      <c r="J385" s="98"/>
      <c r="K385" s="99"/>
      <c r="L385" s="34">
        <v>10654742000</v>
      </c>
      <c r="M385" s="35"/>
      <c r="N385" s="35" t="s">
        <v>33</v>
      </c>
      <c r="O385" s="45" t="str">
        <f>IF(AND('331-CT'!$G$5=TH!G385,OR(M385="331",N385="331")),"x","")</f>
        <v/>
      </c>
      <c r="P385" s="45" t="str">
        <f>IF(AND(A385='111'!$L$11,OR($M385=$P$7,$N385=$P$7)),"x","")</f>
        <v>x</v>
      </c>
      <c r="Q385" s="45" t="str">
        <f>IF(AND($M385=$P$7,$A385&lt;'111'!$L$11),"x","")</f>
        <v/>
      </c>
      <c r="R385" s="45" t="str">
        <f>IF(AND($N385=$P$7,$A385&lt;'111'!$L$11),"x","")</f>
        <v/>
      </c>
    </row>
    <row r="386" spans="1:18" ht="15.75" customHeight="1">
      <c r="A386" s="32">
        <f t="shared" si="46"/>
        <v>3</v>
      </c>
      <c r="B386" s="33">
        <f t="shared" si="64"/>
        <v>42800</v>
      </c>
      <c r="C386" s="110" t="s">
        <v>319</v>
      </c>
      <c r="D386" s="33">
        <v>42800</v>
      </c>
      <c r="E386" s="88" t="s">
        <v>689</v>
      </c>
      <c r="F386" s="103"/>
      <c r="G386" s="151"/>
      <c r="H386" s="99"/>
      <c r="I386" s="99"/>
      <c r="J386" s="98"/>
      <c r="K386" s="99"/>
      <c r="L386" s="34">
        <v>220000</v>
      </c>
      <c r="M386" s="35"/>
      <c r="N386" s="35" t="s">
        <v>33</v>
      </c>
      <c r="O386" s="45" t="str">
        <f>IF(AND('331-CT'!$G$5=TH!G386,OR(M386="331",N386="331")),"x","")</f>
        <v/>
      </c>
      <c r="P386" s="45" t="str">
        <f>IF(AND(A386='111'!$L$11,OR($M386=$P$7,$N386=$P$7)),"x","")</f>
        <v>x</v>
      </c>
      <c r="Q386" s="45" t="str">
        <f>IF(AND($M386=$P$7,$A386&lt;'111'!$L$11),"x","")</f>
        <v/>
      </c>
      <c r="R386" s="45" t="str">
        <f>IF(AND($N386=$P$7,$A386&lt;'111'!$L$11),"x","")</f>
        <v/>
      </c>
    </row>
    <row r="387" spans="1:18" ht="15.75" customHeight="1">
      <c r="A387" s="32">
        <f t="shared" ref="A387:A409" si="65">IF(B387&lt;&gt;"",MONTH(B387),"")</f>
        <v>3</v>
      </c>
      <c r="B387" s="33">
        <f t="shared" ref="B387:B409" si="66">D387</f>
        <v>42798</v>
      </c>
      <c r="C387" s="110"/>
      <c r="D387" s="33">
        <v>42798</v>
      </c>
      <c r="E387" s="88" t="s">
        <v>690</v>
      </c>
      <c r="F387" s="103" t="s">
        <v>396</v>
      </c>
      <c r="G387" s="151" t="s">
        <v>660</v>
      </c>
      <c r="H387" s="99">
        <v>570</v>
      </c>
      <c r="I387" s="99">
        <v>68000</v>
      </c>
      <c r="J387" s="98"/>
      <c r="K387" s="99"/>
      <c r="L387" s="34">
        <f>ROUND(H387*I387,-3)</f>
        <v>38760000</v>
      </c>
      <c r="M387" s="35" t="s">
        <v>92</v>
      </c>
      <c r="N387" s="35" t="s">
        <v>8</v>
      </c>
      <c r="O387" s="45" t="str">
        <f>IF(AND('331-CT'!$G$5=TH!G387,OR(M387="331",N387="331")),"x","")</f>
        <v/>
      </c>
      <c r="P387" s="45" t="str">
        <f>IF(AND(A387='111'!$L$11,OR($M387=$P$7,$N387=$P$7)),"x","")</f>
        <v/>
      </c>
      <c r="Q387" s="45" t="str">
        <f>IF(AND($M387=$P$7,$A387&lt;'111'!$L$11),"x","")</f>
        <v/>
      </c>
      <c r="R387" s="45" t="str">
        <f>IF(AND($N387=$P$7,$A387&lt;'111'!$L$11),"x","")</f>
        <v/>
      </c>
    </row>
    <row r="388" spans="1:18" ht="15.75" customHeight="1">
      <c r="A388" s="32">
        <f t="shared" si="65"/>
        <v>3</v>
      </c>
      <c r="B388" s="33">
        <f t="shared" si="66"/>
        <v>42798</v>
      </c>
      <c r="C388" s="110"/>
      <c r="D388" s="33">
        <v>42798</v>
      </c>
      <c r="E388" s="88" t="s">
        <v>691</v>
      </c>
      <c r="F388" s="103" t="s">
        <v>396</v>
      </c>
      <c r="G388" s="151" t="s">
        <v>660</v>
      </c>
      <c r="H388" s="99">
        <v>350</v>
      </c>
      <c r="I388" s="99">
        <v>52000</v>
      </c>
      <c r="J388" s="98"/>
      <c r="K388" s="99"/>
      <c r="L388" s="34">
        <f t="shared" ref="L388:L409" si="67">ROUND(H388*I388,-3)</f>
        <v>18200000</v>
      </c>
      <c r="M388" s="35" t="s">
        <v>92</v>
      </c>
      <c r="N388" s="35" t="s">
        <v>8</v>
      </c>
      <c r="O388" s="45" t="str">
        <f>IF(AND('331-CT'!$G$5=TH!G388,OR(M388="331",N388="331")),"x","")</f>
        <v/>
      </c>
      <c r="P388" s="45" t="str">
        <f>IF(AND(A388='111'!$L$11,OR($M388=$P$7,$N388=$P$7)),"x","")</f>
        <v/>
      </c>
      <c r="Q388" s="45" t="str">
        <f>IF(AND($M388=$P$7,$A388&lt;'111'!$L$11),"x","")</f>
        <v/>
      </c>
      <c r="R388" s="45" t="str">
        <f>IF(AND($N388=$P$7,$A388&lt;'111'!$L$11),"x","")</f>
        <v/>
      </c>
    </row>
    <row r="389" spans="1:18" ht="15.75" customHeight="1">
      <c r="A389" s="32">
        <f t="shared" si="65"/>
        <v>3</v>
      </c>
      <c r="B389" s="33">
        <f t="shared" si="66"/>
        <v>42798</v>
      </c>
      <c r="C389" s="110"/>
      <c r="D389" s="33">
        <v>42798</v>
      </c>
      <c r="E389" s="88" t="s">
        <v>692</v>
      </c>
      <c r="F389" s="103" t="s">
        <v>396</v>
      </c>
      <c r="G389" s="151" t="s">
        <v>660</v>
      </c>
      <c r="H389" s="99">
        <v>1821</v>
      </c>
      <c r="I389" s="99">
        <v>27500</v>
      </c>
      <c r="J389" s="98"/>
      <c r="K389" s="99"/>
      <c r="L389" s="34">
        <f t="shared" si="67"/>
        <v>50078000</v>
      </c>
      <c r="M389" s="35" t="s">
        <v>92</v>
      </c>
      <c r="N389" s="35" t="s">
        <v>8</v>
      </c>
      <c r="O389" s="45" t="str">
        <f>IF(AND('331-CT'!$G$5=TH!G389,OR(M389="331",N389="331")),"x","")</f>
        <v/>
      </c>
      <c r="P389" s="45" t="str">
        <f>IF(AND(A389='111'!$L$11,OR($M389=$P$7,$N389=$P$7)),"x","")</f>
        <v/>
      </c>
      <c r="Q389" s="45" t="str">
        <f>IF(AND($M389=$P$7,$A389&lt;'111'!$L$11),"x","")</f>
        <v/>
      </c>
      <c r="R389" s="45" t="str">
        <f>IF(AND($N389=$P$7,$A389&lt;'111'!$L$11),"x","")</f>
        <v/>
      </c>
    </row>
    <row r="390" spans="1:18" ht="15.75" customHeight="1">
      <c r="A390" s="32">
        <f t="shared" si="65"/>
        <v>3</v>
      </c>
      <c r="B390" s="33">
        <f t="shared" si="66"/>
        <v>42803</v>
      </c>
      <c r="C390" s="110"/>
      <c r="D390" s="33">
        <v>42803</v>
      </c>
      <c r="E390" s="88" t="s">
        <v>479</v>
      </c>
      <c r="F390" s="103" t="s">
        <v>396</v>
      </c>
      <c r="G390" s="7" t="s">
        <v>90</v>
      </c>
      <c r="H390" s="99">
        <v>1100</v>
      </c>
      <c r="I390" s="99">
        <v>17000</v>
      </c>
      <c r="J390" s="98"/>
      <c r="K390" s="99"/>
      <c r="L390" s="34">
        <f t="shared" si="67"/>
        <v>18700000</v>
      </c>
      <c r="M390" s="35" t="s">
        <v>92</v>
      </c>
      <c r="N390" s="35" t="s">
        <v>8</v>
      </c>
      <c r="O390" s="45" t="str">
        <f>IF(AND('331-CT'!$G$5=TH!G390,OR(M390="331",N390="331")),"x","")</f>
        <v/>
      </c>
      <c r="P390" s="45" t="str">
        <f>IF(AND(A390='111'!$L$11,OR($M390=$P$7,$N390=$P$7)),"x","")</f>
        <v/>
      </c>
      <c r="Q390" s="45" t="str">
        <f>IF(AND($M390=$P$7,$A390&lt;'111'!$L$11),"x","")</f>
        <v/>
      </c>
      <c r="R390" s="45" t="str">
        <f>IF(AND($N390=$P$7,$A390&lt;'111'!$L$11),"x","")</f>
        <v/>
      </c>
    </row>
    <row r="391" spans="1:18" ht="15.75" customHeight="1">
      <c r="A391" s="32">
        <f t="shared" si="65"/>
        <v>3</v>
      </c>
      <c r="B391" s="33">
        <f t="shared" si="66"/>
        <v>42803</v>
      </c>
      <c r="C391" s="110"/>
      <c r="D391" s="33">
        <v>42803</v>
      </c>
      <c r="E391" s="88" t="s">
        <v>478</v>
      </c>
      <c r="F391" s="103" t="s">
        <v>396</v>
      </c>
      <c r="G391" s="7" t="s">
        <v>90</v>
      </c>
      <c r="H391" s="99">
        <v>804</v>
      </c>
      <c r="I391" s="99">
        <v>15000</v>
      </c>
      <c r="J391" s="98"/>
      <c r="K391" s="99"/>
      <c r="L391" s="34">
        <f t="shared" si="67"/>
        <v>12060000</v>
      </c>
      <c r="M391" s="35" t="s">
        <v>92</v>
      </c>
      <c r="N391" s="35" t="s">
        <v>8</v>
      </c>
      <c r="O391" s="45" t="str">
        <f>IF(AND('331-CT'!$G$5=TH!G391,OR(M391="331",N391="331")),"x","")</f>
        <v/>
      </c>
      <c r="P391" s="45" t="str">
        <f>IF(AND(A391='111'!$L$11,OR($M391=$P$7,$N391=$P$7)),"x","")</f>
        <v/>
      </c>
      <c r="Q391" s="45" t="str">
        <f>IF(AND($M391=$P$7,$A391&lt;'111'!$L$11),"x","")</f>
        <v/>
      </c>
      <c r="R391" s="45" t="str">
        <f>IF(AND($N391=$P$7,$A391&lt;'111'!$L$11),"x","")</f>
        <v/>
      </c>
    </row>
    <row r="392" spans="1:18" ht="15.75" customHeight="1">
      <c r="A392" s="32">
        <f t="shared" si="65"/>
        <v>3</v>
      </c>
      <c r="B392" s="33">
        <f t="shared" si="66"/>
        <v>42803</v>
      </c>
      <c r="C392" s="110"/>
      <c r="D392" s="33">
        <v>42803</v>
      </c>
      <c r="E392" s="88" t="s">
        <v>480</v>
      </c>
      <c r="F392" s="103" t="s">
        <v>396</v>
      </c>
      <c r="G392" s="7" t="s">
        <v>90</v>
      </c>
      <c r="H392" s="99">
        <v>3432</v>
      </c>
      <c r="I392" s="99">
        <v>23500</v>
      </c>
      <c r="J392" s="98"/>
      <c r="K392" s="99"/>
      <c r="L392" s="34">
        <f t="shared" si="67"/>
        <v>80652000</v>
      </c>
      <c r="M392" s="35" t="s">
        <v>92</v>
      </c>
      <c r="N392" s="35" t="s">
        <v>8</v>
      </c>
      <c r="O392" s="45" t="str">
        <f>IF(AND('331-CT'!$G$5=TH!G392,OR(M392="331",N392="331")),"x","")</f>
        <v/>
      </c>
      <c r="P392" s="45" t="str">
        <f>IF(AND(A392='111'!$L$11,OR($M392=$P$7,$N392=$P$7)),"x","")</f>
        <v/>
      </c>
      <c r="Q392" s="45" t="str">
        <f>IF(AND($M392=$P$7,$A392&lt;'111'!$L$11),"x","")</f>
        <v/>
      </c>
      <c r="R392" s="45" t="str">
        <f>IF(AND($N392=$P$7,$A392&lt;'111'!$L$11),"x","")</f>
        <v/>
      </c>
    </row>
    <row r="393" spans="1:18" ht="15.75" customHeight="1">
      <c r="A393" s="32">
        <f t="shared" si="65"/>
        <v>3</v>
      </c>
      <c r="B393" s="33">
        <f t="shared" si="66"/>
        <v>42804</v>
      </c>
      <c r="C393" s="110"/>
      <c r="D393" s="33">
        <v>42804</v>
      </c>
      <c r="E393" s="88" t="s">
        <v>693</v>
      </c>
      <c r="F393" s="103" t="s">
        <v>396</v>
      </c>
      <c r="G393" s="7" t="s">
        <v>90</v>
      </c>
      <c r="H393" s="99">
        <v>5400</v>
      </c>
      <c r="I393" s="99">
        <v>23500</v>
      </c>
      <c r="J393" s="98"/>
      <c r="K393" s="99"/>
      <c r="L393" s="34">
        <f t="shared" si="67"/>
        <v>126900000</v>
      </c>
      <c r="M393" s="35" t="s">
        <v>92</v>
      </c>
      <c r="N393" s="35" t="s">
        <v>8</v>
      </c>
      <c r="O393" s="45" t="str">
        <f>IF(AND('331-CT'!$G$5=TH!G393,OR(M393="331",N393="331")),"x","")</f>
        <v/>
      </c>
      <c r="P393" s="45" t="str">
        <f>IF(AND(A393='111'!$L$11,OR($M393=$P$7,$N393=$P$7)),"x","")</f>
        <v/>
      </c>
      <c r="Q393" s="45" t="str">
        <f>IF(AND($M393=$P$7,$A393&lt;'111'!$L$11),"x","")</f>
        <v/>
      </c>
      <c r="R393" s="45" t="str">
        <f>IF(AND($N393=$P$7,$A393&lt;'111'!$L$11),"x","")</f>
        <v/>
      </c>
    </row>
    <row r="394" spans="1:18" ht="15.75" customHeight="1">
      <c r="A394" s="32">
        <f t="shared" si="65"/>
        <v>3</v>
      </c>
      <c r="B394" s="33">
        <f t="shared" si="66"/>
        <v>42805</v>
      </c>
      <c r="C394" s="110"/>
      <c r="D394" s="33">
        <v>42805</v>
      </c>
      <c r="E394" s="88" t="s">
        <v>479</v>
      </c>
      <c r="F394" s="103" t="s">
        <v>396</v>
      </c>
      <c r="G394" s="7" t="s">
        <v>81</v>
      </c>
      <c r="H394" s="99">
        <v>656</v>
      </c>
      <c r="I394" s="99">
        <v>15000</v>
      </c>
      <c r="J394" s="98"/>
      <c r="K394" s="99"/>
      <c r="L394" s="34">
        <f t="shared" si="67"/>
        <v>9840000</v>
      </c>
      <c r="M394" s="35" t="s">
        <v>92</v>
      </c>
      <c r="N394" s="35" t="s">
        <v>8</v>
      </c>
      <c r="O394" s="45" t="str">
        <f>IF(AND('331-CT'!$G$5=TH!G394,OR(M394="331",N394="331")),"x","")</f>
        <v/>
      </c>
      <c r="P394" s="45" t="str">
        <f>IF(AND(A394='111'!$L$11,OR($M394=$P$7,$N394=$P$7)),"x","")</f>
        <v/>
      </c>
      <c r="Q394" s="45" t="str">
        <f>IF(AND($M394=$P$7,$A394&lt;'111'!$L$11),"x","")</f>
        <v/>
      </c>
      <c r="R394" s="45" t="str">
        <f>IF(AND($N394=$P$7,$A394&lt;'111'!$L$11),"x","")</f>
        <v/>
      </c>
    </row>
    <row r="395" spans="1:18" ht="15.75" customHeight="1">
      <c r="A395" s="32">
        <f t="shared" si="65"/>
        <v>3</v>
      </c>
      <c r="B395" s="33">
        <f t="shared" si="66"/>
        <v>42806</v>
      </c>
      <c r="C395" s="110"/>
      <c r="D395" s="33">
        <v>42806</v>
      </c>
      <c r="E395" s="88" t="s">
        <v>478</v>
      </c>
      <c r="F395" s="103" t="s">
        <v>396</v>
      </c>
      <c r="G395" s="7" t="s">
        <v>90</v>
      </c>
      <c r="H395" s="99">
        <v>1176</v>
      </c>
      <c r="I395" s="99">
        <v>15000</v>
      </c>
      <c r="J395" s="98"/>
      <c r="K395" s="99"/>
      <c r="L395" s="34">
        <f t="shared" si="67"/>
        <v>17640000</v>
      </c>
      <c r="M395" s="35" t="s">
        <v>92</v>
      </c>
      <c r="N395" s="35" t="s">
        <v>8</v>
      </c>
      <c r="O395" s="45" t="str">
        <f>IF(AND('331-CT'!$G$5=TH!G395,OR(M395="331",N395="331")),"x","")</f>
        <v/>
      </c>
      <c r="P395" s="45" t="str">
        <f>IF(AND(A395='111'!$L$11,OR($M395=$P$7,$N395=$P$7)),"x","")</f>
        <v/>
      </c>
      <c r="Q395" s="45" t="str">
        <f>IF(AND($M395=$P$7,$A395&lt;'111'!$L$11),"x","")</f>
        <v/>
      </c>
      <c r="R395" s="45" t="str">
        <f>IF(AND($N395=$P$7,$A395&lt;'111'!$L$11),"x","")</f>
        <v/>
      </c>
    </row>
    <row r="396" spans="1:18" ht="15.75" customHeight="1">
      <c r="A396" s="32">
        <f t="shared" si="65"/>
        <v>3</v>
      </c>
      <c r="B396" s="33">
        <f t="shared" si="66"/>
        <v>42806</v>
      </c>
      <c r="C396" s="110"/>
      <c r="D396" s="33">
        <v>42806</v>
      </c>
      <c r="E396" s="88" t="s">
        <v>480</v>
      </c>
      <c r="F396" s="103" t="s">
        <v>396</v>
      </c>
      <c r="G396" s="7" t="s">
        <v>90</v>
      </c>
      <c r="H396" s="99">
        <v>4800</v>
      </c>
      <c r="I396" s="99">
        <v>23500</v>
      </c>
      <c r="J396" s="98"/>
      <c r="K396" s="99"/>
      <c r="L396" s="34">
        <f t="shared" si="67"/>
        <v>112800000</v>
      </c>
      <c r="M396" s="35" t="s">
        <v>92</v>
      </c>
      <c r="N396" s="35" t="s">
        <v>8</v>
      </c>
      <c r="O396" s="45" t="str">
        <f>IF(AND('331-CT'!$G$5=TH!G396,OR(M396="331",N396="331")),"x","")</f>
        <v/>
      </c>
      <c r="P396" s="45" t="str">
        <f>IF(AND(A396='111'!$L$11,OR($M396=$P$7,$N396=$P$7)),"x","")</f>
        <v/>
      </c>
      <c r="Q396" s="45" t="str">
        <f>IF(AND($M396=$P$7,$A396&lt;'111'!$L$11),"x","")</f>
        <v/>
      </c>
      <c r="R396" s="45" t="str">
        <f>IF(AND($N396=$P$7,$A396&lt;'111'!$L$11),"x","")</f>
        <v/>
      </c>
    </row>
    <row r="397" spans="1:18" ht="15.75" customHeight="1">
      <c r="A397" s="32">
        <f t="shared" si="65"/>
        <v>3</v>
      </c>
      <c r="B397" s="33">
        <f t="shared" si="66"/>
        <v>42807</v>
      </c>
      <c r="C397" s="110"/>
      <c r="D397" s="33">
        <v>42807</v>
      </c>
      <c r="E397" s="88" t="s">
        <v>479</v>
      </c>
      <c r="F397" s="103" t="s">
        <v>396</v>
      </c>
      <c r="G397" s="7" t="s">
        <v>90</v>
      </c>
      <c r="H397" s="99">
        <v>2123</v>
      </c>
      <c r="I397" s="99">
        <v>17000</v>
      </c>
      <c r="J397" s="98"/>
      <c r="K397" s="99"/>
      <c r="L397" s="34">
        <f t="shared" si="67"/>
        <v>36091000</v>
      </c>
      <c r="M397" s="35" t="s">
        <v>92</v>
      </c>
      <c r="N397" s="35" t="s">
        <v>8</v>
      </c>
      <c r="O397" s="45" t="str">
        <f>IF(AND('331-CT'!$G$5=TH!G397,OR(M397="331",N397="331")),"x","")</f>
        <v/>
      </c>
      <c r="P397" s="45" t="str">
        <f>IF(AND(A397='111'!$L$11,OR($M397=$P$7,$N397=$P$7)),"x","")</f>
        <v/>
      </c>
      <c r="Q397" s="45" t="str">
        <f>IF(AND($M397=$P$7,$A397&lt;'111'!$L$11),"x","")</f>
        <v/>
      </c>
      <c r="R397" s="45" t="str">
        <f>IF(AND($N397=$P$7,$A397&lt;'111'!$L$11),"x","")</f>
        <v/>
      </c>
    </row>
    <row r="398" spans="1:18" ht="15.75" customHeight="1">
      <c r="A398" s="32">
        <f t="shared" si="65"/>
        <v>3</v>
      </c>
      <c r="B398" s="33">
        <f t="shared" si="66"/>
        <v>42807</v>
      </c>
      <c r="C398" s="110"/>
      <c r="D398" s="33">
        <v>42807</v>
      </c>
      <c r="E398" s="88" t="s">
        <v>480</v>
      </c>
      <c r="F398" s="103" t="s">
        <v>396</v>
      </c>
      <c r="G398" s="7" t="s">
        <v>90</v>
      </c>
      <c r="H398" s="99">
        <v>2815</v>
      </c>
      <c r="I398" s="99">
        <v>23500</v>
      </c>
      <c r="J398" s="98"/>
      <c r="K398" s="99"/>
      <c r="L398" s="34">
        <f t="shared" si="67"/>
        <v>66153000</v>
      </c>
      <c r="M398" s="35" t="s">
        <v>92</v>
      </c>
      <c r="N398" s="35" t="s">
        <v>8</v>
      </c>
      <c r="O398" s="45" t="str">
        <f>IF(AND('331-CT'!$G$5=TH!G398,OR(M398="331",N398="331")),"x","")</f>
        <v/>
      </c>
      <c r="P398" s="45" t="str">
        <f>IF(AND(A398='111'!$L$11,OR($M398=$P$7,$N398=$P$7)),"x","")</f>
        <v/>
      </c>
      <c r="Q398" s="45" t="str">
        <f>IF(AND($M398=$P$7,$A398&lt;'111'!$L$11),"x","")</f>
        <v/>
      </c>
      <c r="R398" s="45" t="str">
        <f>IF(AND($N398=$P$7,$A398&lt;'111'!$L$11),"x","")</f>
        <v/>
      </c>
    </row>
    <row r="399" spans="1:18" ht="15.75" customHeight="1">
      <c r="A399" s="32">
        <f t="shared" si="65"/>
        <v>3</v>
      </c>
      <c r="B399" s="33">
        <f t="shared" si="66"/>
        <v>42807</v>
      </c>
      <c r="C399" s="110"/>
      <c r="D399" s="33">
        <v>42807</v>
      </c>
      <c r="E399" s="88" t="s">
        <v>478</v>
      </c>
      <c r="F399" s="103" t="s">
        <v>396</v>
      </c>
      <c r="G399" s="7" t="s">
        <v>90</v>
      </c>
      <c r="H399" s="99">
        <v>4956</v>
      </c>
      <c r="I399" s="99">
        <v>13000</v>
      </c>
      <c r="J399" s="98"/>
      <c r="K399" s="99"/>
      <c r="L399" s="34">
        <f t="shared" si="67"/>
        <v>64428000</v>
      </c>
      <c r="M399" s="35" t="s">
        <v>92</v>
      </c>
      <c r="N399" s="35" t="s">
        <v>8</v>
      </c>
      <c r="O399" s="45" t="str">
        <f>IF(AND('331-CT'!$G$5=TH!G399,OR(M399="331",N399="331")),"x","")</f>
        <v/>
      </c>
      <c r="P399" s="45" t="str">
        <f>IF(AND(A399='111'!$L$11,OR($M399=$P$7,$N399=$P$7)),"x","")</f>
        <v/>
      </c>
      <c r="Q399" s="45" t="str">
        <f>IF(AND($M399=$P$7,$A399&lt;'111'!$L$11),"x","")</f>
        <v/>
      </c>
      <c r="R399" s="45" t="str">
        <f>IF(AND($N399=$P$7,$A399&lt;'111'!$L$11),"x","")</f>
        <v/>
      </c>
    </row>
    <row r="400" spans="1:18" ht="15.75" customHeight="1">
      <c r="A400" s="32">
        <f t="shared" si="65"/>
        <v>3</v>
      </c>
      <c r="B400" s="33">
        <f t="shared" si="66"/>
        <v>42809</v>
      </c>
      <c r="C400" s="110"/>
      <c r="D400" s="33">
        <v>42809</v>
      </c>
      <c r="E400" s="88" t="s">
        <v>477</v>
      </c>
      <c r="F400" s="103" t="s">
        <v>396</v>
      </c>
      <c r="G400" s="7" t="s">
        <v>90</v>
      </c>
      <c r="H400" s="99">
        <v>4113</v>
      </c>
      <c r="I400" s="99">
        <v>14000</v>
      </c>
      <c r="J400" s="98"/>
      <c r="K400" s="99"/>
      <c r="L400" s="34">
        <f t="shared" si="67"/>
        <v>57582000</v>
      </c>
      <c r="M400" s="35" t="s">
        <v>92</v>
      </c>
      <c r="N400" s="35" t="s">
        <v>8</v>
      </c>
      <c r="O400" s="45" t="str">
        <f>IF(AND('331-CT'!$G$5=TH!G400,OR(M400="331",N400="331")),"x","")</f>
        <v/>
      </c>
      <c r="P400" s="45" t="str">
        <f>IF(AND(A400='111'!$L$11,OR($M400=$P$7,$N400=$P$7)),"x","")</f>
        <v/>
      </c>
      <c r="Q400" s="45" t="str">
        <f>IF(AND($M400=$P$7,$A400&lt;'111'!$L$11),"x","")</f>
        <v/>
      </c>
      <c r="R400" s="45" t="str">
        <f>IF(AND($N400=$P$7,$A400&lt;'111'!$L$11),"x","")</f>
        <v/>
      </c>
    </row>
    <row r="401" spans="1:18" ht="15.75" customHeight="1">
      <c r="A401" s="32">
        <f t="shared" si="65"/>
        <v>3</v>
      </c>
      <c r="B401" s="33">
        <f t="shared" si="66"/>
        <v>42809</v>
      </c>
      <c r="C401" s="110"/>
      <c r="D401" s="33">
        <v>42809</v>
      </c>
      <c r="E401" s="88" t="s">
        <v>479</v>
      </c>
      <c r="F401" s="103" t="s">
        <v>396</v>
      </c>
      <c r="G401" s="7" t="s">
        <v>81</v>
      </c>
      <c r="H401" s="99">
        <v>2447</v>
      </c>
      <c r="I401" s="99">
        <v>15000</v>
      </c>
      <c r="J401" s="98"/>
      <c r="K401" s="99"/>
      <c r="L401" s="34">
        <f t="shared" si="67"/>
        <v>36705000</v>
      </c>
      <c r="M401" s="35" t="s">
        <v>92</v>
      </c>
      <c r="N401" s="35" t="s">
        <v>8</v>
      </c>
      <c r="O401" s="45" t="str">
        <f>IF(AND('331-CT'!$G$5=TH!G401,OR(M401="331",N401="331")),"x","")</f>
        <v/>
      </c>
      <c r="P401" s="45" t="str">
        <f>IF(AND(A401='111'!$L$11,OR($M401=$P$7,$N401=$P$7)),"x","")</f>
        <v/>
      </c>
      <c r="Q401" s="45" t="str">
        <f>IF(AND($M401=$P$7,$A401&lt;'111'!$L$11),"x","")</f>
        <v/>
      </c>
      <c r="R401" s="45" t="str">
        <f>IF(AND($N401=$P$7,$A401&lt;'111'!$L$11),"x","")</f>
        <v/>
      </c>
    </row>
    <row r="402" spans="1:18" ht="15.75" customHeight="1">
      <c r="A402" s="32">
        <f t="shared" si="65"/>
        <v>3</v>
      </c>
      <c r="B402" s="33">
        <f t="shared" si="66"/>
        <v>42809</v>
      </c>
      <c r="C402" s="110"/>
      <c r="D402" s="33">
        <v>42809</v>
      </c>
      <c r="E402" s="88" t="s">
        <v>587</v>
      </c>
      <c r="F402" s="103" t="s">
        <v>396</v>
      </c>
      <c r="G402" s="41" t="s">
        <v>78</v>
      </c>
      <c r="H402" s="99">
        <v>6050</v>
      </c>
      <c r="I402" s="99">
        <v>11500</v>
      </c>
      <c r="J402" s="98"/>
      <c r="K402" s="99"/>
      <c r="L402" s="34">
        <f t="shared" si="67"/>
        <v>69575000</v>
      </c>
      <c r="M402" s="35" t="s">
        <v>92</v>
      </c>
      <c r="N402" s="35" t="s">
        <v>8</v>
      </c>
      <c r="O402" s="45" t="str">
        <f>IF(AND('331-CT'!$G$5=TH!G402,OR(M402="331",N402="331")),"x","")</f>
        <v/>
      </c>
      <c r="P402" s="45" t="str">
        <f>IF(AND(A402='111'!$L$11,OR($M402=$P$7,$N402=$P$7)),"x","")</f>
        <v/>
      </c>
      <c r="Q402" s="45" t="str">
        <f>IF(AND($M402=$P$7,$A402&lt;'111'!$L$11),"x","")</f>
        <v/>
      </c>
      <c r="R402" s="45" t="str">
        <f>IF(AND($N402=$P$7,$A402&lt;'111'!$L$11),"x","")</f>
        <v/>
      </c>
    </row>
    <row r="403" spans="1:18" ht="15.75" customHeight="1">
      <c r="A403" s="32">
        <f t="shared" ref="A403" si="68">IF(B403&lt;&gt;"",MONTH(B403),"")</f>
        <v>3</v>
      </c>
      <c r="B403" s="33">
        <f t="shared" ref="B403" si="69">D403</f>
        <v>42809</v>
      </c>
      <c r="C403" s="110"/>
      <c r="D403" s="33">
        <v>42809</v>
      </c>
      <c r="E403" s="88" t="s">
        <v>587</v>
      </c>
      <c r="F403" s="103" t="s">
        <v>752</v>
      </c>
      <c r="G403" s="41" t="s">
        <v>78</v>
      </c>
      <c r="H403" s="99">
        <v>14796</v>
      </c>
      <c r="I403" s="99">
        <v>11500</v>
      </c>
      <c r="J403" s="98"/>
      <c r="K403" s="99"/>
      <c r="L403" s="34">
        <f t="shared" ref="L403" si="70">ROUND(H403*I403,-3)</f>
        <v>170154000</v>
      </c>
      <c r="M403" s="35" t="s">
        <v>92</v>
      </c>
      <c r="N403" s="35" t="s">
        <v>8</v>
      </c>
      <c r="O403" s="45" t="str">
        <f>IF(AND('331-CT'!$G$5=TH!G403,OR(M403="331",N403="331")),"x","")</f>
        <v/>
      </c>
      <c r="P403" s="45" t="str">
        <f>IF(AND(A403='111'!$L$11,OR($M403=$P$7,$N403=$P$7)),"x","")</f>
        <v/>
      </c>
      <c r="Q403" s="45" t="str">
        <f>IF(AND($M403=$P$7,$A403&lt;'111'!$L$11),"x","")</f>
        <v/>
      </c>
      <c r="R403" s="45" t="str">
        <f>IF(AND($N403=$P$7,$A403&lt;'111'!$L$11),"x","")</f>
        <v/>
      </c>
    </row>
    <row r="404" spans="1:18" ht="15.75" customHeight="1">
      <c r="A404" s="32">
        <f t="shared" si="65"/>
        <v>3</v>
      </c>
      <c r="B404" s="33">
        <f t="shared" si="66"/>
        <v>42810</v>
      </c>
      <c r="C404" s="110"/>
      <c r="D404" s="33">
        <v>42810</v>
      </c>
      <c r="E404" s="88" t="s">
        <v>479</v>
      </c>
      <c r="F404" s="103" t="s">
        <v>396</v>
      </c>
      <c r="G404" s="7" t="s">
        <v>81</v>
      </c>
      <c r="H404" s="99">
        <v>1834</v>
      </c>
      <c r="I404" s="99">
        <v>15000</v>
      </c>
      <c r="J404" s="98"/>
      <c r="K404" s="99"/>
      <c r="L404" s="34">
        <f t="shared" si="67"/>
        <v>27510000</v>
      </c>
      <c r="M404" s="35" t="s">
        <v>92</v>
      </c>
      <c r="N404" s="35" t="s">
        <v>8</v>
      </c>
      <c r="O404" s="45" t="str">
        <f>IF(AND('331-CT'!$G$5=TH!G404,OR(M404="331",N404="331")),"x","")</f>
        <v/>
      </c>
      <c r="P404" s="45" t="str">
        <f>IF(AND(A404='111'!$L$11,OR($M404=$P$7,$N404=$P$7)),"x","")</f>
        <v/>
      </c>
      <c r="Q404" s="45" t="str">
        <f>IF(AND($M404=$P$7,$A404&lt;'111'!$L$11),"x","")</f>
        <v/>
      </c>
      <c r="R404" s="45" t="str">
        <f>IF(AND($N404=$P$7,$A404&lt;'111'!$L$11),"x","")</f>
        <v/>
      </c>
    </row>
    <row r="405" spans="1:18" ht="15.75" customHeight="1">
      <c r="A405" s="32">
        <f t="shared" si="65"/>
        <v>3</v>
      </c>
      <c r="B405" s="33">
        <f t="shared" si="66"/>
        <v>42810</v>
      </c>
      <c r="C405" s="110"/>
      <c r="D405" s="33">
        <v>42810</v>
      </c>
      <c r="E405" s="88" t="s">
        <v>587</v>
      </c>
      <c r="F405" s="103" t="s">
        <v>396</v>
      </c>
      <c r="G405" s="41" t="s">
        <v>78</v>
      </c>
      <c r="H405" s="99">
        <v>7453</v>
      </c>
      <c r="I405" s="99">
        <v>11300</v>
      </c>
      <c r="J405" s="98"/>
      <c r="K405" s="99"/>
      <c r="L405" s="34">
        <f t="shared" si="67"/>
        <v>84219000</v>
      </c>
      <c r="M405" s="35" t="s">
        <v>92</v>
      </c>
      <c r="N405" s="35" t="s">
        <v>8</v>
      </c>
      <c r="O405" s="45" t="str">
        <f>IF(AND('331-CT'!$G$5=TH!G405,OR(M405="331",N405="331")),"x","")</f>
        <v/>
      </c>
      <c r="P405" s="45" t="str">
        <f>IF(AND(A405='111'!$L$11,OR($M405=$P$7,$N405=$P$7)),"x","")</f>
        <v/>
      </c>
      <c r="Q405" s="45" t="str">
        <f>IF(AND($M405=$P$7,$A405&lt;'111'!$L$11),"x","")</f>
        <v/>
      </c>
      <c r="R405" s="45" t="str">
        <f>IF(AND($N405=$P$7,$A405&lt;'111'!$L$11),"x","")</f>
        <v/>
      </c>
    </row>
    <row r="406" spans="1:18" ht="15.75" customHeight="1">
      <c r="A406" s="32">
        <f t="shared" si="65"/>
        <v>3</v>
      </c>
      <c r="B406" s="33">
        <f t="shared" si="66"/>
        <v>42810</v>
      </c>
      <c r="C406" s="110"/>
      <c r="D406" s="33">
        <v>42810</v>
      </c>
      <c r="E406" s="88" t="s">
        <v>586</v>
      </c>
      <c r="F406" s="103" t="s">
        <v>396</v>
      </c>
      <c r="G406" s="41" t="s">
        <v>78</v>
      </c>
      <c r="H406" s="99">
        <v>448</v>
      </c>
      <c r="I406" s="99">
        <v>21000</v>
      </c>
      <c r="J406" s="98"/>
      <c r="K406" s="99"/>
      <c r="L406" s="34">
        <f t="shared" si="67"/>
        <v>9408000</v>
      </c>
      <c r="M406" s="35" t="s">
        <v>92</v>
      </c>
      <c r="N406" s="35" t="s">
        <v>8</v>
      </c>
      <c r="O406" s="45" t="str">
        <f>IF(AND('331-CT'!$G$5=TH!G406,OR(M406="331",N406="331")),"x","")</f>
        <v/>
      </c>
      <c r="P406" s="45" t="str">
        <f>IF(AND(A406='111'!$L$11,OR($M406=$P$7,$N406=$P$7)),"x","")</f>
        <v/>
      </c>
      <c r="Q406" s="45" t="str">
        <f>IF(AND($M406=$P$7,$A406&lt;'111'!$L$11),"x","")</f>
        <v/>
      </c>
      <c r="R406" s="45" t="str">
        <f>IF(AND($N406=$P$7,$A406&lt;'111'!$L$11),"x","")</f>
        <v/>
      </c>
    </row>
    <row r="407" spans="1:18" ht="15.75" customHeight="1">
      <c r="A407" s="32">
        <f t="shared" si="65"/>
        <v>3</v>
      </c>
      <c r="B407" s="33">
        <f t="shared" si="66"/>
        <v>42811</v>
      </c>
      <c r="C407" s="110"/>
      <c r="D407" s="33">
        <v>42811</v>
      </c>
      <c r="E407" s="88" t="s">
        <v>587</v>
      </c>
      <c r="F407" s="103" t="s">
        <v>396</v>
      </c>
      <c r="G407" s="41" t="s">
        <v>78</v>
      </c>
      <c r="H407" s="99">
        <v>7506</v>
      </c>
      <c r="I407" s="99">
        <v>11300</v>
      </c>
      <c r="J407" s="98"/>
      <c r="K407" s="99"/>
      <c r="L407" s="34">
        <f t="shared" si="67"/>
        <v>84818000</v>
      </c>
      <c r="M407" s="35" t="s">
        <v>92</v>
      </c>
      <c r="N407" s="35" t="s">
        <v>8</v>
      </c>
      <c r="O407" s="45" t="str">
        <f>IF(AND('331-CT'!$G$5=TH!G407,OR(M407="331",N407="331")),"x","")</f>
        <v/>
      </c>
      <c r="P407" s="45" t="str">
        <f>IF(AND(A407='111'!$L$11,OR($M407=$P$7,$N407=$P$7)),"x","")</f>
        <v/>
      </c>
      <c r="Q407" s="45" t="str">
        <f>IF(AND($M407=$P$7,$A407&lt;'111'!$L$11),"x","")</f>
        <v/>
      </c>
      <c r="R407" s="45" t="str">
        <f>IF(AND($N407=$P$7,$A407&lt;'111'!$L$11),"x","")</f>
        <v/>
      </c>
    </row>
    <row r="408" spans="1:18" ht="15.75" customHeight="1">
      <c r="A408" s="32">
        <f t="shared" si="65"/>
        <v>3</v>
      </c>
      <c r="B408" s="33">
        <f t="shared" si="66"/>
        <v>42811</v>
      </c>
      <c r="C408" s="110"/>
      <c r="D408" s="33">
        <v>42811</v>
      </c>
      <c r="E408" s="88" t="s">
        <v>479</v>
      </c>
      <c r="F408" s="103" t="s">
        <v>396</v>
      </c>
      <c r="G408" s="7" t="s">
        <v>81</v>
      </c>
      <c r="H408" s="99">
        <v>2158</v>
      </c>
      <c r="I408" s="99">
        <v>15000</v>
      </c>
      <c r="J408" s="98"/>
      <c r="K408" s="99"/>
      <c r="L408" s="34">
        <f t="shared" si="67"/>
        <v>32370000</v>
      </c>
      <c r="M408" s="35" t="s">
        <v>92</v>
      </c>
      <c r="N408" s="35" t="s">
        <v>8</v>
      </c>
      <c r="O408" s="45" t="str">
        <f>IF(AND('331-CT'!$G$5=TH!G408,OR(M408="331",N408="331")),"x","")</f>
        <v/>
      </c>
      <c r="P408" s="45" t="str">
        <f>IF(AND(A408='111'!$L$11,OR($M408=$P$7,$N408=$P$7)),"x","")</f>
        <v/>
      </c>
      <c r="Q408" s="45" t="str">
        <f>IF(AND($M408=$P$7,$A408&lt;'111'!$L$11),"x","")</f>
        <v/>
      </c>
      <c r="R408" s="45" t="str">
        <f>IF(AND($N408=$P$7,$A408&lt;'111'!$L$11),"x","")</f>
        <v/>
      </c>
    </row>
    <row r="409" spans="1:18" ht="15.75" customHeight="1">
      <c r="A409" s="32">
        <f t="shared" si="65"/>
        <v>3</v>
      </c>
      <c r="B409" s="33">
        <f t="shared" si="66"/>
        <v>42811</v>
      </c>
      <c r="C409" s="110"/>
      <c r="D409" s="33">
        <v>42811</v>
      </c>
      <c r="E409" s="88" t="s">
        <v>587</v>
      </c>
      <c r="F409" s="103" t="s">
        <v>396</v>
      </c>
      <c r="G409" s="41" t="s">
        <v>78</v>
      </c>
      <c r="H409" s="99">
        <v>13177</v>
      </c>
      <c r="I409" s="99">
        <v>11300</v>
      </c>
      <c r="J409" s="98"/>
      <c r="K409" s="99"/>
      <c r="L409" s="34">
        <f t="shared" si="67"/>
        <v>148900000</v>
      </c>
      <c r="M409" s="35" t="s">
        <v>92</v>
      </c>
      <c r="N409" s="35" t="s">
        <v>8</v>
      </c>
      <c r="O409" s="45" t="str">
        <f>IF(AND('331-CT'!$G$5=TH!G409,OR(M409="331",N409="331")),"x","")</f>
        <v/>
      </c>
      <c r="P409" s="45" t="str">
        <f>IF(AND(A409='111'!$L$11,OR($M409=$P$7,$N409=$P$7)),"x","")</f>
        <v/>
      </c>
      <c r="Q409" s="45" t="str">
        <f>IF(AND($M409=$P$7,$A409&lt;'111'!$L$11),"x","")</f>
        <v/>
      </c>
      <c r="R409" s="45" t="str">
        <f>IF(AND($N409=$P$7,$A409&lt;'111'!$L$11),"x","")</f>
        <v/>
      </c>
    </row>
    <row r="410" spans="1:18" ht="15.75" customHeight="1">
      <c r="A410" s="32">
        <f t="shared" si="46"/>
        <v>3</v>
      </c>
      <c r="B410" s="33">
        <f t="shared" si="64"/>
        <v>42813</v>
      </c>
      <c r="C410" s="110"/>
      <c r="D410" s="33">
        <v>42813</v>
      </c>
      <c r="E410" s="88" t="s">
        <v>587</v>
      </c>
      <c r="F410" s="103" t="s">
        <v>396</v>
      </c>
      <c r="G410" s="41" t="s">
        <v>694</v>
      </c>
      <c r="H410" s="99">
        <v>11597</v>
      </c>
      <c r="I410" s="99">
        <v>10000</v>
      </c>
      <c r="J410" s="98"/>
      <c r="K410" s="99"/>
      <c r="L410" s="34">
        <f t="shared" ref="L410:L413" si="71">ROUND(H410*I410,-3)</f>
        <v>115970000</v>
      </c>
      <c r="M410" s="35" t="s">
        <v>92</v>
      </c>
      <c r="N410" s="35" t="s">
        <v>8</v>
      </c>
      <c r="O410" s="45" t="str">
        <f>IF(AND('331-CT'!$G$5=TH!G410,OR(M410="331",N410="331")),"x","")</f>
        <v/>
      </c>
      <c r="P410" s="45" t="str">
        <f>IF(AND(A410='111'!$L$11,OR($M410=$P$7,$N410=$P$7)),"x","")</f>
        <v/>
      </c>
      <c r="Q410" s="45" t="str">
        <f>IF(AND($M410=$P$7,$A410&lt;'111'!$L$11),"x","")</f>
        <v/>
      </c>
      <c r="R410" s="45" t="str">
        <f>IF(AND($N410=$P$7,$A410&lt;'111'!$L$11),"x","")</f>
        <v/>
      </c>
    </row>
    <row r="411" spans="1:18" ht="15.75" customHeight="1">
      <c r="A411" s="32">
        <f t="shared" si="46"/>
        <v>3</v>
      </c>
      <c r="B411" s="33">
        <f t="shared" si="64"/>
        <v>42814</v>
      </c>
      <c r="C411" s="110"/>
      <c r="D411" s="33">
        <v>42814</v>
      </c>
      <c r="E411" s="88" t="s">
        <v>479</v>
      </c>
      <c r="F411" s="103" t="s">
        <v>396</v>
      </c>
      <c r="G411" s="7" t="s">
        <v>83</v>
      </c>
      <c r="H411" s="99">
        <v>3840</v>
      </c>
      <c r="I411" s="99">
        <v>15000</v>
      </c>
      <c r="J411" s="98"/>
      <c r="K411" s="99"/>
      <c r="L411" s="34">
        <f t="shared" si="71"/>
        <v>57600000</v>
      </c>
      <c r="M411" s="35" t="s">
        <v>92</v>
      </c>
      <c r="N411" s="35" t="s">
        <v>8</v>
      </c>
      <c r="O411" s="45" t="str">
        <f>IF(AND('331-CT'!$G$5=TH!G411,OR(M411="331",N411="331")),"x","")</f>
        <v/>
      </c>
      <c r="P411" s="45" t="str">
        <f>IF(AND(A411='111'!$L$11,OR($M411=$P$7,$N411=$P$7)),"x","")</f>
        <v/>
      </c>
      <c r="Q411" s="45" t="str">
        <f>IF(AND($M411=$P$7,$A411&lt;'111'!$L$11),"x","")</f>
        <v/>
      </c>
      <c r="R411" s="45" t="str">
        <f>IF(AND($N411=$P$7,$A411&lt;'111'!$L$11),"x","")</f>
        <v/>
      </c>
    </row>
    <row r="412" spans="1:18" ht="15.75" customHeight="1">
      <c r="A412" s="32">
        <f t="shared" si="46"/>
        <v>3</v>
      </c>
      <c r="B412" s="33">
        <f t="shared" si="64"/>
        <v>42814</v>
      </c>
      <c r="C412" s="110"/>
      <c r="D412" s="33">
        <v>42814</v>
      </c>
      <c r="E412" s="88" t="s">
        <v>587</v>
      </c>
      <c r="F412" s="103" t="s">
        <v>396</v>
      </c>
      <c r="G412" s="7" t="s">
        <v>89</v>
      </c>
      <c r="H412" s="99">
        <v>13532</v>
      </c>
      <c r="I412" s="99">
        <v>9500</v>
      </c>
      <c r="J412" s="98"/>
      <c r="K412" s="99"/>
      <c r="L412" s="34">
        <f t="shared" si="71"/>
        <v>128554000</v>
      </c>
      <c r="M412" s="35" t="s">
        <v>92</v>
      </c>
      <c r="N412" s="35" t="s">
        <v>8</v>
      </c>
      <c r="O412" s="45" t="str">
        <f>IF(AND('331-CT'!$G$5=TH!G412,OR(M412="331",N412="331")),"x","")</f>
        <v/>
      </c>
      <c r="P412" s="45" t="str">
        <f>IF(AND(A412='111'!$L$11,OR($M412=$P$7,$N412=$P$7)),"x","")</f>
        <v/>
      </c>
      <c r="Q412" s="45" t="str">
        <f>IF(AND($M412=$P$7,$A412&lt;'111'!$L$11),"x","")</f>
        <v/>
      </c>
      <c r="R412" s="45" t="str">
        <f>IF(AND($N412=$P$7,$A412&lt;'111'!$L$11),"x","")</f>
        <v/>
      </c>
    </row>
    <row r="413" spans="1:18" ht="15.75" customHeight="1">
      <c r="A413" s="32">
        <f t="shared" si="46"/>
        <v>3</v>
      </c>
      <c r="B413" s="33">
        <f t="shared" si="64"/>
        <v>42814</v>
      </c>
      <c r="C413" s="110"/>
      <c r="D413" s="33">
        <v>42814</v>
      </c>
      <c r="E413" s="88" t="s">
        <v>587</v>
      </c>
      <c r="F413" s="103" t="s">
        <v>396</v>
      </c>
      <c r="G413" s="7" t="s">
        <v>89</v>
      </c>
      <c r="H413" s="99">
        <v>12710</v>
      </c>
      <c r="I413" s="99">
        <v>9500</v>
      </c>
      <c r="J413" s="98"/>
      <c r="K413" s="99"/>
      <c r="L413" s="34">
        <f t="shared" si="71"/>
        <v>120745000</v>
      </c>
      <c r="M413" s="35" t="s">
        <v>92</v>
      </c>
      <c r="N413" s="35" t="s">
        <v>8</v>
      </c>
      <c r="O413" s="45" t="str">
        <f>IF(AND('331-CT'!$G$5=TH!G413,OR(M413="331",N413="331")),"x","")</f>
        <v/>
      </c>
      <c r="P413" s="45" t="str">
        <f>IF(AND(A413='111'!$L$11,OR($M413=$P$7,$N413=$P$7)),"x","")</f>
        <v/>
      </c>
      <c r="Q413" s="45" t="str">
        <f>IF(AND($M413=$P$7,$A413&lt;'111'!$L$11),"x","")</f>
        <v/>
      </c>
      <c r="R413" s="45" t="str">
        <f>IF(AND($N413=$P$7,$A413&lt;'111'!$L$11),"x","")</f>
        <v/>
      </c>
    </row>
    <row r="414" spans="1:18" ht="15.75" customHeight="1">
      <c r="A414" s="32">
        <f t="shared" si="46"/>
        <v>3</v>
      </c>
      <c r="B414" s="33">
        <f t="shared" si="64"/>
        <v>42801</v>
      </c>
      <c r="C414" s="110" t="s">
        <v>320</v>
      </c>
      <c r="D414" s="33">
        <v>42801</v>
      </c>
      <c r="E414" s="88" t="s">
        <v>648</v>
      </c>
      <c r="F414" s="103"/>
      <c r="G414" s="151"/>
      <c r="H414" s="99"/>
      <c r="I414" s="99"/>
      <c r="J414" s="98"/>
      <c r="K414" s="99"/>
      <c r="L414" s="34">
        <v>1000000</v>
      </c>
      <c r="M414" s="35"/>
      <c r="N414" s="35" t="s">
        <v>33</v>
      </c>
      <c r="O414" s="45" t="str">
        <f>IF(AND('331-CT'!$G$5=TH!G414,OR(M414="331",N414="331")),"x","")</f>
        <v/>
      </c>
      <c r="P414" s="45" t="str">
        <f>IF(AND(A414='111'!$L$11,OR($M414=$P$7,$N414=$P$7)),"x","")</f>
        <v>x</v>
      </c>
      <c r="Q414" s="45" t="str">
        <f>IF(AND($M414=$P$7,$A414&lt;'111'!$L$11),"x","")</f>
        <v/>
      </c>
      <c r="R414" s="45" t="str">
        <f>IF(AND($N414=$P$7,$A414&lt;'111'!$L$11),"x","")</f>
        <v/>
      </c>
    </row>
    <row r="415" spans="1:18" ht="15.75" customHeight="1">
      <c r="A415" s="32">
        <f t="shared" si="46"/>
        <v>3</v>
      </c>
      <c r="B415" s="33">
        <f t="shared" si="64"/>
        <v>42801</v>
      </c>
      <c r="C415" s="110" t="s">
        <v>321</v>
      </c>
      <c r="D415" s="33">
        <v>42801</v>
      </c>
      <c r="E415" s="88" t="s">
        <v>683</v>
      </c>
      <c r="F415" s="103"/>
      <c r="G415" s="151"/>
      <c r="H415" s="99"/>
      <c r="I415" s="99"/>
      <c r="J415" s="98"/>
      <c r="K415" s="99"/>
      <c r="L415" s="34">
        <v>450000</v>
      </c>
      <c r="M415" s="35"/>
      <c r="N415" s="35" t="s">
        <v>33</v>
      </c>
      <c r="O415" s="45" t="str">
        <f>IF(AND('331-CT'!$G$5=TH!G415,OR(M415="331",N415="331")),"x","")</f>
        <v/>
      </c>
      <c r="P415" s="45" t="str">
        <f>IF(AND(A415='111'!$L$11,OR($M415=$P$7,$N415=$P$7)),"x","")</f>
        <v>x</v>
      </c>
      <c r="Q415" s="45" t="str">
        <f>IF(AND($M415=$P$7,$A415&lt;'111'!$L$11),"x","")</f>
        <v/>
      </c>
      <c r="R415" s="45" t="str">
        <f>IF(AND($N415=$P$7,$A415&lt;'111'!$L$11),"x","")</f>
        <v/>
      </c>
    </row>
    <row r="416" spans="1:18" ht="15.75" customHeight="1">
      <c r="A416" s="32">
        <f t="shared" si="46"/>
        <v>3</v>
      </c>
      <c r="B416" s="33">
        <f t="shared" si="64"/>
        <v>42801</v>
      </c>
      <c r="C416" s="110" t="s">
        <v>358</v>
      </c>
      <c r="D416" s="33">
        <v>42801</v>
      </c>
      <c r="E416" s="88" t="s">
        <v>695</v>
      </c>
      <c r="F416" s="103"/>
      <c r="G416" s="151"/>
      <c r="H416" s="99"/>
      <c r="I416" s="99"/>
      <c r="J416" s="98"/>
      <c r="K416" s="99"/>
      <c r="L416" s="34">
        <v>2000000</v>
      </c>
      <c r="M416" s="35" t="s">
        <v>33</v>
      </c>
      <c r="N416" s="35"/>
      <c r="O416" s="45" t="str">
        <f>IF(AND('331-CT'!$G$5=TH!G416,OR(M416="331",N416="331")),"x","")</f>
        <v/>
      </c>
      <c r="P416" s="45" t="str">
        <f>IF(AND(A416='111'!$L$11,OR($M416=$P$7,$N416=$P$7)),"x","")</f>
        <v>x</v>
      </c>
      <c r="Q416" s="45" t="str">
        <f>IF(AND($M416=$P$7,$A416&lt;'111'!$L$11),"x","")</f>
        <v/>
      </c>
      <c r="R416" s="45" t="str">
        <f>IF(AND($N416=$P$7,$A416&lt;'111'!$L$11),"x","")</f>
        <v/>
      </c>
    </row>
    <row r="417" spans="1:18" ht="15.75" customHeight="1">
      <c r="A417" s="32">
        <f t="shared" si="46"/>
        <v>3</v>
      </c>
      <c r="B417" s="33">
        <f t="shared" si="64"/>
        <v>42801</v>
      </c>
      <c r="C417" s="110" t="s">
        <v>322</v>
      </c>
      <c r="D417" s="33">
        <v>42801</v>
      </c>
      <c r="E417" s="88" t="s">
        <v>696</v>
      </c>
      <c r="F417" s="103"/>
      <c r="G417" s="151"/>
      <c r="H417" s="99"/>
      <c r="I417" s="99"/>
      <c r="J417" s="98"/>
      <c r="K417" s="99"/>
      <c r="L417" s="34">
        <v>2180000</v>
      </c>
      <c r="M417" s="35"/>
      <c r="N417" s="35" t="s">
        <v>33</v>
      </c>
      <c r="O417" s="45" t="str">
        <f>IF(AND('331-CT'!$G$5=TH!G417,OR(M417="331",N417="331")),"x","")</f>
        <v/>
      </c>
      <c r="P417" s="45" t="str">
        <f>IF(AND(A417='111'!$L$11,OR($M417=$P$7,$N417=$P$7)),"x","")</f>
        <v>x</v>
      </c>
      <c r="Q417" s="45" t="str">
        <f>IF(AND($M417=$P$7,$A417&lt;'111'!$L$11),"x","")</f>
        <v/>
      </c>
      <c r="R417" s="45" t="str">
        <f>IF(AND($N417=$P$7,$A417&lt;'111'!$L$11),"x","")</f>
        <v/>
      </c>
    </row>
    <row r="418" spans="1:18" ht="15.75" customHeight="1">
      <c r="A418" s="32">
        <f t="shared" si="46"/>
        <v>3</v>
      </c>
      <c r="B418" s="33">
        <f t="shared" si="64"/>
        <v>42802</v>
      </c>
      <c r="C418" s="110" t="s">
        <v>328</v>
      </c>
      <c r="D418" s="33">
        <v>42802</v>
      </c>
      <c r="E418" s="88" t="s">
        <v>461</v>
      </c>
      <c r="F418" s="103"/>
      <c r="G418" s="151"/>
      <c r="H418" s="99"/>
      <c r="I418" s="99"/>
      <c r="J418" s="98"/>
      <c r="K418" s="99"/>
      <c r="L418" s="34">
        <v>500000</v>
      </c>
      <c r="M418" s="35"/>
      <c r="N418" s="35" t="s">
        <v>33</v>
      </c>
      <c r="O418" s="45" t="str">
        <f>IF(AND('331-CT'!$G$5=TH!G418,OR(M418="331",N418="331")),"x","")</f>
        <v/>
      </c>
      <c r="P418" s="45" t="str">
        <f>IF(AND(A418='111'!$L$11,OR($M418=$P$7,$N418=$P$7)),"x","")</f>
        <v>x</v>
      </c>
      <c r="Q418" s="45" t="str">
        <f>IF(AND($M418=$P$7,$A418&lt;'111'!$L$11),"x","")</f>
        <v/>
      </c>
      <c r="R418" s="45" t="str">
        <f>IF(AND($N418=$P$7,$A418&lt;'111'!$L$11),"x","")</f>
        <v/>
      </c>
    </row>
    <row r="419" spans="1:18" ht="15.75" customHeight="1">
      <c r="A419" s="32">
        <f t="shared" si="46"/>
        <v>3</v>
      </c>
      <c r="B419" s="33">
        <f t="shared" si="64"/>
        <v>42802</v>
      </c>
      <c r="C419" s="110" t="s">
        <v>329</v>
      </c>
      <c r="D419" s="33">
        <v>42802</v>
      </c>
      <c r="E419" s="88" t="s">
        <v>697</v>
      </c>
      <c r="F419" s="103"/>
      <c r="G419" s="151"/>
      <c r="H419" s="99"/>
      <c r="I419" s="99"/>
      <c r="J419" s="98"/>
      <c r="K419" s="99"/>
      <c r="L419" s="34">
        <v>2000000</v>
      </c>
      <c r="M419" s="35"/>
      <c r="N419" s="35" t="s">
        <v>33</v>
      </c>
      <c r="O419" s="45" t="str">
        <f>IF(AND('331-CT'!$G$5=TH!G419,OR(M419="331",N419="331")),"x","")</f>
        <v/>
      </c>
      <c r="P419" s="45" t="str">
        <f>IF(AND(A419='111'!$L$11,OR($M419=$P$7,$N419=$P$7)),"x","")</f>
        <v>x</v>
      </c>
      <c r="Q419" s="45" t="str">
        <f>IF(AND($M419=$P$7,$A419&lt;'111'!$L$11),"x","")</f>
        <v/>
      </c>
      <c r="R419" s="45" t="str">
        <f>IF(AND($N419=$P$7,$A419&lt;'111'!$L$11),"x","")</f>
        <v/>
      </c>
    </row>
    <row r="420" spans="1:18" ht="15.75" customHeight="1">
      <c r="A420" s="32">
        <f t="shared" si="46"/>
        <v>3</v>
      </c>
      <c r="B420" s="33">
        <f t="shared" si="64"/>
        <v>42802</v>
      </c>
      <c r="C420" s="110" t="s">
        <v>391</v>
      </c>
      <c r="D420" s="33">
        <v>42802</v>
      </c>
      <c r="E420" s="88" t="s">
        <v>698</v>
      </c>
      <c r="F420" s="103"/>
      <c r="G420" s="151"/>
      <c r="H420" s="99"/>
      <c r="I420" s="99"/>
      <c r="J420" s="98"/>
      <c r="K420" s="99"/>
      <c r="L420" s="34">
        <v>33150000</v>
      </c>
      <c r="M420" s="35" t="s">
        <v>33</v>
      </c>
      <c r="N420" s="35"/>
      <c r="O420" s="45" t="str">
        <f>IF(AND('331-CT'!$G$5=TH!G420,OR(M420="331",N420="331")),"x","")</f>
        <v/>
      </c>
      <c r="P420" s="45" t="str">
        <f>IF(AND(A420='111'!$L$11,OR($M420=$P$7,$N420=$P$7)),"x","")</f>
        <v>x</v>
      </c>
      <c r="Q420" s="45" t="str">
        <f>IF(AND($M420=$P$7,$A420&lt;'111'!$L$11),"x","")</f>
        <v/>
      </c>
      <c r="R420" s="45" t="str">
        <f>IF(AND($N420=$P$7,$A420&lt;'111'!$L$11),"x","")</f>
        <v/>
      </c>
    </row>
    <row r="421" spans="1:18" ht="15.75" customHeight="1">
      <c r="A421" s="32">
        <f t="shared" si="46"/>
        <v>3</v>
      </c>
      <c r="B421" s="33">
        <f t="shared" si="64"/>
        <v>42802</v>
      </c>
      <c r="C421" s="110" t="s">
        <v>330</v>
      </c>
      <c r="D421" s="33">
        <v>42802</v>
      </c>
      <c r="E421" s="88" t="s">
        <v>699</v>
      </c>
      <c r="F421" s="103"/>
      <c r="G421" s="151"/>
      <c r="H421" s="99"/>
      <c r="I421" s="99"/>
      <c r="J421" s="98"/>
      <c r="K421" s="99"/>
      <c r="L421" s="34">
        <v>2500000</v>
      </c>
      <c r="M421" s="35"/>
      <c r="N421" s="35" t="s">
        <v>33</v>
      </c>
      <c r="O421" s="45" t="str">
        <f>IF(AND('331-CT'!$G$5=TH!G421,OR(M421="331",N421="331")),"x","")</f>
        <v/>
      </c>
      <c r="P421" s="45" t="str">
        <f>IF(AND(A421='111'!$L$11,OR($M421=$P$7,$N421=$P$7)),"x","")</f>
        <v>x</v>
      </c>
      <c r="Q421" s="45" t="str">
        <f>IF(AND($M421=$P$7,$A421&lt;'111'!$L$11),"x","")</f>
        <v/>
      </c>
      <c r="R421" s="45" t="str">
        <f>IF(AND($N421=$P$7,$A421&lt;'111'!$L$11),"x","")</f>
        <v/>
      </c>
    </row>
    <row r="422" spans="1:18" ht="15.75" customHeight="1">
      <c r="A422" s="32">
        <f t="shared" si="46"/>
        <v>3</v>
      </c>
      <c r="B422" s="33">
        <f t="shared" si="64"/>
        <v>42802</v>
      </c>
      <c r="C422" s="110" t="s">
        <v>331</v>
      </c>
      <c r="D422" s="33">
        <v>42802</v>
      </c>
      <c r="E422" s="88" t="s">
        <v>700</v>
      </c>
      <c r="F422" s="103"/>
      <c r="G422" s="151"/>
      <c r="H422" s="99"/>
      <c r="I422" s="99"/>
      <c r="J422" s="98"/>
      <c r="K422" s="99"/>
      <c r="L422" s="34">
        <v>5000000</v>
      </c>
      <c r="M422" s="35"/>
      <c r="N422" s="35" t="s">
        <v>33</v>
      </c>
      <c r="O422" s="45" t="str">
        <f>IF(AND('331-CT'!$G$5=TH!G422,OR(M422="331",N422="331")),"x","")</f>
        <v/>
      </c>
      <c r="P422" s="45" t="str">
        <f>IF(AND(A422='111'!$L$11,OR($M422=$P$7,$N422=$P$7)),"x","")</f>
        <v>x</v>
      </c>
      <c r="Q422" s="45" t="str">
        <f>IF(AND($M422=$P$7,$A422&lt;'111'!$L$11),"x","")</f>
        <v/>
      </c>
      <c r="R422" s="45" t="str">
        <f>IF(AND($N422=$P$7,$A422&lt;'111'!$L$11),"x","")</f>
        <v/>
      </c>
    </row>
    <row r="423" spans="1:18" ht="15.75" customHeight="1">
      <c r="A423" s="32">
        <f t="shared" si="46"/>
        <v>3</v>
      </c>
      <c r="B423" s="33">
        <f t="shared" si="64"/>
        <v>42804</v>
      </c>
      <c r="C423" s="110" t="s">
        <v>332</v>
      </c>
      <c r="D423" s="33">
        <v>42804</v>
      </c>
      <c r="E423" s="88" t="s">
        <v>375</v>
      </c>
      <c r="F423" s="103"/>
      <c r="G423" s="151"/>
      <c r="H423" s="99"/>
      <c r="I423" s="99"/>
      <c r="J423" s="98"/>
      <c r="K423" s="99"/>
      <c r="L423" s="34">
        <v>11135000</v>
      </c>
      <c r="M423" s="35"/>
      <c r="N423" s="35" t="s">
        <v>33</v>
      </c>
      <c r="O423" s="45" t="str">
        <f>IF(AND('331-CT'!$G$5=TH!G423,OR(M423="331",N423="331")),"x","")</f>
        <v/>
      </c>
      <c r="P423" s="45" t="str">
        <f>IF(AND(A423='111'!$L$11,OR($M423=$P$7,$N423=$P$7)),"x","")</f>
        <v>x</v>
      </c>
      <c r="Q423" s="45" t="str">
        <f>IF(AND($M423=$P$7,$A423&lt;'111'!$L$11),"x","")</f>
        <v/>
      </c>
      <c r="R423" s="45" t="str">
        <f>IF(AND($N423=$P$7,$A423&lt;'111'!$L$11),"x","")</f>
        <v/>
      </c>
    </row>
    <row r="424" spans="1:18" ht="15.75" customHeight="1">
      <c r="A424" s="32">
        <f t="shared" si="46"/>
        <v>3</v>
      </c>
      <c r="B424" s="33">
        <f t="shared" si="64"/>
        <v>42804</v>
      </c>
      <c r="C424" s="110" t="s">
        <v>333</v>
      </c>
      <c r="D424" s="33">
        <v>42804</v>
      </c>
      <c r="E424" s="88" t="s">
        <v>636</v>
      </c>
      <c r="F424" s="103" t="s">
        <v>701</v>
      </c>
      <c r="G424" s="151" t="s">
        <v>664</v>
      </c>
      <c r="H424" s="99"/>
      <c r="I424" s="99"/>
      <c r="J424" s="98"/>
      <c r="K424" s="99"/>
      <c r="L424" s="34">
        <v>25795000</v>
      </c>
      <c r="M424" s="35" t="s">
        <v>8</v>
      </c>
      <c r="N424" s="35" t="s">
        <v>33</v>
      </c>
      <c r="O424" s="45" t="str">
        <f>IF(AND('331-CT'!$G$5=TH!G424,OR(M424="331",N424="331")),"x","")</f>
        <v/>
      </c>
      <c r="P424" s="45" t="str">
        <f>IF(AND(A424='111'!$L$11,OR($M424=$P$7,$N424=$P$7)),"x","")</f>
        <v>x</v>
      </c>
      <c r="Q424" s="45" t="str">
        <f>IF(AND($M424=$P$7,$A424&lt;'111'!$L$11),"x","")</f>
        <v/>
      </c>
      <c r="R424" s="45" t="str">
        <f>IF(AND($N424=$P$7,$A424&lt;'111'!$L$11),"x","")</f>
        <v/>
      </c>
    </row>
    <row r="425" spans="1:18" ht="15.75" customHeight="1">
      <c r="A425" s="32">
        <f t="shared" ref="A425" si="72">IF(B425&lt;&gt;"",MONTH(B425),"")</f>
        <v>3</v>
      </c>
      <c r="B425" s="33">
        <f t="shared" ref="B425" si="73">D425</f>
        <v>42804</v>
      </c>
      <c r="C425" s="110" t="s">
        <v>333</v>
      </c>
      <c r="D425" s="33">
        <v>42804</v>
      </c>
      <c r="E425" s="88" t="s">
        <v>397</v>
      </c>
      <c r="F425" s="103"/>
      <c r="G425" s="151"/>
      <c r="H425" s="99"/>
      <c r="I425" s="99"/>
      <c r="J425" s="98"/>
      <c r="K425" s="99"/>
      <c r="L425" s="34">
        <v>17000</v>
      </c>
      <c r="M425" s="35"/>
      <c r="N425" s="35" t="s">
        <v>33</v>
      </c>
      <c r="O425" s="45" t="str">
        <f>IF(AND('331-CT'!$G$5=TH!G425,OR(M425="331",N425="331")),"x","")</f>
        <v/>
      </c>
      <c r="P425" s="45" t="str">
        <f>IF(AND(A425='111'!$L$11,OR($M425=$P$7,$N425=$P$7)),"x","")</f>
        <v>x</v>
      </c>
      <c r="Q425" s="45" t="str">
        <f>IF(AND($M425=$P$7,$A425&lt;'111'!$L$11),"x","")</f>
        <v/>
      </c>
      <c r="R425" s="45" t="str">
        <f>IF(AND($N425=$P$7,$A425&lt;'111'!$L$11),"x","")</f>
        <v/>
      </c>
    </row>
    <row r="426" spans="1:18" ht="15.75" customHeight="1">
      <c r="A426" s="32">
        <f t="shared" si="46"/>
        <v>3</v>
      </c>
      <c r="B426" s="33">
        <f t="shared" si="64"/>
        <v>42804</v>
      </c>
      <c r="C426" s="110" t="s">
        <v>334</v>
      </c>
      <c r="D426" s="33">
        <v>42804</v>
      </c>
      <c r="E426" s="88" t="s">
        <v>702</v>
      </c>
      <c r="F426" s="103"/>
      <c r="G426" s="151"/>
      <c r="H426" s="99"/>
      <c r="I426" s="99"/>
      <c r="J426" s="98"/>
      <c r="K426" s="99"/>
      <c r="L426" s="34">
        <v>250000</v>
      </c>
      <c r="M426" s="35"/>
      <c r="N426" s="35" t="s">
        <v>33</v>
      </c>
      <c r="O426" s="45" t="str">
        <f>IF(AND('331-CT'!$G$5=TH!G426,OR(M426="331",N426="331")),"x","")</f>
        <v/>
      </c>
      <c r="P426" s="45" t="str">
        <f>IF(AND(A426='111'!$L$11,OR($M426=$P$7,$N426=$P$7)),"x","")</f>
        <v>x</v>
      </c>
      <c r="Q426" s="45" t="str">
        <f>IF(AND($M426=$P$7,$A426&lt;'111'!$L$11),"x","")</f>
        <v/>
      </c>
      <c r="R426" s="45" t="str">
        <f>IF(AND($N426=$P$7,$A426&lt;'111'!$L$11),"x","")</f>
        <v/>
      </c>
    </row>
    <row r="427" spans="1:18" ht="15.75" customHeight="1">
      <c r="A427" s="32">
        <f t="shared" si="46"/>
        <v>3</v>
      </c>
      <c r="B427" s="33">
        <f t="shared" si="64"/>
        <v>42805</v>
      </c>
      <c r="C427" s="110" t="s">
        <v>335</v>
      </c>
      <c r="D427" s="33">
        <v>42805</v>
      </c>
      <c r="E427" s="88" t="s">
        <v>474</v>
      </c>
      <c r="F427" s="103"/>
      <c r="G427" s="151"/>
      <c r="H427" s="99"/>
      <c r="I427" s="99"/>
      <c r="J427" s="98"/>
      <c r="K427" s="99"/>
      <c r="L427" s="34">
        <v>290000</v>
      </c>
      <c r="M427" s="35"/>
      <c r="N427" s="35" t="s">
        <v>33</v>
      </c>
      <c r="O427" s="45" t="str">
        <f>IF(AND('331-CT'!$G$5=TH!G427,OR(M427="331",N427="331")),"x","")</f>
        <v/>
      </c>
      <c r="P427" s="45" t="str">
        <f>IF(AND(A427='111'!$L$11,OR($M427=$P$7,$N427=$P$7)),"x","")</f>
        <v>x</v>
      </c>
      <c r="Q427" s="45" t="str">
        <f>IF(AND($M427=$P$7,$A427&lt;'111'!$L$11),"x","")</f>
        <v/>
      </c>
      <c r="R427" s="45" t="str">
        <f>IF(AND($N427=$P$7,$A427&lt;'111'!$L$11),"x","")</f>
        <v/>
      </c>
    </row>
    <row r="428" spans="1:18" ht="15.75" customHeight="1">
      <c r="A428" s="32">
        <f t="shared" si="46"/>
        <v>3</v>
      </c>
      <c r="B428" s="33">
        <f t="shared" si="64"/>
        <v>42805</v>
      </c>
      <c r="C428" s="110" t="s">
        <v>349</v>
      </c>
      <c r="D428" s="33">
        <v>42805</v>
      </c>
      <c r="E428" s="88" t="s">
        <v>461</v>
      </c>
      <c r="F428" s="103"/>
      <c r="G428" s="151"/>
      <c r="H428" s="99"/>
      <c r="I428" s="99"/>
      <c r="J428" s="98"/>
      <c r="K428" s="99"/>
      <c r="L428" s="34">
        <v>1000000</v>
      </c>
      <c r="M428" s="35"/>
      <c r="N428" s="35" t="s">
        <v>33</v>
      </c>
      <c r="O428" s="45" t="str">
        <f>IF(AND('331-CT'!$G$5=TH!G428,OR(M428="331",N428="331")),"x","")</f>
        <v/>
      </c>
      <c r="P428" s="45" t="str">
        <f>IF(AND(A428='111'!$L$11,OR($M428=$P$7,$N428=$P$7)),"x","")</f>
        <v>x</v>
      </c>
      <c r="Q428" s="45" t="str">
        <f>IF(AND($M428=$P$7,$A428&lt;'111'!$L$11),"x","")</f>
        <v/>
      </c>
      <c r="R428" s="45" t="str">
        <f>IF(AND($N428=$P$7,$A428&lt;'111'!$L$11),"x","")</f>
        <v/>
      </c>
    </row>
    <row r="429" spans="1:18" ht="15.75" customHeight="1">
      <c r="A429" s="32">
        <f t="shared" si="46"/>
        <v>3</v>
      </c>
      <c r="B429" s="33">
        <f t="shared" si="64"/>
        <v>42807</v>
      </c>
      <c r="C429" s="110" t="s">
        <v>350</v>
      </c>
      <c r="D429" s="33">
        <v>42807</v>
      </c>
      <c r="E429" s="88" t="s">
        <v>474</v>
      </c>
      <c r="F429" s="103"/>
      <c r="G429" s="151"/>
      <c r="H429" s="99"/>
      <c r="I429" s="99"/>
      <c r="J429" s="98"/>
      <c r="K429" s="99"/>
      <c r="L429" s="34">
        <v>325000</v>
      </c>
      <c r="M429" s="35"/>
      <c r="N429" s="35" t="s">
        <v>33</v>
      </c>
      <c r="O429" s="45" t="str">
        <f>IF(AND('331-CT'!$G$5=TH!G429,OR(M429="331",N429="331")),"x","")</f>
        <v/>
      </c>
      <c r="P429" s="45" t="str">
        <f>IF(AND(A429='111'!$L$11,OR($M429=$P$7,$N429=$P$7)),"x","")</f>
        <v>x</v>
      </c>
      <c r="Q429" s="45" t="str">
        <f>IF(AND($M429=$P$7,$A429&lt;'111'!$L$11),"x","")</f>
        <v/>
      </c>
      <c r="R429" s="45" t="str">
        <f>IF(AND($N429=$P$7,$A429&lt;'111'!$L$11),"x","")</f>
        <v/>
      </c>
    </row>
    <row r="430" spans="1:18" ht="15.75" customHeight="1">
      <c r="A430" s="32">
        <f t="shared" si="46"/>
        <v>3</v>
      </c>
      <c r="B430" s="33">
        <f t="shared" si="64"/>
        <v>42807</v>
      </c>
      <c r="C430" s="110" t="s">
        <v>351</v>
      </c>
      <c r="D430" s="33">
        <v>42807</v>
      </c>
      <c r="E430" s="88" t="s">
        <v>461</v>
      </c>
      <c r="F430" s="103"/>
      <c r="G430" s="151"/>
      <c r="H430" s="99"/>
      <c r="I430" s="99"/>
      <c r="J430" s="98"/>
      <c r="K430" s="99"/>
      <c r="L430" s="34">
        <v>1000000</v>
      </c>
      <c r="M430" s="35"/>
      <c r="N430" s="35" t="s">
        <v>33</v>
      </c>
      <c r="O430" s="45" t="str">
        <f>IF(AND('331-CT'!$G$5=TH!G430,OR(M430="331",N430="331")),"x","")</f>
        <v/>
      </c>
      <c r="P430" s="45" t="str">
        <f>IF(AND(A430='111'!$L$11,OR($M430=$P$7,$N430=$P$7)),"x","")</f>
        <v>x</v>
      </c>
      <c r="Q430" s="45" t="str">
        <f>IF(AND($M430=$P$7,$A430&lt;'111'!$L$11),"x","")</f>
        <v/>
      </c>
      <c r="R430" s="45" t="str">
        <f>IF(AND($N430=$P$7,$A430&lt;'111'!$L$11),"x","")</f>
        <v/>
      </c>
    </row>
    <row r="431" spans="1:18" ht="15.75" customHeight="1">
      <c r="A431" s="32">
        <f t="shared" si="46"/>
        <v>3</v>
      </c>
      <c r="B431" s="33">
        <f t="shared" si="64"/>
        <v>42807</v>
      </c>
      <c r="C431" s="110" t="s">
        <v>352</v>
      </c>
      <c r="D431" s="33">
        <v>42807</v>
      </c>
      <c r="E431" s="88" t="s">
        <v>703</v>
      </c>
      <c r="F431" s="103"/>
      <c r="G431" s="151"/>
      <c r="H431" s="99"/>
      <c r="I431" s="99"/>
      <c r="J431" s="98"/>
      <c r="K431" s="99"/>
      <c r="L431" s="34">
        <v>170000</v>
      </c>
      <c r="M431" s="35"/>
      <c r="N431" s="35" t="s">
        <v>33</v>
      </c>
      <c r="O431" s="45" t="str">
        <f>IF(AND('331-CT'!$G$5=TH!G431,OR(M431="331",N431="331")),"x","")</f>
        <v/>
      </c>
      <c r="P431" s="45" t="str">
        <f>IF(AND(A431='111'!$L$11,OR($M431=$P$7,$N431=$P$7)),"x","")</f>
        <v>x</v>
      </c>
      <c r="Q431" s="45" t="str">
        <f>IF(AND($M431=$P$7,$A431&lt;'111'!$L$11),"x","")</f>
        <v/>
      </c>
      <c r="R431" s="45" t="str">
        <f>IF(AND($N431=$P$7,$A431&lt;'111'!$L$11),"x","")</f>
        <v/>
      </c>
    </row>
    <row r="432" spans="1:18" ht="15.75" customHeight="1">
      <c r="A432" s="32">
        <f t="shared" si="46"/>
        <v>3</v>
      </c>
      <c r="B432" s="33">
        <f t="shared" si="64"/>
        <v>42807</v>
      </c>
      <c r="C432" s="110" t="s">
        <v>359</v>
      </c>
      <c r="D432" s="33">
        <v>42807</v>
      </c>
      <c r="E432" s="88" t="s">
        <v>704</v>
      </c>
      <c r="F432" s="103"/>
      <c r="G432" s="151"/>
      <c r="H432" s="99"/>
      <c r="I432" s="99"/>
      <c r="J432" s="98"/>
      <c r="K432" s="99"/>
      <c r="L432" s="34">
        <v>3680000</v>
      </c>
      <c r="M432" s="35"/>
      <c r="N432" s="35" t="s">
        <v>33</v>
      </c>
      <c r="O432" s="45" t="str">
        <f>IF(AND('331-CT'!$G$5=TH!G432,OR(M432="331",N432="331")),"x","")</f>
        <v/>
      </c>
      <c r="P432" s="45" t="str">
        <f>IF(AND(A432='111'!$L$11,OR($M432=$P$7,$N432=$P$7)),"x","")</f>
        <v>x</v>
      </c>
      <c r="Q432" s="45" t="str">
        <f>IF(AND($M432=$P$7,$A432&lt;'111'!$L$11),"x","")</f>
        <v/>
      </c>
      <c r="R432" s="45" t="str">
        <f>IF(AND($N432=$P$7,$A432&lt;'111'!$L$11),"x","")</f>
        <v/>
      </c>
    </row>
    <row r="433" spans="1:18" ht="15.75" customHeight="1">
      <c r="A433" s="32">
        <f t="shared" ref="A433:A454" si="74">IF(B433&lt;&gt;"",MONTH(B433),"")</f>
        <v>3</v>
      </c>
      <c r="B433" s="33">
        <f t="shared" ref="B433:B454" si="75">D433</f>
        <v>42807</v>
      </c>
      <c r="C433" s="110" t="s">
        <v>360</v>
      </c>
      <c r="D433" s="33">
        <v>42807</v>
      </c>
      <c r="E433" s="88" t="s">
        <v>705</v>
      </c>
      <c r="F433" s="103"/>
      <c r="G433" s="151"/>
      <c r="H433" s="99"/>
      <c r="I433" s="99"/>
      <c r="J433" s="98"/>
      <c r="K433" s="99"/>
      <c r="L433" s="34">
        <v>1000000</v>
      </c>
      <c r="M433" s="35"/>
      <c r="N433" s="35" t="s">
        <v>33</v>
      </c>
      <c r="O433" s="45" t="str">
        <f>IF(AND('331-CT'!$G$5=TH!G433,OR(M433="331",N433="331")),"x","")</f>
        <v/>
      </c>
      <c r="P433" s="45" t="str">
        <f>IF(AND(A433='111'!$L$11,OR($M433=$P$7,$N433=$P$7)),"x","")</f>
        <v>x</v>
      </c>
      <c r="Q433" s="45" t="str">
        <f>IF(AND($M433=$P$7,$A433&lt;'111'!$L$11),"x","")</f>
        <v/>
      </c>
      <c r="R433" s="45" t="str">
        <f>IF(AND($N433=$P$7,$A433&lt;'111'!$L$11),"x","")</f>
        <v/>
      </c>
    </row>
    <row r="434" spans="1:18" ht="15.75" customHeight="1">
      <c r="A434" s="32">
        <f t="shared" si="74"/>
        <v>3</v>
      </c>
      <c r="B434" s="33">
        <f t="shared" si="75"/>
        <v>42808</v>
      </c>
      <c r="C434" s="110" t="s">
        <v>390</v>
      </c>
      <c r="D434" s="33">
        <v>42808</v>
      </c>
      <c r="E434" s="88" t="s">
        <v>567</v>
      </c>
      <c r="F434" s="103"/>
      <c r="G434" s="151"/>
      <c r="H434" s="99"/>
      <c r="I434" s="99"/>
      <c r="J434" s="98"/>
      <c r="K434" s="99"/>
      <c r="L434" s="34">
        <v>530000000</v>
      </c>
      <c r="M434" s="35" t="s">
        <v>33</v>
      </c>
      <c r="N434" s="35"/>
      <c r="O434" s="45" t="str">
        <f>IF(AND('331-CT'!$G$5=TH!G434,OR(M434="331",N434="331")),"x","")</f>
        <v/>
      </c>
      <c r="P434" s="45" t="str">
        <f>IF(AND(A434='111'!$L$11,OR($M434=$P$7,$N434=$P$7)),"x","")</f>
        <v>x</v>
      </c>
      <c r="Q434" s="45" t="str">
        <f>IF(AND($M434=$P$7,$A434&lt;'111'!$L$11),"x","")</f>
        <v/>
      </c>
      <c r="R434" s="45" t="str">
        <f>IF(AND($N434=$P$7,$A434&lt;'111'!$L$11),"x","")</f>
        <v/>
      </c>
    </row>
    <row r="435" spans="1:18" ht="15.75" customHeight="1">
      <c r="A435" s="32">
        <f t="shared" si="74"/>
        <v>3</v>
      </c>
      <c r="B435" s="33">
        <f t="shared" si="75"/>
        <v>42808</v>
      </c>
      <c r="C435" s="110" t="s">
        <v>364</v>
      </c>
      <c r="D435" s="33">
        <v>42808</v>
      </c>
      <c r="E435" s="88" t="s">
        <v>707</v>
      </c>
      <c r="F435" s="103"/>
      <c r="G435" s="151"/>
      <c r="H435" s="99"/>
      <c r="I435" s="99"/>
      <c r="J435" s="98"/>
      <c r="K435" s="99"/>
      <c r="L435" s="34">
        <v>10000000</v>
      </c>
      <c r="M435" s="35"/>
      <c r="N435" s="35" t="s">
        <v>33</v>
      </c>
      <c r="O435" s="45" t="str">
        <f>IF(AND('331-CT'!$G$5=TH!G435,OR(M435="331",N435="331")),"x","")</f>
        <v/>
      </c>
      <c r="P435" s="45" t="str">
        <f>IF(AND(A435='111'!$L$11,OR($M435=$P$7,$N435=$P$7)),"x","")</f>
        <v>x</v>
      </c>
      <c r="Q435" s="45" t="str">
        <f>IF(AND($M435=$P$7,$A435&lt;'111'!$L$11),"x","")</f>
        <v/>
      </c>
      <c r="R435" s="45" t="str">
        <f>IF(AND($N435=$P$7,$A435&lt;'111'!$L$11),"x","")</f>
        <v/>
      </c>
    </row>
    <row r="436" spans="1:18" ht="15.75" customHeight="1">
      <c r="A436" s="32">
        <f t="shared" si="74"/>
        <v>3</v>
      </c>
      <c r="B436" s="33">
        <f t="shared" si="75"/>
        <v>42808</v>
      </c>
      <c r="C436" s="110" t="s">
        <v>365</v>
      </c>
      <c r="D436" s="33">
        <v>42808</v>
      </c>
      <c r="E436" s="88" t="s">
        <v>706</v>
      </c>
      <c r="F436" s="103"/>
      <c r="G436" s="151"/>
      <c r="H436" s="99"/>
      <c r="I436" s="99"/>
      <c r="J436" s="98"/>
      <c r="K436" s="99"/>
      <c r="L436" s="34">
        <v>2444000</v>
      </c>
      <c r="M436" s="35"/>
      <c r="N436" s="35" t="s">
        <v>33</v>
      </c>
      <c r="O436" s="45" t="str">
        <f>IF(AND('331-CT'!$G$5=TH!G436,OR(M436="331",N436="331")),"x","")</f>
        <v/>
      </c>
      <c r="P436" s="45" t="str">
        <f>IF(AND(A436='111'!$L$11,OR($M436=$P$7,$N436=$P$7)),"x","")</f>
        <v>x</v>
      </c>
      <c r="Q436" s="45" t="str">
        <f>IF(AND($M436=$P$7,$A436&lt;'111'!$L$11),"x","")</f>
        <v/>
      </c>
      <c r="R436" s="45" t="str">
        <f>IF(AND($N436=$P$7,$A436&lt;'111'!$L$11),"x","")</f>
        <v/>
      </c>
    </row>
    <row r="437" spans="1:18" ht="15.75" customHeight="1">
      <c r="A437" s="32">
        <f t="shared" si="74"/>
        <v>3</v>
      </c>
      <c r="B437" s="33">
        <f t="shared" si="75"/>
        <v>42808</v>
      </c>
      <c r="C437" s="110" t="s">
        <v>366</v>
      </c>
      <c r="D437" s="33">
        <v>42808</v>
      </c>
      <c r="E437" s="88" t="s">
        <v>636</v>
      </c>
      <c r="F437" s="103"/>
      <c r="G437" s="7" t="s">
        <v>90</v>
      </c>
      <c r="H437" s="99"/>
      <c r="I437" s="99"/>
      <c r="J437" s="98"/>
      <c r="K437" s="99"/>
      <c r="L437" s="34">
        <v>150000000</v>
      </c>
      <c r="M437" s="35" t="s">
        <v>8</v>
      </c>
      <c r="N437" s="35" t="s">
        <v>33</v>
      </c>
      <c r="O437" s="45" t="str">
        <f>IF(AND('331-CT'!$G$5=TH!G437,OR(M437="331",N437="331")),"x","")</f>
        <v/>
      </c>
      <c r="P437" s="45" t="str">
        <f>IF(AND(A437='111'!$L$11,OR($M437=$P$7,$N437=$P$7)),"x","")</f>
        <v>x</v>
      </c>
      <c r="Q437" s="45" t="str">
        <f>IF(AND($M437=$P$7,$A437&lt;'111'!$L$11),"x","")</f>
        <v/>
      </c>
      <c r="R437" s="45" t="str">
        <f>IF(AND($N437=$P$7,$A437&lt;'111'!$L$11),"x","")</f>
        <v/>
      </c>
    </row>
    <row r="438" spans="1:18" ht="15.75" customHeight="1">
      <c r="A438" s="32">
        <f t="shared" si="74"/>
        <v>3</v>
      </c>
      <c r="B438" s="33">
        <f t="shared" si="75"/>
        <v>42808</v>
      </c>
      <c r="C438" s="110" t="s">
        <v>367</v>
      </c>
      <c r="D438" s="33">
        <v>42808</v>
      </c>
      <c r="E438" s="88" t="s">
        <v>636</v>
      </c>
      <c r="F438" s="103"/>
      <c r="G438" s="151" t="s">
        <v>660</v>
      </c>
      <c r="H438" s="99"/>
      <c r="I438" s="99"/>
      <c r="J438" s="98"/>
      <c r="K438" s="99"/>
      <c r="L438" s="34">
        <v>107038000</v>
      </c>
      <c r="M438" s="35" t="s">
        <v>8</v>
      </c>
      <c r="N438" s="35" t="s">
        <v>33</v>
      </c>
      <c r="O438" s="45" t="str">
        <f>IF(AND('331-CT'!$G$5=TH!G438,OR(M438="331",N438="331")),"x","")</f>
        <v/>
      </c>
      <c r="P438" s="45" t="str">
        <f>IF(AND(A438='111'!$L$11,OR($M438=$P$7,$N438=$P$7)),"x","")</f>
        <v>x</v>
      </c>
      <c r="Q438" s="45" t="str">
        <f>IF(AND($M438=$P$7,$A438&lt;'111'!$L$11),"x","")</f>
        <v/>
      </c>
      <c r="R438" s="45" t="str">
        <f>IF(AND($N438=$P$7,$A438&lt;'111'!$L$11),"x","")</f>
        <v/>
      </c>
    </row>
    <row r="439" spans="1:18" ht="15.75" customHeight="1">
      <c r="A439" s="32">
        <f t="shared" si="74"/>
        <v>3</v>
      </c>
      <c r="B439" s="33">
        <f t="shared" si="75"/>
        <v>42808</v>
      </c>
      <c r="C439" s="110" t="s">
        <v>368</v>
      </c>
      <c r="D439" s="33">
        <v>42808</v>
      </c>
      <c r="E439" s="88" t="s">
        <v>636</v>
      </c>
      <c r="F439" s="103"/>
      <c r="G439" s="7" t="s">
        <v>111</v>
      </c>
      <c r="H439" s="99"/>
      <c r="I439" s="99"/>
      <c r="J439" s="98"/>
      <c r="K439" s="99"/>
      <c r="L439" s="34">
        <v>150000000</v>
      </c>
      <c r="M439" s="35" t="s">
        <v>8</v>
      </c>
      <c r="N439" s="35" t="s">
        <v>33</v>
      </c>
      <c r="O439" s="45" t="str">
        <f>IF(AND('331-CT'!$G$5=TH!G439,OR(M439="331",N439="331")),"x","")</f>
        <v>x</v>
      </c>
      <c r="P439" s="45" t="str">
        <f>IF(AND(A439='111'!$L$11,OR($M439=$P$7,$N439=$P$7)),"x","")</f>
        <v>x</v>
      </c>
      <c r="Q439" s="45" t="str">
        <f>IF(AND($M439=$P$7,$A439&lt;'111'!$L$11),"x","")</f>
        <v/>
      </c>
      <c r="R439" s="45" t="str">
        <f>IF(AND($N439=$P$7,$A439&lt;'111'!$L$11),"x","")</f>
        <v/>
      </c>
    </row>
    <row r="440" spans="1:18" ht="15.75" customHeight="1">
      <c r="A440" s="32">
        <f t="shared" si="74"/>
        <v>3</v>
      </c>
      <c r="B440" s="33">
        <f t="shared" si="75"/>
        <v>42808</v>
      </c>
      <c r="C440" s="110" t="s">
        <v>369</v>
      </c>
      <c r="D440" s="33">
        <v>42808</v>
      </c>
      <c r="E440" s="88" t="s">
        <v>708</v>
      </c>
      <c r="F440" s="103"/>
      <c r="G440" s="151"/>
      <c r="H440" s="99"/>
      <c r="I440" s="99"/>
      <c r="J440" s="98"/>
      <c r="K440" s="99"/>
      <c r="L440" s="34">
        <v>32017000</v>
      </c>
      <c r="M440" s="35"/>
      <c r="N440" s="35" t="s">
        <v>33</v>
      </c>
      <c r="O440" s="45" t="str">
        <f>IF(AND('331-CT'!$G$5=TH!G440,OR(M440="331",N440="331")),"x","")</f>
        <v/>
      </c>
      <c r="P440" s="45" t="str">
        <f>IF(AND(A440='111'!$L$11,OR($M440=$P$7,$N440=$P$7)),"x","")</f>
        <v>x</v>
      </c>
      <c r="Q440" s="45" t="str">
        <f>IF(AND($M440=$P$7,$A440&lt;'111'!$L$11),"x","")</f>
        <v/>
      </c>
      <c r="R440" s="45" t="str">
        <f>IF(AND($N440=$P$7,$A440&lt;'111'!$L$11),"x","")</f>
        <v/>
      </c>
    </row>
    <row r="441" spans="1:18" ht="15.75" customHeight="1">
      <c r="A441" s="32">
        <f t="shared" si="74"/>
        <v>3</v>
      </c>
      <c r="B441" s="33">
        <f t="shared" si="75"/>
        <v>42808</v>
      </c>
      <c r="C441" s="110" t="s">
        <v>370</v>
      </c>
      <c r="D441" s="33">
        <v>42808</v>
      </c>
      <c r="E441" s="88" t="s">
        <v>709</v>
      </c>
      <c r="F441" s="103"/>
      <c r="G441" s="151"/>
      <c r="H441" s="99"/>
      <c r="I441" s="99"/>
      <c r="J441" s="98"/>
      <c r="K441" s="99"/>
      <c r="L441" s="34">
        <v>62904000</v>
      </c>
      <c r="M441" s="35"/>
      <c r="N441" s="35" t="s">
        <v>33</v>
      </c>
      <c r="O441" s="45" t="str">
        <f>IF(AND('331-CT'!$G$5=TH!G441,OR(M441="331",N441="331")),"x","")</f>
        <v/>
      </c>
      <c r="P441" s="45" t="str">
        <f>IF(AND(A441='111'!$L$11,OR($M441=$P$7,$N441=$P$7)),"x","")</f>
        <v>x</v>
      </c>
      <c r="Q441" s="45" t="str">
        <f>IF(AND($M441=$P$7,$A441&lt;'111'!$L$11),"x","")</f>
        <v/>
      </c>
      <c r="R441" s="45" t="str">
        <f>IF(AND($N441=$P$7,$A441&lt;'111'!$L$11),"x","")</f>
        <v/>
      </c>
    </row>
    <row r="442" spans="1:18" ht="15.75" customHeight="1">
      <c r="A442" s="32">
        <f t="shared" si="74"/>
        <v>3</v>
      </c>
      <c r="B442" s="33">
        <f t="shared" si="75"/>
        <v>42808</v>
      </c>
      <c r="C442" s="110" t="s">
        <v>371</v>
      </c>
      <c r="D442" s="33">
        <v>42808</v>
      </c>
      <c r="E442" s="88" t="s">
        <v>710</v>
      </c>
      <c r="F442" s="103"/>
      <c r="G442" s="151"/>
      <c r="H442" s="99"/>
      <c r="I442" s="99"/>
      <c r="J442" s="98"/>
      <c r="K442" s="99"/>
      <c r="L442" s="34">
        <v>17200000</v>
      </c>
      <c r="M442" s="35"/>
      <c r="N442" s="35" t="s">
        <v>33</v>
      </c>
      <c r="O442" s="45" t="str">
        <f>IF(AND('331-CT'!$G$5=TH!G442,OR(M442="331",N442="331")),"x","")</f>
        <v/>
      </c>
      <c r="P442" s="45" t="str">
        <f>IF(AND(A442='111'!$L$11,OR($M442=$P$7,$N442=$P$7)),"x","")</f>
        <v>x</v>
      </c>
      <c r="Q442" s="45" t="str">
        <f>IF(AND($M442=$P$7,$A442&lt;'111'!$L$11),"x","")</f>
        <v/>
      </c>
      <c r="R442" s="45" t="str">
        <f>IF(AND($N442=$P$7,$A442&lt;'111'!$L$11),"x","")</f>
        <v/>
      </c>
    </row>
    <row r="443" spans="1:18" ht="15.75" customHeight="1">
      <c r="A443" s="32">
        <f t="shared" si="74"/>
        <v>3</v>
      </c>
      <c r="B443" s="33">
        <f t="shared" si="75"/>
        <v>42809</v>
      </c>
      <c r="C443" s="110" t="s">
        <v>428</v>
      </c>
      <c r="D443" s="33">
        <v>42809</v>
      </c>
      <c r="E443" s="88" t="s">
        <v>625</v>
      </c>
      <c r="F443" s="103"/>
      <c r="G443" s="151"/>
      <c r="H443" s="99"/>
      <c r="I443" s="99"/>
      <c r="J443" s="98"/>
      <c r="K443" s="99"/>
      <c r="L443" s="34">
        <v>340000000</v>
      </c>
      <c r="M443" s="35" t="s">
        <v>33</v>
      </c>
      <c r="N443" s="35"/>
      <c r="O443" s="45" t="str">
        <f>IF(AND('331-CT'!$G$5=TH!G443,OR(M443="331",N443="331")),"x","")</f>
        <v/>
      </c>
      <c r="P443" s="45" t="str">
        <f>IF(AND(A443='111'!$L$11,OR($M443=$P$7,$N443=$P$7)),"x","")</f>
        <v>x</v>
      </c>
      <c r="Q443" s="45" t="str">
        <f>IF(AND($M443=$P$7,$A443&lt;'111'!$L$11),"x","")</f>
        <v/>
      </c>
      <c r="R443" s="45" t="str">
        <f>IF(AND($N443=$P$7,$A443&lt;'111'!$L$11),"x","")</f>
        <v/>
      </c>
    </row>
    <row r="444" spans="1:18" ht="15.75" customHeight="1">
      <c r="A444" s="32">
        <f t="shared" si="74"/>
        <v>3</v>
      </c>
      <c r="B444" s="33">
        <f t="shared" si="75"/>
        <v>42809</v>
      </c>
      <c r="C444" s="110" t="s">
        <v>372</v>
      </c>
      <c r="D444" s="33">
        <v>42809</v>
      </c>
      <c r="E444" s="88" t="s">
        <v>711</v>
      </c>
      <c r="F444" s="103"/>
      <c r="G444" s="151"/>
      <c r="H444" s="99"/>
      <c r="I444" s="99"/>
      <c r="J444" s="98"/>
      <c r="K444" s="99"/>
      <c r="L444" s="34">
        <v>10000000</v>
      </c>
      <c r="M444" s="35"/>
      <c r="N444" s="35" t="s">
        <v>33</v>
      </c>
      <c r="O444" s="45" t="str">
        <f>IF(AND('331-CT'!$G$5=TH!G444,OR(M444="331",N444="331")),"x","")</f>
        <v/>
      </c>
      <c r="P444" s="45" t="str">
        <f>IF(AND(A444='111'!$L$11,OR($M444=$P$7,$N444=$P$7)),"x","")</f>
        <v>x</v>
      </c>
      <c r="Q444" s="45" t="str">
        <f>IF(AND($M444=$P$7,$A444&lt;'111'!$L$11),"x","")</f>
        <v/>
      </c>
      <c r="R444" s="45" t="str">
        <f>IF(AND($N444=$P$7,$A444&lt;'111'!$L$11),"x","")</f>
        <v/>
      </c>
    </row>
    <row r="445" spans="1:18" ht="15.75" customHeight="1">
      <c r="A445" s="32">
        <f t="shared" si="74"/>
        <v>3</v>
      </c>
      <c r="B445" s="33">
        <f t="shared" si="75"/>
        <v>42809</v>
      </c>
      <c r="C445" s="110" t="s">
        <v>382</v>
      </c>
      <c r="D445" s="33">
        <v>42809</v>
      </c>
      <c r="E445" s="88" t="s">
        <v>712</v>
      </c>
      <c r="F445" s="103"/>
      <c r="G445" s="151"/>
      <c r="H445" s="99"/>
      <c r="I445" s="99"/>
      <c r="J445" s="98"/>
      <c r="K445" s="99"/>
      <c r="L445" s="34">
        <v>530000</v>
      </c>
      <c r="M445" s="35"/>
      <c r="N445" s="35" t="s">
        <v>33</v>
      </c>
      <c r="O445" s="45" t="str">
        <f>IF(AND('331-CT'!$G$5=TH!G445,OR(M445="331",N445="331")),"x","")</f>
        <v/>
      </c>
      <c r="P445" s="45" t="str">
        <f>IF(AND(A445='111'!$L$11,OR($M445=$P$7,$N445=$P$7)),"x","")</f>
        <v>x</v>
      </c>
      <c r="Q445" s="45" t="str">
        <f>IF(AND($M445=$P$7,$A445&lt;'111'!$L$11),"x","")</f>
        <v/>
      </c>
      <c r="R445" s="45" t="str">
        <f>IF(AND($N445=$P$7,$A445&lt;'111'!$L$11),"x","")</f>
        <v/>
      </c>
    </row>
    <row r="446" spans="1:18" ht="15.75" customHeight="1">
      <c r="A446" s="32">
        <f t="shared" si="74"/>
        <v>3</v>
      </c>
      <c r="B446" s="33">
        <f t="shared" si="75"/>
        <v>42809</v>
      </c>
      <c r="C446" s="110" t="s">
        <v>383</v>
      </c>
      <c r="D446" s="33">
        <v>42809</v>
      </c>
      <c r="E446" s="88" t="s">
        <v>713</v>
      </c>
      <c r="F446" s="103"/>
      <c r="G446" s="151"/>
      <c r="H446" s="99"/>
      <c r="I446" s="99"/>
      <c r="J446" s="98"/>
      <c r="K446" s="99"/>
      <c r="L446" s="34">
        <v>1800000</v>
      </c>
      <c r="M446" s="35"/>
      <c r="N446" s="35" t="s">
        <v>33</v>
      </c>
      <c r="O446" s="45" t="str">
        <f>IF(AND('331-CT'!$G$5=TH!G446,OR(M446="331",N446="331")),"x","")</f>
        <v/>
      </c>
      <c r="P446" s="45" t="str">
        <f>IF(AND(A446='111'!$L$11,OR($M446=$P$7,$N446=$P$7)),"x","")</f>
        <v>x</v>
      </c>
      <c r="Q446" s="45" t="str">
        <f>IF(AND($M446=$P$7,$A446&lt;'111'!$L$11),"x","")</f>
        <v/>
      </c>
      <c r="R446" s="45" t="str">
        <f>IF(AND($N446=$P$7,$A446&lt;'111'!$L$11),"x","")</f>
        <v/>
      </c>
    </row>
    <row r="447" spans="1:18" ht="15.75" customHeight="1">
      <c r="A447" s="32">
        <f t="shared" si="74"/>
        <v>3</v>
      </c>
      <c r="B447" s="33">
        <f t="shared" si="75"/>
        <v>42809</v>
      </c>
      <c r="C447" s="110" t="s">
        <v>384</v>
      </c>
      <c r="D447" s="33">
        <v>42809</v>
      </c>
      <c r="E447" s="88" t="s">
        <v>714</v>
      </c>
      <c r="F447" s="103"/>
      <c r="G447" s="151"/>
      <c r="H447" s="99"/>
      <c r="I447" s="99"/>
      <c r="J447" s="98"/>
      <c r="K447" s="99"/>
      <c r="L447" s="34">
        <v>2904000</v>
      </c>
      <c r="M447" s="35"/>
      <c r="N447" s="35" t="s">
        <v>33</v>
      </c>
      <c r="O447" s="45" t="str">
        <f>IF(AND('331-CT'!$G$5=TH!G447,OR(M447="331",N447="331")),"x","")</f>
        <v/>
      </c>
      <c r="P447" s="45" t="str">
        <f>IF(AND(A447='111'!$L$11,OR($M447=$P$7,$N447=$P$7)),"x","")</f>
        <v>x</v>
      </c>
      <c r="Q447" s="45" t="str">
        <f>IF(AND($M447=$P$7,$A447&lt;'111'!$L$11),"x","")</f>
        <v/>
      </c>
      <c r="R447" s="45" t="str">
        <f>IF(AND($N447=$P$7,$A447&lt;'111'!$L$11),"x","")</f>
        <v/>
      </c>
    </row>
    <row r="448" spans="1:18" ht="15.75" customHeight="1">
      <c r="A448" s="32">
        <f t="shared" si="74"/>
        <v>3</v>
      </c>
      <c r="B448" s="33">
        <f t="shared" si="75"/>
        <v>42809</v>
      </c>
      <c r="C448" s="110" t="s">
        <v>385</v>
      </c>
      <c r="D448" s="33">
        <v>42809</v>
      </c>
      <c r="E448" s="88" t="s">
        <v>636</v>
      </c>
      <c r="F448" s="103"/>
      <c r="G448" s="151" t="s">
        <v>715</v>
      </c>
      <c r="H448" s="99"/>
      <c r="I448" s="99"/>
      <c r="J448" s="98"/>
      <c r="K448" s="99"/>
      <c r="L448" s="34">
        <v>81085000</v>
      </c>
      <c r="M448" s="35" t="s">
        <v>8</v>
      </c>
      <c r="N448" s="35" t="s">
        <v>33</v>
      </c>
      <c r="O448" s="45" t="str">
        <f>IF(AND('331-CT'!$G$5=TH!G448,OR(M448="331",N448="331")),"x","")</f>
        <v/>
      </c>
      <c r="P448" s="45" t="str">
        <f>IF(AND(A448='111'!$L$11,OR($M448=$P$7,$N448=$P$7)),"x","")</f>
        <v>x</v>
      </c>
      <c r="Q448" s="45" t="str">
        <f>IF(AND($M448=$P$7,$A448&lt;'111'!$L$11),"x","")</f>
        <v/>
      </c>
      <c r="R448" s="45" t="str">
        <f>IF(AND($N448=$P$7,$A448&lt;'111'!$L$11),"x","")</f>
        <v/>
      </c>
    </row>
    <row r="449" spans="1:18" ht="15.75" customHeight="1">
      <c r="A449" s="32">
        <f t="shared" si="74"/>
        <v>3</v>
      </c>
      <c r="B449" s="33">
        <f t="shared" si="75"/>
        <v>42809</v>
      </c>
      <c r="C449" s="110" t="s">
        <v>436</v>
      </c>
      <c r="D449" s="33">
        <v>42809</v>
      </c>
      <c r="E449" s="88" t="s">
        <v>716</v>
      </c>
      <c r="F449" s="103"/>
      <c r="G449" s="151"/>
      <c r="H449" s="99"/>
      <c r="I449" s="99"/>
      <c r="J449" s="98"/>
      <c r="K449" s="99"/>
      <c r="L449" s="34">
        <v>4500000</v>
      </c>
      <c r="M449" s="35" t="s">
        <v>33</v>
      </c>
      <c r="N449" s="35"/>
      <c r="O449" s="45" t="str">
        <f>IF(AND('331-CT'!$G$5=TH!G449,OR(M449="331",N449="331")),"x","")</f>
        <v/>
      </c>
      <c r="P449" s="45" t="str">
        <f>IF(AND(A449='111'!$L$11,OR($M449=$P$7,$N449=$P$7)),"x","")</f>
        <v>x</v>
      </c>
      <c r="Q449" s="45" t="str">
        <f>IF(AND($M449=$P$7,$A449&lt;'111'!$L$11),"x","")</f>
        <v/>
      </c>
      <c r="R449" s="45" t="str">
        <f>IF(AND($N449=$P$7,$A449&lt;'111'!$L$11),"x","")</f>
        <v/>
      </c>
    </row>
    <row r="450" spans="1:18" ht="15.75" customHeight="1">
      <c r="A450" s="32">
        <f t="shared" si="74"/>
        <v>3</v>
      </c>
      <c r="B450" s="33">
        <f t="shared" si="75"/>
        <v>42809</v>
      </c>
      <c r="C450" s="110" t="s">
        <v>386</v>
      </c>
      <c r="D450" s="33">
        <v>42809</v>
      </c>
      <c r="E450" s="88" t="s">
        <v>699</v>
      </c>
      <c r="F450" s="103"/>
      <c r="G450" s="151"/>
      <c r="H450" s="99"/>
      <c r="I450" s="99"/>
      <c r="J450" s="98"/>
      <c r="K450" s="99"/>
      <c r="L450" s="34">
        <v>5430000</v>
      </c>
      <c r="M450" s="35"/>
      <c r="N450" s="35" t="s">
        <v>33</v>
      </c>
      <c r="O450" s="45" t="str">
        <f>IF(AND('331-CT'!$G$5=TH!G450,OR(M450="331",N450="331")),"x","")</f>
        <v/>
      </c>
      <c r="P450" s="45" t="str">
        <f>IF(AND(A450='111'!$L$11,OR($M450=$P$7,$N450=$P$7)),"x","")</f>
        <v>x</v>
      </c>
      <c r="Q450" s="45" t="str">
        <f>IF(AND($M450=$P$7,$A450&lt;'111'!$L$11),"x","")</f>
        <v/>
      </c>
      <c r="R450" s="45" t="str">
        <f>IF(AND($N450=$P$7,$A450&lt;'111'!$L$11),"x","")</f>
        <v/>
      </c>
    </row>
    <row r="451" spans="1:18" ht="15.75" customHeight="1">
      <c r="A451" s="32">
        <f t="shared" si="74"/>
        <v>3</v>
      </c>
      <c r="B451" s="33">
        <f t="shared" si="75"/>
        <v>42809</v>
      </c>
      <c r="C451" s="110" t="s">
        <v>387</v>
      </c>
      <c r="D451" s="33">
        <v>42809</v>
      </c>
      <c r="E451" s="88" t="s">
        <v>506</v>
      </c>
      <c r="F451" s="103"/>
      <c r="G451" s="151"/>
      <c r="H451" s="99"/>
      <c r="I451" s="99"/>
      <c r="J451" s="98"/>
      <c r="K451" s="99"/>
      <c r="L451" s="34">
        <v>3739000</v>
      </c>
      <c r="M451" s="35"/>
      <c r="N451" s="35" t="s">
        <v>33</v>
      </c>
      <c r="O451" s="45" t="str">
        <f>IF(AND('331-CT'!$G$5=TH!G451,OR(M451="331",N451="331")),"x","")</f>
        <v/>
      </c>
      <c r="P451" s="45" t="str">
        <f>IF(AND(A451='111'!$L$11,OR($M451=$P$7,$N451=$P$7)),"x","")</f>
        <v>x</v>
      </c>
      <c r="Q451" s="45" t="str">
        <f>IF(AND($M451=$P$7,$A451&lt;'111'!$L$11),"x","")</f>
        <v/>
      </c>
      <c r="R451" s="45" t="str">
        <f>IF(AND($N451=$P$7,$A451&lt;'111'!$L$11),"x","")</f>
        <v/>
      </c>
    </row>
    <row r="452" spans="1:18" ht="15.75" customHeight="1">
      <c r="A452" s="32">
        <f t="shared" si="74"/>
        <v>3</v>
      </c>
      <c r="B452" s="33">
        <f t="shared" si="75"/>
        <v>42810</v>
      </c>
      <c r="C452" s="110" t="s">
        <v>412</v>
      </c>
      <c r="D452" s="33">
        <v>42810</v>
      </c>
      <c r="E452" s="88" t="s">
        <v>717</v>
      </c>
      <c r="F452" s="103"/>
      <c r="G452" s="151"/>
      <c r="H452" s="99"/>
      <c r="I452" s="99"/>
      <c r="J452" s="98"/>
      <c r="K452" s="99"/>
      <c r="L452" s="34">
        <v>500000</v>
      </c>
      <c r="M452" s="35"/>
      <c r="N452" s="35" t="s">
        <v>33</v>
      </c>
      <c r="O452" s="45" t="str">
        <f>IF(AND('331-CT'!$G$5=TH!G452,OR(M452="331",N452="331")),"x","")</f>
        <v/>
      </c>
      <c r="P452" s="45" t="str">
        <f>IF(AND(A452='111'!$L$11,OR($M452=$P$7,$N452=$P$7)),"x","")</f>
        <v>x</v>
      </c>
      <c r="Q452" s="45" t="str">
        <f>IF(AND($M452=$P$7,$A452&lt;'111'!$L$11),"x","")</f>
        <v/>
      </c>
      <c r="R452" s="45" t="str">
        <f>IF(AND($N452=$P$7,$A452&lt;'111'!$L$11),"x","")</f>
        <v/>
      </c>
    </row>
    <row r="453" spans="1:18" ht="15.75" customHeight="1">
      <c r="A453" s="32">
        <f t="shared" si="74"/>
        <v>3</v>
      </c>
      <c r="B453" s="33">
        <f t="shared" si="75"/>
        <v>42810</v>
      </c>
      <c r="C453" s="110" t="s">
        <v>413</v>
      </c>
      <c r="D453" s="33">
        <v>42810</v>
      </c>
      <c r="E453" s="88" t="s">
        <v>718</v>
      </c>
      <c r="F453" s="103"/>
      <c r="G453" s="151"/>
      <c r="H453" s="99"/>
      <c r="I453" s="99"/>
      <c r="J453" s="98"/>
      <c r="K453" s="99"/>
      <c r="L453" s="34">
        <v>5000000</v>
      </c>
      <c r="M453" s="35"/>
      <c r="N453" s="35" t="s">
        <v>33</v>
      </c>
      <c r="O453" s="45" t="str">
        <f>IF(AND('331-CT'!$G$5=TH!G453,OR(M453="331",N453="331")),"x","")</f>
        <v/>
      </c>
      <c r="P453" s="45" t="str">
        <f>IF(AND(A453='111'!$L$11,OR($M453=$P$7,$N453=$P$7)),"x","")</f>
        <v>x</v>
      </c>
      <c r="Q453" s="45" t="str">
        <f>IF(AND($M453=$P$7,$A453&lt;'111'!$L$11),"x","")</f>
        <v/>
      </c>
      <c r="R453" s="45" t="str">
        <f>IF(AND($N453=$P$7,$A453&lt;'111'!$L$11),"x","")</f>
        <v/>
      </c>
    </row>
    <row r="454" spans="1:18" ht="15.75" customHeight="1">
      <c r="A454" s="32">
        <f t="shared" si="74"/>
        <v>3</v>
      </c>
      <c r="B454" s="33">
        <f t="shared" si="75"/>
        <v>42810</v>
      </c>
      <c r="C454" s="110" t="s">
        <v>414</v>
      </c>
      <c r="D454" s="33">
        <v>42810</v>
      </c>
      <c r="E454" s="88" t="s">
        <v>719</v>
      </c>
      <c r="F454" s="103"/>
      <c r="G454" s="151"/>
      <c r="H454" s="99"/>
      <c r="I454" s="99"/>
      <c r="J454" s="98"/>
      <c r="K454" s="99"/>
      <c r="L454" s="34">
        <v>500000</v>
      </c>
      <c r="M454" s="35"/>
      <c r="N454" s="35" t="s">
        <v>33</v>
      </c>
      <c r="O454" s="45" t="str">
        <f>IF(AND('331-CT'!$G$5=TH!G454,OR(M454="331",N454="331")),"x","")</f>
        <v/>
      </c>
      <c r="P454" s="45" t="str">
        <f>IF(AND(A454='111'!$L$11,OR($M454=$P$7,$N454=$P$7)),"x","")</f>
        <v>x</v>
      </c>
      <c r="Q454" s="45" t="str">
        <f>IF(AND($M454=$P$7,$A454&lt;'111'!$L$11),"x","")</f>
        <v/>
      </c>
      <c r="R454" s="45" t="str">
        <f>IF(AND($N454=$P$7,$A454&lt;'111'!$L$11),"x","")</f>
        <v/>
      </c>
    </row>
    <row r="455" spans="1:18" ht="15.75" customHeight="1">
      <c r="A455" s="32">
        <f t="shared" si="46"/>
        <v>3</v>
      </c>
      <c r="B455" s="33">
        <f t="shared" si="64"/>
        <v>42810</v>
      </c>
      <c r="C455" s="110" t="s">
        <v>415</v>
      </c>
      <c r="D455" s="33">
        <v>42810</v>
      </c>
      <c r="E455" s="88" t="s">
        <v>720</v>
      </c>
      <c r="F455" s="103"/>
      <c r="G455" s="151"/>
      <c r="H455" s="99"/>
      <c r="I455" s="99"/>
      <c r="J455" s="98"/>
      <c r="K455" s="99"/>
      <c r="L455" s="34">
        <v>2000000</v>
      </c>
      <c r="M455" s="35"/>
      <c r="N455" s="35" t="s">
        <v>33</v>
      </c>
      <c r="O455" s="45" t="str">
        <f>IF(AND('331-CT'!$G$5=TH!G455,OR(M455="331",N455="331")),"x","")</f>
        <v/>
      </c>
      <c r="P455" s="45" t="str">
        <f>IF(AND(A455='111'!$L$11,OR($M455=$P$7,$N455=$P$7)),"x","")</f>
        <v>x</v>
      </c>
      <c r="Q455" s="45" t="str">
        <f>IF(AND($M455=$P$7,$A455&lt;'111'!$L$11),"x","")</f>
        <v/>
      </c>
      <c r="R455" s="45" t="str">
        <f>IF(AND($N455=$P$7,$A455&lt;'111'!$L$11),"x","")</f>
        <v/>
      </c>
    </row>
    <row r="456" spans="1:18" ht="15.75" customHeight="1">
      <c r="A456" s="32">
        <f t="shared" si="46"/>
        <v>3</v>
      </c>
      <c r="B456" s="33">
        <f t="shared" si="64"/>
        <v>42811</v>
      </c>
      <c r="C456" s="110" t="s">
        <v>416</v>
      </c>
      <c r="D456" s="33">
        <v>42811</v>
      </c>
      <c r="E456" s="88" t="s">
        <v>721</v>
      </c>
      <c r="F456" s="103"/>
      <c r="G456" s="151"/>
      <c r="H456" s="99"/>
      <c r="I456" s="99"/>
      <c r="J456" s="98"/>
      <c r="K456" s="99"/>
      <c r="L456" s="34">
        <v>2000000</v>
      </c>
      <c r="M456" s="35"/>
      <c r="N456" s="35" t="s">
        <v>33</v>
      </c>
      <c r="O456" s="45" t="str">
        <f>IF(AND('331-CT'!$G$5=TH!G456,OR(M456="331",N456="331")),"x","")</f>
        <v/>
      </c>
      <c r="P456" s="45" t="str">
        <f>IF(AND(A456='111'!$L$11,OR($M456=$P$7,$N456=$P$7)),"x","")</f>
        <v>x</v>
      </c>
      <c r="Q456" s="45" t="str">
        <f>IF(AND($M456=$P$7,$A456&lt;'111'!$L$11),"x","")</f>
        <v/>
      </c>
      <c r="R456" s="45" t="str">
        <f>IF(AND($N456=$P$7,$A456&lt;'111'!$L$11),"x","")</f>
        <v/>
      </c>
    </row>
    <row r="457" spans="1:18" ht="15.75" customHeight="1">
      <c r="A457" s="32">
        <f t="shared" si="46"/>
        <v>3</v>
      </c>
      <c r="B457" s="33">
        <f t="shared" si="64"/>
        <v>42811</v>
      </c>
      <c r="C457" s="110" t="s">
        <v>417</v>
      </c>
      <c r="D457" s="33">
        <v>42811</v>
      </c>
      <c r="E457" s="88" t="s">
        <v>722</v>
      </c>
      <c r="F457" s="103"/>
      <c r="G457" s="151"/>
      <c r="H457" s="99"/>
      <c r="I457" s="99"/>
      <c r="J457" s="98"/>
      <c r="K457" s="99"/>
      <c r="L457" s="34">
        <v>25102000</v>
      </c>
      <c r="M457" s="35"/>
      <c r="N457" s="35" t="s">
        <v>33</v>
      </c>
      <c r="O457" s="45" t="str">
        <f>IF(AND('331-CT'!$G$5=TH!G457,OR(M457="331",N457="331")),"x","")</f>
        <v/>
      </c>
      <c r="P457" s="45" t="str">
        <f>IF(AND(A457='111'!$L$11,OR($M457=$P$7,$N457=$P$7)),"x","")</f>
        <v>x</v>
      </c>
      <c r="Q457" s="45" t="str">
        <f>IF(AND($M457=$P$7,$A457&lt;'111'!$L$11),"x","")</f>
        <v/>
      </c>
      <c r="R457" s="45" t="str">
        <f>IF(AND($N457=$P$7,$A457&lt;'111'!$L$11),"x","")</f>
        <v/>
      </c>
    </row>
    <row r="458" spans="1:18" ht="15.75" customHeight="1">
      <c r="A458" s="32">
        <f t="shared" si="46"/>
        <v>3</v>
      </c>
      <c r="B458" s="33">
        <f t="shared" si="64"/>
        <v>42811</v>
      </c>
      <c r="C458" s="110" t="s">
        <v>418</v>
      </c>
      <c r="D458" s="33">
        <v>42811</v>
      </c>
      <c r="E458" s="88" t="s">
        <v>723</v>
      </c>
      <c r="F458" s="103"/>
      <c r="G458" s="151"/>
      <c r="H458" s="99"/>
      <c r="I458" s="99"/>
      <c r="J458" s="98"/>
      <c r="K458" s="99"/>
      <c r="L458" s="34">
        <v>161621000</v>
      </c>
      <c r="M458" s="35"/>
      <c r="N458" s="35" t="s">
        <v>33</v>
      </c>
      <c r="O458" s="45" t="str">
        <f>IF(AND('331-CT'!$G$5=TH!G458,OR(M458="331",N458="331")),"x","")</f>
        <v/>
      </c>
      <c r="P458" s="45" t="str">
        <f>IF(AND(A458='111'!$L$11,OR($M458=$P$7,$N458=$P$7)),"x","")</f>
        <v>x</v>
      </c>
      <c r="Q458" s="45" t="str">
        <f>IF(AND($M458=$P$7,$A458&lt;'111'!$L$11),"x","")</f>
        <v/>
      </c>
      <c r="R458" s="45" t="str">
        <f>IF(AND($N458=$P$7,$A458&lt;'111'!$L$11),"x","")</f>
        <v/>
      </c>
    </row>
    <row r="459" spans="1:18" ht="15.75" customHeight="1">
      <c r="A459" s="32">
        <f t="shared" si="46"/>
        <v>3</v>
      </c>
      <c r="B459" s="33">
        <f t="shared" si="64"/>
        <v>42811</v>
      </c>
      <c r="C459" s="110" t="s">
        <v>439</v>
      </c>
      <c r="D459" s="33">
        <v>42811</v>
      </c>
      <c r="E459" s="88" t="s">
        <v>724</v>
      </c>
      <c r="F459" s="103"/>
      <c r="G459" s="151"/>
      <c r="H459" s="99"/>
      <c r="I459" s="99"/>
      <c r="J459" s="98"/>
      <c r="K459" s="99"/>
      <c r="L459" s="34">
        <v>2000000</v>
      </c>
      <c r="M459" s="35" t="s">
        <v>33</v>
      </c>
      <c r="N459" s="35"/>
      <c r="O459" s="45" t="str">
        <f>IF(AND('331-CT'!$G$5=TH!G459,OR(M459="331",N459="331")),"x","")</f>
        <v/>
      </c>
      <c r="P459" s="45" t="str">
        <f>IF(AND(A459='111'!$L$11,OR($M459=$P$7,$N459=$P$7)),"x","")</f>
        <v>x</v>
      </c>
      <c r="Q459" s="45" t="str">
        <f>IF(AND($M459=$P$7,$A459&lt;'111'!$L$11),"x","")</f>
        <v/>
      </c>
      <c r="R459" s="45" t="str">
        <f>IF(AND($N459=$P$7,$A459&lt;'111'!$L$11),"x","")</f>
        <v/>
      </c>
    </row>
    <row r="460" spans="1:18" ht="15.75" customHeight="1">
      <c r="A460" s="32">
        <f t="shared" si="46"/>
        <v>3</v>
      </c>
      <c r="B460" s="33">
        <f t="shared" si="64"/>
        <v>42811</v>
      </c>
      <c r="C460" s="110" t="s">
        <v>419</v>
      </c>
      <c r="D460" s="33">
        <v>42811</v>
      </c>
      <c r="E460" s="88" t="s">
        <v>725</v>
      </c>
      <c r="F460" s="103"/>
      <c r="G460" s="151"/>
      <c r="H460" s="99"/>
      <c r="I460" s="99"/>
      <c r="J460" s="98"/>
      <c r="K460" s="99"/>
      <c r="L460" s="34">
        <v>2250000</v>
      </c>
      <c r="M460" s="35"/>
      <c r="N460" s="35" t="s">
        <v>33</v>
      </c>
      <c r="O460" s="45" t="str">
        <f>IF(AND('331-CT'!$G$5=TH!G460,OR(M460="331",N460="331")),"x","")</f>
        <v/>
      </c>
      <c r="P460" s="45" t="str">
        <f>IF(AND(A460='111'!$L$11,OR($M460=$P$7,$N460=$P$7)),"x","")</f>
        <v>x</v>
      </c>
      <c r="Q460" s="45" t="str">
        <f>IF(AND($M460=$P$7,$A460&lt;'111'!$L$11),"x","")</f>
        <v/>
      </c>
      <c r="R460" s="45" t="str">
        <f>IF(AND($N460=$P$7,$A460&lt;'111'!$L$11),"x","")</f>
        <v/>
      </c>
    </row>
    <row r="461" spans="1:18" ht="15.75" customHeight="1">
      <c r="A461" s="32">
        <f t="shared" si="46"/>
        <v>3</v>
      </c>
      <c r="B461" s="33">
        <f t="shared" si="64"/>
        <v>42811</v>
      </c>
      <c r="C461" s="110" t="s">
        <v>420</v>
      </c>
      <c r="D461" s="33">
        <v>42811</v>
      </c>
      <c r="E461" s="88" t="s">
        <v>726</v>
      </c>
      <c r="F461" s="103"/>
      <c r="G461" s="151"/>
      <c r="H461" s="99"/>
      <c r="I461" s="99"/>
      <c r="J461" s="98"/>
      <c r="K461" s="99"/>
      <c r="L461" s="34">
        <v>15011000</v>
      </c>
      <c r="M461" s="35"/>
      <c r="N461" s="35" t="s">
        <v>33</v>
      </c>
      <c r="O461" s="45" t="str">
        <f>IF(AND('331-CT'!$G$5=TH!G461,OR(M461="331",N461="331")),"x","")</f>
        <v/>
      </c>
      <c r="P461" s="45" t="str">
        <f>IF(AND(A461='111'!$L$11,OR($M461=$P$7,$N461=$P$7)),"x","")</f>
        <v>x</v>
      </c>
      <c r="Q461" s="45" t="str">
        <f>IF(AND($M461=$P$7,$A461&lt;'111'!$L$11),"x","")</f>
        <v/>
      </c>
      <c r="R461" s="45" t="str">
        <f>IF(AND($N461=$P$7,$A461&lt;'111'!$L$11),"x","")</f>
        <v/>
      </c>
    </row>
    <row r="462" spans="1:18" ht="15.75" customHeight="1">
      <c r="A462" s="32">
        <f t="shared" si="46"/>
        <v>3</v>
      </c>
      <c r="B462" s="33">
        <f t="shared" si="64"/>
        <v>42811</v>
      </c>
      <c r="C462" s="110" t="s">
        <v>421</v>
      </c>
      <c r="D462" s="33">
        <v>42811</v>
      </c>
      <c r="E462" s="88" t="s">
        <v>464</v>
      </c>
      <c r="F462" s="103"/>
      <c r="G462" s="151"/>
      <c r="H462" s="99"/>
      <c r="I462" s="99"/>
      <c r="J462" s="98"/>
      <c r="K462" s="99"/>
      <c r="L462" s="34">
        <v>4000000</v>
      </c>
      <c r="M462" s="35"/>
      <c r="N462" s="35" t="s">
        <v>33</v>
      </c>
      <c r="O462" s="45" t="str">
        <f>IF(AND('331-CT'!$G$5=TH!G462,OR(M462="331",N462="331")),"x","")</f>
        <v/>
      </c>
      <c r="P462" s="45" t="str">
        <f>IF(AND(A462='111'!$L$11,OR($M462=$P$7,$N462=$P$7)),"x","")</f>
        <v>x</v>
      </c>
      <c r="Q462" s="45" t="str">
        <f>IF(AND($M462=$P$7,$A462&lt;'111'!$L$11),"x","")</f>
        <v/>
      </c>
      <c r="R462" s="45" t="str">
        <f>IF(AND($N462=$P$7,$A462&lt;'111'!$L$11),"x","")</f>
        <v/>
      </c>
    </row>
    <row r="463" spans="1:18" ht="15.75" customHeight="1">
      <c r="A463" s="32">
        <f t="shared" si="46"/>
        <v>3</v>
      </c>
      <c r="B463" s="33">
        <f t="shared" si="64"/>
        <v>42811</v>
      </c>
      <c r="C463" s="110" t="s">
        <v>422</v>
      </c>
      <c r="D463" s="33">
        <v>42811</v>
      </c>
      <c r="E463" s="88" t="s">
        <v>727</v>
      </c>
      <c r="F463" s="103"/>
      <c r="G463" s="151"/>
      <c r="H463" s="99"/>
      <c r="I463" s="99"/>
      <c r="J463" s="98"/>
      <c r="K463" s="99"/>
      <c r="L463" s="34">
        <v>300000</v>
      </c>
      <c r="M463" s="35"/>
      <c r="N463" s="35" t="s">
        <v>33</v>
      </c>
      <c r="O463" s="45" t="str">
        <f>IF(AND('331-CT'!$G$5=TH!G463,OR(M463="331",N463="331")),"x","")</f>
        <v/>
      </c>
      <c r="P463" s="45" t="str">
        <f>IF(AND(A463='111'!$L$11,OR($M463=$P$7,$N463=$P$7)),"x","")</f>
        <v>x</v>
      </c>
      <c r="Q463" s="45" t="str">
        <f>IF(AND($M463=$P$7,$A463&lt;'111'!$L$11),"x","")</f>
        <v/>
      </c>
      <c r="R463" s="45" t="str">
        <f>IF(AND($N463=$P$7,$A463&lt;'111'!$L$11),"x","")</f>
        <v/>
      </c>
    </row>
    <row r="464" spans="1:18" ht="15.75" customHeight="1">
      <c r="A464" s="32">
        <f t="shared" si="46"/>
        <v>3</v>
      </c>
      <c r="B464" s="33">
        <f t="shared" si="64"/>
        <v>42811</v>
      </c>
      <c r="C464" s="110" t="s">
        <v>423</v>
      </c>
      <c r="D464" s="33">
        <v>42811</v>
      </c>
      <c r="E464" s="88" t="s">
        <v>728</v>
      </c>
      <c r="F464" s="103"/>
      <c r="G464" s="151"/>
      <c r="H464" s="99"/>
      <c r="I464" s="99"/>
      <c r="J464" s="98"/>
      <c r="K464" s="99"/>
      <c r="L464" s="34">
        <v>500000</v>
      </c>
      <c r="M464" s="35"/>
      <c r="N464" s="35" t="s">
        <v>33</v>
      </c>
      <c r="O464" s="45" t="str">
        <f>IF(AND('331-CT'!$G$5=TH!G464,OR(M464="331",N464="331")),"x","")</f>
        <v/>
      </c>
      <c r="P464" s="45" t="str">
        <f>IF(AND(A464='111'!$L$11,OR($M464=$P$7,$N464=$P$7)),"x","")</f>
        <v>x</v>
      </c>
      <c r="Q464" s="45" t="str">
        <f>IF(AND($M464=$P$7,$A464&lt;'111'!$L$11),"x","")</f>
        <v/>
      </c>
      <c r="R464" s="45" t="str">
        <f>IF(AND($N464=$P$7,$A464&lt;'111'!$L$11),"x","")</f>
        <v/>
      </c>
    </row>
    <row r="465" spans="1:18" ht="15.75" customHeight="1">
      <c r="A465" s="32">
        <f t="shared" si="46"/>
        <v>3</v>
      </c>
      <c r="B465" s="33">
        <f t="shared" si="64"/>
        <v>42812</v>
      </c>
      <c r="C465" s="110" t="s">
        <v>424</v>
      </c>
      <c r="D465" s="33">
        <v>42812</v>
      </c>
      <c r="E465" s="88" t="s">
        <v>608</v>
      </c>
      <c r="F465" s="103"/>
      <c r="G465" s="151"/>
      <c r="H465" s="99"/>
      <c r="I465" s="99"/>
      <c r="J465" s="98"/>
      <c r="K465" s="99"/>
      <c r="L465" s="34">
        <v>10000000</v>
      </c>
      <c r="M465" s="35"/>
      <c r="N465" s="35" t="s">
        <v>33</v>
      </c>
      <c r="O465" s="45" t="str">
        <f>IF(AND('331-CT'!$G$5=TH!G465,OR(M465="331",N465="331")),"x","")</f>
        <v/>
      </c>
      <c r="P465" s="45" t="str">
        <f>IF(AND(A465='111'!$L$11,OR($M465=$P$7,$N465=$P$7)),"x","")</f>
        <v>x</v>
      </c>
      <c r="Q465" s="45" t="str">
        <f>IF(AND($M465=$P$7,$A465&lt;'111'!$L$11),"x","")</f>
        <v/>
      </c>
      <c r="R465" s="45" t="str">
        <f>IF(AND($N465=$P$7,$A465&lt;'111'!$L$11),"x","")</f>
        <v/>
      </c>
    </row>
    <row r="466" spans="1:18" ht="15.75" customHeight="1">
      <c r="A466" s="32">
        <f t="shared" ref="A466:A476" si="76">IF(B466&lt;&gt;"",MONTH(B466),"")</f>
        <v>3</v>
      </c>
      <c r="B466" s="33">
        <f t="shared" ref="B466:B476" si="77">D466</f>
        <v>42812</v>
      </c>
      <c r="C466" s="110" t="s">
        <v>425</v>
      </c>
      <c r="D466" s="33">
        <v>42812</v>
      </c>
      <c r="E466" s="88" t="s">
        <v>729</v>
      </c>
      <c r="F466" s="103"/>
      <c r="G466" s="151"/>
      <c r="H466" s="99"/>
      <c r="I466" s="99"/>
      <c r="J466" s="98"/>
      <c r="K466" s="99"/>
      <c r="L466" s="34">
        <v>700000</v>
      </c>
      <c r="M466" s="35"/>
      <c r="N466" s="35" t="s">
        <v>33</v>
      </c>
      <c r="O466" s="45" t="str">
        <f>IF(AND('331-CT'!$G$5=TH!G466,OR(M466="331",N466="331")),"x","")</f>
        <v/>
      </c>
      <c r="P466" s="45" t="str">
        <f>IF(AND(A466='111'!$L$11,OR($M466=$P$7,$N466=$P$7)),"x","")</f>
        <v>x</v>
      </c>
      <c r="Q466" s="45" t="str">
        <f>IF(AND($M466=$P$7,$A466&lt;'111'!$L$11),"x","")</f>
        <v/>
      </c>
      <c r="R466" s="45" t="str">
        <f>IF(AND($N466=$P$7,$A466&lt;'111'!$L$11),"x","")</f>
        <v/>
      </c>
    </row>
    <row r="467" spans="1:18" ht="15.75" customHeight="1">
      <c r="A467" s="32">
        <f t="shared" si="76"/>
        <v>3</v>
      </c>
      <c r="B467" s="33">
        <f t="shared" si="77"/>
        <v>42812</v>
      </c>
      <c r="C467" s="110" t="s">
        <v>448</v>
      </c>
      <c r="D467" s="33">
        <v>42812</v>
      </c>
      <c r="E467" s="88" t="s">
        <v>730</v>
      </c>
      <c r="F467" s="103"/>
      <c r="G467" s="151"/>
      <c r="H467" s="99"/>
      <c r="I467" s="99"/>
      <c r="J467" s="98"/>
      <c r="K467" s="99"/>
      <c r="L467" s="34">
        <v>1000000</v>
      </c>
      <c r="M467" s="35" t="s">
        <v>33</v>
      </c>
      <c r="N467" s="35"/>
      <c r="O467" s="45" t="str">
        <f>IF(AND('331-CT'!$G$5=TH!G467,OR(M467="331",N467="331")),"x","")</f>
        <v/>
      </c>
      <c r="P467" s="45" t="str">
        <f>IF(AND(A467='111'!$L$11,OR($M467=$P$7,$N467=$P$7)),"x","")</f>
        <v>x</v>
      </c>
      <c r="Q467" s="45" t="str">
        <f>IF(AND($M467=$P$7,$A467&lt;'111'!$L$11),"x","")</f>
        <v/>
      </c>
      <c r="R467" s="45" t="str">
        <f>IF(AND($N467=$P$7,$A467&lt;'111'!$L$11),"x","")</f>
        <v/>
      </c>
    </row>
    <row r="468" spans="1:18" ht="15.75" customHeight="1">
      <c r="A468" s="32">
        <f t="shared" si="76"/>
        <v>3</v>
      </c>
      <c r="B468" s="33">
        <f t="shared" si="77"/>
        <v>42812</v>
      </c>
      <c r="C468" s="110" t="s">
        <v>426</v>
      </c>
      <c r="D468" s="33">
        <v>42812</v>
      </c>
      <c r="E468" s="88" t="s">
        <v>731</v>
      </c>
      <c r="F468" s="103"/>
      <c r="G468" s="151"/>
      <c r="H468" s="99"/>
      <c r="I468" s="99"/>
      <c r="J468" s="98"/>
      <c r="K468" s="99"/>
      <c r="L468" s="34">
        <v>1000000</v>
      </c>
      <c r="M468" s="35"/>
      <c r="N468" s="35" t="s">
        <v>33</v>
      </c>
      <c r="O468" s="45" t="str">
        <f>IF(AND('331-CT'!$G$5=TH!G468,OR(M468="331",N468="331")),"x","")</f>
        <v/>
      </c>
      <c r="P468" s="45" t="str">
        <f>IF(AND(A468='111'!$L$11,OR($M468=$P$7,$N468=$P$7)),"x","")</f>
        <v>x</v>
      </c>
      <c r="Q468" s="45" t="str">
        <f>IF(AND($M468=$P$7,$A468&lt;'111'!$L$11),"x","")</f>
        <v/>
      </c>
      <c r="R468" s="45" t="str">
        <f>IF(AND($N468=$P$7,$A468&lt;'111'!$L$11),"x","")</f>
        <v/>
      </c>
    </row>
    <row r="469" spans="1:18" ht="15.75" customHeight="1">
      <c r="A469" s="32">
        <f t="shared" si="76"/>
        <v>3</v>
      </c>
      <c r="B469" s="33">
        <f t="shared" si="77"/>
        <v>42812</v>
      </c>
      <c r="C469" s="110" t="s">
        <v>427</v>
      </c>
      <c r="D469" s="33">
        <v>42812</v>
      </c>
      <c r="E469" s="88" t="s">
        <v>738</v>
      </c>
      <c r="F469" s="103"/>
      <c r="G469" s="151"/>
      <c r="H469" s="99"/>
      <c r="I469" s="99"/>
      <c r="J469" s="98"/>
      <c r="K469" s="99"/>
      <c r="L469" s="34">
        <v>12650000</v>
      </c>
      <c r="M469" s="35"/>
      <c r="N469" s="35" t="s">
        <v>33</v>
      </c>
      <c r="O469" s="45" t="str">
        <f>IF(AND('331-CT'!$G$5=TH!G469,OR(M469="331",N469="331")),"x","")</f>
        <v/>
      </c>
      <c r="P469" s="45" t="str">
        <f>IF(AND(A469='111'!$L$11,OR($M469=$P$7,$N469=$P$7)),"x","")</f>
        <v>x</v>
      </c>
      <c r="Q469" s="45" t="str">
        <f>IF(AND($M469=$P$7,$A469&lt;'111'!$L$11),"x","")</f>
        <v/>
      </c>
      <c r="R469" s="45" t="str">
        <f>IF(AND($N469=$P$7,$A469&lt;'111'!$L$11),"x","")</f>
        <v/>
      </c>
    </row>
    <row r="470" spans="1:18" ht="15.75" customHeight="1">
      <c r="A470" s="32">
        <f t="shared" si="76"/>
        <v>3</v>
      </c>
      <c r="B470" s="33">
        <f t="shared" si="77"/>
        <v>42812</v>
      </c>
      <c r="C470" s="110" t="s">
        <v>440</v>
      </c>
      <c r="D470" s="33">
        <v>42812</v>
      </c>
      <c r="E470" s="88" t="s">
        <v>732</v>
      </c>
      <c r="F470" s="103"/>
      <c r="G470" s="151"/>
      <c r="H470" s="99"/>
      <c r="I470" s="99"/>
      <c r="J470" s="98"/>
      <c r="K470" s="99"/>
      <c r="L470" s="34">
        <v>10000000</v>
      </c>
      <c r="M470" s="35"/>
      <c r="N470" s="35" t="s">
        <v>33</v>
      </c>
      <c r="O470" s="45" t="str">
        <f>IF(AND('331-CT'!$G$5=TH!G470,OR(M470="331",N470="331")),"x","")</f>
        <v/>
      </c>
      <c r="P470" s="45" t="str">
        <f>IF(AND(A470='111'!$L$11,OR($M470=$P$7,$N470=$P$7)),"x","")</f>
        <v>x</v>
      </c>
      <c r="Q470" s="45" t="str">
        <f>IF(AND($M470=$P$7,$A470&lt;'111'!$L$11),"x","")</f>
        <v/>
      </c>
      <c r="R470" s="45" t="str">
        <f>IF(AND($N470=$P$7,$A470&lt;'111'!$L$11),"x","")</f>
        <v/>
      </c>
    </row>
    <row r="471" spans="1:18" ht="15.75" customHeight="1">
      <c r="A471" s="32">
        <f t="shared" si="76"/>
        <v>3</v>
      </c>
      <c r="B471" s="33">
        <f t="shared" si="77"/>
        <v>42812</v>
      </c>
      <c r="C471" s="110" t="s">
        <v>441</v>
      </c>
      <c r="D471" s="33">
        <v>42812</v>
      </c>
      <c r="E471" s="88" t="s">
        <v>733</v>
      </c>
      <c r="F471" s="103"/>
      <c r="G471" s="151"/>
      <c r="H471" s="99"/>
      <c r="I471" s="99"/>
      <c r="J471" s="98"/>
      <c r="K471" s="99"/>
      <c r="L471" s="34">
        <v>212000</v>
      </c>
      <c r="M471" s="35"/>
      <c r="N471" s="35" t="s">
        <v>33</v>
      </c>
      <c r="O471" s="45" t="str">
        <f>IF(AND('331-CT'!$G$5=TH!G471,OR(M471="331",N471="331")),"x","")</f>
        <v/>
      </c>
      <c r="P471" s="45" t="str">
        <f>IF(AND(A471='111'!$L$11,OR($M471=$P$7,$N471=$P$7)),"x","")</f>
        <v>x</v>
      </c>
      <c r="Q471" s="45" t="str">
        <f>IF(AND($M471=$P$7,$A471&lt;'111'!$L$11),"x","")</f>
        <v/>
      </c>
      <c r="R471" s="45" t="str">
        <f>IF(AND($N471=$P$7,$A471&lt;'111'!$L$11),"x","")</f>
        <v/>
      </c>
    </row>
    <row r="472" spans="1:18" ht="15.75" customHeight="1">
      <c r="A472" s="32">
        <f t="shared" si="76"/>
        <v>3</v>
      </c>
      <c r="B472" s="33">
        <f t="shared" si="77"/>
        <v>42814</v>
      </c>
      <c r="C472" s="110" t="s">
        <v>449</v>
      </c>
      <c r="D472" s="33">
        <v>42814</v>
      </c>
      <c r="E472" s="88" t="s">
        <v>734</v>
      </c>
      <c r="F472" s="103"/>
      <c r="G472" s="7" t="s">
        <v>109</v>
      </c>
      <c r="H472" s="99"/>
      <c r="I472" s="99"/>
      <c r="J472" s="98"/>
      <c r="K472" s="99"/>
      <c r="L472" s="34">
        <v>230000000</v>
      </c>
      <c r="M472" s="35" t="s">
        <v>33</v>
      </c>
      <c r="N472" s="35" t="s">
        <v>8</v>
      </c>
      <c r="O472" s="45" t="str">
        <f>IF(AND('331-CT'!$G$5=TH!G472,OR(M472="331",N472="331")),"x","")</f>
        <v/>
      </c>
      <c r="P472" s="45" t="str">
        <f>IF(AND(A472='111'!$L$11,OR($M472=$P$7,$N472=$P$7)),"x","")</f>
        <v>x</v>
      </c>
      <c r="Q472" s="45" t="str">
        <f>IF(AND($M472=$P$7,$A472&lt;'111'!$L$11),"x","")</f>
        <v/>
      </c>
      <c r="R472" s="45" t="str">
        <f>IF(AND($N472=$P$7,$A472&lt;'111'!$L$11),"x","")</f>
        <v/>
      </c>
    </row>
    <row r="473" spans="1:18" ht="15.75" customHeight="1">
      <c r="A473" s="32">
        <f t="shared" si="76"/>
        <v>3</v>
      </c>
      <c r="B473" s="33">
        <f t="shared" si="77"/>
        <v>42814</v>
      </c>
      <c r="C473" s="110" t="s">
        <v>451</v>
      </c>
      <c r="D473" s="33">
        <v>42814</v>
      </c>
      <c r="E473" s="88" t="s">
        <v>735</v>
      </c>
      <c r="F473" s="103"/>
      <c r="G473" s="151"/>
      <c r="H473" s="99"/>
      <c r="I473" s="99"/>
      <c r="J473" s="98"/>
      <c r="K473" s="99"/>
      <c r="L473" s="34">
        <v>200000000</v>
      </c>
      <c r="M473" s="35" t="s">
        <v>33</v>
      </c>
      <c r="N473" s="35"/>
      <c r="O473" s="45" t="str">
        <f>IF(AND('331-CT'!$G$5=TH!G473,OR(M473="331",N473="331")),"x","")</f>
        <v/>
      </c>
      <c r="P473" s="45" t="str">
        <f>IF(AND(A473='111'!$L$11,OR($M473=$P$7,$N473=$P$7)),"x","")</f>
        <v>x</v>
      </c>
      <c r="Q473" s="45" t="str">
        <f>IF(AND($M473=$P$7,$A473&lt;'111'!$L$11),"x","")</f>
        <v/>
      </c>
      <c r="R473" s="45" t="str">
        <f>IF(AND($N473=$P$7,$A473&lt;'111'!$L$11),"x","")</f>
        <v/>
      </c>
    </row>
    <row r="474" spans="1:18" ht="15.75" customHeight="1">
      <c r="A474" s="32">
        <f t="shared" si="76"/>
        <v>3</v>
      </c>
      <c r="B474" s="33">
        <f t="shared" si="77"/>
        <v>42814</v>
      </c>
      <c r="C474" s="110" t="s">
        <v>442</v>
      </c>
      <c r="D474" s="33">
        <v>42814</v>
      </c>
      <c r="E474" s="88" t="s">
        <v>736</v>
      </c>
      <c r="F474" s="103"/>
      <c r="G474" s="151"/>
      <c r="H474" s="99"/>
      <c r="I474" s="99"/>
      <c r="J474" s="98"/>
      <c r="K474" s="99"/>
      <c r="L474" s="34">
        <v>370000000</v>
      </c>
      <c r="M474" s="35"/>
      <c r="N474" s="35" t="s">
        <v>33</v>
      </c>
      <c r="O474" s="45" t="str">
        <f>IF(AND('331-CT'!$G$5=TH!G474,OR(M474="331",N474="331")),"x","")</f>
        <v/>
      </c>
      <c r="P474" s="45" t="str">
        <f>IF(AND(A474='111'!$L$11,OR($M474=$P$7,$N474=$P$7)),"x","")</f>
        <v>x</v>
      </c>
      <c r="Q474" s="45" t="str">
        <f>IF(AND($M474=$P$7,$A474&lt;'111'!$L$11),"x","")</f>
        <v/>
      </c>
      <c r="R474" s="45" t="str">
        <f>IF(AND($N474=$P$7,$A474&lt;'111'!$L$11),"x","")</f>
        <v/>
      </c>
    </row>
    <row r="475" spans="1:18" ht="15.75" customHeight="1">
      <c r="A475" s="32">
        <f t="shared" si="76"/>
        <v>3</v>
      </c>
      <c r="B475" s="33">
        <f t="shared" si="77"/>
        <v>42814</v>
      </c>
      <c r="C475" s="110" t="s">
        <v>443</v>
      </c>
      <c r="D475" s="33">
        <v>42814</v>
      </c>
      <c r="E475" s="88" t="s">
        <v>608</v>
      </c>
      <c r="F475" s="103"/>
      <c r="G475" s="151"/>
      <c r="H475" s="99"/>
      <c r="I475" s="99"/>
      <c r="J475" s="98"/>
      <c r="K475" s="99"/>
      <c r="L475" s="34">
        <v>10000000</v>
      </c>
      <c r="M475" s="35"/>
      <c r="N475" s="35" t="s">
        <v>33</v>
      </c>
      <c r="O475" s="45" t="str">
        <f>IF(AND('331-CT'!$G$5=TH!G475,OR(M475="331",N475="331")),"x","")</f>
        <v/>
      </c>
      <c r="P475" s="45" t="str">
        <f>IF(AND(A475='111'!$L$11,OR($M475=$P$7,$N475=$P$7)),"x","")</f>
        <v>x</v>
      </c>
      <c r="Q475" s="45" t="str">
        <f>IF(AND($M475=$P$7,$A475&lt;'111'!$L$11),"x","")</f>
        <v/>
      </c>
      <c r="R475" s="45" t="str">
        <f>IF(AND($N475=$P$7,$A475&lt;'111'!$L$11),"x","")</f>
        <v/>
      </c>
    </row>
    <row r="476" spans="1:18" ht="15.75" customHeight="1">
      <c r="A476" s="32">
        <f t="shared" si="76"/>
        <v>3</v>
      </c>
      <c r="B476" s="33">
        <f t="shared" si="77"/>
        <v>42814</v>
      </c>
      <c r="C476" s="110" t="s">
        <v>444</v>
      </c>
      <c r="D476" s="33">
        <v>42814</v>
      </c>
      <c r="E476" s="88" t="s">
        <v>737</v>
      </c>
      <c r="F476" s="103"/>
      <c r="G476" s="151"/>
      <c r="H476" s="99"/>
      <c r="I476" s="99"/>
      <c r="J476" s="98"/>
      <c r="K476" s="99"/>
      <c r="L476" s="34">
        <v>1600000</v>
      </c>
      <c r="M476" s="35"/>
      <c r="N476" s="35" t="s">
        <v>33</v>
      </c>
      <c r="O476" s="45" t="str">
        <f>IF(AND('331-CT'!$G$5=TH!G476,OR(M476="331",N476="331")),"x","")</f>
        <v/>
      </c>
      <c r="P476" s="45" t="str">
        <f>IF(AND(A476='111'!$L$11,OR($M476=$P$7,$N476=$P$7)),"x","")</f>
        <v>x</v>
      </c>
      <c r="Q476" s="45" t="str">
        <f>IF(AND($M476=$P$7,$A476&lt;'111'!$L$11),"x","")</f>
        <v/>
      </c>
      <c r="R476" s="45" t="str">
        <f>IF(AND($N476=$P$7,$A476&lt;'111'!$L$11),"x","")</f>
        <v/>
      </c>
    </row>
    <row r="477" spans="1:18" ht="15.75" customHeight="1">
      <c r="A477" s="32">
        <f t="shared" ref="A477:A488" si="78">IF(B477&lt;&gt;"",MONTH(B477),"")</f>
        <v>3</v>
      </c>
      <c r="B477" s="33">
        <f t="shared" ref="B477:B488" si="79">D477</f>
        <v>42815</v>
      </c>
      <c r="C477" s="110" t="s">
        <v>445</v>
      </c>
      <c r="D477" s="33">
        <v>42815</v>
      </c>
      <c r="E477" s="88" t="s">
        <v>739</v>
      </c>
      <c r="F477" s="103"/>
      <c r="G477" s="151"/>
      <c r="H477" s="99"/>
      <c r="I477" s="99"/>
      <c r="J477" s="98"/>
      <c r="K477" s="99"/>
      <c r="L477" s="34">
        <v>25340000</v>
      </c>
      <c r="M477" s="35"/>
      <c r="N477" s="35" t="s">
        <v>33</v>
      </c>
      <c r="O477" s="45" t="str">
        <f>IF(AND('331-CT'!$G$5=TH!G477,OR(M477="331",N477="331")),"x","")</f>
        <v/>
      </c>
      <c r="P477" s="45" t="str">
        <f>IF(AND(A477='111'!$L$11,OR($M477=$P$7,$N477=$P$7)),"x","")</f>
        <v>x</v>
      </c>
      <c r="Q477" s="45" t="str">
        <f>IF(AND($M477=$P$7,$A477&lt;'111'!$L$11),"x","")</f>
        <v/>
      </c>
      <c r="R477" s="45" t="str">
        <f>IF(AND($N477=$P$7,$A477&lt;'111'!$L$11),"x","")</f>
        <v/>
      </c>
    </row>
    <row r="478" spans="1:18" ht="15.75" customHeight="1">
      <c r="A478" s="32">
        <f t="shared" si="78"/>
        <v>3</v>
      </c>
      <c r="B478" s="33">
        <f t="shared" si="79"/>
        <v>42815</v>
      </c>
      <c r="C478" s="110" t="s">
        <v>446</v>
      </c>
      <c r="D478" s="33">
        <v>42815</v>
      </c>
      <c r="E478" s="88" t="s">
        <v>740</v>
      </c>
      <c r="F478" s="103"/>
      <c r="G478" s="151"/>
      <c r="H478" s="99"/>
      <c r="I478" s="99"/>
      <c r="J478" s="98"/>
      <c r="K478" s="99"/>
      <c r="L478" s="34">
        <v>2000000</v>
      </c>
      <c r="M478" s="35"/>
      <c r="N478" s="35" t="s">
        <v>33</v>
      </c>
      <c r="O478" s="45" t="str">
        <f>IF(AND('331-CT'!$G$5=TH!G478,OR(M478="331",N478="331")),"x","")</f>
        <v/>
      </c>
      <c r="P478" s="45" t="str">
        <f>IF(AND(A478='111'!$L$11,OR($M478=$P$7,$N478=$P$7)),"x","")</f>
        <v>x</v>
      </c>
      <c r="Q478" s="45" t="str">
        <f>IF(AND($M478=$P$7,$A478&lt;'111'!$L$11),"x","")</f>
        <v/>
      </c>
      <c r="R478" s="45" t="str">
        <f>IF(AND($N478=$P$7,$A478&lt;'111'!$L$11),"x","")</f>
        <v/>
      </c>
    </row>
    <row r="479" spans="1:18" ht="15.75" customHeight="1">
      <c r="A479" s="32">
        <f t="shared" si="78"/>
        <v>3</v>
      </c>
      <c r="B479" s="33">
        <f t="shared" si="79"/>
        <v>42815</v>
      </c>
      <c r="C479" s="110" t="s">
        <v>489</v>
      </c>
      <c r="D479" s="33">
        <v>42815</v>
      </c>
      <c r="E479" s="88" t="s">
        <v>315</v>
      </c>
      <c r="F479" s="103"/>
      <c r="G479" s="151"/>
      <c r="H479" s="99"/>
      <c r="I479" s="99"/>
      <c r="J479" s="98"/>
      <c r="K479" s="99"/>
      <c r="L479" s="34">
        <v>760000000</v>
      </c>
      <c r="M479" s="35" t="s">
        <v>33</v>
      </c>
      <c r="N479" s="35"/>
      <c r="O479" s="45" t="str">
        <f>IF(AND('331-CT'!$G$5=TH!G479,OR(M479="331",N479="331")),"x","")</f>
        <v/>
      </c>
      <c r="P479" s="45" t="str">
        <f>IF(AND(A479='111'!$L$11,OR($M479=$P$7,$N479=$P$7)),"x","")</f>
        <v>x</v>
      </c>
      <c r="Q479" s="45" t="str">
        <f>IF(AND($M479=$P$7,$A479&lt;'111'!$L$11),"x","")</f>
        <v/>
      </c>
      <c r="R479" s="45" t="str">
        <f>IF(AND($N479=$P$7,$A479&lt;'111'!$L$11),"x","")</f>
        <v/>
      </c>
    </row>
    <row r="480" spans="1:18" ht="15.75" customHeight="1">
      <c r="A480" s="32">
        <f t="shared" si="78"/>
        <v>3</v>
      </c>
      <c r="B480" s="33">
        <f t="shared" si="79"/>
        <v>42815</v>
      </c>
      <c r="C480" s="110" t="s">
        <v>447</v>
      </c>
      <c r="D480" s="33">
        <v>42815</v>
      </c>
      <c r="E480" s="88" t="s">
        <v>741</v>
      </c>
      <c r="F480" s="103"/>
      <c r="G480" s="151"/>
      <c r="H480" s="99"/>
      <c r="I480" s="99"/>
      <c r="J480" s="98"/>
      <c r="K480" s="99"/>
      <c r="L480" s="34">
        <v>30000000</v>
      </c>
      <c r="M480" s="35"/>
      <c r="N480" s="35" t="s">
        <v>33</v>
      </c>
      <c r="O480" s="45" t="str">
        <f>IF(AND('331-CT'!$G$5=TH!G480,OR(M480="331",N480="331")),"x","")</f>
        <v/>
      </c>
      <c r="P480" s="45" t="str">
        <f>IF(AND(A480='111'!$L$11,OR($M480=$P$7,$N480=$P$7)),"x","")</f>
        <v>x</v>
      </c>
      <c r="Q480" s="45" t="str">
        <f>IF(AND($M480=$P$7,$A480&lt;'111'!$L$11),"x","")</f>
        <v/>
      </c>
      <c r="R480" s="45" t="str">
        <f>IF(AND($N480=$P$7,$A480&lt;'111'!$L$11),"x","")</f>
        <v/>
      </c>
    </row>
    <row r="481" spans="1:18" ht="15.75" customHeight="1">
      <c r="A481" s="32">
        <f t="shared" si="78"/>
        <v>3</v>
      </c>
      <c r="B481" s="33">
        <f t="shared" si="79"/>
        <v>42815</v>
      </c>
      <c r="C481" s="110" t="s">
        <v>450</v>
      </c>
      <c r="D481" s="33">
        <v>42815</v>
      </c>
      <c r="E481" s="88" t="s">
        <v>636</v>
      </c>
      <c r="F481" s="103"/>
      <c r="G481" s="41" t="s">
        <v>78</v>
      </c>
      <c r="H481" s="99"/>
      <c r="I481" s="99"/>
      <c r="J481" s="98"/>
      <c r="K481" s="99"/>
      <c r="L481" s="34">
        <v>256000000</v>
      </c>
      <c r="M481" s="35" t="s">
        <v>8</v>
      </c>
      <c r="N481" s="35" t="s">
        <v>33</v>
      </c>
      <c r="O481" s="45" t="str">
        <f>IF(AND('331-CT'!$G$5=TH!G481,OR(M481="331",N481="331")),"x","")</f>
        <v/>
      </c>
      <c r="P481" s="45" t="str">
        <f>IF(AND(A481='111'!$L$11,OR($M481=$P$7,$N481=$P$7)),"x","")</f>
        <v>x</v>
      </c>
      <c r="Q481" s="45" t="str">
        <f>IF(AND($M481=$P$7,$A481&lt;'111'!$L$11),"x","")</f>
        <v/>
      </c>
      <c r="R481" s="45" t="str">
        <f>IF(AND($N481=$P$7,$A481&lt;'111'!$L$11),"x","")</f>
        <v/>
      </c>
    </row>
    <row r="482" spans="1:18" ht="15.75" customHeight="1">
      <c r="A482" s="32">
        <f t="shared" ref="A482" si="80">IF(B482&lt;&gt;"",MONTH(B482),"")</f>
        <v>3</v>
      </c>
      <c r="B482" s="33">
        <f t="shared" ref="B482" si="81">D482</f>
        <v>42815</v>
      </c>
      <c r="C482" s="110" t="s">
        <v>450</v>
      </c>
      <c r="D482" s="33">
        <v>42815</v>
      </c>
      <c r="E482" s="88" t="s">
        <v>636</v>
      </c>
      <c r="F482" s="103"/>
      <c r="G482" s="41" t="s">
        <v>78</v>
      </c>
      <c r="H482" s="99"/>
      <c r="I482" s="99"/>
      <c r="J482" s="98"/>
      <c r="K482" s="99"/>
      <c r="L482" s="34">
        <v>225000</v>
      </c>
      <c r="M482" s="35" t="s">
        <v>8</v>
      </c>
      <c r="N482" s="35"/>
      <c r="O482" s="45" t="str">
        <f>IF(AND('331-CT'!$G$5=TH!G482,OR(M482="331",N482="331")),"x","")</f>
        <v/>
      </c>
      <c r="P482" s="45" t="str">
        <f>IF(AND(A482='111'!$L$11,OR($M482=$P$7,$N482=$P$7)),"x","")</f>
        <v/>
      </c>
      <c r="Q482" s="45" t="str">
        <f>IF(AND($M482=$P$7,$A482&lt;'111'!$L$11),"x","")</f>
        <v/>
      </c>
      <c r="R482" s="45" t="str">
        <f>IF(AND($N482=$P$7,$A482&lt;'111'!$L$11),"x","")</f>
        <v/>
      </c>
    </row>
    <row r="483" spans="1:18" ht="15.75" customHeight="1">
      <c r="A483" s="32">
        <f t="shared" si="78"/>
        <v>3</v>
      </c>
      <c r="B483" s="33">
        <f t="shared" si="79"/>
        <v>42815</v>
      </c>
      <c r="C483" s="110" t="s">
        <v>452</v>
      </c>
      <c r="D483" s="33">
        <v>42815</v>
      </c>
      <c r="E483" s="88" t="s">
        <v>636</v>
      </c>
      <c r="F483" s="103"/>
      <c r="G483" s="40" t="s">
        <v>79</v>
      </c>
      <c r="H483" s="99"/>
      <c r="I483" s="99"/>
      <c r="J483" s="98"/>
      <c r="K483" s="99"/>
      <c r="L483" s="34">
        <v>100000000</v>
      </c>
      <c r="M483" s="35" t="s">
        <v>8</v>
      </c>
      <c r="N483" s="35" t="s">
        <v>33</v>
      </c>
      <c r="O483" s="45" t="str">
        <f>IF(AND('331-CT'!$G$5=TH!G483,OR(M483="331",N483="331")),"x","")</f>
        <v/>
      </c>
      <c r="P483" s="45" t="str">
        <f>IF(AND(A483='111'!$L$11,OR($M483=$P$7,$N483=$P$7)),"x","")</f>
        <v>x</v>
      </c>
      <c r="Q483" s="45" t="str">
        <f>IF(AND($M483=$P$7,$A483&lt;'111'!$L$11),"x","")</f>
        <v/>
      </c>
      <c r="R483" s="45" t="str">
        <f>IF(AND($N483=$P$7,$A483&lt;'111'!$L$11),"x","")</f>
        <v/>
      </c>
    </row>
    <row r="484" spans="1:18" ht="15.75" customHeight="1">
      <c r="A484" s="32">
        <f t="shared" si="78"/>
        <v>3</v>
      </c>
      <c r="B484" s="33">
        <f t="shared" si="79"/>
        <v>42815</v>
      </c>
      <c r="C484" s="110" t="s">
        <v>453</v>
      </c>
      <c r="D484" s="33">
        <v>42815</v>
      </c>
      <c r="E484" s="88" t="s">
        <v>742</v>
      </c>
      <c r="F484" s="103"/>
      <c r="G484" s="151"/>
      <c r="H484" s="99"/>
      <c r="I484" s="99"/>
      <c r="J484" s="98"/>
      <c r="K484" s="99"/>
      <c r="L484" s="34">
        <v>35433000</v>
      </c>
      <c r="M484" s="35"/>
      <c r="N484" s="35" t="s">
        <v>33</v>
      </c>
      <c r="O484" s="45" t="str">
        <f>IF(AND('331-CT'!$G$5=TH!G484,OR(M484="331",N484="331")),"x","")</f>
        <v/>
      </c>
      <c r="P484" s="45" t="str">
        <f>IF(AND(A484='111'!$L$11,OR($M484=$P$7,$N484=$P$7)),"x","")</f>
        <v>x</v>
      </c>
      <c r="Q484" s="45" t="str">
        <f>IF(AND($M484=$P$7,$A484&lt;'111'!$L$11),"x","")</f>
        <v/>
      </c>
      <c r="R484" s="45" t="str">
        <f>IF(AND($N484=$P$7,$A484&lt;'111'!$L$11),"x","")</f>
        <v/>
      </c>
    </row>
    <row r="485" spans="1:18" ht="15.75" customHeight="1">
      <c r="A485" s="32">
        <f t="shared" si="78"/>
        <v>3</v>
      </c>
      <c r="B485" s="33">
        <f t="shared" si="79"/>
        <v>42815</v>
      </c>
      <c r="C485" s="110" t="s">
        <v>454</v>
      </c>
      <c r="D485" s="33">
        <v>42815</v>
      </c>
      <c r="E485" s="88" t="s">
        <v>743</v>
      </c>
      <c r="F485" s="103"/>
      <c r="G485" s="151"/>
      <c r="H485" s="99"/>
      <c r="I485" s="99"/>
      <c r="J485" s="98"/>
      <c r="K485" s="99"/>
      <c r="L485" s="34">
        <v>100000000</v>
      </c>
      <c r="M485" s="35"/>
      <c r="N485" s="35" t="s">
        <v>33</v>
      </c>
      <c r="O485" s="45" t="str">
        <f>IF(AND('331-CT'!$G$5=TH!G485,OR(M485="331",N485="331")),"x","")</f>
        <v/>
      </c>
      <c r="P485" s="45" t="str">
        <f>IF(AND(A485='111'!$L$11,OR($M485=$P$7,$N485=$P$7)),"x","")</f>
        <v>x</v>
      </c>
      <c r="Q485" s="45" t="str">
        <f>IF(AND($M485=$P$7,$A485&lt;'111'!$L$11),"x","")</f>
        <v/>
      </c>
      <c r="R485" s="45" t="str">
        <f>IF(AND($N485=$P$7,$A485&lt;'111'!$L$11),"x","")</f>
        <v/>
      </c>
    </row>
    <row r="486" spans="1:18" ht="15.75" customHeight="1">
      <c r="A486" s="32">
        <f t="shared" si="78"/>
        <v>3</v>
      </c>
      <c r="B486" s="33">
        <f t="shared" si="79"/>
        <v>42815</v>
      </c>
      <c r="C486" s="110" t="s">
        <v>455</v>
      </c>
      <c r="D486" s="33">
        <v>42815</v>
      </c>
      <c r="E486" s="88" t="s">
        <v>636</v>
      </c>
      <c r="F486" s="103"/>
      <c r="G486" s="41" t="s">
        <v>694</v>
      </c>
      <c r="H486" s="99"/>
      <c r="I486" s="99"/>
      <c r="J486" s="98"/>
      <c r="K486" s="99"/>
      <c r="L486" s="34">
        <v>200000000</v>
      </c>
      <c r="M486" s="35" t="s">
        <v>8</v>
      </c>
      <c r="N486" s="35" t="s">
        <v>33</v>
      </c>
      <c r="O486" s="45" t="str">
        <f>IF(AND('331-CT'!$G$5=TH!G486,OR(M486="331",N486="331")),"x","")</f>
        <v/>
      </c>
      <c r="P486" s="45" t="str">
        <f>IF(AND(A486='111'!$L$11,OR($M486=$P$7,$N486=$P$7)),"x","")</f>
        <v>x</v>
      </c>
      <c r="Q486" s="45" t="str">
        <f>IF(AND($M486=$P$7,$A486&lt;'111'!$L$11),"x","")</f>
        <v/>
      </c>
      <c r="R486" s="45" t="str">
        <f>IF(AND($N486=$P$7,$A486&lt;'111'!$L$11),"x","")</f>
        <v/>
      </c>
    </row>
    <row r="487" spans="1:18" ht="15.75" customHeight="1">
      <c r="A487" s="32">
        <f t="shared" si="78"/>
        <v>3</v>
      </c>
      <c r="B487" s="33">
        <f t="shared" si="79"/>
        <v>42816</v>
      </c>
      <c r="C487" s="110" t="s">
        <v>456</v>
      </c>
      <c r="D487" s="33">
        <v>42816</v>
      </c>
      <c r="E487" s="88" t="s">
        <v>744</v>
      </c>
      <c r="F487" s="103"/>
      <c r="G487" s="151"/>
      <c r="H487" s="99"/>
      <c r="I487" s="99"/>
      <c r="J487" s="98"/>
      <c r="K487" s="99"/>
      <c r="L487" s="34">
        <v>2000000</v>
      </c>
      <c r="M487" s="35"/>
      <c r="N487" s="35" t="s">
        <v>33</v>
      </c>
      <c r="O487" s="45" t="str">
        <f>IF(AND('331-CT'!$G$5=TH!G487,OR(M487="331",N487="331")),"x","")</f>
        <v/>
      </c>
      <c r="P487" s="45" t="str">
        <f>IF(AND(A487='111'!$L$11,OR($M487=$P$7,$N487=$P$7)),"x","")</f>
        <v>x</v>
      </c>
      <c r="Q487" s="45" t="str">
        <f>IF(AND($M487=$P$7,$A487&lt;'111'!$L$11),"x","")</f>
        <v/>
      </c>
      <c r="R487" s="45" t="str">
        <f>IF(AND($N487=$P$7,$A487&lt;'111'!$L$11),"x","")</f>
        <v/>
      </c>
    </row>
    <row r="488" spans="1:18" ht="15.75" customHeight="1">
      <c r="A488" s="32">
        <f t="shared" si="78"/>
        <v>3</v>
      </c>
      <c r="B488" s="33">
        <f t="shared" si="79"/>
        <v>42816</v>
      </c>
      <c r="C488" s="110" t="s">
        <v>457</v>
      </c>
      <c r="D488" s="33">
        <v>42816</v>
      </c>
      <c r="E488" s="88" t="s">
        <v>745</v>
      </c>
      <c r="F488" s="103"/>
      <c r="G488" s="151"/>
      <c r="H488" s="99"/>
      <c r="I488" s="99"/>
      <c r="J488" s="98"/>
      <c r="K488" s="99"/>
      <c r="L488" s="34">
        <v>200000</v>
      </c>
      <c r="M488" s="35"/>
      <c r="N488" s="35" t="s">
        <v>33</v>
      </c>
      <c r="O488" s="45" t="str">
        <f>IF(AND('331-CT'!$G$5=TH!G488,OR(M488="331",N488="331")),"x","")</f>
        <v/>
      </c>
      <c r="P488" s="45" t="str">
        <f>IF(AND(A488='111'!$L$11,OR($M488=$P$7,$N488=$P$7)),"x","")</f>
        <v>x</v>
      </c>
      <c r="Q488" s="45" t="str">
        <f>IF(AND($M488=$P$7,$A488&lt;'111'!$L$11),"x","")</f>
        <v/>
      </c>
      <c r="R488" s="45" t="str">
        <f>IF(AND($N488=$P$7,$A488&lt;'111'!$L$11),"x","")</f>
        <v/>
      </c>
    </row>
    <row r="489" spans="1:18" ht="15.75" customHeight="1">
      <c r="A489" s="32">
        <f t="shared" si="46"/>
        <v>3</v>
      </c>
      <c r="B489" s="33">
        <f t="shared" si="64"/>
        <v>42816</v>
      </c>
      <c r="C489" s="110" t="s">
        <v>458</v>
      </c>
      <c r="D489" s="33">
        <v>42816</v>
      </c>
      <c r="E489" s="88" t="s">
        <v>746</v>
      </c>
      <c r="F489" s="103"/>
      <c r="G489" s="151"/>
      <c r="H489" s="99"/>
      <c r="I489" s="99"/>
      <c r="J489" s="98"/>
      <c r="K489" s="99"/>
      <c r="L489" s="34">
        <v>1000000</v>
      </c>
      <c r="M489" s="35"/>
      <c r="N489" s="35" t="s">
        <v>33</v>
      </c>
      <c r="O489" s="45" t="str">
        <f>IF(AND('331-CT'!$G$5=TH!G489,OR(M489="331",N489="331")),"x","")</f>
        <v/>
      </c>
      <c r="P489" s="45" t="str">
        <f>IF(AND(A489='111'!$L$11,OR($M489=$P$7,$N489=$P$7)),"x","")</f>
        <v>x</v>
      </c>
      <c r="Q489" s="45" t="str">
        <f>IF(AND($M489=$P$7,$A489&lt;'111'!$L$11),"x","")</f>
        <v/>
      </c>
      <c r="R489" s="45" t="str">
        <f>IF(AND($N489=$P$7,$A489&lt;'111'!$L$11),"x","")</f>
        <v/>
      </c>
    </row>
    <row r="490" spans="1:18" ht="15.75" customHeight="1">
      <c r="A490" s="32">
        <f t="shared" si="46"/>
        <v>3</v>
      </c>
      <c r="B490" s="33">
        <f t="shared" si="64"/>
        <v>42817</v>
      </c>
      <c r="C490" s="110" t="s">
        <v>490</v>
      </c>
      <c r="D490" s="33">
        <v>42817</v>
      </c>
      <c r="E490" s="88" t="s">
        <v>747</v>
      </c>
      <c r="F490" s="103"/>
      <c r="G490" s="151"/>
      <c r="H490" s="99"/>
      <c r="I490" s="99"/>
      <c r="J490" s="98"/>
      <c r="K490" s="99"/>
      <c r="L490" s="34">
        <v>100000000</v>
      </c>
      <c r="M490" s="35" t="s">
        <v>33</v>
      </c>
      <c r="N490" s="35"/>
      <c r="O490" s="45" t="str">
        <f>IF(AND('331-CT'!$G$5=TH!G490,OR(M490="331",N490="331")),"x","")</f>
        <v/>
      </c>
      <c r="P490" s="45" t="str">
        <f>IF(AND(A490='111'!$L$11,OR($M490=$P$7,$N490=$P$7)),"x","")</f>
        <v>x</v>
      </c>
      <c r="Q490" s="45" t="str">
        <f>IF(AND($M490=$P$7,$A490&lt;'111'!$L$11),"x","")</f>
        <v/>
      </c>
      <c r="R490" s="45" t="str">
        <f>IF(AND($N490=$P$7,$A490&lt;'111'!$L$11),"x","")</f>
        <v/>
      </c>
    </row>
    <row r="491" spans="1:18" ht="15.75" customHeight="1">
      <c r="A491" s="32">
        <f t="shared" si="46"/>
        <v>3</v>
      </c>
      <c r="B491" s="33">
        <f t="shared" si="64"/>
        <v>42817</v>
      </c>
      <c r="C491" s="110" t="s">
        <v>483</v>
      </c>
      <c r="D491" s="33">
        <v>42817</v>
      </c>
      <c r="E491" s="88" t="s">
        <v>636</v>
      </c>
      <c r="F491" s="103"/>
      <c r="G491" s="151" t="s">
        <v>715</v>
      </c>
      <c r="H491" s="99"/>
      <c r="I491" s="99"/>
      <c r="J491" s="98"/>
      <c r="K491" s="99"/>
      <c r="L491" s="34">
        <v>106088000</v>
      </c>
      <c r="M491" s="35" t="s">
        <v>8</v>
      </c>
      <c r="N491" s="35" t="s">
        <v>33</v>
      </c>
      <c r="O491" s="45" t="str">
        <f>IF(AND('331-CT'!$G$5=TH!G491,OR(M491="331",N491="331")),"x","")</f>
        <v/>
      </c>
      <c r="P491" s="45" t="str">
        <f>IF(AND(A491='111'!$L$11,OR($M491=$P$7,$N491=$P$7)),"x","")</f>
        <v>x</v>
      </c>
      <c r="Q491" s="45" t="str">
        <f>IF(AND($M491=$P$7,$A491&lt;'111'!$L$11),"x","")</f>
        <v/>
      </c>
      <c r="R491" s="45" t="str">
        <f>IF(AND($N491=$P$7,$A491&lt;'111'!$L$11),"x","")</f>
        <v/>
      </c>
    </row>
    <row r="492" spans="1:18" ht="15.75" customHeight="1">
      <c r="A492" s="32">
        <f t="shared" si="41"/>
        <v>3</v>
      </c>
      <c r="B492" s="33">
        <f t="shared" si="42"/>
        <v>42817</v>
      </c>
      <c r="C492" s="110" t="s">
        <v>484</v>
      </c>
      <c r="D492" s="33">
        <v>42817</v>
      </c>
      <c r="E492" s="88" t="s">
        <v>461</v>
      </c>
      <c r="F492" s="103"/>
      <c r="G492" s="151"/>
      <c r="H492" s="99"/>
      <c r="I492" s="99"/>
      <c r="J492" s="98"/>
      <c r="K492" s="99"/>
      <c r="L492" s="34">
        <v>1000000</v>
      </c>
      <c r="M492" s="35"/>
      <c r="N492" s="35" t="s">
        <v>33</v>
      </c>
      <c r="O492" s="45" t="str">
        <f>IF(AND('331-CT'!$G$5=TH!G492,OR(M492="331",N492="331")),"x","")</f>
        <v/>
      </c>
      <c r="P492" s="45" t="str">
        <f>IF(AND(A492='111'!$L$11,OR($M492=$P$7,$N492=$P$7)),"x","")</f>
        <v>x</v>
      </c>
      <c r="Q492" s="45" t="str">
        <f>IF(AND($M492=$P$7,$A492&lt;'111'!$L$11),"x","")</f>
        <v/>
      </c>
      <c r="R492" s="45" t="str">
        <f>IF(AND($N492=$P$7,$A492&lt;'111'!$L$11),"x","")</f>
        <v/>
      </c>
    </row>
    <row r="493" spans="1:18" ht="15.75" customHeight="1">
      <c r="A493" s="32">
        <f t="shared" si="41"/>
        <v>3</v>
      </c>
      <c r="B493" s="33">
        <f t="shared" si="42"/>
        <v>42817</v>
      </c>
      <c r="C493" s="110" t="s">
        <v>485</v>
      </c>
      <c r="D493" s="33">
        <v>42817</v>
      </c>
      <c r="E493" s="88" t="s">
        <v>596</v>
      </c>
      <c r="F493" s="103"/>
      <c r="G493" s="151"/>
      <c r="H493" s="99"/>
      <c r="I493" s="99"/>
      <c r="J493" s="98"/>
      <c r="K493" s="99"/>
      <c r="L493" s="34">
        <v>5833000</v>
      </c>
      <c r="M493" s="35"/>
      <c r="N493" s="35" t="s">
        <v>33</v>
      </c>
      <c r="O493" s="45" t="str">
        <f>IF(AND('331-CT'!$G$5=TH!G493,OR(M493="331",N493="331")),"x","")</f>
        <v/>
      </c>
      <c r="P493" s="45" t="str">
        <f>IF(AND(A493='111'!$L$11,OR($M493=$P$7,$N493=$P$7)),"x","")</f>
        <v>x</v>
      </c>
      <c r="Q493" s="45" t="str">
        <f>IF(AND($M493=$P$7,$A493&lt;'111'!$L$11),"x","")</f>
        <v/>
      </c>
      <c r="R493" s="45" t="str">
        <f>IF(AND($N493=$P$7,$A493&lt;'111'!$L$11),"x","")</f>
        <v/>
      </c>
    </row>
    <row r="494" spans="1:18" ht="15.75" customHeight="1">
      <c r="A494" s="32">
        <f t="shared" si="41"/>
        <v>3</v>
      </c>
      <c r="B494" s="33">
        <f t="shared" si="42"/>
        <v>42817</v>
      </c>
      <c r="C494" s="110" t="s">
        <v>486</v>
      </c>
      <c r="D494" s="33">
        <v>42817</v>
      </c>
      <c r="E494" s="88" t="s">
        <v>748</v>
      </c>
      <c r="F494" s="103"/>
      <c r="G494" s="151"/>
      <c r="H494" s="99"/>
      <c r="I494" s="99"/>
      <c r="J494" s="98"/>
      <c r="K494" s="99"/>
      <c r="L494" s="34">
        <v>25464000</v>
      </c>
      <c r="M494" s="35"/>
      <c r="N494" s="35" t="s">
        <v>33</v>
      </c>
      <c r="O494" s="45" t="str">
        <f>IF(AND('331-CT'!$G$5=TH!G494,OR(M494="331",N494="331")),"x","")</f>
        <v/>
      </c>
      <c r="P494" s="45" t="str">
        <f>IF(AND(A494='111'!$L$11,OR($M494=$P$7,$N494=$P$7)),"x","")</f>
        <v>x</v>
      </c>
      <c r="Q494" s="45" t="str">
        <f>IF(AND($M494=$P$7,$A494&lt;'111'!$L$11),"x","")</f>
        <v/>
      </c>
      <c r="R494" s="45" t="str">
        <f>IF(AND($N494=$P$7,$A494&lt;'111'!$L$11),"x","")</f>
        <v/>
      </c>
    </row>
    <row r="495" spans="1:18" ht="15.75" customHeight="1">
      <c r="A495" s="32">
        <f t="shared" si="41"/>
        <v>3</v>
      </c>
      <c r="B495" s="33">
        <f t="shared" si="42"/>
        <v>42800</v>
      </c>
      <c r="C495" s="110"/>
      <c r="D495" s="33">
        <v>42800</v>
      </c>
      <c r="E495" s="88" t="s">
        <v>663</v>
      </c>
      <c r="F495" s="103"/>
      <c r="G495" s="151" t="s">
        <v>664</v>
      </c>
      <c r="H495" s="99">
        <v>250</v>
      </c>
      <c r="I495" s="99">
        <v>67000</v>
      </c>
      <c r="J495" s="98"/>
      <c r="K495" s="99"/>
      <c r="L495" s="34">
        <f t="shared" ref="L495:L517" si="82">ROUND(H495*I495,-3)</f>
        <v>16750000</v>
      </c>
      <c r="M495" s="35" t="s">
        <v>92</v>
      </c>
      <c r="N495" s="35" t="s">
        <v>8</v>
      </c>
      <c r="O495" s="45" t="str">
        <f>IF(AND('331-CT'!$G$5=TH!G495,OR(M495="331",N495="331")),"x","")</f>
        <v/>
      </c>
      <c r="P495" s="45" t="str">
        <f>IF(AND(A495='111'!$L$11,OR($M495=$P$7,$N495=$P$7)),"x","")</f>
        <v/>
      </c>
      <c r="Q495" s="45" t="str">
        <f>IF(AND($M495=$P$7,$A495&lt;'111'!$L$11),"x","")</f>
        <v/>
      </c>
      <c r="R495" s="45" t="str">
        <f>IF(AND($N495=$P$7,$A495&lt;'111'!$L$11),"x","")</f>
        <v/>
      </c>
    </row>
    <row r="496" spans="1:18" ht="15.75" customHeight="1">
      <c r="A496" s="32">
        <f t="shared" si="41"/>
        <v>3</v>
      </c>
      <c r="B496" s="33">
        <f t="shared" si="42"/>
        <v>42808</v>
      </c>
      <c r="C496" s="110"/>
      <c r="D496" s="33">
        <v>42808</v>
      </c>
      <c r="E496" s="88" t="s">
        <v>476</v>
      </c>
      <c r="F496" s="103"/>
      <c r="G496" s="151" t="s">
        <v>715</v>
      </c>
      <c r="H496" s="99">
        <v>1453.3</v>
      </c>
      <c r="I496" s="99"/>
      <c r="J496" s="98"/>
      <c r="K496" s="99"/>
      <c r="L496" s="34">
        <f t="shared" si="82"/>
        <v>0</v>
      </c>
      <c r="M496" s="35" t="s">
        <v>92</v>
      </c>
      <c r="N496" s="35" t="s">
        <v>8</v>
      </c>
      <c r="O496" s="45" t="str">
        <f>IF(AND('331-CT'!$G$5=TH!G496,OR(M496="331",N496="331")),"x","")</f>
        <v/>
      </c>
      <c r="P496" s="45" t="str">
        <f>IF(AND(A496='111'!$L$11,OR($M496=$P$7,$N496=$P$7)),"x","")</f>
        <v/>
      </c>
      <c r="Q496" s="45" t="str">
        <f>IF(AND($M496=$P$7,$A496&lt;'111'!$L$11),"x","")</f>
        <v/>
      </c>
      <c r="R496" s="45" t="str">
        <f>IF(AND($N496=$P$7,$A496&lt;'111'!$L$11),"x","")</f>
        <v/>
      </c>
    </row>
    <row r="497" spans="1:18" ht="15.75" customHeight="1">
      <c r="A497" s="32">
        <f t="shared" si="41"/>
        <v>3</v>
      </c>
      <c r="B497" s="33">
        <f t="shared" si="42"/>
        <v>42808</v>
      </c>
      <c r="C497" s="110"/>
      <c r="D497" s="33">
        <v>42808</v>
      </c>
      <c r="E497" s="88" t="s">
        <v>749</v>
      </c>
      <c r="F497" s="103"/>
      <c r="G497" s="151" t="s">
        <v>715</v>
      </c>
      <c r="H497" s="99">
        <v>86</v>
      </c>
      <c r="I497" s="99"/>
      <c r="J497" s="98"/>
      <c r="K497" s="99"/>
      <c r="L497" s="34">
        <f t="shared" si="82"/>
        <v>0</v>
      </c>
      <c r="M497" s="35" t="s">
        <v>92</v>
      </c>
      <c r="N497" s="35" t="s">
        <v>8</v>
      </c>
      <c r="O497" s="45" t="str">
        <f>IF(AND('331-CT'!$G$5=TH!G497,OR(M497="331",N497="331")),"x","")</f>
        <v/>
      </c>
      <c r="P497" s="45" t="str">
        <f>IF(AND(A497='111'!$L$11,OR($M497=$P$7,$N497=$P$7)),"x","")</f>
        <v/>
      </c>
      <c r="Q497" s="45" t="str">
        <f>IF(AND($M497=$P$7,$A497&lt;'111'!$L$11),"x","")</f>
        <v/>
      </c>
      <c r="R497" s="45" t="str">
        <f>IF(AND($N497=$P$7,$A497&lt;'111'!$L$11),"x","")</f>
        <v/>
      </c>
    </row>
    <row r="498" spans="1:18" ht="15.75" customHeight="1">
      <c r="A498" s="32">
        <f t="shared" si="41"/>
        <v>3</v>
      </c>
      <c r="B498" s="33">
        <f t="shared" si="42"/>
        <v>42815</v>
      </c>
      <c r="C498" s="110"/>
      <c r="D498" s="33">
        <v>42815</v>
      </c>
      <c r="E498" s="88" t="s">
        <v>476</v>
      </c>
      <c r="F498" s="103"/>
      <c r="G498" s="151" t="s">
        <v>715</v>
      </c>
      <c r="H498" s="99">
        <v>1920</v>
      </c>
      <c r="I498" s="99"/>
      <c r="J498" s="98"/>
      <c r="K498" s="99"/>
      <c r="L498" s="34">
        <f t="shared" si="82"/>
        <v>0</v>
      </c>
      <c r="M498" s="35" t="s">
        <v>92</v>
      </c>
      <c r="N498" s="35" t="s">
        <v>8</v>
      </c>
      <c r="O498" s="45" t="str">
        <f>IF(AND('331-CT'!$G$5=TH!G498,OR(M498="331",N498="331")),"x","")</f>
        <v/>
      </c>
      <c r="P498" s="45" t="str">
        <f>IF(AND(A498='111'!$L$11,OR($M498=$P$7,$N498=$P$7)),"x","")</f>
        <v/>
      </c>
      <c r="Q498" s="45" t="str">
        <f>IF(AND($M498=$P$7,$A498&lt;'111'!$L$11),"x","")</f>
        <v/>
      </c>
      <c r="R498" s="45" t="str">
        <f>IF(AND($N498=$P$7,$A498&lt;'111'!$L$11),"x","")</f>
        <v/>
      </c>
    </row>
    <row r="499" spans="1:18" ht="15.75" customHeight="1">
      <c r="A499" s="32">
        <f t="shared" si="41"/>
        <v>3</v>
      </c>
      <c r="B499" s="33">
        <f t="shared" si="42"/>
        <v>42815</v>
      </c>
      <c r="C499" s="110"/>
      <c r="D499" s="33">
        <v>42815</v>
      </c>
      <c r="E499" s="88" t="s">
        <v>750</v>
      </c>
      <c r="F499" s="103"/>
      <c r="G499" s="151" t="s">
        <v>715</v>
      </c>
      <c r="H499" s="99">
        <v>56</v>
      </c>
      <c r="I499" s="99"/>
      <c r="J499" s="98"/>
      <c r="K499" s="99"/>
      <c r="L499" s="34">
        <f t="shared" si="82"/>
        <v>0</v>
      </c>
      <c r="M499" s="35" t="s">
        <v>92</v>
      </c>
      <c r="N499" s="35" t="s">
        <v>8</v>
      </c>
      <c r="O499" s="45" t="str">
        <f>IF(AND('331-CT'!$G$5=TH!G499,OR(M499="331",N499="331")),"x","")</f>
        <v/>
      </c>
      <c r="P499" s="45" t="str">
        <f>IF(AND(A499='111'!$L$11,OR($M499=$P$7,$N499=$P$7)),"x","")</f>
        <v/>
      </c>
      <c r="Q499" s="45" t="str">
        <f>IF(AND($M499=$P$7,$A499&lt;'111'!$L$11),"x","")</f>
        <v/>
      </c>
      <c r="R499" s="45" t="str">
        <f>IF(AND($N499=$P$7,$A499&lt;'111'!$L$11),"x","")</f>
        <v/>
      </c>
    </row>
    <row r="500" spans="1:18" ht="15.75" customHeight="1">
      <c r="A500" s="32">
        <f t="shared" si="41"/>
        <v>3</v>
      </c>
      <c r="B500" s="33">
        <f t="shared" si="42"/>
        <v>42796</v>
      </c>
      <c r="C500" s="110"/>
      <c r="D500" s="33">
        <v>42796</v>
      </c>
      <c r="E500" s="88" t="s">
        <v>475</v>
      </c>
      <c r="F500" s="103"/>
      <c r="G500" s="7" t="s">
        <v>111</v>
      </c>
      <c r="H500" s="99">
        <v>326</v>
      </c>
      <c r="I500" s="99">
        <v>85000</v>
      </c>
      <c r="J500" s="98"/>
      <c r="K500" s="99"/>
      <c r="L500" s="34">
        <f t="shared" si="82"/>
        <v>27710000</v>
      </c>
      <c r="M500" s="35" t="s">
        <v>92</v>
      </c>
      <c r="N500" s="35" t="s">
        <v>8</v>
      </c>
      <c r="O500" s="45" t="str">
        <f>IF(AND('331-CT'!$G$5=TH!G500,OR(M500="331",N500="331")),"x","")</f>
        <v>x</v>
      </c>
      <c r="P500" s="45" t="str">
        <f>IF(AND(A500='111'!$L$11,OR($M500=$P$7,$N500=$P$7)),"x","")</f>
        <v/>
      </c>
      <c r="Q500" s="45" t="str">
        <f>IF(AND($M500=$P$7,$A500&lt;'111'!$L$11),"x","")</f>
        <v/>
      </c>
      <c r="R500" s="45" t="str">
        <f>IF(AND($N500=$P$7,$A500&lt;'111'!$L$11),"x","")</f>
        <v/>
      </c>
    </row>
    <row r="501" spans="1:18" ht="15.75" customHeight="1">
      <c r="A501" s="32">
        <f t="shared" si="41"/>
        <v>3</v>
      </c>
      <c r="B501" s="33">
        <f t="shared" si="42"/>
        <v>42817</v>
      </c>
      <c r="C501" s="110"/>
      <c r="D501" s="33">
        <v>42817</v>
      </c>
      <c r="E501" s="88" t="s">
        <v>479</v>
      </c>
      <c r="F501" s="103" t="s">
        <v>396</v>
      </c>
      <c r="G501" s="7" t="s">
        <v>81</v>
      </c>
      <c r="H501" s="99">
        <v>2890</v>
      </c>
      <c r="I501" s="99">
        <v>15000</v>
      </c>
      <c r="J501" s="98"/>
      <c r="K501" s="99"/>
      <c r="L501" s="34">
        <f t="shared" si="82"/>
        <v>43350000</v>
      </c>
      <c r="M501" s="35" t="s">
        <v>92</v>
      </c>
      <c r="N501" s="35" t="s">
        <v>8</v>
      </c>
      <c r="O501" s="45" t="str">
        <f>IF(AND('331-CT'!$G$5=TH!G501,OR(M501="331",N501="331")),"x","")</f>
        <v/>
      </c>
      <c r="P501" s="45" t="str">
        <f>IF(AND(A501='111'!$L$11,OR($M501=$P$7,$N501=$P$7)),"x","")</f>
        <v/>
      </c>
      <c r="Q501" s="45" t="str">
        <f>IF(AND($M501=$P$7,$A501&lt;'111'!$L$11),"x","")</f>
        <v/>
      </c>
      <c r="R501" s="45" t="str">
        <f>IF(AND($N501=$P$7,$A501&lt;'111'!$L$11),"x","")</f>
        <v/>
      </c>
    </row>
    <row r="502" spans="1:18" ht="15.75" customHeight="1">
      <c r="A502" s="32">
        <f t="shared" si="41"/>
        <v>3</v>
      </c>
      <c r="B502" s="33">
        <f t="shared" si="42"/>
        <v>42819</v>
      </c>
      <c r="C502" s="110"/>
      <c r="D502" s="33">
        <v>42819</v>
      </c>
      <c r="E502" s="88" t="s">
        <v>479</v>
      </c>
      <c r="F502" s="103" t="s">
        <v>396</v>
      </c>
      <c r="G502" s="7" t="s">
        <v>81</v>
      </c>
      <c r="H502" s="99">
        <v>3777</v>
      </c>
      <c r="I502" s="99">
        <v>15000</v>
      </c>
      <c r="J502" s="98"/>
      <c r="K502" s="99"/>
      <c r="L502" s="34">
        <f t="shared" si="82"/>
        <v>56655000</v>
      </c>
      <c r="M502" s="35" t="s">
        <v>92</v>
      </c>
      <c r="N502" s="35" t="s">
        <v>8</v>
      </c>
      <c r="O502" s="45" t="str">
        <f>IF(AND('331-CT'!$G$5=TH!G502,OR(M502="331",N502="331")),"x","")</f>
        <v/>
      </c>
      <c r="P502" s="45" t="str">
        <f>IF(AND(A502='111'!$L$11,OR($M502=$P$7,$N502=$P$7)),"x","")</f>
        <v/>
      </c>
      <c r="Q502" s="45" t="str">
        <f>IF(AND($M502=$P$7,$A502&lt;'111'!$L$11),"x","")</f>
        <v/>
      </c>
      <c r="R502" s="45" t="str">
        <f>IF(AND($N502=$P$7,$A502&lt;'111'!$L$11),"x","")</f>
        <v/>
      </c>
    </row>
    <row r="503" spans="1:18" ht="15.75" customHeight="1">
      <c r="A503" s="32">
        <f t="shared" si="41"/>
        <v>3</v>
      </c>
      <c r="B503" s="33">
        <f t="shared" si="42"/>
        <v>42821</v>
      </c>
      <c r="C503" s="110"/>
      <c r="D503" s="33">
        <v>42821</v>
      </c>
      <c r="E503" s="88" t="s">
        <v>479</v>
      </c>
      <c r="F503" s="103" t="s">
        <v>396</v>
      </c>
      <c r="G503" s="7" t="s">
        <v>83</v>
      </c>
      <c r="H503" s="99">
        <v>2949</v>
      </c>
      <c r="I503" s="99">
        <v>15000</v>
      </c>
      <c r="J503" s="98"/>
      <c r="K503" s="99"/>
      <c r="L503" s="34">
        <f t="shared" si="82"/>
        <v>44235000</v>
      </c>
      <c r="M503" s="35" t="s">
        <v>92</v>
      </c>
      <c r="N503" s="35" t="s">
        <v>8</v>
      </c>
      <c r="O503" s="45" t="str">
        <f>IF(AND('331-CT'!$G$5=TH!G503,OR(M503="331",N503="331")),"x","")</f>
        <v/>
      </c>
      <c r="P503" s="45" t="str">
        <f>IF(AND(A503='111'!$L$11,OR($M503=$P$7,$N503=$P$7)),"x","")</f>
        <v/>
      </c>
      <c r="Q503" s="45" t="str">
        <f>IF(AND($M503=$P$7,$A503&lt;'111'!$L$11),"x","")</f>
        <v/>
      </c>
      <c r="R503" s="45" t="str">
        <f>IF(AND($N503=$P$7,$A503&lt;'111'!$L$11),"x","")</f>
        <v/>
      </c>
    </row>
    <row r="504" spans="1:18" ht="15.75" customHeight="1">
      <c r="A504" s="32">
        <f t="shared" si="41"/>
        <v>3</v>
      </c>
      <c r="B504" s="33">
        <f t="shared" si="42"/>
        <v>42821</v>
      </c>
      <c r="C504" s="110"/>
      <c r="D504" s="33">
        <v>42821</v>
      </c>
      <c r="E504" s="88" t="s">
        <v>479</v>
      </c>
      <c r="F504" s="103" t="s">
        <v>396</v>
      </c>
      <c r="G504" s="7" t="s">
        <v>81</v>
      </c>
      <c r="H504" s="99">
        <v>1806</v>
      </c>
      <c r="I504" s="99">
        <v>15000</v>
      </c>
      <c r="J504" s="98"/>
      <c r="K504" s="99"/>
      <c r="L504" s="34">
        <f t="shared" si="82"/>
        <v>27090000</v>
      </c>
      <c r="M504" s="35" t="s">
        <v>92</v>
      </c>
      <c r="N504" s="35" t="s">
        <v>8</v>
      </c>
      <c r="O504" s="45" t="str">
        <f>IF(AND('331-CT'!$G$5=TH!G504,OR(M504="331",N504="331")),"x","")</f>
        <v/>
      </c>
      <c r="P504" s="45" t="str">
        <f>IF(AND(A504='111'!$L$11,OR($M504=$P$7,$N504=$P$7)),"x","")</f>
        <v/>
      </c>
      <c r="Q504" s="45" t="str">
        <f>IF(AND($M504=$P$7,$A504&lt;'111'!$L$11),"x","")</f>
        <v/>
      </c>
      <c r="R504" s="45" t="str">
        <f>IF(AND($N504=$P$7,$A504&lt;'111'!$L$11),"x","")</f>
        <v/>
      </c>
    </row>
    <row r="505" spans="1:18" ht="15.75" customHeight="1">
      <c r="A505" s="32">
        <f t="shared" si="41"/>
        <v>3</v>
      </c>
      <c r="B505" s="33">
        <f t="shared" si="42"/>
        <v>42823</v>
      </c>
      <c r="C505" s="110"/>
      <c r="D505" s="33">
        <v>42823</v>
      </c>
      <c r="E505" s="88" t="s">
        <v>587</v>
      </c>
      <c r="F505" s="103" t="s">
        <v>396</v>
      </c>
      <c r="G505" s="41" t="s">
        <v>78</v>
      </c>
      <c r="H505" s="99">
        <v>13816</v>
      </c>
      <c r="I505" s="99">
        <v>8000</v>
      </c>
      <c r="J505" s="98"/>
      <c r="K505" s="99"/>
      <c r="L505" s="34">
        <f t="shared" si="82"/>
        <v>110528000</v>
      </c>
      <c r="M505" s="35" t="s">
        <v>92</v>
      </c>
      <c r="N505" s="35" t="s">
        <v>8</v>
      </c>
      <c r="O505" s="45" t="str">
        <f>IF(AND('331-CT'!$G$5=TH!G505,OR(M505="331",N505="331")),"x","")</f>
        <v/>
      </c>
      <c r="P505" s="45" t="str">
        <f>IF(AND(A505='111'!$L$11,OR($M505=$P$7,$N505=$P$7)),"x","")</f>
        <v/>
      </c>
      <c r="Q505" s="45" t="str">
        <f>IF(AND($M505=$P$7,$A505&lt;'111'!$L$11),"x","")</f>
        <v/>
      </c>
      <c r="R505" s="45" t="str">
        <f>IF(AND($N505=$P$7,$A505&lt;'111'!$L$11),"x","")</f>
        <v/>
      </c>
    </row>
    <row r="506" spans="1:18" ht="15.75" customHeight="1">
      <c r="A506" s="32">
        <f t="shared" si="41"/>
        <v>1</v>
      </c>
      <c r="B506" s="33">
        <f t="shared" si="42"/>
        <v>0</v>
      </c>
      <c r="C506" s="110"/>
      <c r="D506" s="33"/>
      <c r="E506" s="88" t="s">
        <v>751</v>
      </c>
      <c r="F506" s="103" t="s">
        <v>396</v>
      </c>
      <c r="G506" s="7" t="s">
        <v>89</v>
      </c>
      <c r="H506" s="103">
        <v>8400</v>
      </c>
      <c r="I506" s="99">
        <v>3700</v>
      </c>
      <c r="J506" s="98"/>
      <c r="K506" s="99"/>
      <c r="L506" s="34">
        <f t="shared" si="82"/>
        <v>31080000</v>
      </c>
      <c r="M506" s="35" t="s">
        <v>8</v>
      </c>
      <c r="N506" s="35" t="s">
        <v>92</v>
      </c>
      <c r="O506" s="45" t="str">
        <f>IF(AND('331-CT'!$G$5=TH!G506,OR(M506="331",N506="331")),"x","")</f>
        <v/>
      </c>
      <c r="P506" s="45" t="str">
        <f>IF(AND(A506='111'!$L$11,OR($M506=$P$7,$N506=$P$7)),"x","")</f>
        <v/>
      </c>
      <c r="Q506" s="45" t="str">
        <f>IF(AND($M506=$P$7,$A506&lt;'111'!$L$11),"x","")</f>
        <v/>
      </c>
      <c r="R506" s="45" t="str">
        <f>IF(AND($N506=$P$7,$A506&lt;'111'!$L$11),"x","")</f>
        <v/>
      </c>
    </row>
    <row r="507" spans="1:18" ht="15.75" customHeight="1">
      <c r="A507" s="32">
        <f t="shared" si="41"/>
        <v>1</v>
      </c>
      <c r="B507" s="33">
        <f t="shared" si="42"/>
        <v>0</v>
      </c>
      <c r="C507" s="110"/>
      <c r="D507" s="33"/>
      <c r="E507" s="88" t="s">
        <v>751</v>
      </c>
      <c r="F507" s="103" t="s">
        <v>396</v>
      </c>
      <c r="G507" s="7" t="s">
        <v>89</v>
      </c>
      <c r="H507" s="103">
        <v>7210</v>
      </c>
      <c r="I507" s="99">
        <v>3700</v>
      </c>
      <c r="J507" s="98"/>
      <c r="K507" s="99"/>
      <c r="L507" s="34">
        <f t="shared" si="82"/>
        <v>26677000</v>
      </c>
      <c r="M507" s="35" t="s">
        <v>8</v>
      </c>
      <c r="N507" s="35" t="s">
        <v>92</v>
      </c>
      <c r="O507" s="45" t="str">
        <f>IF(AND('331-CT'!$G$5=TH!G507,OR(M507="331",N507="331")),"x","")</f>
        <v/>
      </c>
      <c r="P507" s="45" t="str">
        <f>IF(AND(A507='111'!$L$11,OR($M507=$P$7,$N507=$P$7)),"x","")</f>
        <v/>
      </c>
      <c r="Q507" s="45" t="str">
        <f>IF(AND($M507=$P$7,$A507&lt;'111'!$L$11),"x","")</f>
        <v/>
      </c>
      <c r="R507" s="45" t="str">
        <f>IF(AND($N507=$P$7,$A507&lt;'111'!$L$11),"x","")</f>
        <v/>
      </c>
    </row>
    <row r="508" spans="1:18" ht="15.75" customHeight="1">
      <c r="A508" s="32">
        <f t="shared" si="41"/>
        <v>3</v>
      </c>
      <c r="B508" s="33">
        <f t="shared" si="42"/>
        <v>42808</v>
      </c>
      <c r="C508" s="110"/>
      <c r="D508" s="33">
        <v>42808</v>
      </c>
      <c r="E508" s="88" t="s">
        <v>587</v>
      </c>
      <c r="F508" s="103" t="s">
        <v>109</v>
      </c>
      <c r="G508" s="41" t="s">
        <v>694</v>
      </c>
      <c r="H508" s="99">
        <v>6643</v>
      </c>
      <c r="I508" s="99">
        <v>12500</v>
      </c>
      <c r="J508" s="98"/>
      <c r="K508" s="99"/>
      <c r="L508" s="34">
        <f t="shared" si="82"/>
        <v>83038000</v>
      </c>
      <c r="M508" s="35" t="s">
        <v>92</v>
      </c>
      <c r="N508" s="35" t="s">
        <v>8</v>
      </c>
      <c r="O508" s="45" t="str">
        <f>IF(AND('331-CT'!$G$5=TH!G508,OR(M508="331",N508="331")),"x","")</f>
        <v/>
      </c>
      <c r="P508" s="45" t="str">
        <f>IF(AND(A508='111'!$L$11,OR($M508=$P$7,$N508=$P$7)),"x","")</f>
        <v/>
      </c>
      <c r="Q508" s="45" t="str">
        <f>IF(AND($M508=$P$7,$A508&lt;'111'!$L$11),"x","")</f>
        <v/>
      </c>
      <c r="R508" s="45" t="str">
        <f>IF(AND($N508=$P$7,$A508&lt;'111'!$L$11),"x","")</f>
        <v/>
      </c>
    </row>
    <row r="509" spans="1:18" ht="15.75" customHeight="1">
      <c r="A509" s="32">
        <f t="shared" si="41"/>
        <v>3</v>
      </c>
      <c r="B509" s="33">
        <f t="shared" si="42"/>
        <v>42808</v>
      </c>
      <c r="C509" s="110"/>
      <c r="D509" s="33">
        <v>42808</v>
      </c>
      <c r="E509" s="88" t="s">
        <v>587</v>
      </c>
      <c r="F509" s="103" t="s">
        <v>109</v>
      </c>
      <c r="G509" s="41" t="s">
        <v>694</v>
      </c>
      <c r="H509" s="99">
        <v>2635</v>
      </c>
      <c r="I509" s="99">
        <v>12500</v>
      </c>
      <c r="J509" s="98"/>
      <c r="K509" s="99"/>
      <c r="L509" s="34">
        <f t="shared" si="82"/>
        <v>32938000</v>
      </c>
      <c r="M509" s="35" t="s">
        <v>92</v>
      </c>
      <c r="N509" s="35" t="s">
        <v>8</v>
      </c>
      <c r="O509" s="45" t="str">
        <f>IF(AND('331-CT'!$G$5=TH!G509,OR(M509="331",N509="331")),"x","")</f>
        <v/>
      </c>
      <c r="P509" s="45" t="str">
        <f>IF(AND(A509='111'!$L$11,OR($M509=$P$7,$N509=$P$7)),"x","")</f>
        <v/>
      </c>
      <c r="Q509" s="45" t="str">
        <f>IF(AND($M509=$P$7,$A509&lt;'111'!$L$11),"x","")</f>
        <v/>
      </c>
      <c r="R509" s="45" t="str">
        <f>IF(AND($N509=$P$7,$A509&lt;'111'!$L$11),"x","")</f>
        <v/>
      </c>
    </row>
    <row r="510" spans="1:18" ht="15.75" customHeight="1">
      <c r="A510" s="32">
        <f t="shared" si="41"/>
        <v>3</v>
      </c>
      <c r="B510" s="33">
        <f t="shared" si="42"/>
        <v>42809</v>
      </c>
      <c r="C510" s="110"/>
      <c r="D510" s="33">
        <v>42809</v>
      </c>
      <c r="E510" s="88" t="s">
        <v>587</v>
      </c>
      <c r="F510" s="103" t="s">
        <v>109</v>
      </c>
      <c r="G510" s="41" t="s">
        <v>694</v>
      </c>
      <c r="H510" s="99">
        <v>14760</v>
      </c>
      <c r="I510" s="99">
        <v>11500</v>
      </c>
      <c r="J510" s="98"/>
      <c r="K510" s="99"/>
      <c r="L510" s="34">
        <f t="shared" si="82"/>
        <v>169740000</v>
      </c>
      <c r="M510" s="35" t="s">
        <v>92</v>
      </c>
      <c r="N510" s="35" t="s">
        <v>8</v>
      </c>
      <c r="O510" s="45" t="str">
        <f>IF(AND('331-CT'!$G$5=TH!G510,OR(M510="331",N510="331")),"x","")</f>
        <v/>
      </c>
      <c r="P510" s="45" t="str">
        <f>IF(AND(A510='111'!$L$11,OR($M510=$P$7,$N510=$P$7)),"x","")</f>
        <v/>
      </c>
      <c r="Q510" s="45" t="str">
        <f>IF(AND($M510=$P$7,$A510&lt;'111'!$L$11),"x","")</f>
        <v/>
      </c>
      <c r="R510" s="45" t="str">
        <f>IF(AND($N510=$P$7,$A510&lt;'111'!$L$11),"x","")</f>
        <v/>
      </c>
    </row>
    <row r="511" spans="1:18" ht="15.75" customHeight="1">
      <c r="A511" s="32">
        <f t="shared" si="41"/>
        <v>3</v>
      </c>
      <c r="B511" s="33">
        <f t="shared" si="42"/>
        <v>42812</v>
      </c>
      <c r="C511" s="110"/>
      <c r="D511" s="33">
        <v>42812</v>
      </c>
      <c r="E511" s="88" t="s">
        <v>587</v>
      </c>
      <c r="F511" s="103" t="s">
        <v>109</v>
      </c>
      <c r="G511" s="41" t="s">
        <v>694</v>
      </c>
      <c r="H511" s="99">
        <v>14620</v>
      </c>
      <c r="I511" s="99">
        <v>10000</v>
      </c>
      <c r="J511" s="98"/>
      <c r="K511" s="99"/>
      <c r="L511" s="34">
        <f t="shared" si="82"/>
        <v>146200000</v>
      </c>
      <c r="M511" s="35" t="s">
        <v>92</v>
      </c>
      <c r="N511" s="35" t="s">
        <v>8</v>
      </c>
      <c r="O511" s="45" t="str">
        <f>IF(AND('331-CT'!$G$5=TH!G511,OR(M511="331",N511="331")),"x","")</f>
        <v/>
      </c>
      <c r="P511" s="45" t="str">
        <f>IF(AND(A511='111'!$L$11,OR($M511=$P$7,$N511=$P$7)),"x","")</f>
        <v/>
      </c>
      <c r="Q511" s="45" t="str">
        <f>IF(AND($M511=$P$7,$A511&lt;'111'!$L$11),"x","")</f>
        <v/>
      </c>
      <c r="R511" s="45" t="str">
        <f>IF(AND($N511=$P$7,$A511&lt;'111'!$L$11),"x","")</f>
        <v/>
      </c>
    </row>
    <row r="512" spans="1:18" ht="15.75" customHeight="1">
      <c r="A512" s="32">
        <f t="shared" si="41"/>
        <v>3</v>
      </c>
      <c r="B512" s="33">
        <f t="shared" si="42"/>
        <v>42815</v>
      </c>
      <c r="C512" s="110"/>
      <c r="D512" s="33">
        <v>42815</v>
      </c>
      <c r="E512" s="88" t="s">
        <v>753</v>
      </c>
      <c r="F512" s="103" t="s">
        <v>109</v>
      </c>
      <c r="G512" s="41" t="s">
        <v>694</v>
      </c>
      <c r="H512" s="99">
        <v>1653</v>
      </c>
      <c r="I512" s="99">
        <v>8500</v>
      </c>
      <c r="J512" s="98"/>
      <c r="K512" s="99"/>
      <c r="L512" s="34">
        <f t="shared" si="82"/>
        <v>14051000</v>
      </c>
      <c r="M512" s="35" t="s">
        <v>92</v>
      </c>
      <c r="N512" s="35" t="s">
        <v>8</v>
      </c>
      <c r="O512" s="45" t="str">
        <f>IF(AND('331-CT'!$G$5=TH!G512,OR(M512="331",N512="331")),"x","")</f>
        <v/>
      </c>
      <c r="P512" s="45" t="str">
        <f>IF(AND(A512='111'!$L$11,OR($M512=$P$7,$N512=$P$7)),"x","")</f>
        <v/>
      </c>
      <c r="Q512" s="45" t="str">
        <f>IF(AND($M512=$P$7,$A512&lt;'111'!$L$11),"x","")</f>
        <v/>
      </c>
      <c r="R512" s="45" t="str">
        <f>IF(AND($N512=$P$7,$A512&lt;'111'!$L$11),"x","")</f>
        <v/>
      </c>
    </row>
    <row r="513" spans="1:18" ht="15.75" customHeight="1">
      <c r="A513" s="32">
        <f t="shared" si="41"/>
        <v>3</v>
      </c>
      <c r="B513" s="33">
        <f t="shared" si="42"/>
        <v>42815</v>
      </c>
      <c r="C513" s="110"/>
      <c r="D513" s="33">
        <v>42815</v>
      </c>
      <c r="E513" s="88" t="s">
        <v>754</v>
      </c>
      <c r="F513" s="103" t="s">
        <v>109</v>
      </c>
      <c r="G513" s="41" t="s">
        <v>694</v>
      </c>
      <c r="H513" s="99">
        <v>5952</v>
      </c>
      <c r="I513" s="99">
        <v>8000</v>
      </c>
      <c r="J513" s="98"/>
      <c r="K513" s="99"/>
      <c r="L513" s="34">
        <f t="shared" si="82"/>
        <v>47616000</v>
      </c>
      <c r="M513" s="35" t="s">
        <v>92</v>
      </c>
      <c r="N513" s="35" t="s">
        <v>8</v>
      </c>
      <c r="O513" s="45" t="str">
        <f>IF(AND('331-CT'!$G$5=TH!G513,OR(M513="331",N513="331")),"x","")</f>
        <v/>
      </c>
      <c r="P513" s="45" t="str">
        <f>IF(AND(A513='111'!$L$11,OR($M513=$P$7,$N513=$P$7)),"x","")</f>
        <v/>
      </c>
      <c r="Q513" s="45" t="str">
        <f>IF(AND($M513=$P$7,$A513&lt;'111'!$L$11),"x","")</f>
        <v/>
      </c>
      <c r="R513" s="45" t="str">
        <f>IF(AND($N513=$P$7,$A513&lt;'111'!$L$11),"x","")</f>
        <v/>
      </c>
    </row>
    <row r="514" spans="1:18" ht="15.75" customHeight="1">
      <c r="A514" s="32">
        <f t="shared" si="41"/>
        <v>3</v>
      </c>
      <c r="B514" s="33">
        <f t="shared" si="42"/>
        <v>42816</v>
      </c>
      <c r="C514" s="110"/>
      <c r="D514" s="33">
        <v>42816</v>
      </c>
      <c r="E514" s="88" t="s">
        <v>753</v>
      </c>
      <c r="F514" s="103" t="s">
        <v>109</v>
      </c>
      <c r="G514" s="41" t="s">
        <v>694</v>
      </c>
      <c r="H514" s="99">
        <v>11550</v>
      </c>
      <c r="I514" s="99">
        <v>8700</v>
      </c>
      <c r="J514" s="98"/>
      <c r="K514" s="99"/>
      <c r="L514" s="34">
        <f t="shared" si="82"/>
        <v>100485000</v>
      </c>
      <c r="M514" s="35" t="s">
        <v>92</v>
      </c>
      <c r="N514" s="35" t="s">
        <v>8</v>
      </c>
      <c r="O514" s="45" t="str">
        <f>IF(AND('331-CT'!$G$5=TH!G514,OR(M514="331",N514="331")),"x","")</f>
        <v/>
      </c>
      <c r="P514" s="45" t="str">
        <f>IF(AND(A514='111'!$L$11,OR($M514=$P$7,$N514=$P$7)),"x","")</f>
        <v/>
      </c>
      <c r="Q514" s="45" t="str">
        <f>IF(AND($M514=$P$7,$A514&lt;'111'!$L$11),"x","")</f>
        <v/>
      </c>
      <c r="R514" s="45" t="str">
        <f>IF(AND($N514=$P$7,$A514&lt;'111'!$L$11),"x","")</f>
        <v/>
      </c>
    </row>
    <row r="515" spans="1:18" ht="15.75" customHeight="1">
      <c r="A515" s="32">
        <f t="shared" si="41"/>
        <v>3</v>
      </c>
      <c r="B515" s="33">
        <f t="shared" si="42"/>
        <v>42816</v>
      </c>
      <c r="C515" s="110"/>
      <c r="D515" s="33">
        <v>42816</v>
      </c>
      <c r="E515" s="88" t="s">
        <v>755</v>
      </c>
      <c r="F515" s="103" t="s">
        <v>109</v>
      </c>
      <c r="G515" s="41" t="s">
        <v>694</v>
      </c>
      <c r="H515" s="99">
        <v>2968</v>
      </c>
      <c r="I515" s="99">
        <v>8200</v>
      </c>
      <c r="J515" s="98"/>
      <c r="K515" s="99"/>
      <c r="L515" s="34">
        <f t="shared" si="82"/>
        <v>24338000</v>
      </c>
      <c r="M515" s="35" t="s">
        <v>92</v>
      </c>
      <c r="N515" s="35" t="s">
        <v>8</v>
      </c>
      <c r="O515" s="45" t="str">
        <f>IF(AND('331-CT'!$G$5=TH!G515,OR(M515="331",N515="331")),"x","")</f>
        <v/>
      </c>
      <c r="P515" s="45" t="str">
        <f>IF(AND(A515='111'!$L$11,OR($M515=$P$7,$N515=$P$7)),"x","")</f>
        <v/>
      </c>
      <c r="Q515" s="45" t="str">
        <f>IF(AND($M515=$P$7,$A515&lt;'111'!$L$11),"x","")</f>
        <v/>
      </c>
      <c r="R515" s="45" t="str">
        <f>IF(AND($N515=$P$7,$A515&lt;'111'!$L$11),"x","")</f>
        <v/>
      </c>
    </row>
    <row r="516" spans="1:18" ht="15.75" customHeight="1">
      <c r="A516" s="32">
        <f t="shared" si="41"/>
        <v>3</v>
      </c>
      <c r="B516" s="33">
        <f t="shared" si="42"/>
        <v>42820</v>
      </c>
      <c r="C516" s="110"/>
      <c r="D516" s="33">
        <v>42820</v>
      </c>
      <c r="E516" s="88" t="s">
        <v>755</v>
      </c>
      <c r="F516" s="103" t="s">
        <v>109</v>
      </c>
      <c r="G516" s="41" t="s">
        <v>694</v>
      </c>
      <c r="H516" s="99">
        <v>11090</v>
      </c>
      <c r="I516" s="99">
        <v>7500</v>
      </c>
      <c r="J516" s="98"/>
      <c r="K516" s="99"/>
      <c r="L516" s="34">
        <f t="shared" si="82"/>
        <v>83175000</v>
      </c>
      <c r="M516" s="35" t="s">
        <v>92</v>
      </c>
      <c r="N516" s="35" t="s">
        <v>8</v>
      </c>
      <c r="O516" s="45" t="str">
        <f>IF(AND('331-CT'!$G$5=TH!G516,OR(M516="331",N516="331")),"x","")</f>
        <v/>
      </c>
      <c r="P516" s="45" t="str">
        <f>IF(AND(A516='111'!$L$11,OR($M516=$P$7,$N516=$P$7)),"x","")</f>
        <v/>
      </c>
      <c r="Q516" s="45" t="str">
        <f>IF(AND($M516=$P$7,$A516&lt;'111'!$L$11),"x","")</f>
        <v/>
      </c>
      <c r="R516" s="45" t="str">
        <f>IF(AND($N516=$P$7,$A516&lt;'111'!$L$11),"x","")</f>
        <v/>
      </c>
    </row>
    <row r="517" spans="1:18" ht="15.75" customHeight="1">
      <c r="A517" s="32">
        <f t="shared" si="41"/>
        <v>3</v>
      </c>
      <c r="B517" s="33">
        <f t="shared" si="42"/>
        <v>42808</v>
      </c>
      <c r="C517" s="110"/>
      <c r="D517" s="33">
        <v>42808</v>
      </c>
      <c r="E517" s="88" t="s">
        <v>587</v>
      </c>
      <c r="F517" s="41" t="s">
        <v>694</v>
      </c>
      <c r="G517" s="103" t="s">
        <v>109</v>
      </c>
      <c r="H517" s="99">
        <v>6643</v>
      </c>
      <c r="I517" s="99">
        <v>12500</v>
      </c>
      <c r="J517" s="98"/>
      <c r="K517" s="99"/>
      <c r="L517" s="34">
        <f t="shared" si="82"/>
        <v>83038000</v>
      </c>
      <c r="M517" s="35" t="s">
        <v>8</v>
      </c>
      <c r="N517" s="35" t="s">
        <v>92</v>
      </c>
      <c r="O517" s="45" t="str">
        <f>IF(AND('331-CT'!$G$5=TH!G517,OR(M517="331",N517="331")),"x","")</f>
        <v/>
      </c>
      <c r="P517" s="45" t="str">
        <f>IF(AND(A517='111'!$L$11,OR($M517=$P$7,$N517=$P$7)),"x","")</f>
        <v/>
      </c>
      <c r="Q517" s="45" t="str">
        <f>IF(AND($M517=$P$7,$A517&lt;'111'!$L$11),"x","")</f>
        <v/>
      </c>
      <c r="R517" s="45" t="str">
        <f>IF(AND($N517=$P$7,$A517&lt;'111'!$L$11),"x","")</f>
        <v/>
      </c>
    </row>
    <row r="518" spans="1:18" ht="15.75" customHeight="1">
      <c r="A518" s="32">
        <f t="shared" ref="A518:A541" si="83">IF(B518&lt;&gt;"",MONTH(B518),"")</f>
        <v>3</v>
      </c>
      <c r="B518" s="33">
        <f t="shared" ref="B518:B541" si="84">D518</f>
        <v>42808</v>
      </c>
      <c r="C518" s="110"/>
      <c r="D518" s="33">
        <v>42808</v>
      </c>
      <c r="E518" s="88" t="s">
        <v>587</v>
      </c>
      <c r="F518" s="41" t="s">
        <v>694</v>
      </c>
      <c r="G518" s="103" t="s">
        <v>109</v>
      </c>
      <c r="H518" s="99">
        <v>2635</v>
      </c>
      <c r="I518" s="99">
        <v>12500</v>
      </c>
      <c r="J518" s="98"/>
      <c r="K518" s="99"/>
      <c r="L518" s="34">
        <f t="shared" ref="L518:L541" si="85">ROUND(H518*I518,-3)</f>
        <v>32938000</v>
      </c>
      <c r="M518" s="35" t="s">
        <v>8</v>
      </c>
      <c r="N518" s="35" t="s">
        <v>92</v>
      </c>
      <c r="O518" s="45" t="str">
        <f>IF(AND('331-CT'!$G$5=TH!G518,OR(M518="331",N518="331")),"x","")</f>
        <v/>
      </c>
      <c r="P518" s="45" t="str">
        <f>IF(AND(A518='111'!$L$11,OR($M518=$P$7,$N518=$P$7)),"x","")</f>
        <v/>
      </c>
      <c r="Q518" s="45" t="str">
        <f>IF(AND($M518=$P$7,$A518&lt;'111'!$L$11),"x","")</f>
        <v/>
      </c>
      <c r="R518" s="45" t="str">
        <f>IF(AND($N518=$P$7,$A518&lt;'111'!$L$11),"x","")</f>
        <v/>
      </c>
    </row>
    <row r="519" spans="1:18" ht="15.75" customHeight="1">
      <c r="A519" s="32">
        <f t="shared" si="83"/>
        <v>3</v>
      </c>
      <c r="B519" s="33">
        <f t="shared" si="84"/>
        <v>42809</v>
      </c>
      <c r="C519" s="110"/>
      <c r="D519" s="33">
        <v>42809</v>
      </c>
      <c r="E519" s="88" t="s">
        <v>587</v>
      </c>
      <c r="F519" s="41" t="s">
        <v>694</v>
      </c>
      <c r="G519" s="103" t="s">
        <v>109</v>
      </c>
      <c r="H519" s="99">
        <v>14760</v>
      </c>
      <c r="I519" s="99">
        <v>11500</v>
      </c>
      <c r="J519" s="98"/>
      <c r="K519" s="99"/>
      <c r="L519" s="34">
        <f t="shared" si="85"/>
        <v>169740000</v>
      </c>
      <c r="M519" s="35" t="s">
        <v>8</v>
      </c>
      <c r="N519" s="35" t="s">
        <v>92</v>
      </c>
      <c r="O519" s="45" t="str">
        <f>IF(AND('331-CT'!$G$5=TH!G519,OR(M519="331",N519="331")),"x","")</f>
        <v/>
      </c>
      <c r="P519" s="45" t="str">
        <f>IF(AND(A519='111'!$L$11,OR($M519=$P$7,$N519=$P$7)),"x","")</f>
        <v/>
      </c>
      <c r="Q519" s="45" t="str">
        <f>IF(AND($M519=$P$7,$A519&lt;'111'!$L$11),"x","")</f>
        <v/>
      </c>
      <c r="R519" s="45" t="str">
        <f>IF(AND($N519=$P$7,$A519&lt;'111'!$L$11),"x","")</f>
        <v/>
      </c>
    </row>
    <row r="520" spans="1:18" ht="15.75" customHeight="1">
      <c r="A520" s="32">
        <f t="shared" si="83"/>
        <v>3</v>
      </c>
      <c r="B520" s="33">
        <f t="shared" si="84"/>
        <v>42812</v>
      </c>
      <c r="C520" s="110"/>
      <c r="D520" s="33">
        <v>42812</v>
      </c>
      <c r="E520" s="88" t="s">
        <v>587</v>
      </c>
      <c r="F520" s="41" t="s">
        <v>694</v>
      </c>
      <c r="G520" s="103" t="s">
        <v>109</v>
      </c>
      <c r="H520" s="99">
        <v>14620</v>
      </c>
      <c r="I520" s="99">
        <v>10000</v>
      </c>
      <c r="J520" s="98"/>
      <c r="K520" s="99"/>
      <c r="L520" s="34">
        <f t="shared" si="85"/>
        <v>146200000</v>
      </c>
      <c r="M520" s="35" t="s">
        <v>8</v>
      </c>
      <c r="N520" s="35" t="s">
        <v>92</v>
      </c>
      <c r="O520" s="45" t="str">
        <f>IF(AND('331-CT'!$G$5=TH!G520,OR(M520="331",N520="331")),"x","")</f>
        <v/>
      </c>
      <c r="P520" s="45" t="str">
        <f>IF(AND(A520='111'!$L$11,OR($M520=$P$7,$N520=$P$7)),"x","")</f>
        <v/>
      </c>
      <c r="Q520" s="45" t="str">
        <f>IF(AND($M520=$P$7,$A520&lt;'111'!$L$11),"x","")</f>
        <v/>
      </c>
      <c r="R520" s="45" t="str">
        <f>IF(AND($N520=$P$7,$A520&lt;'111'!$L$11),"x","")</f>
        <v/>
      </c>
    </row>
    <row r="521" spans="1:18" ht="15.75" customHeight="1">
      <c r="A521" s="32">
        <f t="shared" si="83"/>
        <v>3</v>
      </c>
      <c r="B521" s="33">
        <f t="shared" si="84"/>
        <v>42815</v>
      </c>
      <c r="C521" s="110"/>
      <c r="D521" s="33">
        <v>42815</v>
      </c>
      <c r="E521" s="88" t="s">
        <v>753</v>
      </c>
      <c r="F521" s="41" t="s">
        <v>694</v>
      </c>
      <c r="G521" s="103" t="s">
        <v>109</v>
      </c>
      <c r="H521" s="99">
        <v>1653</v>
      </c>
      <c r="I521" s="99">
        <v>8500</v>
      </c>
      <c r="J521" s="98"/>
      <c r="K521" s="99"/>
      <c r="L521" s="34">
        <f t="shared" si="85"/>
        <v>14051000</v>
      </c>
      <c r="M521" s="35" t="s">
        <v>8</v>
      </c>
      <c r="N521" s="35" t="s">
        <v>92</v>
      </c>
      <c r="O521" s="45" t="str">
        <f>IF(AND('331-CT'!$G$5=TH!G521,OR(M521="331",N521="331")),"x","")</f>
        <v/>
      </c>
      <c r="P521" s="45" t="str">
        <f>IF(AND(A521='111'!$L$11,OR($M521=$P$7,$N521=$P$7)),"x","")</f>
        <v/>
      </c>
      <c r="Q521" s="45" t="str">
        <f>IF(AND($M521=$P$7,$A521&lt;'111'!$L$11),"x","")</f>
        <v/>
      </c>
      <c r="R521" s="45" t="str">
        <f>IF(AND($N521=$P$7,$A521&lt;'111'!$L$11),"x","")</f>
        <v/>
      </c>
    </row>
    <row r="522" spans="1:18" ht="15.75" customHeight="1">
      <c r="A522" s="32">
        <f t="shared" si="83"/>
        <v>3</v>
      </c>
      <c r="B522" s="33">
        <f t="shared" si="84"/>
        <v>42815</v>
      </c>
      <c r="C522" s="110"/>
      <c r="D522" s="33">
        <v>42815</v>
      </c>
      <c r="E522" s="88" t="s">
        <v>754</v>
      </c>
      <c r="F522" s="41" t="s">
        <v>694</v>
      </c>
      <c r="G522" s="103" t="s">
        <v>109</v>
      </c>
      <c r="H522" s="99">
        <v>5952</v>
      </c>
      <c r="I522" s="99">
        <v>8000</v>
      </c>
      <c r="J522" s="98"/>
      <c r="K522" s="99"/>
      <c r="L522" s="34">
        <f t="shared" si="85"/>
        <v>47616000</v>
      </c>
      <c r="M522" s="35" t="s">
        <v>8</v>
      </c>
      <c r="N522" s="35" t="s">
        <v>92</v>
      </c>
      <c r="O522" s="45" t="str">
        <f>IF(AND('331-CT'!$G$5=TH!G522,OR(M522="331",N522="331")),"x","")</f>
        <v/>
      </c>
      <c r="P522" s="45" t="str">
        <f>IF(AND(A522='111'!$L$11,OR($M522=$P$7,$N522=$P$7)),"x","")</f>
        <v/>
      </c>
      <c r="Q522" s="45" t="str">
        <f>IF(AND($M522=$P$7,$A522&lt;'111'!$L$11),"x","")</f>
        <v/>
      </c>
      <c r="R522" s="45" t="str">
        <f>IF(AND($N522=$P$7,$A522&lt;'111'!$L$11),"x","")</f>
        <v/>
      </c>
    </row>
    <row r="523" spans="1:18" ht="15.75" customHeight="1">
      <c r="A523" s="32">
        <f t="shared" si="83"/>
        <v>3</v>
      </c>
      <c r="B523" s="33">
        <f t="shared" si="84"/>
        <v>42816</v>
      </c>
      <c r="C523" s="110"/>
      <c r="D523" s="33">
        <v>42816</v>
      </c>
      <c r="E523" s="88" t="s">
        <v>753</v>
      </c>
      <c r="F523" s="41" t="s">
        <v>694</v>
      </c>
      <c r="G523" s="103" t="s">
        <v>109</v>
      </c>
      <c r="H523" s="99">
        <v>11550</v>
      </c>
      <c r="I523" s="99">
        <v>8700</v>
      </c>
      <c r="J523" s="98"/>
      <c r="K523" s="99"/>
      <c r="L523" s="34">
        <f t="shared" si="85"/>
        <v>100485000</v>
      </c>
      <c r="M523" s="35" t="s">
        <v>8</v>
      </c>
      <c r="N523" s="35" t="s">
        <v>92</v>
      </c>
      <c r="O523" s="45" t="str">
        <f>IF(AND('331-CT'!$G$5=TH!G523,OR(M523="331",N523="331")),"x","")</f>
        <v/>
      </c>
      <c r="P523" s="45" t="str">
        <f>IF(AND(A523='111'!$L$11,OR($M523=$P$7,$N523=$P$7)),"x","")</f>
        <v/>
      </c>
      <c r="Q523" s="45" t="str">
        <f>IF(AND($M523=$P$7,$A523&lt;'111'!$L$11),"x","")</f>
        <v/>
      </c>
      <c r="R523" s="45" t="str">
        <f>IF(AND($N523=$P$7,$A523&lt;'111'!$L$11),"x","")</f>
        <v/>
      </c>
    </row>
    <row r="524" spans="1:18" ht="15.75" customHeight="1">
      <c r="A524" s="32">
        <f t="shared" si="83"/>
        <v>3</v>
      </c>
      <c r="B524" s="33">
        <f t="shared" si="84"/>
        <v>42816</v>
      </c>
      <c r="C524" s="110"/>
      <c r="D524" s="33">
        <v>42816</v>
      </c>
      <c r="E524" s="88" t="s">
        <v>755</v>
      </c>
      <c r="F524" s="41" t="s">
        <v>694</v>
      </c>
      <c r="G524" s="103" t="s">
        <v>109</v>
      </c>
      <c r="H524" s="99">
        <v>2968</v>
      </c>
      <c r="I524" s="99">
        <v>8200</v>
      </c>
      <c r="J524" s="98"/>
      <c r="K524" s="99"/>
      <c r="L524" s="34">
        <f t="shared" si="85"/>
        <v>24338000</v>
      </c>
      <c r="M524" s="35" t="s">
        <v>8</v>
      </c>
      <c r="N524" s="35" t="s">
        <v>92</v>
      </c>
      <c r="O524" s="45" t="str">
        <f>IF(AND('331-CT'!$G$5=TH!G524,OR(M524="331",N524="331")),"x","")</f>
        <v/>
      </c>
      <c r="P524" s="45" t="str">
        <f>IF(AND(A524='111'!$L$11,OR($M524=$P$7,$N524=$P$7)),"x","")</f>
        <v/>
      </c>
      <c r="Q524" s="45" t="str">
        <f>IF(AND($M524=$P$7,$A524&lt;'111'!$L$11),"x","")</f>
        <v/>
      </c>
      <c r="R524" s="45" t="str">
        <f>IF(AND($N524=$P$7,$A524&lt;'111'!$L$11),"x","")</f>
        <v/>
      </c>
    </row>
    <row r="525" spans="1:18" ht="15.75" customHeight="1">
      <c r="A525" s="32">
        <f t="shared" si="83"/>
        <v>3</v>
      </c>
      <c r="B525" s="33">
        <f t="shared" si="84"/>
        <v>42820</v>
      </c>
      <c r="C525" s="110"/>
      <c r="D525" s="33">
        <v>42820</v>
      </c>
      <c r="E525" s="88" t="s">
        <v>755</v>
      </c>
      <c r="F525" s="41" t="s">
        <v>694</v>
      </c>
      <c r="G525" s="103" t="s">
        <v>109</v>
      </c>
      <c r="H525" s="99">
        <v>11090</v>
      </c>
      <c r="I525" s="99">
        <v>7500</v>
      </c>
      <c r="J525" s="98"/>
      <c r="K525" s="99"/>
      <c r="L525" s="34">
        <f t="shared" si="85"/>
        <v>83175000</v>
      </c>
      <c r="M525" s="35" t="s">
        <v>8</v>
      </c>
      <c r="N525" s="35" t="s">
        <v>92</v>
      </c>
      <c r="O525" s="45" t="str">
        <f>IF(AND('331-CT'!$G$5=TH!G525,OR(M525="331",N525="331")),"x","")</f>
        <v/>
      </c>
      <c r="P525" s="45" t="str">
        <f>IF(AND(A525='111'!$L$11,OR($M525=$P$7,$N525=$P$7)),"x","")</f>
        <v/>
      </c>
      <c r="Q525" s="45" t="str">
        <f>IF(AND($M525=$P$7,$A525&lt;'111'!$L$11),"x","")</f>
        <v/>
      </c>
      <c r="R525" s="45" t="str">
        <f>IF(AND($N525=$P$7,$A525&lt;'111'!$L$11),"x","")</f>
        <v/>
      </c>
    </row>
    <row r="526" spans="1:18" ht="15.75" customHeight="1">
      <c r="A526" s="32">
        <f t="shared" si="83"/>
        <v>1</v>
      </c>
      <c r="B526" s="33">
        <f t="shared" si="84"/>
        <v>0</v>
      </c>
      <c r="C526" s="110"/>
      <c r="D526" s="33"/>
      <c r="E526" s="88"/>
      <c r="F526" s="103"/>
      <c r="G526" s="151"/>
      <c r="H526" s="99"/>
      <c r="I526" s="99"/>
      <c r="J526" s="98"/>
      <c r="K526" s="99"/>
      <c r="L526" s="34">
        <f t="shared" si="85"/>
        <v>0</v>
      </c>
      <c r="M526" s="35" t="s">
        <v>92</v>
      </c>
      <c r="N526" s="35" t="s">
        <v>8</v>
      </c>
      <c r="O526" s="45" t="str">
        <f>IF(AND('331-CT'!$G$5=TH!G526,OR(M526="331",N526="331")),"x","")</f>
        <v/>
      </c>
      <c r="P526" s="45" t="str">
        <f>IF(AND(A526='111'!$L$11,OR($M526=$P$7,$N526=$P$7)),"x","")</f>
        <v/>
      </c>
      <c r="Q526" s="45" t="str">
        <f>IF(AND($M526=$P$7,$A526&lt;'111'!$L$11),"x","")</f>
        <v/>
      </c>
      <c r="R526" s="45" t="str">
        <f>IF(AND($N526=$P$7,$A526&lt;'111'!$L$11),"x","")</f>
        <v/>
      </c>
    </row>
    <row r="527" spans="1:18" ht="15.75" customHeight="1">
      <c r="A527" s="32">
        <f t="shared" si="83"/>
        <v>1</v>
      </c>
      <c r="B527" s="33">
        <f t="shared" si="84"/>
        <v>0</v>
      </c>
      <c r="C527" s="110"/>
      <c r="D527" s="33"/>
      <c r="E527" s="88"/>
      <c r="F527" s="103"/>
      <c r="G527" s="151"/>
      <c r="H527" s="99"/>
      <c r="I527" s="99"/>
      <c r="J527" s="98"/>
      <c r="K527" s="99"/>
      <c r="L527" s="34">
        <f t="shared" si="85"/>
        <v>0</v>
      </c>
      <c r="M527" s="35" t="s">
        <v>92</v>
      </c>
      <c r="N527" s="35" t="s">
        <v>8</v>
      </c>
      <c r="O527" s="45" t="str">
        <f>IF(AND('331-CT'!$G$5=TH!G527,OR(M527="331",N527="331")),"x","")</f>
        <v/>
      </c>
      <c r="P527" s="45" t="str">
        <f>IF(AND(A527='111'!$L$11,OR($M527=$P$7,$N527=$P$7)),"x","")</f>
        <v/>
      </c>
      <c r="Q527" s="45" t="str">
        <f>IF(AND($M527=$P$7,$A527&lt;'111'!$L$11),"x","")</f>
        <v/>
      </c>
      <c r="R527" s="45" t="str">
        <f>IF(AND($N527=$P$7,$A527&lt;'111'!$L$11),"x","")</f>
        <v/>
      </c>
    </row>
    <row r="528" spans="1:18" ht="15.75" customHeight="1">
      <c r="A528" s="32">
        <f t="shared" si="83"/>
        <v>1</v>
      </c>
      <c r="B528" s="33">
        <f t="shared" si="84"/>
        <v>0</v>
      </c>
      <c r="C528" s="110"/>
      <c r="D528" s="33"/>
      <c r="E528" s="88"/>
      <c r="F528" s="103"/>
      <c r="G528" s="151"/>
      <c r="H528" s="99"/>
      <c r="I528" s="99"/>
      <c r="J528" s="98"/>
      <c r="K528" s="99"/>
      <c r="L528" s="34">
        <f t="shared" si="85"/>
        <v>0</v>
      </c>
      <c r="M528" s="35" t="s">
        <v>92</v>
      </c>
      <c r="N528" s="35" t="s">
        <v>8</v>
      </c>
      <c r="O528" s="45" t="str">
        <f>IF(AND('331-CT'!$G$5=TH!G528,OR(M528="331",N528="331")),"x","")</f>
        <v/>
      </c>
      <c r="P528" s="45" t="str">
        <f>IF(AND(A528='111'!$L$11,OR($M528=$P$7,$N528=$P$7)),"x","")</f>
        <v/>
      </c>
      <c r="Q528" s="45" t="str">
        <f>IF(AND($M528=$P$7,$A528&lt;'111'!$L$11),"x","")</f>
        <v/>
      </c>
      <c r="R528" s="45" t="str">
        <f>IF(AND($N528=$P$7,$A528&lt;'111'!$L$11),"x","")</f>
        <v/>
      </c>
    </row>
    <row r="529" spans="1:18" ht="15.75" customHeight="1">
      <c r="A529" s="32">
        <f t="shared" si="83"/>
        <v>1</v>
      </c>
      <c r="B529" s="33">
        <f t="shared" si="84"/>
        <v>0</v>
      </c>
      <c r="C529" s="110"/>
      <c r="D529" s="33"/>
      <c r="E529" s="88"/>
      <c r="F529" s="103"/>
      <c r="G529" s="151"/>
      <c r="H529" s="99"/>
      <c r="I529" s="99"/>
      <c r="J529" s="98"/>
      <c r="K529" s="99"/>
      <c r="L529" s="34">
        <f t="shared" si="85"/>
        <v>0</v>
      </c>
      <c r="M529" s="35" t="s">
        <v>92</v>
      </c>
      <c r="N529" s="35" t="s">
        <v>8</v>
      </c>
      <c r="O529" s="45" t="str">
        <f>IF(AND('331-CT'!$G$5=TH!G529,OR(M529="331",N529="331")),"x","")</f>
        <v/>
      </c>
      <c r="P529" s="45" t="str">
        <f>IF(AND(A529='111'!$L$11,OR($M529=$P$7,$N529=$P$7)),"x","")</f>
        <v/>
      </c>
      <c r="Q529" s="45" t="str">
        <f>IF(AND($M529=$P$7,$A529&lt;'111'!$L$11),"x","")</f>
        <v/>
      </c>
      <c r="R529" s="45" t="str">
        <f>IF(AND($N529=$P$7,$A529&lt;'111'!$L$11),"x","")</f>
        <v/>
      </c>
    </row>
    <row r="530" spans="1:18" ht="15.75" customHeight="1">
      <c r="A530" s="32">
        <f t="shared" si="83"/>
        <v>1</v>
      </c>
      <c r="B530" s="33">
        <f t="shared" si="84"/>
        <v>0</v>
      </c>
      <c r="C530" s="110"/>
      <c r="D530" s="33"/>
      <c r="E530" s="88"/>
      <c r="F530" s="103"/>
      <c r="G530" s="151"/>
      <c r="H530" s="99"/>
      <c r="I530" s="99"/>
      <c r="J530" s="98"/>
      <c r="K530" s="99"/>
      <c r="L530" s="34">
        <f t="shared" si="85"/>
        <v>0</v>
      </c>
      <c r="M530" s="35" t="s">
        <v>92</v>
      </c>
      <c r="N530" s="35" t="s">
        <v>8</v>
      </c>
      <c r="O530" s="45" t="str">
        <f>IF(AND('331-CT'!$G$5=TH!G530,OR(M530="331",N530="331")),"x","")</f>
        <v/>
      </c>
      <c r="P530" s="45" t="str">
        <f>IF(AND(A530='111'!$L$11,OR($M530=$P$7,$N530=$P$7)),"x","")</f>
        <v/>
      </c>
      <c r="Q530" s="45" t="str">
        <f>IF(AND($M530=$P$7,$A530&lt;'111'!$L$11),"x","")</f>
        <v/>
      </c>
      <c r="R530" s="45" t="str">
        <f>IF(AND($N530=$P$7,$A530&lt;'111'!$L$11),"x","")</f>
        <v/>
      </c>
    </row>
    <row r="531" spans="1:18" ht="15.75" customHeight="1">
      <c r="A531" s="32">
        <f t="shared" si="83"/>
        <v>1</v>
      </c>
      <c r="B531" s="33">
        <f t="shared" si="84"/>
        <v>0</v>
      </c>
      <c r="C531" s="110"/>
      <c r="D531" s="33"/>
      <c r="E531" s="88"/>
      <c r="F531" s="103"/>
      <c r="G531" s="151"/>
      <c r="H531" s="99"/>
      <c r="I531" s="99"/>
      <c r="J531" s="98"/>
      <c r="K531" s="99"/>
      <c r="L531" s="34">
        <f t="shared" si="85"/>
        <v>0</v>
      </c>
      <c r="M531" s="35" t="s">
        <v>92</v>
      </c>
      <c r="N531" s="35" t="s">
        <v>8</v>
      </c>
      <c r="O531" s="45" t="str">
        <f>IF(AND('331-CT'!$G$5=TH!G531,OR(M531="331",N531="331")),"x","")</f>
        <v/>
      </c>
      <c r="P531" s="45" t="str">
        <f>IF(AND(A531='111'!$L$11,OR($M531=$P$7,$N531=$P$7)),"x","")</f>
        <v/>
      </c>
      <c r="Q531" s="45" t="str">
        <f>IF(AND($M531=$P$7,$A531&lt;'111'!$L$11),"x","")</f>
        <v/>
      </c>
      <c r="R531" s="45" t="str">
        <f>IF(AND($N531=$P$7,$A531&lt;'111'!$L$11),"x","")</f>
        <v/>
      </c>
    </row>
    <row r="532" spans="1:18" ht="15.75" customHeight="1">
      <c r="A532" s="32">
        <f t="shared" si="83"/>
        <v>1</v>
      </c>
      <c r="B532" s="33">
        <f t="shared" si="84"/>
        <v>0</v>
      </c>
      <c r="C532" s="110"/>
      <c r="D532" s="33"/>
      <c r="E532" s="88"/>
      <c r="F532" s="103"/>
      <c r="G532" s="151"/>
      <c r="H532" s="99"/>
      <c r="I532" s="99"/>
      <c r="J532" s="98"/>
      <c r="K532" s="99"/>
      <c r="L532" s="34">
        <f t="shared" si="85"/>
        <v>0</v>
      </c>
      <c r="M532" s="35" t="s">
        <v>92</v>
      </c>
      <c r="N532" s="35" t="s">
        <v>8</v>
      </c>
      <c r="O532" s="45" t="str">
        <f>IF(AND('331-CT'!$G$5=TH!G532,OR(M532="331",N532="331")),"x","")</f>
        <v/>
      </c>
      <c r="P532" s="45" t="str">
        <f>IF(AND(A532='111'!$L$11,OR($M532=$P$7,$N532=$P$7)),"x","")</f>
        <v/>
      </c>
      <c r="Q532" s="45" t="str">
        <f>IF(AND($M532=$P$7,$A532&lt;'111'!$L$11),"x","")</f>
        <v/>
      </c>
      <c r="R532" s="45" t="str">
        <f>IF(AND($N532=$P$7,$A532&lt;'111'!$L$11),"x","")</f>
        <v/>
      </c>
    </row>
    <row r="533" spans="1:18" ht="15.75" customHeight="1">
      <c r="A533" s="32">
        <f t="shared" si="83"/>
        <v>1</v>
      </c>
      <c r="B533" s="33">
        <f t="shared" si="84"/>
        <v>0</v>
      </c>
      <c r="C533" s="110"/>
      <c r="D533" s="33"/>
      <c r="E533" s="88"/>
      <c r="F533" s="103"/>
      <c r="G533" s="151"/>
      <c r="H533" s="99"/>
      <c r="I533" s="99"/>
      <c r="J533" s="98"/>
      <c r="K533" s="99"/>
      <c r="L533" s="34">
        <f t="shared" si="85"/>
        <v>0</v>
      </c>
      <c r="M533" s="35" t="s">
        <v>92</v>
      </c>
      <c r="N533" s="35" t="s">
        <v>8</v>
      </c>
      <c r="O533" s="45" t="str">
        <f>IF(AND('331-CT'!$G$5=TH!G533,OR(M533="331",N533="331")),"x","")</f>
        <v/>
      </c>
      <c r="P533" s="45" t="str">
        <f>IF(AND(A533='111'!$L$11,OR($M533=$P$7,$N533=$P$7)),"x","")</f>
        <v/>
      </c>
      <c r="Q533" s="45" t="str">
        <f>IF(AND($M533=$P$7,$A533&lt;'111'!$L$11),"x","")</f>
        <v/>
      </c>
      <c r="R533" s="45" t="str">
        <f>IF(AND($N533=$P$7,$A533&lt;'111'!$L$11),"x","")</f>
        <v/>
      </c>
    </row>
    <row r="534" spans="1:18" ht="15.75" customHeight="1">
      <c r="A534" s="32">
        <f t="shared" si="83"/>
        <v>1</v>
      </c>
      <c r="B534" s="33">
        <f t="shared" si="84"/>
        <v>0</v>
      </c>
      <c r="C534" s="110"/>
      <c r="D534" s="33"/>
      <c r="E534" s="88"/>
      <c r="F534" s="103"/>
      <c r="G534" s="151"/>
      <c r="H534" s="99"/>
      <c r="I534" s="99"/>
      <c r="J534" s="98"/>
      <c r="K534" s="99"/>
      <c r="L534" s="34">
        <f t="shared" si="85"/>
        <v>0</v>
      </c>
      <c r="M534" s="35" t="s">
        <v>92</v>
      </c>
      <c r="N534" s="35" t="s">
        <v>8</v>
      </c>
      <c r="O534" s="45" t="str">
        <f>IF(AND('331-CT'!$G$5=TH!G534,OR(M534="331",N534="331")),"x","")</f>
        <v/>
      </c>
      <c r="P534" s="45" t="str">
        <f>IF(AND(A534='111'!$L$11,OR($M534=$P$7,$N534=$P$7)),"x","")</f>
        <v/>
      </c>
      <c r="Q534" s="45" t="str">
        <f>IF(AND($M534=$P$7,$A534&lt;'111'!$L$11),"x","")</f>
        <v/>
      </c>
      <c r="R534" s="45" t="str">
        <f>IF(AND($N534=$P$7,$A534&lt;'111'!$L$11),"x","")</f>
        <v/>
      </c>
    </row>
    <row r="535" spans="1:18" ht="15.75" customHeight="1">
      <c r="A535" s="32">
        <f t="shared" si="83"/>
        <v>1</v>
      </c>
      <c r="B535" s="33">
        <f t="shared" si="84"/>
        <v>0</v>
      </c>
      <c r="C535" s="110"/>
      <c r="D535" s="33"/>
      <c r="E535" s="88"/>
      <c r="F535" s="103"/>
      <c r="G535" s="151"/>
      <c r="H535" s="99"/>
      <c r="I535" s="99"/>
      <c r="J535" s="98"/>
      <c r="K535" s="99"/>
      <c r="L535" s="34">
        <f t="shared" si="85"/>
        <v>0</v>
      </c>
      <c r="M535" s="35" t="s">
        <v>92</v>
      </c>
      <c r="N535" s="35" t="s">
        <v>8</v>
      </c>
      <c r="O535" s="45" t="str">
        <f>IF(AND('331-CT'!$G$5=TH!G535,OR(M535="331",N535="331")),"x","")</f>
        <v/>
      </c>
      <c r="P535" s="45" t="str">
        <f>IF(AND(A535='111'!$L$11,OR($M535=$P$7,$N535=$P$7)),"x","")</f>
        <v/>
      </c>
      <c r="Q535" s="45" t="str">
        <f>IF(AND($M535=$P$7,$A535&lt;'111'!$L$11),"x","")</f>
        <v/>
      </c>
      <c r="R535" s="45" t="str">
        <f>IF(AND($N535=$P$7,$A535&lt;'111'!$L$11),"x","")</f>
        <v/>
      </c>
    </row>
    <row r="536" spans="1:18" ht="15.75" customHeight="1">
      <c r="A536" s="32">
        <f t="shared" si="83"/>
        <v>1</v>
      </c>
      <c r="B536" s="33">
        <f t="shared" si="84"/>
        <v>0</v>
      </c>
      <c r="C536" s="110"/>
      <c r="D536" s="33"/>
      <c r="E536" s="88"/>
      <c r="F536" s="103"/>
      <c r="G536" s="151"/>
      <c r="H536" s="99"/>
      <c r="I536" s="99"/>
      <c r="J536" s="98"/>
      <c r="K536" s="99"/>
      <c r="L536" s="34">
        <f t="shared" si="85"/>
        <v>0</v>
      </c>
      <c r="M536" s="35" t="s">
        <v>92</v>
      </c>
      <c r="N536" s="35" t="s">
        <v>8</v>
      </c>
      <c r="O536" s="45" t="str">
        <f>IF(AND('331-CT'!$G$5=TH!G536,OR(M536="331",N536="331")),"x","")</f>
        <v/>
      </c>
      <c r="P536" s="45" t="str">
        <f>IF(AND(A536='111'!$L$11,OR($M536=$P$7,$N536=$P$7)),"x","")</f>
        <v/>
      </c>
      <c r="Q536" s="45" t="str">
        <f>IF(AND($M536=$P$7,$A536&lt;'111'!$L$11),"x","")</f>
        <v/>
      </c>
      <c r="R536" s="45" t="str">
        <f>IF(AND($N536=$P$7,$A536&lt;'111'!$L$11),"x","")</f>
        <v/>
      </c>
    </row>
    <row r="537" spans="1:18" ht="15.75" customHeight="1">
      <c r="A537" s="32">
        <f t="shared" si="83"/>
        <v>1</v>
      </c>
      <c r="B537" s="33">
        <f t="shared" si="84"/>
        <v>0</v>
      </c>
      <c r="C537" s="110"/>
      <c r="D537" s="33"/>
      <c r="E537" s="88"/>
      <c r="F537" s="103"/>
      <c r="G537" s="151"/>
      <c r="H537" s="99"/>
      <c r="I537" s="99"/>
      <c r="J537" s="98"/>
      <c r="K537" s="99"/>
      <c r="L537" s="34">
        <f t="shared" si="85"/>
        <v>0</v>
      </c>
      <c r="M537" s="35" t="s">
        <v>92</v>
      </c>
      <c r="N537" s="35" t="s">
        <v>8</v>
      </c>
      <c r="O537" s="45" t="str">
        <f>IF(AND('331-CT'!$G$5=TH!G537,OR(M537="331",N537="331")),"x","")</f>
        <v/>
      </c>
      <c r="P537" s="45" t="str">
        <f>IF(AND(A537='111'!$L$11,OR($M537=$P$7,$N537=$P$7)),"x","")</f>
        <v/>
      </c>
      <c r="Q537" s="45" t="str">
        <f>IF(AND($M537=$P$7,$A537&lt;'111'!$L$11),"x","")</f>
        <v/>
      </c>
      <c r="R537" s="45" t="str">
        <f>IF(AND($N537=$P$7,$A537&lt;'111'!$L$11),"x","")</f>
        <v/>
      </c>
    </row>
    <row r="538" spans="1:18" ht="15.75" customHeight="1">
      <c r="A538" s="32">
        <f t="shared" si="83"/>
        <v>1</v>
      </c>
      <c r="B538" s="33">
        <f t="shared" si="84"/>
        <v>0</v>
      </c>
      <c r="C538" s="110"/>
      <c r="D538" s="33"/>
      <c r="E538" s="88"/>
      <c r="F538" s="103"/>
      <c r="G538" s="151"/>
      <c r="H538" s="99"/>
      <c r="I538" s="99"/>
      <c r="J538" s="98"/>
      <c r="K538" s="99"/>
      <c r="L538" s="34">
        <f t="shared" si="85"/>
        <v>0</v>
      </c>
      <c r="M538" s="35" t="s">
        <v>92</v>
      </c>
      <c r="N538" s="35" t="s">
        <v>8</v>
      </c>
      <c r="O538" s="45" t="str">
        <f>IF(AND('331-CT'!$G$5=TH!G538,OR(M538="331",N538="331")),"x","")</f>
        <v/>
      </c>
      <c r="P538" s="45" t="str">
        <f>IF(AND(A538='111'!$L$11,OR($M538=$P$7,$N538=$P$7)),"x","")</f>
        <v/>
      </c>
      <c r="Q538" s="45" t="str">
        <f>IF(AND($M538=$P$7,$A538&lt;'111'!$L$11),"x","")</f>
        <v/>
      </c>
      <c r="R538" s="45" t="str">
        <f>IF(AND($N538=$P$7,$A538&lt;'111'!$L$11),"x","")</f>
        <v/>
      </c>
    </row>
    <row r="539" spans="1:18" ht="15.75" customHeight="1">
      <c r="A539" s="32">
        <f t="shared" si="83"/>
        <v>1</v>
      </c>
      <c r="B539" s="33">
        <f t="shared" si="84"/>
        <v>0</v>
      </c>
      <c r="C539" s="110"/>
      <c r="D539" s="33"/>
      <c r="E539" s="88"/>
      <c r="F539" s="103"/>
      <c r="G539" s="151"/>
      <c r="H539" s="99"/>
      <c r="I539" s="99"/>
      <c r="J539" s="98"/>
      <c r="K539" s="99"/>
      <c r="L539" s="34">
        <f t="shared" si="85"/>
        <v>0</v>
      </c>
      <c r="M539" s="35" t="s">
        <v>92</v>
      </c>
      <c r="N539" s="35" t="s">
        <v>8</v>
      </c>
      <c r="O539" s="45" t="str">
        <f>IF(AND('331-CT'!$G$5=TH!G539,OR(M539="331",N539="331")),"x","")</f>
        <v/>
      </c>
      <c r="P539" s="45" t="str">
        <f>IF(AND(A539='111'!$L$11,OR($M539=$P$7,$N539=$P$7)),"x","")</f>
        <v/>
      </c>
      <c r="Q539" s="45" t="str">
        <f>IF(AND($M539=$P$7,$A539&lt;'111'!$L$11),"x","")</f>
        <v/>
      </c>
      <c r="R539" s="45" t="str">
        <f>IF(AND($N539=$P$7,$A539&lt;'111'!$L$11),"x","")</f>
        <v/>
      </c>
    </row>
    <row r="540" spans="1:18" ht="15.75" customHeight="1">
      <c r="A540" s="32">
        <f t="shared" si="83"/>
        <v>1</v>
      </c>
      <c r="B540" s="33">
        <f t="shared" si="84"/>
        <v>0</v>
      </c>
      <c r="C540" s="110"/>
      <c r="D540" s="33"/>
      <c r="E540" s="88"/>
      <c r="F540" s="103"/>
      <c r="G540" s="151"/>
      <c r="H540" s="99"/>
      <c r="I540" s="99"/>
      <c r="J540" s="98"/>
      <c r="K540" s="99"/>
      <c r="L540" s="34">
        <f t="shared" si="85"/>
        <v>0</v>
      </c>
      <c r="M540" s="35" t="s">
        <v>92</v>
      </c>
      <c r="N540" s="35" t="s">
        <v>8</v>
      </c>
      <c r="O540" s="45" t="str">
        <f>IF(AND('331-CT'!$G$5=TH!G540,OR(M540="331",N540="331")),"x","")</f>
        <v/>
      </c>
      <c r="P540" s="45" t="str">
        <f>IF(AND(A540='111'!$L$11,OR($M540=$P$7,$N540=$P$7)),"x","")</f>
        <v/>
      </c>
      <c r="Q540" s="45" t="str">
        <f>IF(AND($M540=$P$7,$A540&lt;'111'!$L$11),"x","")</f>
        <v/>
      </c>
      <c r="R540" s="45" t="str">
        <f>IF(AND($N540=$P$7,$A540&lt;'111'!$L$11),"x","")</f>
        <v/>
      </c>
    </row>
    <row r="541" spans="1:18" ht="15.75" customHeight="1">
      <c r="A541" s="32">
        <f t="shared" si="83"/>
        <v>1</v>
      </c>
      <c r="B541" s="33">
        <f t="shared" si="84"/>
        <v>0</v>
      </c>
      <c r="C541" s="110"/>
      <c r="D541" s="33"/>
      <c r="E541" s="88"/>
      <c r="F541" s="103"/>
      <c r="G541" s="151"/>
      <c r="H541" s="99"/>
      <c r="I541" s="99"/>
      <c r="J541" s="98"/>
      <c r="K541" s="99"/>
      <c r="L541" s="34">
        <f t="shared" si="85"/>
        <v>0</v>
      </c>
      <c r="M541" s="35" t="s">
        <v>92</v>
      </c>
      <c r="N541" s="35" t="s">
        <v>8</v>
      </c>
      <c r="O541" s="45" t="str">
        <f>IF(AND('331-CT'!$G$5=TH!G541,OR(M541="331",N541="331")),"x","")</f>
        <v/>
      </c>
      <c r="P541" s="45" t="str">
        <f>IF(AND(A541='111'!$L$11,OR($M541=$P$7,$N541=$P$7)),"x","")</f>
        <v/>
      </c>
      <c r="Q541" s="45" t="str">
        <f>IF(AND($M541=$P$7,$A541&lt;'111'!$L$11),"x","")</f>
        <v/>
      </c>
      <c r="R541" s="45" t="str">
        <f>IF(AND($N541=$P$7,$A541&lt;'111'!$L$11),"x","")</f>
        <v/>
      </c>
    </row>
    <row r="542" spans="1:18" ht="15.75" customHeight="1">
      <c r="A542" s="32">
        <f t="shared" si="41"/>
        <v>1</v>
      </c>
      <c r="B542" s="33">
        <f t="shared" si="42"/>
        <v>0</v>
      </c>
      <c r="C542" s="110"/>
      <c r="D542" s="33"/>
      <c r="E542" s="88"/>
      <c r="F542" s="103"/>
      <c r="G542" s="151"/>
      <c r="H542" s="99"/>
      <c r="I542" s="99"/>
      <c r="J542" s="98"/>
      <c r="K542" s="99"/>
      <c r="L542" s="34">
        <f t="shared" ref="L542:L565" si="86">ROUND(H542*I542,-3)</f>
        <v>0</v>
      </c>
      <c r="M542" s="35" t="s">
        <v>92</v>
      </c>
      <c r="N542" s="35" t="s">
        <v>8</v>
      </c>
      <c r="O542" s="45" t="str">
        <f>IF(AND('331-CT'!$G$5=TH!G542,OR(M542="331",N542="331")),"x","")</f>
        <v/>
      </c>
      <c r="P542" s="45" t="str">
        <f>IF(AND(A542='111'!$L$11,OR($M542=$P$7,$N542=$P$7)),"x","")</f>
        <v/>
      </c>
      <c r="Q542" s="45" t="str">
        <f>IF(AND($M542=$P$7,$A542&lt;'111'!$L$11),"x","")</f>
        <v/>
      </c>
      <c r="R542" s="45" t="str">
        <f>IF(AND($N542=$P$7,$A542&lt;'111'!$L$11),"x","")</f>
        <v/>
      </c>
    </row>
    <row r="543" spans="1:18" ht="15.75" customHeight="1">
      <c r="A543" s="32">
        <f t="shared" si="41"/>
        <v>1</v>
      </c>
      <c r="B543" s="33">
        <f t="shared" si="42"/>
        <v>0</v>
      </c>
      <c r="C543" s="110"/>
      <c r="D543" s="33"/>
      <c r="E543" s="88"/>
      <c r="F543" s="103"/>
      <c r="G543" s="151"/>
      <c r="H543" s="99"/>
      <c r="I543" s="99"/>
      <c r="J543" s="98"/>
      <c r="K543" s="99"/>
      <c r="L543" s="34">
        <f t="shared" si="86"/>
        <v>0</v>
      </c>
      <c r="M543" s="35" t="s">
        <v>92</v>
      </c>
      <c r="N543" s="35" t="s">
        <v>8</v>
      </c>
      <c r="O543" s="45" t="str">
        <f>IF(AND('331-CT'!$G$5=TH!G543,OR(M543="331",N543="331")),"x","")</f>
        <v/>
      </c>
      <c r="P543" s="45" t="str">
        <f>IF(AND(A543='111'!$L$11,OR($M543=$P$7,$N543=$P$7)),"x","")</f>
        <v/>
      </c>
      <c r="Q543" s="45" t="str">
        <f>IF(AND($M543=$P$7,$A543&lt;'111'!$L$11),"x","")</f>
        <v/>
      </c>
      <c r="R543" s="45" t="str">
        <f>IF(AND($N543=$P$7,$A543&lt;'111'!$L$11),"x","")</f>
        <v/>
      </c>
    </row>
    <row r="544" spans="1:18" ht="15.75" customHeight="1">
      <c r="A544" s="32">
        <f t="shared" si="41"/>
        <v>1</v>
      </c>
      <c r="B544" s="33">
        <f t="shared" si="42"/>
        <v>0</v>
      </c>
      <c r="C544" s="110"/>
      <c r="D544" s="33"/>
      <c r="E544" s="88"/>
      <c r="F544" s="103"/>
      <c r="G544" s="151"/>
      <c r="H544" s="99"/>
      <c r="I544" s="99"/>
      <c r="J544" s="98"/>
      <c r="K544" s="99"/>
      <c r="L544" s="34">
        <f t="shared" si="86"/>
        <v>0</v>
      </c>
      <c r="M544" s="35" t="s">
        <v>92</v>
      </c>
      <c r="N544" s="35" t="s">
        <v>8</v>
      </c>
      <c r="O544" s="45" t="str">
        <f>IF(AND('331-CT'!$G$5=TH!G544,OR(M544="331",N544="331")),"x","")</f>
        <v/>
      </c>
      <c r="P544" s="45" t="str">
        <f>IF(AND(A544='111'!$L$11,OR($M544=$P$7,$N544=$P$7)),"x","")</f>
        <v/>
      </c>
      <c r="Q544" s="45" t="str">
        <f>IF(AND($M544=$P$7,$A544&lt;'111'!$L$11),"x","")</f>
        <v/>
      </c>
      <c r="R544" s="45" t="str">
        <f>IF(AND($N544=$P$7,$A544&lt;'111'!$L$11),"x","")</f>
        <v/>
      </c>
    </row>
    <row r="545" spans="1:18" ht="15.75" customHeight="1">
      <c r="A545" s="32">
        <f t="shared" si="41"/>
        <v>1</v>
      </c>
      <c r="B545" s="33">
        <f t="shared" si="42"/>
        <v>0</v>
      </c>
      <c r="C545" s="110"/>
      <c r="D545" s="33"/>
      <c r="E545" s="88"/>
      <c r="F545" s="103"/>
      <c r="G545" s="151"/>
      <c r="H545" s="99"/>
      <c r="I545" s="99"/>
      <c r="J545" s="98"/>
      <c r="K545" s="99"/>
      <c r="L545" s="34">
        <f t="shared" si="86"/>
        <v>0</v>
      </c>
      <c r="M545" s="35" t="s">
        <v>92</v>
      </c>
      <c r="N545" s="35" t="s">
        <v>8</v>
      </c>
      <c r="O545" s="45" t="str">
        <f>IF(AND('331-CT'!$G$5=TH!G545,OR(M545="331",N545="331")),"x","")</f>
        <v/>
      </c>
      <c r="P545" s="45" t="str">
        <f>IF(AND(A545='111'!$L$11,OR($M545=$P$7,$N545=$P$7)),"x","")</f>
        <v/>
      </c>
      <c r="Q545" s="45" t="str">
        <f>IF(AND($M545=$P$7,$A545&lt;'111'!$L$11),"x","")</f>
        <v/>
      </c>
      <c r="R545" s="45" t="str">
        <f>IF(AND($N545=$P$7,$A545&lt;'111'!$L$11),"x","")</f>
        <v/>
      </c>
    </row>
    <row r="546" spans="1:18" ht="15.75" customHeight="1">
      <c r="A546" s="32">
        <f t="shared" si="41"/>
        <v>1</v>
      </c>
      <c r="B546" s="33">
        <f t="shared" si="42"/>
        <v>0</v>
      </c>
      <c r="C546" s="110"/>
      <c r="D546" s="33"/>
      <c r="E546" s="88"/>
      <c r="F546" s="103"/>
      <c r="G546" s="151"/>
      <c r="H546" s="99"/>
      <c r="I546" s="99"/>
      <c r="J546" s="98"/>
      <c r="K546" s="99"/>
      <c r="L546" s="34">
        <f t="shared" si="86"/>
        <v>0</v>
      </c>
      <c r="M546" s="35" t="s">
        <v>92</v>
      </c>
      <c r="N546" s="35" t="s">
        <v>8</v>
      </c>
      <c r="O546" s="45" t="str">
        <f>IF(AND('331-CT'!$G$5=TH!G546,OR(M546="331",N546="331")),"x","")</f>
        <v/>
      </c>
      <c r="P546" s="45" t="str">
        <f>IF(AND(A546='111'!$L$11,OR($M546=$P$7,$N546=$P$7)),"x","")</f>
        <v/>
      </c>
      <c r="Q546" s="45" t="str">
        <f>IF(AND($M546=$P$7,$A546&lt;'111'!$L$11),"x","")</f>
        <v/>
      </c>
      <c r="R546" s="45" t="str">
        <f>IF(AND($N546=$P$7,$A546&lt;'111'!$L$11),"x","")</f>
        <v/>
      </c>
    </row>
    <row r="547" spans="1:18" ht="15.75" customHeight="1">
      <c r="A547" s="32">
        <f t="shared" si="41"/>
        <v>1</v>
      </c>
      <c r="B547" s="33">
        <f t="shared" si="42"/>
        <v>0</v>
      </c>
      <c r="C547" s="110"/>
      <c r="D547" s="33"/>
      <c r="E547" s="88"/>
      <c r="F547" s="103"/>
      <c r="G547" s="151"/>
      <c r="H547" s="99"/>
      <c r="I547" s="99"/>
      <c r="J547" s="98"/>
      <c r="K547" s="99"/>
      <c r="L547" s="34">
        <f t="shared" si="86"/>
        <v>0</v>
      </c>
      <c r="M547" s="35" t="s">
        <v>92</v>
      </c>
      <c r="N547" s="35" t="s">
        <v>8</v>
      </c>
      <c r="O547" s="45" t="str">
        <f>IF(AND('331-CT'!$G$5=TH!G547,OR(M547="331",N547="331")),"x","")</f>
        <v/>
      </c>
      <c r="P547" s="45" t="str">
        <f>IF(AND(A547='111'!$L$11,OR($M547=$P$7,$N547=$P$7)),"x","")</f>
        <v/>
      </c>
      <c r="Q547" s="45" t="str">
        <f>IF(AND($M547=$P$7,$A547&lt;'111'!$L$11),"x","")</f>
        <v/>
      </c>
      <c r="R547" s="45" t="str">
        <f>IF(AND($N547=$P$7,$A547&lt;'111'!$L$11),"x","")</f>
        <v/>
      </c>
    </row>
    <row r="548" spans="1:18" ht="15.75" customHeight="1">
      <c r="A548" s="32">
        <f t="shared" si="41"/>
        <v>1</v>
      </c>
      <c r="B548" s="33">
        <f t="shared" si="42"/>
        <v>0</v>
      </c>
      <c r="C548" s="110"/>
      <c r="D548" s="33"/>
      <c r="E548" s="88"/>
      <c r="F548" s="103"/>
      <c r="G548" s="151"/>
      <c r="H548" s="99"/>
      <c r="I548" s="99"/>
      <c r="J548" s="98"/>
      <c r="K548" s="99"/>
      <c r="L548" s="34">
        <f t="shared" si="86"/>
        <v>0</v>
      </c>
      <c r="M548" s="35" t="s">
        <v>92</v>
      </c>
      <c r="N548" s="35" t="s">
        <v>8</v>
      </c>
      <c r="O548" s="45" t="str">
        <f>IF(AND('331-CT'!$G$5=TH!G548,OR(M548="331",N548="331")),"x","")</f>
        <v/>
      </c>
      <c r="P548" s="45" t="str">
        <f>IF(AND(A548='111'!$L$11,OR($M548=$P$7,$N548=$P$7)),"x","")</f>
        <v/>
      </c>
      <c r="Q548" s="45" t="str">
        <f>IF(AND($M548=$P$7,$A548&lt;'111'!$L$11),"x","")</f>
        <v/>
      </c>
      <c r="R548" s="45" t="str">
        <f>IF(AND($N548=$P$7,$A548&lt;'111'!$L$11),"x","")</f>
        <v/>
      </c>
    </row>
    <row r="549" spans="1:18" ht="15.75" customHeight="1">
      <c r="A549" s="32">
        <f t="shared" si="41"/>
        <v>1</v>
      </c>
      <c r="B549" s="33">
        <f t="shared" si="42"/>
        <v>0</v>
      </c>
      <c r="C549" s="110"/>
      <c r="D549" s="33"/>
      <c r="E549" s="88"/>
      <c r="F549" s="103"/>
      <c r="G549" s="151"/>
      <c r="H549" s="99"/>
      <c r="I549" s="99"/>
      <c r="J549" s="98"/>
      <c r="K549" s="99"/>
      <c r="L549" s="34">
        <f t="shared" si="86"/>
        <v>0</v>
      </c>
      <c r="M549" s="35" t="s">
        <v>92</v>
      </c>
      <c r="N549" s="35" t="s">
        <v>8</v>
      </c>
      <c r="O549" s="45" t="str">
        <f>IF(AND('331-CT'!$G$5=TH!G549,OR(M549="331",N549="331")),"x","")</f>
        <v/>
      </c>
      <c r="P549" s="45" t="str">
        <f>IF(AND(A549='111'!$L$11,OR($M549=$P$7,$N549=$P$7)),"x","")</f>
        <v/>
      </c>
      <c r="Q549" s="45" t="str">
        <f>IF(AND($M549=$P$7,$A549&lt;'111'!$L$11),"x","")</f>
        <v/>
      </c>
      <c r="R549" s="45" t="str">
        <f>IF(AND($N549=$P$7,$A549&lt;'111'!$L$11),"x","")</f>
        <v/>
      </c>
    </row>
    <row r="550" spans="1:18" ht="15.75" customHeight="1">
      <c r="A550" s="32">
        <f t="shared" si="41"/>
        <v>1</v>
      </c>
      <c r="B550" s="33">
        <f t="shared" si="42"/>
        <v>0</v>
      </c>
      <c r="C550" s="110"/>
      <c r="D550" s="33"/>
      <c r="E550" s="88"/>
      <c r="F550" s="103"/>
      <c r="G550" s="151"/>
      <c r="H550" s="99"/>
      <c r="I550" s="99"/>
      <c r="J550" s="98"/>
      <c r="K550" s="99"/>
      <c r="L550" s="34">
        <f t="shared" si="86"/>
        <v>0</v>
      </c>
      <c r="M550" s="35" t="s">
        <v>92</v>
      </c>
      <c r="N550" s="35" t="s">
        <v>8</v>
      </c>
      <c r="O550" s="45" t="str">
        <f>IF(AND('331-CT'!$G$5=TH!G550,OR(M550="331",N550="331")),"x","")</f>
        <v/>
      </c>
      <c r="P550" s="45" t="str">
        <f>IF(AND(A550='111'!$L$11,OR($M550=$P$7,$N550=$P$7)),"x","")</f>
        <v/>
      </c>
      <c r="Q550" s="45" t="str">
        <f>IF(AND($M550=$P$7,$A550&lt;'111'!$L$11),"x","")</f>
        <v/>
      </c>
      <c r="R550" s="45" t="str">
        <f>IF(AND($N550=$P$7,$A550&lt;'111'!$L$11),"x","")</f>
        <v/>
      </c>
    </row>
    <row r="551" spans="1:18" ht="15.75" customHeight="1">
      <c r="A551" s="32">
        <f t="shared" si="41"/>
        <v>1</v>
      </c>
      <c r="B551" s="33">
        <f t="shared" si="42"/>
        <v>0</v>
      </c>
      <c r="C551" s="110"/>
      <c r="D551" s="33"/>
      <c r="E551" s="88"/>
      <c r="F551" s="103"/>
      <c r="G551" s="151"/>
      <c r="H551" s="99"/>
      <c r="I551" s="99"/>
      <c r="J551" s="98"/>
      <c r="K551" s="99"/>
      <c r="L551" s="34">
        <f t="shared" si="86"/>
        <v>0</v>
      </c>
      <c r="M551" s="35" t="s">
        <v>92</v>
      </c>
      <c r="N551" s="35" t="s">
        <v>8</v>
      </c>
      <c r="O551" s="45" t="str">
        <f>IF(AND('331-CT'!$G$5=TH!G551,OR(M551="331",N551="331")),"x","")</f>
        <v/>
      </c>
      <c r="P551" s="45" t="str">
        <f>IF(AND(A551='111'!$L$11,OR($M551=$P$7,$N551=$P$7)),"x","")</f>
        <v/>
      </c>
      <c r="Q551" s="45" t="str">
        <f>IF(AND($M551=$P$7,$A551&lt;'111'!$L$11),"x","")</f>
        <v/>
      </c>
      <c r="R551" s="45" t="str">
        <f>IF(AND($N551=$P$7,$A551&lt;'111'!$L$11),"x","")</f>
        <v/>
      </c>
    </row>
    <row r="552" spans="1:18" ht="15.75" customHeight="1">
      <c r="A552" s="32">
        <f t="shared" si="41"/>
        <v>1</v>
      </c>
      <c r="B552" s="33">
        <f t="shared" si="42"/>
        <v>0</v>
      </c>
      <c r="C552" s="110"/>
      <c r="D552" s="33"/>
      <c r="E552" s="88"/>
      <c r="F552" s="103"/>
      <c r="G552" s="151"/>
      <c r="H552" s="99"/>
      <c r="I552" s="99"/>
      <c r="J552" s="98"/>
      <c r="K552" s="99"/>
      <c r="L552" s="34">
        <f t="shared" si="86"/>
        <v>0</v>
      </c>
      <c r="M552" s="35" t="s">
        <v>92</v>
      </c>
      <c r="N552" s="35" t="s">
        <v>8</v>
      </c>
      <c r="O552" s="45" t="str">
        <f>IF(AND('331-CT'!$G$5=TH!G552,OR(M552="331",N552="331")),"x","")</f>
        <v/>
      </c>
      <c r="P552" s="45" t="str">
        <f>IF(AND(A552='111'!$L$11,OR($M552=$P$7,$N552=$P$7)),"x","")</f>
        <v/>
      </c>
      <c r="Q552" s="45" t="str">
        <f>IF(AND($M552=$P$7,$A552&lt;'111'!$L$11),"x","")</f>
        <v/>
      </c>
      <c r="R552" s="45" t="str">
        <f>IF(AND($N552=$P$7,$A552&lt;'111'!$L$11),"x","")</f>
        <v/>
      </c>
    </row>
    <row r="553" spans="1:18" ht="15.75" customHeight="1">
      <c r="A553" s="32">
        <f t="shared" si="41"/>
        <v>1</v>
      </c>
      <c r="B553" s="33">
        <f t="shared" si="42"/>
        <v>0</v>
      </c>
      <c r="C553" s="110"/>
      <c r="D553" s="33"/>
      <c r="E553" s="88"/>
      <c r="F553" s="103"/>
      <c r="G553" s="151"/>
      <c r="H553" s="99"/>
      <c r="I553" s="99"/>
      <c r="J553" s="98"/>
      <c r="K553" s="99"/>
      <c r="L553" s="34">
        <f t="shared" si="86"/>
        <v>0</v>
      </c>
      <c r="M553" s="35" t="s">
        <v>92</v>
      </c>
      <c r="N553" s="35" t="s">
        <v>8</v>
      </c>
      <c r="O553" s="45" t="str">
        <f>IF(AND('331-CT'!$G$5=TH!G553,OR(M553="331",N553="331")),"x","")</f>
        <v/>
      </c>
      <c r="P553" s="45" t="str">
        <f>IF(AND(A553='111'!$L$11,OR($M553=$P$7,$N553=$P$7)),"x","")</f>
        <v/>
      </c>
      <c r="Q553" s="45" t="str">
        <f>IF(AND($M553=$P$7,$A553&lt;'111'!$L$11),"x","")</f>
        <v/>
      </c>
      <c r="R553" s="45" t="str">
        <f>IF(AND($N553=$P$7,$A553&lt;'111'!$L$11),"x","")</f>
        <v/>
      </c>
    </row>
    <row r="554" spans="1:18" ht="15.75" customHeight="1">
      <c r="A554" s="32">
        <f t="shared" si="41"/>
        <v>1</v>
      </c>
      <c r="B554" s="33">
        <f t="shared" si="42"/>
        <v>0</v>
      </c>
      <c r="C554" s="110"/>
      <c r="D554" s="33"/>
      <c r="E554" s="88"/>
      <c r="F554" s="103"/>
      <c r="G554" s="151"/>
      <c r="H554" s="99"/>
      <c r="I554" s="99"/>
      <c r="J554" s="98"/>
      <c r="K554" s="99"/>
      <c r="L554" s="34">
        <f t="shared" si="86"/>
        <v>0</v>
      </c>
      <c r="M554" s="35" t="s">
        <v>92</v>
      </c>
      <c r="N554" s="35" t="s">
        <v>8</v>
      </c>
      <c r="O554" s="45" t="str">
        <f>IF(AND('331-CT'!$G$5=TH!G554,OR(M554="331",N554="331")),"x","")</f>
        <v/>
      </c>
      <c r="P554" s="45" t="str">
        <f>IF(AND(A554='111'!$L$11,OR($M554=$P$7,$N554=$P$7)),"x","")</f>
        <v/>
      </c>
      <c r="Q554" s="45" t="str">
        <f>IF(AND($M554=$P$7,$A554&lt;'111'!$L$11),"x","")</f>
        <v/>
      </c>
      <c r="R554" s="45" t="str">
        <f>IF(AND($N554=$P$7,$A554&lt;'111'!$L$11),"x","")</f>
        <v/>
      </c>
    </row>
    <row r="555" spans="1:18" ht="15.75" customHeight="1">
      <c r="A555" s="32">
        <f t="shared" si="41"/>
        <v>1</v>
      </c>
      <c r="B555" s="33">
        <f t="shared" si="42"/>
        <v>0</v>
      </c>
      <c r="C555" s="110"/>
      <c r="D555" s="33"/>
      <c r="E555" s="88"/>
      <c r="F555" s="103"/>
      <c r="G555" s="151"/>
      <c r="H555" s="99"/>
      <c r="I555" s="99"/>
      <c r="J555" s="98"/>
      <c r="K555" s="99"/>
      <c r="L555" s="34">
        <f t="shared" si="86"/>
        <v>0</v>
      </c>
      <c r="M555" s="35" t="s">
        <v>92</v>
      </c>
      <c r="N555" s="35" t="s">
        <v>8</v>
      </c>
      <c r="O555" s="45" t="str">
        <f>IF(AND('331-CT'!$G$5=TH!G555,OR(M555="331",N555="331")),"x","")</f>
        <v/>
      </c>
      <c r="P555" s="45" t="str">
        <f>IF(AND(A555='111'!$L$11,OR($M555=$P$7,$N555=$P$7)),"x","")</f>
        <v/>
      </c>
      <c r="Q555" s="45" t="str">
        <f>IF(AND($M555=$P$7,$A555&lt;'111'!$L$11),"x","")</f>
        <v/>
      </c>
      <c r="R555" s="45" t="str">
        <f>IF(AND($N555=$P$7,$A555&lt;'111'!$L$11),"x","")</f>
        <v/>
      </c>
    </row>
    <row r="556" spans="1:18" ht="15.75" customHeight="1">
      <c r="A556" s="32">
        <f t="shared" si="41"/>
        <v>1</v>
      </c>
      <c r="B556" s="33">
        <f t="shared" si="42"/>
        <v>0</v>
      </c>
      <c r="C556" s="110"/>
      <c r="D556" s="33"/>
      <c r="E556" s="88"/>
      <c r="F556" s="103"/>
      <c r="G556" s="151"/>
      <c r="H556" s="99"/>
      <c r="I556" s="99"/>
      <c r="J556" s="98"/>
      <c r="K556" s="99"/>
      <c r="L556" s="34">
        <f t="shared" si="86"/>
        <v>0</v>
      </c>
      <c r="M556" s="35" t="s">
        <v>92</v>
      </c>
      <c r="N556" s="35" t="s">
        <v>8</v>
      </c>
      <c r="O556" s="45" t="str">
        <f>IF(AND('331-CT'!$G$5=TH!G556,OR(M556="331",N556="331")),"x","")</f>
        <v/>
      </c>
      <c r="P556" s="45" t="str">
        <f>IF(AND(A556='111'!$L$11,OR($M556=$P$7,$N556=$P$7)),"x","")</f>
        <v/>
      </c>
      <c r="Q556" s="45" t="str">
        <f>IF(AND($M556=$P$7,$A556&lt;'111'!$L$11),"x","")</f>
        <v/>
      </c>
      <c r="R556" s="45" t="str">
        <f>IF(AND($N556=$P$7,$A556&lt;'111'!$L$11),"x","")</f>
        <v/>
      </c>
    </row>
    <row r="557" spans="1:18" ht="15.75" customHeight="1">
      <c r="A557" s="32">
        <f t="shared" si="41"/>
        <v>1</v>
      </c>
      <c r="B557" s="33">
        <f t="shared" si="42"/>
        <v>0</v>
      </c>
      <c r="C557" s="110"/>
      <c r="D557" s="33"/>
      <c r="E557" s="88"/>
      <c r="F557" s="103"/>
      <c r="G557" s="151"/>
      <c r="H557" s="99"/>
      <c r="I557" s="99"/>
      <c r="J557" s="98"/>
      <c r="K557" s="99"/>
      <c r="L557" s="34">
        <f t="shared" si="86"/>
        <v>0</v>
      </c>
      <c r="M557" s="35" t="s">
        <v>92</v>
      </c>
      <c r="N557" s="35" t="s">
        <v>8</v>
      </c>
      <c r="O557" s="45" t="str">
        <f>IF(AND('331-CT'!$G$5=TH!G557,OR(M557="331",N557="331")),"x","")</f>
        <v/>
      </c>
      <c r="P557" s="45" t="str">
        <f>IF(AND(A557='111'!$L$11,OR($M557=$P$7,$N557=$P$7)),"x","")</f>
        <v/>
      </c>
      <c r="Q557" s="45" t="str">
        <f>IF(AND($M557=$P$7,$A557&lt;'111'!$L$11),"x","")</f>
        <v/>
      </c>
      <c r="R557" s="45" t="str">
        <f>IF(AND($N557=$P$7,$A557&lt;'111'!$L$11),"x","")</f>
        <v/>
      </c>
    </row>
    <row r="558" spans="1:18" ht="15.75" customHeight="1">
      <c r="A558" s="32">
        <f t="shared" si="41"/>
        <v>1</v>
      </c>
      <c r="B558" s="33">
        <f t="shared" si="42"/>
        <v>0</v>
      </c>
      <c r="C558" s="110"/>
      <c r="D558" s="33"/>
      <c r="E558" s="88"/>
      <c r="F558" s="103"/>
      <c r="G558" s="151"/>
      <c r="H558" s="99"/>
      <c r="I558" s="99"/>
      <c r="J558" s="98"/>
      <c r="K558" s="99"/>
      <c r="L558" s="34">
        <f t="shared" si="86"/>
        <v>0</v>
      </c>
      <c r="M558" s="35" t="s">
        <v>92</v>
      </c>
      <c r="N558" s="35" t="s">
        <v>8</v>
      </c>
      <c r="O558" s="45" t="str">
        <f>IF(AND('331-CT'!$G$5=TH!G558,OR(M558="331",N558="331")),"x","")</f>
        <v/>
      </c>
      <c r="P558" s="45" t="str">
        <f>IF(AND(A558='111'!$L$11,OR($M558=$P$7,$N558=$P$7)),"x","")</f>
        <v/>
      </c>
      <c r="Q558" s="45" t="str">
        <f>IF(AND($M558=$P$7,$A558&lt;'111'!$L$11),"x","")</f>
        <v/>
      </c>
      <c r="R558" s="45" t="str">
        <f>IF(AND($N558=$P$7,$A558&lt;'111'!$L$11),"x","")</f>
        <v/>
      </c>
    </row>
    <row r="559" spans="1:18" ht="15.75" customHeight="1">
      <c r="A559" s="32">
        <f t="shared" si="41"/>
        <v>1</v>
      </c>
      <c r="B559" s="33">
        <f t="shared" si="42"/>
        <v>0</v>
      </c>
      <c r="C559" s="110"/>
      <c r="D559" s="33"/>
      <c r="E559" s="88"/>
      <c r="F559" s="103"/>
      <c r="G559" s="151"/>
      <c r="H559" s="99"/>
      <c r="I559" s="99"/>
      <c r="J559" s="98"/>
      <c r="K559" s="99"/>
      <c r="L559" s="34">
        <f t="shared" si="86"/>
        <v>0</v>
      </c>
      <c r="M559" s="35" t="s">
        <v>92</v>
      </c>
      <c r="N559" s="35" t="s">
        <v>8</v>
      </c>
      <c r="O559" s="45" t="str">
        <f>IF(AND('331-CT'!$G$5=TH!G559,OR(M559="331",N559="331")),"x","")</f>
        <v/>
      </c>
      <c r="P559" s="45" t="str">
        <f>IF(AND(A559='111'!$L$11,OR($M559=$P$7,$N559=$P$7)),"x","")</f>
        <v/>
      </c>
      <c r="Q559" s="45" t="str">
        <f>IF(AND($M559=$P$7,$A559&lt;'111'!$L$11),"x","")</f>
        <v/>
      </c>
      <c r="R559" s="45" t="str">
        <f>IF(AND($N559=$P$7,$A559&lt;'111'!$L$11),"x","")</f>
        <v/>
      </c>
    </row>
    <row r="560" spans="1:18" ht="15.75" customHeight="1">
      <c r="A560" s="32">
        <f t="shared" si="41"/>
        <v>1</v>
      </c>
      <c r="B560" s="33">
        <f t="shared" si="42"/>
        <v>0</v>
      </c>
      <c r="C560" s="110"/>
      <c r="D560" s="33"/>
      <c r="E560" s="88"/>
      <c r="F560" s="103"/>
      <c r="G560" s="151"/>
      <c r="H560" s="99"/>
      <c r="I560" s="99"/>
      <c r="J560" s="98"/>
      <c r="K560" s="99"/>
      <c r="L560" s="34">
        <f t="shared" si="86"/>
        <v>0</v>
      </c>
      <c r="M560" s="35" t="s">
        <v>92</v>
      </c>
      <c r="N560" s="35" t="s">
        <v>8</v>
      </c>
      <c r="O560" s="45" t="str">
        <f>IF(AND('331-CT'!$G$5=TH!G560,OR(M560="331",N560="331")),"x","")</f>
        <v/>
      </c>
      <c r="P560" s="45" t="str">
        <f>IF(AND(A560='111'!$L$11,OR($M560=$P$7,$N560=$P$7)),"x","")</f>
        <v/>
      </c>
      <c r="Q560" s="45" t="str">
        <f>IF(AND($M560=$P$7,$A560&lt;'111'!$L$11),"x","")</f>
        <v/>
      </c>
      <c r="R560" s="45" t="str">
        <f>IF(AND($N560=$P$7,$A560&lt;'111'!$L$11),"x","")</f>
        <v/>
      </c>
    </row>
    <row r="561" spans="1:18" ht="15.75" customHeight="1">
      <c r="A561" s="32">
        <f t="shared" si="41"/>
        <v>1</v>
      </c>
      <c r="B561" s="33">
        <f t="shared" si="42"/>
        <v>0</v>
      </c>
      <c r="C561" s="110"/>
      <c r="D561" s="33"/>
      <c r="E561" s="88"/>
      <c r="F561" s="103"/>
      <c r="G561" s="151"/>
      <c r="H561" s="99"/>
      <c r="I561" s="99"/>
      <c r="J561" s="98"/>
      <c r="K561" s="99"/>
      <c r="L561" s="34">
        <f t="shared" si="86"/>
        <v>0</v>
      </c>
      <c r="M561" s="35" t="s">
        <v>92</v>
      </c>
      <c r="N561" s="35" t="s">
        <v>8</v>
      </c>
      <c r="O561" s="45" t="str">
        <f>IF(AND('331-CT'!$G$5=TH!G561,OR(M561="331",N561="331")),"x","")</f>
        <v/>
      </c>
      <c r="P561" s="45" t="str">
        <f>IF(AND(A561='111'!$L$11,OR($M561=$P$7,$N561=$P$7)),"x","")</f>
        <v/>
      </c>
      <c r="Q561" s="45" t="str">
        <f>IF(AND($M561=$P$7,$A561&lt;'111'!$L$11),"x","")</f>
        <v/>
      </c>
      <c r="R561" s="45" t="str">
        <f>IF(AND($N561=$P$7,$A561&lt;'111'!$L$11),"x","")</f>
        <v/>
      </c>
    </row>
    <row r="562" spans="1:18" ht="15.75" customHeight="1">
      <c r="A562" s="32">
        <f t="shared" si="41"/>
        <v>1</v>
      </c>
      <c r="B562" s="33">
        <f t="shared" si="42"/>
        <v>0</v>
      </c>
      <c r="C562" s="110"/>
      <c r="D562" s="33"/>
      <c r="E562" s="88"/>
      <c r="F562" s="103"/>
      <c r="G562" s="151"/>
      <c r="H562" s="99"/>
      <c r="I562" s="99"/>
      <c r="J562" s="98"/>
      <c r="K562" s="99"/>
      <c r="L562" s="34">
        <f t="shared" si="86"/>
        <v>0</v>
      </c>
      <c r="M562" s="35" t="s">
        <v>92</v>
      </c>
      <c r="N562" s="35" t="s">
        <v>8</v>
      </c>
      <c r="O562" s="45" t="str">
        <f>IF(AND('331-CT'!$G$5=TH!G562,OR(M562="331",N562="331")),"x","")</f>
        <v/>
      </c>
      <c r="P562" s="45" t="str">
        <f>IF(AND(A562='111'!$L$11,OR($M562=$P$7,$N562=$P$7)),"x","")</f>
        <v/>
      </c>
      <c r="Q562" s="45" t="str">
        <f>IF(AND($M562=$P$7,$A562&lt;'111'!$L$11),"x","")</f>
        <v/>
      </c>
      <c r="R562" s="45" t="str">
        <f>IF(AND($N562=$P$7,$A562&lt;'111'!$L$11),"x","")</f>
        <v/>
      </c>
    </row>
    <row r="563" spans="1:18" ht="15.75" customHeight="1">
      <c r="A563" s="32">
        <f t="shared" si="41"/>
        <v>1</v>
      </c>
      <c r="B563" s="33">
        <f t="shared" si="42"/>
        <v>0</v>
      </c>
      <c r="C563" s="110"/>
      <c r="D563" s="33"/>
      <c r="E563" s="88"/>
      <c r="F563" s="103"/>
      <c r="G563" s="151"/>
      <c r="H563" s="99"/>
      <c r="I563" s="99"/>
      <c r="J563" s="98"/>
      <c r="K563" s="99"/>
      <c r="L563" s="34">
        <f t="shared" si="86"/>
        <v>0</v>
      </c>
      <c r="M563" s="35" t="s">
        <v>92</v>
      </c>
      <c r="N563" s="35" t="s">
        <v>8</v>
      </c>
      <c r="O563" s="45" t="str">
        <f>IF(AND('331-CT'!$G$5=TH!G563,OR(M563="331",N563="331")),"x","")</f>
        <v/>
      </c>
      <c r="P563" s="45" t="str">
        <f>IF(AND(A563='111'!$L$11,OR($M563=$P$7,$N563=$P$7)),"x","")</f>
        <v/>
      </c>
      <c r="Q563" s="45" t="str">
        <f>IF(AND($M563=$P$7,$A563&lt;'111'!$L$11),"x","")</f>
        <v/>
      </c>
      <c r="R563" s="45" t="str">
        <f>IF(AND($N563=$P$7,$A563&lt;'111'!$L$11),"x","")</f>
        <v/>
      </c>
    </row>
    <row r="564" spans="1:18" ht="15.75" customHeight="1">
      <c r="A564" s="32">
        <f t="shared" si="41"/>
        <v>1</v>
      </c>
      <c r="B564" s="33">
        <f t="shared" si="42"/>
        <v>0</v>
      </c>
      <c r="C564" s="110"/>
      <c r="D564" s="33"/>
      <c r="E564" s="88"/>
      <c r="F564" s="103"/>
      <c r="G564" s="151"/>
      <c r="H564" s="99"/>
      <c r="I564" s="99"/>
      <c r="J564" s="98"/>
      <c r="K564" s="99"/>
      <c r="L564" s="34">
        <f t="shared" si="86"/>
        <v>0</v>
      </c>
      <c r="M564" s="35" t="s">
        <v>92</v>
      </c>
      <c r="N564" s="35" t="s">
        <v>8</v>
      </c>
      <c r="O564" s="45" t="str">
        <f>IF(AND('331-CT'!$G$5=TH!G564,OR(M564="331",N564="331")),"x","")</f>
        <v/>
      </c>
      <c r="P564" s="45" t="str">
        <f>IF(AND(A564='111'!$L$11,OR($M564=$P$7,$N564=$P$7)),"x","")</f>
        <v/>
      </c>
      <c r="Q564" s="45" t="str">
        <f>IF(AND($M564=$P$7,$A564&lt;'111'!$L$11),"x","")</f>
        <v/>
      </c>
      <c r="R564" s="45" t="str">
        <f>IF(AND($N564=$P$7,$A564&lt;'111'!$L$11),"x","")</f>
        <v/>
      </c>
    </row>
    <row r="565" spans="1:18" ht="15.75" customHeight="1">
      <c r="A565" s="32">
        <f t="shared" si="41"/>
        <v>1</v>
      </c>
      <c r="B565" s="33">
        <f t="shared" si="42"/>
        <v>0</v>
      </c>
      <c r="C565" s="110"/>
      <c r="D565" s="33"/>
      <c r="E565" s="88"/>
      <c r="F565" s="103"/>
      <c r="G565" s="151"/>
      <c r="H565" s="99"/>
      <c r="I565" s="99"/>
      <c r="J565" s="98"/>
      <c r="K565" s="99"/>
      <c r="L565" s="34">
        <f t="shared" si="86"/>
        <v>0</v>
      </c>
      <c r="M565" s="35" t="s">
        <v>92</v>
      </c>
      <c r="N565" s="35" t="s">
        <v>8</v>
      </c>
      <c r="O565" s="45" t="str">
        <f>IF(AND('331-CT'!$G$5=TH!G565,OR(M565="331",N565="331")),"x","")</f>
        <v/>
      </c>
      <c r="P565" s="45" t="str">
        <f>IF(AND(A565='111'!$L$11,OR($M565=$P$7,$N565=$P$7)),"x","")</f>
        <v/>
      </c>
      <c r="Q565" s="45" t="str">
        <f>IF(AND($M565=$P$7,$A565&lt;'111'!$L$11),"x","")</f>
        <v/>
      </c>
      <c r="R565" s="45" t="str">
        <f>IF(AND($N565=$P$7,$A565&lt;'111'!$L$11),"x","")</f>
        <v/>
      </c>
    </row>
    <row r="566" spans="1:18" ht="15.75" customHeight="1">
      <c r="A566" s="32">
        <f t="shared" ref="A566:A589" si="87">IF(B566&lt;&gt;"",MONTH(B566),"")</f>
        <v>1</v>
      </c>
      <c r="B566" s="33">
        <f t="shared" ref="B566:B589" si="88">D566</f>
        <v>0</v>
      </c>
      <c r="C566" s="110"/>
      <c r="D566" s="33"/>
      <c r="E566" s="88"/>
      <c r="F566" s="103"/>
      <c r="G566" s="151"/>
      <c r="H566" s="99"/>
      <c r="I566" s="99"/>
      <c r="J566" s="98"/>
      <c r="K566" s="99"/>
      <c r="L566" s="34">
        <f t="shared" ref="L566:L589" si="89">ROUND(H566*I566,-3)</f>
        <v>0</v>
      </c>
      <c r="M566" s="35" t="s">
        <v>92</v>
      </c>
      <c r="N566" s="35" t="s">
        <v>8</v>
      </c>
      <c r="O566" s="45" t="str">
        <f>IF(AND('331-CT'!$G$5=TH!G566,OR(M566="331",N566="331")),"x","")</f>
        <v/>
      </c>
      <c r="P566" s="45" t="str">
        <f>IF(AND(A566='111'!$L$11,OR($M566=$P$7,$N566=$P$7)),"x","")</f>
        <v/>
      </c>
      <c r="Q566" s="45" t="str">
        <f>IF(AND($M566=$P$7,$A566&lt;'111'!$L$11),"x","")</f>
        <v/>
      </c>
      <c r="R566" s="45" t="str">
        <f>IF(AND($N566=$P$7,$A566&lt;'111'!$L$11),"x","")</f>
        <v/>
      </c>
    </row>
    <row r="567" spans="1:18" ht="15.75" customHeight="1">
      <c r="A567" s="32">
        <f t="shared" si="87"/>
        <v>1</v>
      </c>
      <c r="B567" s="33">
        <f t="shared" si="88"/>
        <v>0</v>
      </c>
      <c r="C567" s="110"/>
      <c r="D567" s="33"/>
      <c r="E567" s="88"/>
      <c r="F567" s="103"/>
      <c r="G567" s="151"/>
      <c r="H567" s="99"/>
      <c r="I567" s="99"/>
      <c r="J567" s="98"/>
      <c r="K567" s="99"/>
      <c r="L567" s="34">
        <f t="shared" si="89"/>
        <v>0</v>
      </c>
      <c r="M567" s="35" t="s">
        <v>92</v>
      </c>
      <c r="N567" s="35" t="s">
        <v>8</v>
      </c>
      <c r="O567" s="45" t="str">
        <f>IF(AND('331-CT'!$G$5=TH!G567,OR(M567="331",N567="331")),"x","")</f>
        <v/>
      </c>
      <c r="P567" s="45" t="str">
        <f>IF(AND(A567='111'!$L$11,OR($M567=$P$7,$N567=$P$7)),"x","")</f>
        <v/>
      </c>
      <c r="Q567" s="45" t="str">
        <f>IF(AND($M567=$P$7,$A567&lt;'111'!$L$11),"x","")</f>
        <v/>
      </c>
      <c r="R567" s="45" t="str">
        <f>IF(AND($N567=$P$7,$A567&lt;'111'!$L$11),"x","")</f>
        <v/>
      </c>
    </row>
    <row r="568" spans="1:18" ht="15.75" customHeight="1">
      <c r="A568" s="32">
        <f t="shared" si="87"/>
        <v>1</v>
      </c>
      <c r="B568" s="33">
        <f t="shared" si="88"/>
        <v>0</v>
      </c>
      <c r="C568" s="110"/>
      <c r="D568" s="33"/>
      <c r="E568" s="88"/>
      <c r="F568" s="103"/>
      <c r="G568" s="151"/>
      <c r="H568" s="99"/>
      <c r="I568" s="99"/>
      <c r="J568" s="98"/>
      <c r="K568" s="99"/>
      <c r="L568" s="34">
        <f t="shared" si="89"/>
        <v>0</v>
      </c>
      <c r="M568" s="35" t="s">
        <v>92</v>
      </c>
      <c r="N568" s="35" t="s">
        <v>8</v>
      </c>
      <c r="O568" s="45" t="str">
        <f>IF(AND('331-CT'!$G$5=TH!G568,OR(M568="331",N568="331")),"x","")</f>
        <v/>
      </c>
      <c r="P568" s="45" t="str">
        <f>IF(AND(A568='111'!$L$11,OR($M568=$P$7,$N568=$P$7)),"x","")</f>
        <v/>
      </c>
      <c r="Q568" s="45" t="str">
        <f>IF(AND($M568=$P$7,$A568&lt;'111'!$L$11),"x","")</f>
        <v/>
      </c>
      <c r="R568" s="45" t="str">
        <f>IF(AND($N568=$P$7,$A568&lt;'111'!$L$11),"x","")</f>
        <v/>
      </c>
    </row>
    <row r="569" spans="1:18" ht="15.75" customHeight="1">
      <c r="A569" s="32">
        <f t="shared" si="87"/>
        <v>1</v>
      </c>
      <c r="B569" s="33">
        <f t="shared" si="88"/>
        <v>0</v>
      </c>
      <c r="C569" s="110"/>
      <c r="D569" s="33"/>
      <c r="E569" s="88"/>
      <c r="F569" s="103"/>
      <c r="G569" s="151"/>
      <c r="H569" s="99"/>
      <c r="I569" s="99"/>
      <c r="J569" s="98"/>
      <c r="K569" s="99"/>
      <c r="L569" s="34">
        <f t="shared" si="89"/>
        <v>0</v>
      </c>
      <c r="M569" s="35" t="s">
        <v>92</v>
      </c>
      <c r="N569" s="35" t="s">
        <v>8</v>
      </c>
      <c r="O569" s="45" t="str">
        <f>IF(AND('331-CT'!$G$5=TH!G569,OR(M569="331",N569="331")),"x","")</f>
        <v/>
      </c>
      <c r="P569" s="45" t="str">
        <f>IF(AND(A569='111'!$L$11,OR($M569=$P$7,$N569=$P$7)),"x","")</f>
        <v/>
      </c>
      <c r="Q569" s="45" t="str">
        <f>IF(AND($M569=$P$7,$A569&lt;'111'!$L$11),"x","")</f>
        <v/>
      </c>
      <c r="R569" s="45" t="str">
        <f>IF(AND($N569=$P$7,$A569&lt;'111'!$L$11),"x","")</f>
        <v/>
      </c>
    </row>
    <row r="570" spans="1:18" ht="15.75" customHeight="1">
      <c r="A570" s="32">
        <f t="shared" si="87"/>
        <v>1</v>
      </c>
      <c r="B570" s="33">
        <f t="shared" si="88"/>
        <v>0</v>
      </c>
      <c r="C570" s="110"/>
      <c r="D570" s="33"/>
      <c r="E570" s="88"/>
      <c r="F570" s="103"/>
      <c r="G570" s="151"/>
      <c r="H570" s="99"/>
      <c r="I570" s="99"/>
      <c r="J570" s="98"/>
      <c r="K570" s="99"/>
      <c r="L570" s="34">
        <f t="shared" si="89"/>
        <v>0</v>
      </c>
      <c r="M570" s="35" t="s">
        <v>92</v>
      </c>
      <c r="N570" s="35" t="s">
        <v>8</v>
      </c>
      <c r="O570" s="45" t="str">
        <f>IF(AND('331-CT'!$G$5=TH!G570,OR(M570="331",N570="331")),"x","")</f>
        <v/>
      </c>
      <c r="P570" s="45" t="str">
        <f>IF(AND(A570='111'!$L$11,OR($M570=$P$7,$N570=$P$7)),"x","")</f>
        <v/>
      </c>
      <c r="Q570" s="45" t="str">
        <f>IF(AND($M570=$P$7,$A570&lt;'111'!$L$11),"x","")</f>
        <v/>
      </c>
      <c r="R570" s="45" t="str">
        <f>IF(AND($N570=$P$7,$A570&lt;'111'!$L$11),"x","")</f>
        <v/>
      </c>
    </row>
    <row r="571" spans="1:18" ht="15.75" customHeight="1">
      <c r="A571" s="32">
        <f t="shared" si="87"/>
        <v>1</v>
      </c>
      <c r="B571" s="33">
        <f t="shared" si="88"/>
        <v>0</v>
      </c>
      <c r="C571" s="110"/>
      <c r="D571" s="33"/>
      <c r="E571" s="88"/>
      <c r="F571" s="103"/>
      <c r="G571" s="151"/>
      <c r="H571" s="99"/>
      <c r="I571" s="99"/>
      <c r="J571" s="98"/>
      <c r="K571" s="99"/>
      <c r="L571" s="34">
        <f t="shared" si="89"/>
        <v>0</v>
      </c>
      <c r="M571" s="35" t="s">
        <v>92</v>
      </c>
      <c r="N571" s="35" t="s">
        <v>8</v>
      </c>
      <c r="O571" s="45" t="str">
        <f>IF(AND('331-CT'!$G$5=TH!G571,OR(M571="331",N571="331")),"x","")</f>
        <v/>
      </c>
      <c r="P571" s="45" t="str">
        <f>IF(AND(A571='111'!$L$11,OR($M571=$P$7,$N571=$P$7)),"x","")</f>
        <v/>
      </c>
      <c r="Q571" s="45" t="str">
        <f>IF(AND($M571=$P$7,$A571&lt;'111'!$L$11),"x","")</f>
        <v/>
      </c>
      <c r="R571" s="45" t="str">
        <f>IF(AND($N571=$P$7,$A571&lt;'111'!$L$11),"x","")</f>
        <v/>
      </c>
    </row>
    <row r="572" spans="1:18" ht="15.75" customHeight="1">
      <c r="A572" s="32">
        <f t="shared" si="87"/>
        <v>1</v>
      </c>
      <c r="B572" s="33">
        <f t="shared" si="88"/>
        <v>0</v>
      </c>
      <c r="C572" s="110"/>
      <c r="D572" s="33"/>
      <c r="E572" s="88"/>
      <c r="F572" s="103"/>
      <c r="G572" s="151"/>
      <c r="H572" s="99"/>
      <c r="I572" s="99"/>
      <c r="J572" s="98"/>
      <c r="K572" s="99"/>
      <c r="L572" s="34">
        <f t="shared" si="89"/>
        <v>0</v>
      </c>
      <c r="M572" s="35" t="s">
        <v>92</v>
      </c>
      <c r="N572" s="35" t="s">
        <v>8</v>
      </c>
      <c r="O572" s="45" t="str">
        <f>IF(AND('331-CT'!$G$5=TH!G572,OR(M572="331",N572="331")),"x","")</f>
        <v/>
      </c>
      <c r="P572" s="45" t="str">
        <f>IF(AND(A572='111'!$L$11,OR($M572=$P$7,$N572=$P$7)),"x","")</f>
        <v/>
      </c>
      <c r="Q572" s="45" t="str">
        <f>IF(AND($M572=$P$7,$A572&lt;'111'!$L$11),"x","")</f>
        <v/>
      </c>
      <c r="R572" s="45" t="str">
        <f>IF(AND($N572=$P$7,$A572&lt;'111'!$L$11),"x","")</f>
        <v/>
      </c>
    </row>
    <row r="573" spans="1:18" ht="15.75" customHeight="1">
      <c r="A573" s="32">
        <f t="shared" si="87"/>
        <v>1</v>
      </c>
      <c r="B573" s="33">
        <f t="shared" si="88"/>
        <v>0</v>
      </c>
      <c r="C573" s="110"/>
      <c r="D573" s="33"/>
      <c r="E573" s="88"/>
      <c r="F573" s="103"/>
      <c r="G573" s="151"/>
      <c r="H573" s="99"/>
      <c r="I573" s="99"/>
      <c r="J573" s="98"/>
      <c r="K573" s="99"/>
      <c r="L573" s="34">
        <f t="shared" si="89"/>
        <v>0</v>
      </c>
      <c r="M573" s="35" t="s">
        <v>92</v>
      </c>
      <c r="N573" s="35" t="s">
        <v>8</v>
      </c>
      <c r="O573" s="45" t="str">
        <f>IF(AND('331-CT'!$G$5=TH!G573,OR(M573="331",N573="331")),"x","")</f>
        <v/>
      </c>
      <c r="P573" s="45" t="str">
        <f>IF(AND(A573='111'!$L$11,OR($M573=$P$7,$N573=$P$7)),"x","")</f>
        <v/>
      </c>
      <c r="Q573" s="45" t="str">
        <f>IF(AND($M573=$P$7,$A573&lt;'111'!$L$11),"x","")</f>
        <v/>
      </c>
      <c r="R573" s="45" t="str">
        <f>IF(AND($N573=$P$7,$A573&lt;'111'!$L$11),"x","")</f>
        <v/>
      </c>
    </row>
    <row r="574" spans="1:18" ht="15.75" customHeight="1">
      <c r="A574" s="32">
        <f t="shared" si="87"/>
        <v>1</v>
      </c>
      <c r="B574" s="33">
        <f t="shared" si="88"/>
        <v>0</v>
      </c>
      <c r="C574" s="110"/>
      <c r="D574" s="33"/>
      <c r="E574" s="88"/>
      <c r="F574" s="103"/>
      <c r="G574" s="151"/>
      <c r="H574" s="99"/>
      <c r="I574" s="99"/>
      <c r="J574" s="98"/>
      <c r="K574" s="99"/>
      <c r="L574" s="34">
        <f t="shared" si="89"/>
        <v>0</v>
      </c>
      <c r="M574" s="35" t="s">
        <v>92</v>
      </c>
      <c r="N574" s="35" t="s">
        <v>8</v>
      </c>
      <c r="O574" s="45" t="str">
        <f>IF(AND('331-CT'!$G$5=TH!G574,OR(M574="331",N574="331")),"x","")</f>
        <v/>
      </c>
      <c r="P574" s="45" t="str">
        <f>IF(AND(A574='111'!$L$11,OR($M574=$P$7,$N574=$P$7)),"x","")</f>
        <v/>
      </c>
      <c r="Q574" s="45" t="str">
        <f>IF(AND($M574=$P$7,$A574&lt;'111'!$L$11),"x","")</f>
        <v/>
      </c>
      <c r="R574" s="45" t="str">
        <f>IF(AND($N574=$P$7,$A574&lt;'111'!$L$11),"x","")</f>
        <v/>
      </c>
    </row>
    <row r="575" spans="1:18" ht="15.75" customHeight="1">
      <c r="A575" s="32">
        <f t="shared" si="87"/>
        <v>1</v>
      </c>
      <c r="B575" s="33">
        <f t="shared" si="88"/>
        <v>0</v>
      </c>
      <c r="C575" s="110"/>
      <c r="D575" s="33"/>
      <c r="E575" s="88"/>
      <c r="F575" s="103"/>
      <c r="G575" s="151"/>
      <c r="H575" s="99"/>
      <c r="I575" s="99"/>
      <c r="J575" s="98"/>
      <c r="K575" s="99"/>
      <c r="L575" s="34">
        <f t="shared" si="89"/>
        <v>0</v>
      </c>
      <c r="M575" s="35" t="s">
        <v>92</v>
      </c>
      <c r="N575" s="35" t="s">
        <v>8</v>
      </c>
      <c r="O575" s="45" t="str">
        <f>IF(AND('331-CT'!$G$5=TH!G575,OR(M575="331",N575="331")),"x","")</f>
        <v/>
      </c>
      <c r="P575" s="45" t="str">
        <f>IF(AND(A575='111'!$L$11,OR($M575=$P$7,$N575=$P$7)),"x","")</f>
        <v/>
      </c>
      <c r="Q575" s="45" t="str">
        <f>IF(AND($M575=$P$7,$A575&lt;'111'!$L$11),"x","")</f>
        <v/>
      </c>
      <c r="R575" s="45" t="str">
        <f>IF(AND($N575=$P$7,$A575&lt;'111'!$L$11),"x","")</f>
        <v/>
      </c>
    </row>
    <row r="576" spans="1:18" ht="15.75" customHeight="1">
      <c r="A576" s="32">
        <f t="shared" si="87"/>
        <v>1</v>
      </c>
      <c r="B576" s="33">
        <f t="shared" si="88"/>
        <v>0</v>
      </c>
      <c r="C576" s="110"/>
      <c r="D576" s="33"/>
      <c r="E576" s="88"/>
      <c r="F576" s="103"/>
      <c r="G576" s="151"/>
      <c r="H576" s="99"/>
      <c r="I576" s="99"/>
      <c r="J576" s="98"/>
      <c r="K576" s="99"/>
      <c r="L576" s="34">
        <f t="shared" si="89"/>
        <v>0</v>
      </c>
      <c r="M576" s="35" t="s">
        <v>92</v>
      </c>
      <c r="N576" s="35" t="s">
        <v>8</v>
      </c>
      <c r="O576" s="45" t="str">
        <f>IF(AND('331-CT'!$G$5=TH!G576,OR(M576="331",N576="331")),"x","")</f>
        <v/>
      </c>
      <c r="P576" s="45" t="str">
        <f>IF(AND(A576='111'!$L$11,OR($M576=$P$7,$N576=$P$7)),"x","")</f>
        <v/>
      </c>
      <c r="Q576" s="45" t="str">
        <f>IF(AND($M576=$P$7,$A576&lt;'111'!$L$11),"x","")</f>
        <v/>
      </c>
      <c r="R576" s="45" t="str">
        <f>IF(AND($N576=$P$7,$A576&lt;'111'!$L$11),"x","")</f>
        <v/>
      </c>
    </row>
    <row r="577" spans="1:18" ht="15.75" customHeight="1">
      <c r="A577" s="32">
        <f t="shared" si="87"/>
        <v>1</v>
      </c>
      <c r="B577" s="33">
        <f t="shared" si="88"/>
        <v>0</v>
      </c>
      <c r="C577" s="110"/>
      <c r="D577" s="33"/>
      <c r="E577" s="88"/>
      <c r="F577" s="103"/>
      <c r="G577" s="151"/>
      <c r="H577" s="99"/>
      <c r="I577" s="99"/>
      <c r="J577" s="98"/>
      <c r="K577" s="99"/>
      <c r="L577" s="34">
        <f t="shared" si="89"/>
        <v>0</v>
      </c>
      <c r="M577" s="35" t="s">
        <v>92</v>
      </c>
      <c r="N577" s="35" t="s">
        <v>8</v>
      </c>
      <c r="O577" s="45" t="str">
        <f>IF(AND('331-CT'!$G$5=TH!G577,OR(M577="331",N577="331")),"x","")</f>
        <v/>
      </c>
      <c r="P577" s="45" t="str">
        <f>IF(AND(A577='111'!$L$11,OR($M577=$P$7,$N577=$P$7)),"x","")</f>
        <v/>
      </c>
      <c r="Q577" s="45" t="str">
        <f>IF(AND($M577=$P$7,$A577&lt;'111'!$L$11),"x","")</f>
        <v/>
      </c>
      <c r="R577" s="45" t="str">
        <f>IF(AND($N577=$P$7,$A577&lt;'111'!$L$11),"x","")</f>
        <v/>
      </c>
    </row>
    <row r="578" spans="1:18" ht="15.75" customHeight="1">
      <c r="A578" s="32">
        <f t="shared" si="87"/>
        <v>1</v>
      </c>
      <c r="B578" s="33">
        <f t="shared" si="88"/>
        <v>0</v>
      </c>
      <c r="C578" s="110"/>
      <c r="D578" s="33"/>
      <c r="E578" s="88"/>
      <c r="F578" s="103"/>
      <c r="G578" s="151"/>
      <c r="H578" s="99"/>
      <c r="I578" s="99"/>
      <c r="J578" s="98"/>
      <c r="K578" s="99"/>
      <c r="L578" s="34">
        <f t="shared" si="89"/>
        <v>0</v>
      </c>
      <c r="M578" s="35" t="s">
        <v>92</v>
      </c>
      <c r="N578" s="35" t="s">
        <v>8</v>
      </c>
      <c r="O578" s="45" t="str">
        <f>IF(AND('331-CT'!$G$5=TH!G578,OR(M578="331",N578="331")),"x","")</f>
        <v/>
      </c>
      <c r="P578" s="45" t="str">
        <f>IF(AND(A578='111'!$L$11,OR($M578=$P$7,$N578=$P$7)),"x","")</f>
        <v/>
      </c>
      <c r="Q578" s="45" t="str">
        <f>IF(AND($M578=$P$7,$A578&lt;'111'!$L$11),"x","")</f>
        <v/>
      </c>
      <c r="R578" s="45" t="str">
        <f>IF(AND($N578=$P$7,$A578&lt;'111'!$L$11),"x","")</f>
        <v/>
      </c>
    </row>
    <row r="579" spans="1:18" ht="15.75" customHeight="1">
      <c r="A579" s="32">
        <f t="shared" si="87"/>
        <v>1</v>
      </c>
      <c r="B579" s="33">
        <f t="shared" si="88"/>
        <v>0</v>
      </c>
      <c r="C579" s="110"/>
      <c r="D579" s="33"/>
      <c r="E579" s="88"/>
      <c r="F579" s="103"/>
      <c r="G579" s="151"/>
      <c r="H579" s="99"/>
      <c r="I579" s="99"/>
      <c r="J579" s="98"/>
      <c r="K579" s="99"/>
      <c r="L579" s="34">
        <f t="shared" si="89"/>
        <v>0</v>
      </c>
      <c r="M579" s="35" t="s">
        <v>92</v>
      </c>
      <c r="N579" s="35" t="s">
        <v>8</v>
      </c>
      <c r="O579" s="45" t="str">
        <f>IF(AND('331-CT'!$G$5=TH!G579,OR(M579="331",N579="331")),"x","")</f>
        <v/>
      </c>
      <c r="P579" s="45" t="str">
        <f>IF(AND(A579='111'!$L$11,OR($M579=$P$7,$N579=$P$7)),"x","")</f>
        <v/>
      </c>
      <c r="Q579" s="45" t="str">
        <f>IF(AND($M579=$P$7,$A579&lt;'111'!$L$11),"x","")</f>
        <v/>
      </c>
      <c r="R579" s="45" t="str">
        <f>IF(AND($N579=$P$7,$A579&lt;'111'!$L$11),"x","")</f>
        <v/>
      </c>
    </row>
    <row r="580" spans="1:18" ht="15.75" customHeight="1">
      <c r="A580" s="32">
        <f t="shared" si="87"/>
        <v>1</v>
      </c>
      <c r="B580" s="33">
        <f t="shared" si="88"/>
        <v>0</v>
      </c>
      <c r="C580" s="110"/>
      <c r="D580" s="33"/>
      <c r="E580" s="88"/>
      <c r="F580" s="103"/>
      <c r="G580" s="151"/>
      <c r="H580" s="99"/>
      <c r="I580" s="99"/>
      <c r="J580" s="98"/>
      <c r="K580" s="99"/>
      <c r="L580" s="34">
        <f t="shared" si="89"/>
        <v>0</v>
      </c>
      <c r="M580" s="35" t="s">
        <v>92</v>
      </c>
      <c r="N580" s="35" t="s">
        <v>8</v>
      </c>
      <c r="O580" s="45" t="str">
        <f>IF(AND('331-CT'!$G$5=TH!G580,OR(M580="331",N580="331")),"x","")</f>
        <v/>
      </c>
      <c r="P580" s="45" t="str">
        <f>IF(AND(A580='111'!$L$11,OR($M580=$P$7,$N580=$P$7)),"x","")</f>
        <v/>
      </c>
      <c r="Q580" s="45" t="str">
        <f>IF(AND($M580=$P$7,$A580&lt;'111'!$L$11),"x","")</f>
        <v/>
      </c>
      <c r="R580" s="45" t="str">
        <f>IF(AND($N580=$P$7,$A580&lt;'111'!$L$11),"x","")</f>
        <v/>
      </c>
    </row>
    <row r="581" spans="1:18" ht="15.75" customHeight="1">
      <c r="A581" s="32">
        <f t="shared" si="87"/>
        <v>1</v>
      </c>
      <c r="B581" s="33">
        <f t="shared" si="88"/>
        <v>0</v>
      </c>
      <c r="C581" s="110"/>
      <c r="D581" s="33"/>
      <c r="E581" s="88"/>
      <c r="F581" s="103"/>
      <c r="G581" s="151"/>
      <c r="H581" s="99"/>
      <c r="I581" s="99"/>
      <c r="J581" s="98"/>
      <c r="K581" s="99"/>
      <c r="L581" s="34">
        <f t="shared" si="89"/>
        <v>0</v>
      </c>
      <c r="M581" s="35" t="s">
        <v>92</v>
      </c>
      <c r="N581" s="35" t="s">
        <v>8</v>
      </c>
      <c r="O581" s="45" t="str">
        <f>IF(AND('331-CT'!$G$5=TH!G581,OR(M581="331",N581="331")),"x","")</f>
        <v/>
      </c>
      <c r="P581" s="45" t="str">
        <f>IF(AND(A581='111'!$L$11,OR($M581=$P$7,$N581=$P$7)),"x","")</f>
        <v/>
      </c>
      <c r="Q581" s="45" t="str">
        <f>IF(AND($M581=$P$7,$A581&lt;'111'!$L$11),"x","")</f>
        <v/>
      </c>
      <c r="R581" s="45" t="str">
        <f>IF(AND($N581=$P$7,$A581&lt;'111'!$L$11),"x","")</f>
        <v/>
      </c>
    </row>
    <row r="582" spans="1:18" ht="15.75" customHeight="1">
      <c r="A582" s="32">
        <f t="shared" si="87"/>
        <v>1</v>
      </c>
      <c r="B582" s="33">
        <f t="shared" si="88"/>
        <v>0</v>
      </c>
      <c r="C582" s="110"/>
      <c r="D582" s="33"/>
      <c r="E582" s="88"/>
      <c r="F582" s="103"/>
      <c r="G582" s="151"/>
      <c r="H582" s="99"/>
      <c r="I582" s="99"/>
      <c r="J582" s="98"/>
      <c r="K582" s="99"/>
      <c r="L582" s="34">
        <f t="shared" si="89"/>
        <v>0</v>
      </c>
      <c r="M582" s="35" t="s">
        <v>92</v>
      </c>
      <c r="N582" s="35" t="s">
        <v>8</v>
      </c>
      <c r="O582" s="45" t="str">
        <f>IF(AND('331-CT'!$G$5=TH!G582,OR(M582="331",N582="331")),"x","")</f>
        <v/>
      </c>
      <c r="P582" s="45" t="str">
        <f>IF(AND(A582='111'!$L$11,OR($M582=$P$7,$N582=$P$7)),"x","")</f>
        <v/>
      </c>
      <c r="Q582" s="45" t="str">
        <f>IF(AND($M582=$P$7,$A582&lt;'111'!$L$11),"x","")</f>
        <v/>
      </c>
      <c r="R582" s="45" t="str">
        <f>IF(AND($N582=$P$7,$A582&lt;'111'!$L$11),"x","")</f>
        <v/>
      </c>
    </row>
    <row r="583" spans="1:18" ht="15.75" customHeight="1">
      <c r="A583" s="32">
        <f t="shared" si="87"/>
        <v>1</v>
      </c>
      <c r="B583" s="33">
        <f t="shared" si="88"/>
        <v>0</v>
      </c>
      <c r="C583" s="110"/>
      <c r="D583" s="33"/>
      <c r="E583" s="88"/>
      <c r="F583" s="103"/>
      <c r="G583" s="151"/>
      <c r="H583" s="99"/>
      <c r="I583" s="99"/>
      <c r="J583" s="98"/>
      <c r="K583" s="99"/>
      <c r="L583" s="34">
        <f t="shared" si="89"/>
        <v>0</v>
      </c>
      <c r="M583" s="35" t="s">
        <v>92</v>
      </c>
      <c r="N583" s="35" t="s">
        <v>8</v>
      </c>
      <c r="O583" s="45" t="str">
        <f>IF(AND('331-CT'!$G$5=TH!G583,OR(M583="331",N583="331")),"x","")</f>
        <v/>
      </c>
      <c r="P583" s="45" t="str">
        <f>IF(AND(A583='111'!$L$11,OR($M583=$P$7,$N583=$P$7)),"x","")</f>
        <v/>
      </c>
      <c r="Q583" s="45" t="str">
        <f>IF(AND($M583=$P$7,$A583&lt;'111'!$L$11),"x","")</f>
        <v/>
      </c>
      <c r="R583" s="45" t="str">
        <f>IF(AND($N583=$P$7,$A583&lt;'111'!$L$11),"x","")</f>
        <v/>
      </c>
    </row>
    <row r="584" spans="1:18" ht="15.75" customHeight="1">
      <c r="A584" s="32">
        <f t="shared" si="87"/>
        <v>1</v>
      </c>
      <c r="B584" s="33">
        <f t="shared" si="88"/>
        <v>0</v>
      </c>
      <c r="C584" s="110"/>
      <c r="D584" s="33"/>
      <c r="E584" s="88"/>
      <c r="F584" s="103"/>
      <c r="G584" s="151"/>
      <c r="H584" s="99"/>
      <c r="I584" s="99"/>
      <c r="J584" s="98"/>
      <c r="K584" s="99"/>
      <c r="L584" s="34">
        <f t="shared" si="89"/>
        <v>0</v>
      </c>
      <c r="M584" s="35" t="s">
        <v>92</v>
      </c>
      <c r="N584" s="35" t="s">
        <v>8</v>
      </c>
      <c r="O584" s="45" t="str">
        <f>IF(AND('331-CT'!$G$5=TH!G584,OR(M584="331",N584="331")),"x","")</f>
        <v/>
      </c>
      <c r="P584" s="45" t="str">
        <f>IF(AND(A584='111'!$L$11,OR($M584=$P$7,$N584=$P$7)),"x","")</f>
        <v/>
      </c>
      <c r="Q584" s="45" t="str">
        <f>IF(AND($M584=$P$7,$A584&lt;'111'!$L$11),"x","")</f>
        <v/>
      </c>
      <c r="R584" s="45" t="str">
        <f>IF(AND($N584=$P$7,$A584&lt;'111'!$L$11),"x","")</f>
        <v/>
      </c>
    </row>
    <row r="585" spans="1:18" ht="15.75" customHeight="1">
      <c r="A585" s="32">
        <f t="shared" si="87"/>
        <v>1</v>
      </c>
      <c r="B585" s="33">
        <f t="shared" si="88"/>
        <v>0</v>
      </c>
      <c r="C585" s="110"/>
      <c r="D585" s="33"/>
      <c r="E585" s="88"/>
      <c r="F585" s="103"/>
      <c r="G585" s="151"/>
      <c r="H585" s="99"/>
      <c r="I585" s="99"/>
      <c r="J585" s="98"/>
      <c r="K585" s="99"/>
      <c r="L585" s="34">
        <f t="shared" si="89"/>
        <v>0</v>
      </c>
      <c r="M585" s="35" t="s">
        <v>92</v>
      </c>
      <c r="N585" s="35" t="s">
        <v>8</v>
      </c>
      <c r="O585" s="45" t="str">
        <f>IF(AND('331-CT'!$G$5=TH!G585,OR(M585="331",N585="331")),"x","")</f>
        <v/>
      </c>
      <c r="P585" s="45" t="str">
        <f>IF(AND(A585='111'!$L$11,OR($M585=$P$7,$N585=$P$7)),"x","")</f>
        <v/>
      </c>
      <c r="Q585" s="45" t="str">
        <f>IF(AND($M585=$P$7,$A585&lt;'111'!$L$11),"x","")</f>
        <v/>
      </c>
      <c r="R585" s="45" t="str">
        <f>IF(AND($N585=$P$7,$A585&lt;'111'!$L$11),"x","")</f>
        <v/>
      </c>
    </row>
    <row r="586" spans="1:18" ht="15.75" customHeight="1">
      <c r="A586" s="32">
        <f t="shared" si="87"/>
        <v>1</v>
      </c>
      <c r="B586" s="33">
        <f t="shared" si="88"/>
        <v>0</v>
      </c>
      <c r="C586" s="110"/>
      <c r="D586" s="33"/>
      <c r="E586" s="88"/>
      <c r="F586" s="103"/>
      <c r="G586" s="151"/>
      <c r="H586" s="99"/>
      <c r="I586" s="99"/>
      <c r="J586" s="98"/>
      <c r="K586" s="99"/>
      <c r="L586" s="34">
        <f t="shared" si="89"/>
        <v>0</v>
      </c>
      <c r="M586" s="35" t="s">
        <v>92</v>
      </c>
      <c r="N586" s="35" t="s">
        <v>8</v>
      </c>
      <c r="O586" s="45" t="str">
        <f>IF(AND('331-CT'!$G$5=TH!G586,OR(M586="331",N586="331")),"x","")</f>
        <v/>
      </c>
      <c r="P586" s="45" t="str">
        <f>IF(AND(A586='111'!$L$11,OR($M586=$P$7,$N586=$P$7)),"x","")</f>
        <v/>
      </c>
      <c r="Q586" s="45" t="str">
        <f>IF(AND($M586=$P$7,$A586&lt;'111'!$L$11),"x","")</f>
        <v/>
      </c>
      <c r="R586" s="45" t="str">
        <f>IF(AND($N586=$P$7,$A586&lt;'111'!$L$11),"x","")</f>
        <v/>
      </c>
    </row>
    <row r="587" spans="1:18" ht="15.75" customHeight="1">
      <c r="A587" s="32">
        <f t="shared" si="87"/>
        <v>1</v>
      </c>
      <c r="B587" s="33">
        <f t="shared" si="88"/>
        <v>0</v>
      </c>
      <c r="C587" s="110"/>
      <c r="D587" s="33"/>
      <c r="E587" s="88"/>
      <c r="F587" s="103"/>
      <c r="G587" s="151"/>
      <c r="H587" s="99"/>
      <c r="I587" s="99"/>
      <c r="J587" s="98"/>
      <c r="K587" s="99"/>
      <c r="L587" s="34">
        <f t="shared" si="89"/>
        <v>0</v>
      </c>
      <c r="M587" s="35" t="s">
        <v>92</v>
      </c>
      <c r="N587" s="35" t="s">
        <v>8</v>
      </c>
      <c r="O587" s="45" t="str">
        <f>IF(AND('331-CT'!$G$5=TH!G587,OR(M587="331",N587="331")),"x","")</f>
        <v/>
      </c>
      <c r="P587" s="45" t="str">
        <f>IF(AND(A587='111'!$L$11,OR($M587=$P$7,$N587=$P$7)),"x","")</f>
        <v/>
      </c>
      <c r="Q587" s="45" t="str">
        <f>IF(AND($M587=$P$7,$A587&lt;'111'!$L$11),"x","")</f>
        <v/>
      </c>
      <c r="R587" s="45" t="str">
        <f>IF(AND($N587=$P$7,$A587&lt;'111'!$L$11),"x","")</f>
        <v/>
      </c>
    </row>
    <row r="588" spans="1:18" ht="15.75" customHeight="1">
      <c r="A588" s="32">
        <f t="shared" si="87"/>
        <v>1</v>
      </c>
      <c r="B588" s="33">
        <f t="shared" si="88"/>
        <v>0</v>
      </c>
      <c r="C588" s="110"/>
      <c r="D588" s="33"/>
      <c r="E588" s="88"/>
      <c r="F588" s="103"/>
      <c r="G588" s="151"/>
      <c r="H588" s="99"/>
      <c r="I588" s="99"/>
      <c r="J588" s="98"/>
      <c r="K588" s="99"/>
      <c r="L588" s="34">
        <f t="shared" si="89"/>
        <v>0</v>
      </c>
      <c r="M588" s="35" t="s">
        <v>92</v>
      </c>
      <c r="N588" s="35" t="s">
        <v>8</v>
      </c>
      <c r="O588" s="45" t="str">
        <f>IF(AND('331-CT'!$G$5=TH!G588,OR(M588="331",N588="331")),"x","")</f>
        <v/>
      </c>
      <c r="P588" s="45" t="str">
        <f>IF(AND(A588='111'!$L$11,OR($M588=$P$7,$N588=$P$7)),"x","")</f>
        <v/>
      </c>
      <c r="Q588" s="45" t="str">
        <f>IF(AND($M588=$P$7,$A588&lt;'111'!$L$11),"x","")</f>
        <v/>
      </c>
      <c r="R588" s="45" t="str">
        <f>IF(AND($N588=$P$7,$A588&lt;'111'!$L$11),"x","")</f>
        <v/>
      </c>
    </row>
    <row r="589" spans="1:18" ht="15.75" customHeight="1">
      <c r="A589" s="32">
        <f t="shared" si="87"/>
        <v>1</v>
      </c>
      <c r="B589" s="33">
        <f t="shared" si="88"/>
        <v>0</v>
      </c>
      <c r="C589" s="110"/>
      <c r="D589" s="33"/>
      <c r="E589" s="88"/>
      <c r="F589" s="103"/>
      <c r="G589" s="151"/>
      <c r="H589" s="99"/>
      <c r="I589" s="99"/>
      <c r="J589" s="98"/>
      <c r="K589" s="99"/>
      <c r="L589" s="34">
        <f t="shared" si="89"/>
        <v>0</v>
      </c>
      <c r="M589" s="35" t="s">
        <v>92</v>
      </c>
      <c r="N589" s="35" t="s">
        <v>8</v>
      </c>
      <c r="O589" s="45" t="str">
        <f>IF(AND('331-CT'!$G$5=TH!G589,OR(M589="331",N589="331")),"x","")</f>
        <v/>
      </c>
      <c r="P589" s="45" t="str">
        <f>IF(AND(A589='111'!$L$11,OR($M589=$P$7,$N589=$P$7)),"x","")</f>
        <v/>
      </c>
      <c r="Q589" s="45" t="str">
        <f>IF(AND($M589=$P$7,$A589&lt;'111'!$L$11),"x","")</f>
        <v/>
      </c>
      <c r="R589" s="45" t="str">
        <f>IF(AND($N589=$P$7,$A589&lt;'111'!$L$11),"x","")</f>
        <v/>
      </c>
    </row>
    <row r="590" spans="1:18" ht="15.75" customHeight="1">
      <c r="A590" s="32">
        <f t="shared" si="41"/>
        <v>1</v>
      </c>
      <c r="B590" s="33">
        <f t="shared" si="42"/>
        <v>0</v>
      </c>
      <c r="C590" s="110"/>
      <c r="D590" s="33"/>
      <c r="E590" s="88"/>
      <c r="F590" s="103"/>
      <c r="G590" s="151"/>
      <c r="H590" s="99"/>
      <c r="I590" s="99"/>
      <c r="J590" s="98"/>
      <c r="K590" s="99"/>
      <c r="L590" s="34">
        <f t="shared" ref="L590:L613" si="90">ROUND(H590*I590,-3)</f>
        <v>0</v>
      </c>
      <c r="M590" s="35" t="s">
        <v>92</v>
      </c>
      <c r="N590" s="35" t="s">
        <v>8</v>
      </c>
      <c r="O590" s="45" t="str">
        <f>IF(AND('331-CT'!$G$5=TH!G590,OR(M590="331",N590="331")),"x","")</f>
        <v/>
      </c>
      <c r="P590" s="45" t="str">
        <f>IF(AND(A590='111'!$L$11,OR($M590=$P$7,$N590=$P$7)),"x","")</f>
        <v/>
      </c>
      <c r="Q590" s="45" t="str">
        <f>IF(AND($M590=$P$7,$A590&lt;'111'!$L$11),"x","")</f>
        <v/>
      </c>
      <c r="R590" s="45" t="str">
        <f>IF(AND($N590=$P$7,$A590&lt;'111'!$L$11),"x","")</f>
        <v/>
      </c>
    </row>
    <row r="591" spans="1:18" ht="15.75" customHeight="1">
      <c r="A591" s="32">
        <f t="shared" si="41"/>
        <v>1</v>
      </c>
      <c r="B591" s="33">
        <f t="shared" si="42"/>
        <v>0</v>
      </c>
      <c r="C591" s="110"/>
      <c r="D591" s="33"/>
      <c r="E591" s="88"/>
      <c r="F591" s="103"/>
      <c r="G591" s="151"/>
      <c r="H591" s="99"/>
      <c r="I591" s="99"/>
      <c r="J591" s="98"/>
      <c r="K591" s="99"/>
      <c r="L591" s="34">
        <f t="shared" si="90"/>
        <v>0</v>
      </c>
      <c r="M591" s="35" t="s">
        <v>92</v>
      </c>
      <c r="N591" s="35" t="s">
        <v>8</v>
      </c>
      <c r="O591" s="45" t="str">
        <f>IF(AND('331-CT'!$G$5=TH!G591,OR(M591="331",N591="331")),"x","")</f>
        <v/>
      </c>
      <c r="P591" s="45" t="str">
        <f>IF(AND(A591='111'!$L$11,OR($M591=$P$7,$N591=$P$7)),"x","")</f>
        <v/>
      </c>
      <c r="Q591" s="45" t="str">
        <f>IF(AND($M591=$P$7,$A591&lt;'111'!$L$11),"x","")</f>
        <v/>
      </c>
      <c r="R591" s="45" t="str">
        <f>IF(AND($N591=$P$7,$A591&lt;'111'!$L$11),"x","")</f>
        <v/>
      </c>
    </row>
    <row r="592" spans="1:18" ht="15.75" customHeight="1">
      <c r="A592" s="32">
        <f t="shared" si="41"/>
        <v>1</v>
      </c>
      <c r="B592" s="33">
        <f t="shared" si="42"/>
        <v>0</v>
      </c>
      <c r="C592" s="110"/>
      <c r="D592" s="33"/>
      <c r="E592" s="88"/>
      <c r="F592" s="103"/>
      <c r="G592" s="151"/>
      <c r="H592" s="99"/>
      <c r="I592" s="99"/>
      <c r="J592" s="98"/>
      <c r="K592" s="99"/>
      <c r="L592" s="34">
        <f t="shared" si="90"/>
        <v>0</v>
      </c>
      <c r="M592" s="35" t="s">
        <v>92</v>
      </c>
      <c r="N592" s="35" t="s">
        <v>8</v>
      </c>
      <c r="O592" s="45" t="str">
        <f>IF(AND('331-CT'!$G$5=TH!G592,OR(M592="331",N592="331")),"x","")</f>
        <v/>
      </c>
      <c r="P592" s="45" t="str">
        <f>IF(AND(A592='111'!$L$11,OR($M592=$P$7,$N592=$P$7)),"x","")</f>
        <v/>
      </c>
      <c r="Q592" s="45" t="str">
        <f>IF(AND($M592=$P$7,$A592&lt;'111'!$L$11),"x","")</f>
        <v/>
      </c>
      <c r="R592" s="45" t="str">
        <f>IF(AND($N592=$P$7,$A592&lt;'111'!$L$11),"x","")</f>
        <v/>
      </c>
    </row>
    <row r="593" spans="1:18" ht="15.75" customHeight="1">
      <c r="A593" s="32">
        <f t="shared" si="41"/>
        <v>1</v>
      </c>
      <c r="B593" s="33">
        <f t="shared" si="42"/>
        <v>0</v>
      </c>
      <c r="C593" s="110"/>
      <c r="D593" s="33"/>
      <c r="E593" s="88"/>
      <c r="F593" s="103"/>
      <c r="G593" s="151"/>
      <c r="H593" s="99"/>
      <c r="I593" s="99"/>
      <c r="J593" s="98"/>
      <c r="K593" s="99"/>
      <c r="L593" s="34">
        <f t="shared" si="90"/>
        <v>0</v>
      </c>
      <c r="M593" s="35" t="s">
        <v>92</v>
      </c>
      <c r="N593" s="35" t="s">
        <v>8</v>
      </c>
      <c r="O593" s="45" t="str">
        <f>IF(AND('331-CT'!$G$5=TH!G593,OR(M593="331",N593="331")),"x","")</f>
        <v/>
      </c>
      <c r="P593" s="45" t="str">
        <f>IF(AND(A593='111'!$L$11,OR($M593=$P$7,$N593=$P$7)),"x","")</f>
        <v/>
      </c>
      <c r="Q593" s="45" t="str">
        <f>IF(AND($M593=$P$7,$A593&lt;'111'!$L$11),"x","")</f>
        <v/>
      </c>
      <c r="R593" s="45" t="str">
        <f>IF(AND($N593=$P$7,$A593&lt;'111'!$L$11),"x","")</f>
        <v/>
      </c>
    </row>
    <row r="594" spans="1:18" ht="15.75" customHeight="1">
      <c r="A594" s="32">
        <f t="shared" si="41"/>
        <v>1</v>
      </c>
      <c r="B594" s="33">
        <f t="shared" si="42"/>
        <v>0</v>
      </c>
      <c r="C594" s="110"/>
      <c r="D594" s="33"/>
      <c r="E594" s="88"/>
      <c r="F594" s="103"/>
      <c r="G594" s="151"/>
      <c r="H594" s="99"/>
      <c r="I594" s="99"/>
      <c r="J594" s="98"/>
      <c r="K594" s="99"/>
      <c r="L594" s="34">
        <f t="shared" si="90"/>
        <v>0</v>
      </c>
      <c r="M594" s="35" t="s">
        <v>92</v>
      </c>
      <c r="N594" s="35" t="s">
        <v>8</v>
      </c>
      <c r="O594" s="45" t="str">
        <f>IF(AND('331-CT'!$G$5=TH!G594,OR(M594="331",N594="331")),"x","")</f>
        <v/>
      </c>
      <c r="P594" s="45" t="str">
        <f>IF(AND(A594='111'!$L$11,OR($M594=$P$7,$N594=$P$7)),"x","")</f>
        <v/>
      </c>
      <c r="Q594" s="45" t="str">
        <f>IF(AND($M594=$P$7,$A594&lt;'111'!$L$11),"x","")</f>
        <v/>
      </c>
      <c r="R594" s="45" t="str">
        <f>IF(AND($N594=$P$7,$A594&lt;'111'!$L$11),"x","")</f>
        <v/>
      </c>
    </row>
    <row r="595" spans="1:18" ht="15.75" customHeight="1">
      <c r="A595" s="32">
        <f t="shared" si="41"/>
        <v>1</v>
      </c>
      <c r="B595" s="33">
        <f t="shared" si="42"/>
        <v>0</v>
      </c>
      <c r="C595" s="110"/>
      <c r="D595" s="33"/>
      <c r="E595" s="88"/>
      <c r="F595" s="103"/>
      <c r="G595" s="151"/>
      <c r="H595" s="99"/>
      <c r="I595" s="99"/>
      <c r="J595" s="98"/>
      <c r="K595" s="99"/>
      <c r="L595" s="34">
        <f t="shared" si="90"/>
        <v>0</v>
      </c>
      <c r="M595" s="35" t="s">
        <v>92</v>
      </c>
      <c r="N595" s="35" t="s">
        <v>8</v>
      </c>
      <c r="O595" s="45" t="str">
        <f>IF(AND('331-CT'!$G$5=TH!G595,OR(M595="331",N595="331")),"x","")</f>
        <v/>
      </c>
      <c r="P595" s="45" t="str">
        <f>IF(AND(A595='111'!$L$11,OR($M595=$P$7,$N595=$P$7)),"x","")</f>
        <v/>
      </c>
      <c r="Q595" s="45" t="str">
        <f>IF(AND($M595=$P$7,$A595&lt;'111'!$L$11),"x","")</f>
        <v/>
      </c>
      <c r="R595" s="45" t="str">
        <f>IF(AND($N595=$P$7,$A595&lt;'111'!$L$11),"x","")</f>
        <v/>
      </c>
    </row>
    <row r="596" spans="1:18" ht="15.75" customHeight="1">
      <c r="A596" s="32">
        <f t="shared" si="41"/>
        <v>1</v>
      </c>
      <c r="B596" s="33">
        <f t="shared" si="42"/>
        <v>0</v>
      </c>
      <c r="C596" s="110"/>
      <c r="D596" s="33"/>
      <c r="E596" s="88"/>
      <c r="F596" s="103"/>
      <c r="G596" s="151"/>
      <c r="H596" s="99"/>
      <c r="I596" s="99"/>
      <c r="J596" s="98"/>
      <c r="K596" s="99"/>
      <c r="L596" s="34">
        <f t="shared" si="90"/>
        <v>0</v>
      </c>
      <c r="M596" s="35" t="s">
        <v>92</v>
      </c>
      <c r="N596" s="35" t="s">
        <v>8</v>
      </c>
      <c r="O596" s="45" t="str">
        <f>IF(AND('331-CT'!$G$5=TH!G596,OR(M596="331",N596="331")),"x","")</f>
        <v/>
      </c>
      <c r="P596" s="45" t="str">
        <f>IF(AND(A596='111'!$L$11,OR($M596=$P$7,$N596=$P$7)),"x","")</f>
        <v/>
      </c>
      <c r="Q596" s="45" t="str">
        <f>IF(AND($M596=$P$7,$A596&lt;'111'!$L$11),"x","")</f>
        <v/>
      </c>
      <c r="R596" s="45" t="str">
        <f>IF(AND($N596=$P$7,$A596&lt;'111'!$L$11),"x","")</f>
        <v/>
      </c>
    </row>
    <row r="597" spans="1:18" ht="15.75" customHeight="1">
      <c r="A597" s="32">
        <f t="shared" si="41"/>
        <v>1</v>
      </c>
      <c r="B597" s="33">
        <f t="shared" si="42"/>
        <v>0</v>
      </c>
      <c r="C597" s="110"/>
      <c r="D597" s="33"/>
      <c r="E597" s="88"/>
      <c r="F597" s="103"/>
      <c r="G597" s="151"/>
      <c r="H597" s="99"/>
      <c r="I597" s="99"/>
      <c r="J597" s="98"/>
      <c r="K597" s="99"/>
      <c r="L597" s="34">
        <f t="shared" si="90"/>
        <v>0</v>
      </c>
      <c r="M597" s="35" t="s">
        <v>92</v>
      </c>
      <c r="N597" s="35" t="s">
        <v>8</v>
      </c>
      <c r="O597" s="45" t="str">
        <f>IF(AND('331-CT'!$G$5=TH!G597,OR(M597="331",N597="331")),"x","")</f>
        <v/>
      </c>
      <c r="P597" s="45" t="str">
        <f>IF(AND(A597='111'!$L$11,OR($M597=$P$7,$N597=$P$7)),"x","")</f>
        <v/>
      </c>
      <c r="Q597" s="45" t="str">
        <f>IF(AND($M597=$P$7,$A597&lt;'111'!$L$11),"x","")</f>
        <v/>
      </c>
      <c r="R597" s="45" t="str">
        <f>IF(AND($N597=$P$7,$A597&lt;'111'!$L$11),"x","")</f>
        <v/>
      </c>
    </row>
    <row r="598" spans="1:18" ht="15.75" customHeight="1">
      <c r="A598" s="32">
        <f t="shared" si="41"/>
        <v>1</v>
      </c>
      <c r="B598" s="33">
        <f t="shared" si="42"/>
        <v>0</v>
      </c>
      <c r="C598" s="110"/>
      <c r="D598" s="33"/>
      <c r="E598" s="88"/>
      <c r="F598" s="103"/>
      <c r="G598" s="151"/>
      <c r="H598" s="99"/>
      <c r="I598" s="99"/>
      <c r="J598" s="98"/>
      <c r="K598" s="99"/>
      <c r="L598" s="34">
        <f t="shared" si="90"/>
        <v>0</v>
      </c>
      <c r="M598" s="35" t="s">
        <v>92</v>
      </c>
      <c r="N598" s="35" t="s">
        <v>8</v>
      </c>
      <c r="O598" s="45" t="str">
        <f>IF(AND('331-CT'!$G$5=TH!G598,OR(M598="331",N598="331")),"x","")</f>
        <v/>
      </c>
      <c r="P598" s="45" t="str">
        <f>IF(AND(A598='111'!$L$11,OR($M598=$P$7,$N598=$P$7)),"x","")</f>
        <v/>
      </c>
      <c r="Q598" s="45" t="str">
        <f>IF(AND($M598=$P$7,$A598&lt;'111'!$L$11),"x","")</f>
        <v/>
      </c>
      <c r="R598" s="45" t="str">
        <f>IF(AND($N598=$P$7,$A598&lt;'111'!$L$11),"x","")</f>
        <v/>
      </c>
    </row>
    <row r="599" spans="1:18" ht="15.75" customHeight="1">
      <c r="A599" s="32">
        <f t="shared" si="41"/>
        <v>1</v>
      </c>
      <c r="B599" s="33">
        <f t="shared" si="42"/>
        <v>0</v>
      </c>
      <c r="C599" s="110"/>
      <c r="D599" s="33"/>
      <c r="E599" s="88"/>
      <c r="F599" s="103"/>
      <c r="G599" s="151"/>
      <c r="H599" s="99"/>
      <c r="I599" s="99"/>
      <c r="J599" s="98"/>
      <c r="K599" s="99"/>
      <c r="L599" s="34">
        <f t="shared" si="90"/>
        <v>0</v>
      </c>
      <c r="M599" s="35" t="s">
        <v>92</v>
      </c>
      <c r="N599" s="35" t="s">
        <v>8</v>
      </c>
      <c r="O599" s="45" t="str">
        <f>IF(AND('331-CT'!$G$5=TH!G599,OR(M599="331",N599="331")),"x","")</f>
        <v/>
      </c>
      <c r="P599" s="45" t="str">
        <f>IF(AND(A599='111'!$L$11,OR($M599=$P$7,$N599=$P$7)),"x","")</f>
        <v/>
      </c>
      <c r="Q599" s="45" t="str">
        <f>IF(AND($M599=$P$7,$A599&lt;'111'!$L$11),"x","")</f>
        <v/>
      </c>
      <c r="R599" s="45" t="str">
        <f>IF(AND($N599=$P$7,$A599&lt;'111'!$L$11),"x","")</f>
        <v/>
      </c>
    </row>
    <row r="600" spans="1:18" ht="15.75" customHeight="1">
      <c r="A600" s="32">
        <f t="shared" si="41"/>
        <v>1</v>
      </c>
      <c r="B600" s="33">
        <f t="shared" si="42"/>
        <v>0</v>
      </c>
      <c r="C600" s="110"/>
      <c r="D600" s="33"/>
      <c r="E600" s="88"/>
      <c r="F600" s="103"/>
      <c r="G600" s="151"/>
      <c r="H600" s="99"/>
      <c r="I600" s="99"/>
      <c r="J600" s="98"/>
      <c r="K600" s="99"/>
      <c r="L600" s="34">
        <f t="shared" si="90"/>
        <v>0</v>
      </c>
      <c r="M600" s="35" t="s">
        <v>92</v>
      </c>
      <c r="N600" s="35" t="s">
        <v>8</v>
      </c>
      <c r="O600" s="45" t="str">
        <f>IF(AND('331-CT'!$G$5=TH!G600,OR(M600="331",N600="331")),"x","")</f>
        <v/>
      </c>
      <c r="P600" s="45" t="str">
        <f>IF(AND(A600='111'!$L$11,OR($M600=$P$7,$N600=$P$7)),"x","")</f>
        <v/>
      </c>
      <c r="Q600" s="45" t="str">
        <f>IF(AND($M600=$P$7,$A600&lt;'111'!$L$11),"x","")</f>
        <v/>
      </c>
      <c r="R600" s="45" t="str">
        <f>IF(AND($N600=$P$7,$A600&lt;'111'!$L$11),"x","")</f>
        <v/>
      </c>
    </row>
    <row r="601" spans="1:18" ht="15.75" customHeight="1">
      <c r="A601" s="32">
        <f t="shared" si="41"/>
        <v>1</v>
      </c>
      <c r="B601" s="33">
        <f t="shared" si="42"/>
        <v>0</v>
      </c>
      <c r="C601" s="110"/>
      <c r="D601" s="33"/>
      <c r="E601" s="88"/>
      <c r="F601" s="103"/>
      <c r="G601" s="151"/>
      <c r="H601" s="99"/>
      <c r="I601" s="99"/>
      <c r="J601" s="98"/>
      <c r="K601" s="99"/>
      <c r="L601" s="34">
        <f t="shared" si="90"/>
        <v>0</v>
      </c>
      <c r="M601" s="35" t="s">
        <v>92</v>
      </c>
      <c r="N601" s="35" t="s">
        <v>8</v>
      </c>
      <c r="O601" s="45" t="str">
        <f>IF(AND('331-CT'!$G$5=TH!G601,OR(M601="331",N601="331")),"x","")</f>
        <v/>
      </c>
      <c r="P601" s="45" t="str">
        <f>IF(AND(A601='111'!$L$11,OR($M601=$P$7,$N601=$P$7)),"x","")</f>
        <v/>
      </c>
      <c r="Q601" s="45" t="str">
        <f>IF(AND($M601=$P$7,$A601&lt;'111'!$L$11),"x","")</f>
        <v/>
      </c>
      <c r="R601" s="45" t="str">
        <f>IF(AND($N601=$P$7,$A601&lt;'111'!$L$11),"x","")</f>
        <v/>
      </c>
    </row>
    <row r="602" spans="1:18" ht="15.75" customHeight="1">
      <c r="A602" s="32">
        <f t="shared" si="41"/>
        <v>1</v>
      </c>
      <c r="B602" s="33">
        <f t="shared" si="42"/>
        <v>0</v>
      </c>
      <c r="C602" s="110"/>
      <c r="D602" s="33"/>
      <c r="E602" s="88"/>
      <c r="F602" s="103"/>
      <c r="G602" s="151"/>
      <c r="H602" s="99"/>
      <c r="I602" s="99"/>
      <c r="J602" s="98"/>
      <c r="K602" s="99"/>
      <c r="L602" s="34">
        <f t="shared" si="90"/>
        <v>0</v>
      </c>
      <c r="M602" s="35" t="s">
        <v>92</v>
      </c>
      <c r="N602" s="35" t="s">
        <v>8</v>
      </c>
      <c r="O602" s="45" t="str">
        <f>IF(AND('331-CT'!$G$5=TH!G602,OR(M602="331",N602="331")),"x","")</f>
        <v/>
      </c>
      <c r="P602" s="45" t="str">
        <f>IF(AND(A602='111'!$L$11,OR($M602=$P$7,$N602=$P$7)),"x","")</f>
        <v/>
      </c>
      <c r="Q602" s="45" t="str">
        <f>IF(AND($M602=$P$7,$A602&lt;'111'!$L$11),"x","")</f>
        <v/>
      </c>
      <c r="R602" s="45" t="str">
        <f>IF(AND($N602=$P$7,$A602&lt;'111'!$L$11),"x","")</f>
        <v/>
      </c>
    </row>
    <row r="603" spans="1:18" ht="15.75" customHeight="1">
      <c r="A603" s="32">
        <f t="shared" si="41"/>
        <v>1</v>
      </c>
      <c r="B603" s="33">
        <f t="shared" si="42"/>
        <v>0</v>
      </c>
      <c r="C603" s="110"/>
      <c r="D603" s="33"/>
      <c r="E603" s="88"/>
      <c r="F603" s="103"/>
      <c r="G603" s="151"/>
      <c r="H603" s="99"/>
      <c r="I603" s="99"/>
      <c r="J603" s="98"/>
      <c r="K603" s="99"/>
      <c r="L603" s="34">
        <f t="shared" si="90"/>
        <v>0</v>
      </c>
      <c r="M603" s="35" t="s">
        <v>92</v>
      </c>
      <c r="N603" s="35" t="s">
        <v>8</v>
      </c>
      <c r="O603" s="45" t="str">
        <f>IF(AND('331-CT'!$G$5=TH!G603,OR(M603="331",N603="331")),"x","")</f>
        <v/>
      </c>
      <c r="P603" s="45" t="str">
        <f>IF(AND(A603='111'!$L$11,OR($M603=$P$7,$N603=$P$7)),"x","")</f>
        <v/>
      </c>
      <c r="Q603" s="45" t="str">
        <f>IF(AND($M603=$P$7,$A603&lt;'111'!$L$11),"x","")</f>
        <v/>
      </c>
      <c r="R603" s="45" t="str">
        <f>IF(AND($N603=$P$7,$A603&lt;'111'!$L$11),"x","")</f>
        <v/>
      </c>
    </row>
    <row r="604" spans="1:18" ht="15.75" customHeight="1">
      <c r="A604" s="32">
        <f t="shared" si="41"/>
        <v>1</v>
      </c>
      <c r="B604" s="33">
        <f t="shared" si="42"/>
        <v>0</v>
      </c>
      <c r="C604" s="110"/>
      <c r="D604" s="33"/>
      <c r="E604" s="88"/>
      <c r="F604" s="103"/>
      <c r="G604" s="151"/>
      <c r="H604" s="99"/>
      <c r="I604" s="99"/>
      <c r="J604" s="98"/>
      <c r="K604" s="99"/>
      <c r="L604" s="34">
        <f t="shared" si="90"/>
        <v>0</v>
      </c>
      <c r="M604" s="35" t="s">
        <v>92</v>
      </c>
      <c r="N604" s="35" t="s">
        <v>8</v>
      </c>
      <c r="O604" s="45" t="str">
        <f>IF(AND('331-CT'!$G$5=TH!G604,OR(M604="331",N604="331")),"x","")</f>
        <v/>
      </c>
      <c r="P604" s="45" t="str">
        <f>IF(AND(A604='111'!$L$11,OR($M604=$P$7,$N604=$P$7)),"x","")</f>
        <v/>
      </c>
      <c r="Q604" s="45" t="str">
        <f>IF(AND($M604=$P$7,$A604&lt;'111'!$L$11),"x","")</f>
        <v/>
      </c>
      <c r="R604" s="45" t="str">
        <f>IF(AND($N604=$P$7,$A604&lt;'111'!$L$11),"x","")</f>
        <v/>
      </c>
    </row>
    <row r="605" spans="1:18" ht="15.75" customHeight="1">
      <c r="A605" s="32">
        <f t="shared" si="41"/>
        <v>1</v>
      </c>
      <c r="B605" s="33">
        <f t="shared" si="42"/>
        <v>0</v>
      </c>
      <c r="C605" s="110"/>
      <c r="D605" s="33"/>
      <c r="E605" s="88"/>
      <c r="F605" s="103"/>
      <c r="G605" s="151"/>
      <c r="H605" s="99"/>
      <c r="I605" s="99"/>
      <c r="J605" s="98"/>
      <c r="K605" s="99"/>
      <c r="L605" s="34">
        <f t="shared" si="90"/>
        <v>0</v>
      </c>
      <c r="M605" s="35" t="s">
        <v>92</v>
      </c>
      <c r="N605" s="35" t="s">
        <v>8</v>
      </c>
      <c r="O605" s="45" t="str">
        <f>IF(AND('331-CT'!$G$5=TH!G605,OR(M605="331",N605="331")),"x","")</f>
        <v/>
      </c>
      <c r="P605" s="45" t="str">
        <f>IF(AND(A605='111'!$L$11,OR($M605=$P$7,$N605=$P$7)),"x","")</f>
        <v/>
      </c>
      <c r="Q605" s="45" t="str">
        <f>IF(AND($M605=$P$7,$A605&lt;'111'!$L$11),"x","")</f>
        <v/>
      </c>
      <c r="R605" s="45" t="str">
        <f>IF(AND($N605=$P$7,$A605&lt;'111'!$L$11),"x","")</f>
        <v/>
      </c>
    </row>
    <row r="606" spans="1:18" ht="15.75" customHeight="1">
      <c r="A606" s="32">
        <f t="shared" si="41"/>
        <v>1</v>
      </c>
      <c r="B606" s="33">
        <f t="shared" si="42"/>
        <v>0</v>
      </c>
      <c r="C606" s="110"/>
      <c r="D606" s="33"/>
      <c r="E606" s="88"/>
      <c r="F606" s="103"/>
      <c r="G606" s="151"/>
      <c r="H606" s="99"/>
      <c r="I606" s="99"/>
      <c r="J606" s="98"/>
      <c r="K606" s="99"/>
      <c r="L606" s="34">
        <f t="shared" si="90"/>
        <v>0</v>
      </c>
      <c r="M606" s="35" t="s">
        <v>92</v>
      </c>
      <c r="N606" s="35" t="s">
        <v>8</v>
      </c>
      <c r="O606" s="45" t="str">
        <f>IF(AND('331-CT'!$G$5=TH!G606,OR(M606="331",N606="331")),"x","")</f>
        <v/>
      </c>
      <c r="P606" s="45" t="str">
        <f>IF(AND(A606='111'!$L$11,OR($M606=$P$7,$N606=$P$7)),"x","")</f>
        <v/>
      </c>
      <c r="Q606" s="45" t="str">
        <f>IF(AND($M606=$P$7,$A606&lt;'111'!$L$11),"x","")</f>
        <v/>
      </c>
      <c r="R606" s="45" t="str">
        <f>IF(AND($N606=$P$7,$A606&lt;'111'!$L$11),"x","")</f>
        <v/>
      </c>
    </row>
    <row r="607" spans="1:18" ht="15.75" customHeight="1">
      <c r="A607" s="32">
        <f t="shared" si="41"/>
        <v>1</v>
      </c>
      <c r="B607" s="33">
        <f t="shared" si="42"/>
        <v>0</v>
      </c>
      <c r="C607" s="110"/>
      <c r="D607" s="33"/>
      <c r="E607" s="88"/>
      <c r="F607" s="103"/>
      <c r="G607" s="151"/>
      <c r="H607" s="99"/>
      <c r="I607" s="99"/>
      <c r="J607" s="98"/>
      <c r="K607" s="99"/>
      <c r="L607" s="34">
        <f t="shared" si="90"/>
        <v>0</v>
      </c>
      <c r="M607" s="35" t="s">
        <v>92</v>
      </c>
      <c r="N607" s="35" t="s">
        <v>8</v>
      </c>
      <c r="O607" s="45" t="str">
        <f>IF(AND('331-CT'!$G$5=TH!G607,OR(M607="331",N607="331")),"x","")</f>
        <v/>
      </c>
      <c r="P607" s="45" t="str">
        <f>IF(AND(A607='111'!$L$11,OR($M607=$P$7,$N607=$P$7)),"x","")</f>
        <v/>
      </c>
      <c r="Q607" s="45" t="str">
        <f>IF(AND($M607=$P$7,$A607&lt;'111'!$L$11),"x","")</f>
        <v/>
      </c>
      <c r="R607" s="45" t="str">
        <f>IF(AND($N607=$P$7,$A607&lt;'111'!$L$11),"x","")</f>
        <v/>
      </c>
    </row>
    <row r="608" spans="1:18" ht="15.75" customHeight="1">
      <c r="A608" s="32">
        <f t="shared" si="41"/>
        <v>1</v>
      </c>
      <c r="B608" s="33">
        <f t="shared" si="42"/>
        <v>0</v>
      </c>
      <c r="C608" s="110"/>
      <c r="D608" s="33"/>
      <c r="E608" s="88"/>
      <c r="F608" s="103"/>
      <c r="G608" s="151"/>
      <c r="H608" s="99"/>
      <c r="I608" s="99"/>
      <c r="J608" s="98"/>
      <c r="K608" s="99"/>
      <c r="L608" s="34">
        <f t="shared" si="90"/>
        <v>0</v>
      </c>
      <c r="M608" s="35" t="s">
        <v>92</v>
      </c>
      <c r="N608" s="35" t="s">
        <v>8</v>
      </c>
      <c r="O608" s="45" t="str">
        <f>IF(AND('331-CT'!$G$5=TH!G608,OR(M608="331",N608="331")),"x","")</f>
        <v/>
      </c>
      <c r="P608" s="45" t="str">
        <f>IF(AND(A608='111'!$L$11,OR($M608=$P$7,$N608=$P$7)),"x","")</f>
        <v/>
      </c>
      <c r="Q608" s="45" t="str">
        <f>IF(AND($M608=$P$7,$A608&lt;'111'!$L$11),"x","")</f>
        <v/>
      </c>
      <c r="R608" s="45" t="str">
        <f>IF(AND($N608=$P$7,$A608&lt;'111'!$L$11),"x","")</f>
        <v/>
      </c>
    </row>
    <row r="609" spans="1:18" ht="15.75" customHeight="1">
      <c r="A609" s="32">
        <f t="shared" si="41"/>
        <v>1</v>
      </c>
      <c r="B609" s="33">
        <f t="shared" si="42"/>
        <v>0</v>
      </c>
      <c r="C609" s="110"/>
      <c r="D609" s="33"/>
      <c r="E609" s="88"/>
      <c r="F609" s="103"/>
      <c r="G609" s="151"/>
      <c r="H609" s="99"/>
      <c r="I609" s="99"/>
      <c r="J609" s="98"/>
      <c r="K609" s="99"/>
      <c r="L609" s="34">
        <f t="shared" si="90"/>
        <v>0</v>
      </c>
      <c r="M609" s="35" t="s">
        <v>92</v>
      </c>
      <c r="N609" s="35" t="s">
        <v>8</v>
      </c>
      <c r="O609" s="45" t="str">
        <f>IF(AND('331-CT'!$G$5=TH!G609,OR(M609="331",N609="331")),"x","")</f>
        <v/>
      </c>
      <c r="P609" s="45" t="str">
        <f>IF(AND(A609='111'!$L$11,OR($M609=$P$7,$N609=$P$7)),"x","")</f>
        <v/>
      </c>
      <c r="Q609" s="45" t="str">
        <f>IF(AND($M609=$P$7,$A609&lt;'111'!$L$11),"x","")</f>
        <v/>
      </c>
      <c r="R609" s="45" t="str">
        <f>IF(AND($N609=$P$7,$A609&lt;'111'!$L$11),"x","")</f>
        <v/>
      </c>
    </row>
    <row r="610" spans="1:18" ht="15.75" customHeight="1">
      <c r="A610" s="32">
        <f t="shared" si="41"/>
        <v>1</v>
      </c>
      <c r="B610" s="33">
        <f t="shared" si="42"/>
        <v>0</v>
      </c>
      <c r="C610" s="110"/>
      <c r="D610" s="33"/>
      <c r="E610" s="88"/>
      <c r="F610" s="103"/>
      <c r="G610" s="151"/>
      <c r="H610" s="99"/>
      <c r="I610" s="99"/>
      <c r="J610" s="98"/>
      <c r="K610" s="99"/>
      <c r="L610" s="34">
        <f t="shared" si="90"/>
        <v>0</v>
      </c>
      <c r="M610" s="35" t="s">
        <v>92</v>
      </c>
      <c r="N610" s="35" t="s">
        <v>8</v>
      </c>
      <c r="O610" s="45" t="str">
        <f>IF(AND('331-CT'!$G$5=TH!G610,OR(M610="331",N610="331")),"x","")</f>
        <v/>
      </c>
      <c r="P610" s="45" t="str">
        <f>IF(AND(A610='111'!$L$11,OR($M610=$P$7,$N610=$P$7)),"x","")</f>
        <v/>
      </c>
      <c r="Q610" s="45" t="str">
        <f>IF(AND($M610=$P$7,$A610&lt;'111'!$L$11),"x","")</f>
        <v/>
      </c>
      <c r="R610" s="45" t="str">
        <f>IF(AND($N610=$P$7,$A610&lt;'111'!$L$11),"x","")</f>
        <v/>
      </c>
    </row>
    <row r="611" spans="1:18" ht="15.75" customHeight="1">
      <c r="A611" s="32">
        <f t="shared" si="41"/>
        <v>1</v>
      </c>
      <c r="B611" s="33">
        <f t="shared" si="42"/>
        <v>0</v>
      </c>
      <c r="C611" s="110"/>
      <c r="D611" s="33"/>
      <c r="E611" s="88"/>
      <c r="F611" s="103"/>
      <c r="G611" s="151"/>
      <c r="H611" s="99"/>
      <c r="I611" s="99"/>
      <c r="J611" s="98"/>
      <c r="K611" s="99"/>
      <c r="L611" s="34">
        <f t="shared" si="90"/>
        <v>0</v>
      </c>
      <c r="M611" s="35" t="s">
        <v>92</v>
      </c>
      <c r="N611" s="35" t="s">
        <v>8</v>
      </c>
      <c r="O611" s="45" t="str">
        <f>IF(AND('331-CT'!$G$5=TH!G611,OR(M611="331",N611="331")),"x","")</f>
        <v/>
      </c>
      <c r="P611" s="45" t="str">
        <f>IF(AND(A611='111'!$L$11,OR($M611=$P$7,$N611=$P$7)),"x","")</f>
        <v/>
      </c>
      <c r="Q611" s="45" t="str">
        <f>IF(AND($M611=$P$7,$A611&lt;'111'!$L$11),"x","")</f>
        <v/>
      </c>
      <c r="R611" s="45" t="str">
        <f>IF(AND($N611=$P$7,$A611&lt;'111'!$L$11),"x","")</f>
        <v/>
      </c>
    </row>
    <row r="612" spans="1:18" ht="15.75" customHeight="1">
      <c r="A612" s="32">
        <f t="shared" si="41"/>
        <v>1</v>
      </c>
      <c r="B612" s="33">
        <f t="shared" si="42"/>
        <v>0</v>
      </c>
      <c r="C612" s="110"/>
      <c r="D612" s="33"/>
      <c r="E612" s="88"/>
      <c r="F612" s="103"/>
      <c r="G612" s="151"/>
      <c r="H612" s="99"/>
      <c r="I612" s="99"/>
      <c r="J612" s="98"/>
      <c r="K612" s="99"/>
      <c r="L612" s="34">
        <f t="shared" si="90"/>
        <v>0</v>
      </c>
      <c r="M612" s="35" t="s">
        <v>92</v>
      </c>
      <c r="N612" s="35" t="s">
        <v>8</v>
      </c>
      <c r="O612" s="45" t="str">
        <f>IF(AND('331-CT'!$G$5=TH!G612,OR(M612="331",N612="331")),"x","")</f>
        <v/>
      </c>
      <c r="P612" s="45" t="str">
        <f>IF(AND(A612='111'!$L$11,OR($M612=$P$7,$N612=$P$7)),"x","")</f>
        <v/>
      </c>
      <c r="Q612" s="45" t="str">
        <f>IF(AND($M612=$P$7,$A612&lt;'111'!$L$11),"x","")</f>
        <v/>
      </c>
      <c r="R612" s="45" t="str">
        <f>IF(AND($N612=$P$7,$A612&lt;'111'!$L$11),"x","")</f>
        <v/>
      </c>
    </row>
    <row r="613" spans="1:18" ht="15.75" customHeight="1">
      <c r="A613" s="32">
        <f t="shared" si="41"/>
        <v>1</v>
      </c>
      <c r="B613" s="33">
        <f t="shared" si="42"/>
        <v>0</v>
      </c>
      <c r="C613" s="110"/>
      <c r="D613" s="33"/>
      <c r="E613" s="88"/>
      <c r="F613" s="103"/>
      <c r="G613" s="151"/>
      <c r="H613" s="99"/>
      <c r="I613" s="99"/>
      <c r="J613" s="98"/>
      <c r="K613" s="99"/>
      <c r="L613" s="34">
        <f t="shared" si="90"/>
        <v>0</v>
      </c>
      <c r="M613" s="35" t="s">
        <v>92</v>
      </c>
      <c r="N613" s="35" t="s">
        <v>8</v>
      </c>
      <c r="O613" s="45" t="str">
        <f>IF(AND('331-CT'!$G$5=TH!G613,OR(M613="331",N613="331")),"x","")</f>
        <v/>
      </c>
      <c r="P613" s="45" t="str">
        <f>IF(AND(A613='111'!$L$11,OR($M613=$P$7,$N613=$P$7)),"x","")</f>
        <v/>
      </c>
      <c r="Q613" s="45" t="str">
        <f>IF(AND($M613=$P$7,$A613&lt;'111'!$L$11),"x","")</f>
        <v/>
      </c>
      <c r="R613" s="45" t="str">
        <f>IF(AND($N613=$P$7,$A613&lt;'111'!$L$11),"x","")</f>
        <v/>
      </c>
    </row>
    <row r="614" spans="1:18" ht="15.75" customHeight="1">
      <c r="A614" s="32">
        <f t="shared" ref="A614:A637" si="91">IF(B614&lt;&gt;"",MONTH(B614),"")</f>
        <v>1</v>
      </c>
      <c r="B614" s="33">
        <f t="shared" ref="B614:B637" si="92">D614</f>
        <v>0</v>
      </c>
      <c r="C614" s="110"/>
      <c r="D614" s="33"/>
      <c r="E614" s="88"/>
      <c r="F614" s="103"/>
      <c r="G614" s="151"/>
      <c r="H614" s="99"/>
      <c r="I614" s="99"/>
      <c r="J614" s="98"/>
      <c r="K614" s="99"/>
      <c r="L614" s="34">
        <f t="shared" ref="L614:L637" si="93">ROUND(H614*I614,-3)</f>
        <v>0</v>
      </c>
      <c r="M614" s="35" t="s">
        <v>92</v>
      </c>
      <c r="N614" s="35" t="s">
        <v>8</v>
      </c>
      <c r="O614" s="45" t="str">
        <f>IF(AND('331-CT'!$G$5=TH!G614,OR(M614="331",N614="331")),"x","")</f>
        <v/>
      </c>
      <c r="P614" s="45" t="str">
        <f>IF(AND(A614='111'!$L$11,OR($M614=$P$7,$N614=$P$7)),"x","")</f>
        <v/>
      </c>
      <c r="Q614" s="45" t="str">
        <f>IF(AND($M614=$P$7,$A614&lt;'111'!$L$11),"x","")</f>
        <v/>
      </c>
      <c r="R614" s="45" t="str">
        <f>IF(AND($N614=$P$7,$A614&lt;'111'!$L$11),"x","")</f>
        <v/>
      </c>
    </row>
    <row r="615" spans="1:18" ht="15.75" customHeight="1">
      <c r="A615" s="32">
        <f t="shared" si="91"/>
        <v>1</v>
      </c>
      <c r="B615" s="33">
        <f t="shared" si="92"/>
        <v>0</v>
      </c>
      <c r="C615" s="110"/>
      <c r="D615" s="33"/>
      <c r="E615" s="88"/>
      <c r="F615" s="103"/>
      <c r="G615" s="151"/>
      <c r="H615" s="99"/>
      <c r="I615" s="99"/>
      <c r="J615" s="98"/>
      <c r="K615" s="99"/>
      <c r="L615" s="34">
        <f t="shared" si="93"/>
        <v>0</v>
      </c>
      <c r="M615" s="35" t="s">
        <v>92</v>
      </c>
      <c r="N615" s="35" t="s">
        <v>8</v>
      </c>
      <c r="O615" s="45" t="str">
        <f>IF(AND('331-CT'!$G$5=TH!G615,OR(M615="331",N615="331")),"x","")</f>
        <v/>
      </c>
      <c r="P615" s="45" t="str">
        <f>IF(AND(A615='111'!$L$11,OR($M615=$P$7,$N615=$P$7)),"x","")</f>
        <v/>
      </c>
      <c r="Q615" s="45" t="str">
        <f>IF(AND($M615=$P$7,$A615&lt;'111'!$L$11),"x","")</f>
        <v/>
      </c>
      <c r="R615" s="45" t="str">
        <f>IF(AND($N615=$P$7,$A615&lt;'111'!$L$11),"x","")</f>
        <v/>
      </c>
    </row>
    <row r="616" spans="1:18" ht="15.75" customHeight="1">
      <c r="A616" s="32">
        <f t="shared" si="91"/>
        <v>1</v>
      </c>
      <c r="B616" s="33">
        <f t="shared" si="92"/>
        <v>0</v>
      </c>
      <c r="C616" s="110"/>
      <c r="D616" s="33"/>
      <c r="E616" s="88"/>
      <c r="F616" s="103"/>
      <c r="G616" s="151"/>
      <c r="H616" s="99"/>
      <c r="I616" s="99"/>
      <c r="J616" s="98"/>
      <c r="K616" s="99"/>
      <c r="L616" s="34">
        <f t="shared" si="93"/>
        <v>0</v>
      </c>
      <c r="M616" s="35" t="s">
        <v>92</v>
      </c>
      <c r="N616" s="35" t="s">
        <v>8</v>
      </c>
      <c r="O616" s="45" t="str">
        <f>IF(AND('331-CT'!$G$5=TH!G616,OR(M616="331",N616="331")),"x","")</f>
        <v/>
      </c>
      <c r="P616" s="45" t="str">
        <f>IF(AND(A616='111'!$L$11,OR($M616=$P$7,$N616=$P$7)),"x","")</f>
        <v/>
      </c>
      <c r="Q616" s="45" t="str">
        <f>IF(AND($M616=$P$7,$A616&lt;'111'!$L$11),"x","")</f>
        <v/>
      </c>
      <c r="R616" s="45" t="str">
        <f>IF(AND($N616=$P$7,$A616&lt;'111'!$L$11),"x","")</f>
        <v/>
      </c>
    </row>
    <row r="617" spans="1:18" ht="15.75" customHeight="1">
      <c r="A617" s="32">
        <f t="shared" si="91"/>
        <v>1</v>
      </c>
      <c r="B617" s="33">
        <f t="shared" si="92"/>
        <v>0</v>
      </c>
      <c r="C617" s="110"/>
      <c r="D617" s="33"/>
      <c r="E617" s="88"/>
      <c r="F617" s="103"/>
      <c r="G617" s="151"/>
      <c r="H617" s="99"/>
      <c r="I617" s="99"/>
      <c r="J617" s="98"/>
      <c r="K617" s="99"/>
      <c r="L617" s="34">
        <f t="shared" si="93"/>
        <v>0</v>
      </c>
      <c r="M617" s="35" t="s">
        <v>92</v>
      </c>
      <c r="N617" s="35" t="s">
        <v>8</v>
      </c>
      <c r="O617" s="45" t="str">
        <f>IF(AND('331-CT'!$G$5=TH!G617,OR(M617="331",N617="331")),"x","")</f>
        <v/>
      </c>
      <c r="P617" s="45" t="str">
        <f>IF(AND(A617='111'!$L$11,OR($M617=$P$7,$N617=$P$7)),"x","")</f>
        <v/>
      </c>
      <c r="Q617" s="45" t="str">
        <f>IF(AND($M617=$P$7,$A617&lt;'111'!$L$11),"x","")</f>
        <v/>
      </c>
      <c r="R617" s="45" t="str">
        <f>IF(AND($N617=$P$7,$A617&lt;'111'!$L$11),"x","")</f>
        <v/>
      </c>
    </row>
    <row r="618" spans="1:18" ht="15.75" customHeight="1">
      <c r="A618" s="32">
        <f t="shared" si="91"/>
        <v>1</v>
      </c>
      <c r="B618" s="33">
        <f t="shared" si="92"/>
        <v>0</v>
      </c>
      <c r="C618" s="110"/>
      <c r="D618" s="33"/>
      <c r="E618" s="88"/>
      <c r="F618" s="103"/>
      <c r="G618" s="151"/>
      <c r="H618" s="99"/>
      <c r="I618" s="99"/>
      <c r="J618" s="98"/>
      <c r="K618" s="99"/>
      <c r="L618" s="34">
        <f t="shared" si="93"/>
        <v>0</v>
      </c>
      <c r="M618" s="35" t="s">
        <v>92</v>
      </c>
      <c r="N618" s="35" t="s">
        <v>8</v>
      </c>
      <c r="O618" s="45" t="str">
        <f>IF(AND('331-CT'!$G$5=TH!G618,OR(M618="331",N618="331")),"x","")</f>
        <v/>
      </c>
      <c r="P618" s="45" t="str">
        <f>IF(AND(A618='111'!$L$11,OR($M618=$P$7,$N618=$P$7)),"x","")</f>
        <v/>
      </c>
      <c r="Q618" s="45" t="str">
        <f>IF(AND($M618=$P$7,$A618&lt;'111'!$L$11),"x","")</f>
        <v/>
      </c>
      <c r="R618" s="45" t="str">
        <f>IF(AND($N618=$P$7,$A618&lt;'111'!$L$11),"x","")</f>
        <v/>
      </c>
    </row>
    <row r="619" spans="1:18" ht="15.75" customHeight="1">
      <c r="A619" s="32">
        <f t="shared" si="91"/>
        <v>1</v>
      </c>
      <c r="B619" s="33">
        <f t="shared" si="92"/>
        <v>0</v>
      </c>
      <c r="C619" s="110"/>
      <c r="D619" s="33"/>
      <c r="E619" s="88"/>
      <c r="F619" s="103"/>
      <c r="G619" s="151"/>
      <c r="H619" s="99"/>
      <c r="I619" s="99"/>
      <c r="J619" s="98"/>
      <c r="K619" s="99"/>
      <c r="L619" s="34">
        <f t="shared" si="93"/>
        <v>0</v>
      </c>
      <c r="M619" s="35" t="s">
        <v>92</v>
      </c>
      <c r="N619" s="35" t="s">
        <v>8</v>
      </c>
      <c r="O619" s="45" t="str">
        <f>IF(AND('331-CT'!$G$5=TH!G619,OR(M619="331",N619="331")),"x","")</f>
        <v/>
      </c>
      <c r="P619" s="45" t="str">
        <f>IF(AND(A619='111'!$L$11,OR($M619=$P$7,$N619=$P$7)),"x","")</f>
        <v/>
      </c>
      <c r="Q619" s="45" t="str">
        <f>IF(AND($M619=$P$7,$A619&lt;'111'!$L$11),"x","")</f>
        <v/>
      </c>
      <c r="R619" s="45" t="str">
        <f>IF(AND($N619=$P$7,$A619&lt;'111'!$L$11),"x","")</f>
        <v/>
      </c>
    </row>
    <row r="620" spans="1:18" ht="15.75" customHeight="1">
      <c r="A620" s="32">
        <f t="shared" si="91"/>
        <v>1</v>
      </c>
      <c r="B620" s="33">
        <f t="shared" si="92"/>
        <v>0</v>
      </c>
      <c r="C620" s="110"/>
      <c r="D620" s="33"/>
      <c r="E620" s="88"/>
      <c r="F620" s="103"/>
      <c r="G620" s="151"/>
      <c r="H620" s="99"/>
      <c r="I620" s="99"/>
      <c r="J620" s="98"/>
      <c r="K620" s="99"/>
      <c r="L620" s="34">
        <f t="shared" si="93"/>
        <v>0</v>
      </c>
      <c r="M620" s="35" t="s">
        <v>92</v>
      </c>
      <c r="N620" s="35" t="s">
        <v>8</v>
      </c>
      <c r="O620" s="45" t="str">
        <f>IF(AND('331-CT'!$G$5=TH!G620,OR(M620="331",N620="331")),"x","")</f>
        <v/>
      </c>
      <c r="P620" s="45" t="str">
        <f>IF(AND(A620='111'!$L$11,OR($M620=$P$7,$N620=$P$7)),"x","")</f>
        <v/>
      </c>
      <c r="Q620" s="45" t="str">
        <f>IF(AND($M620=$P$7,$A620&lt;'111'!$L$11),"x","")</f>
        <v/>
      </c>
      <c r="R620" s="45" t="str">
        <f>IF(AND($N620=$P$7,$A620&lt;'111'!$L$11),"x","")</f>
        <v/>
      </c>
    </row>
    <row r="621" spans="1:18" ht="15.75" customHeight="1">
      <c r="A621" s="32">
        <f t="shared" si="91"/>
        <v>1</v>
      </c>
      <c r="B621" s="33">
        <f t="shared" si="92"/>
        <v>0</v>
      </c>
      <c r="C621" s="110"/>
      <c r="D621" s="33"/>
      <c r="E621" s="88"/>
      <c r="F621" s="103"/>
      <c r="G621" s="151"/>
      <c r="H621" s="99"/>
      <c r="I621" s="99"/>
      <c r="J621" s="98"/>
      <c r="K621" s="99"/>
      <c r="L621" s="34">
        <f t="shared" si="93"/>
        <v>0</v>
      </c>
      <c r="M621" s="35" t="s">
        <v>92</v>
      </c>
      <c r="N621" s="35" t="s">
        <v>8</v>
      </c>
      <c r="O621" s="45" t="str">
        <f>IF(AND('331-CT'!$G$5=TH!G621,OR(M621="331",N621="331")),"x","")</f>
        <v/>
      </c>
      <c r="P621" s="45" t="str">
        <f>IF(AND(A621='111'!$L$11,OR($M621=$P$7,$N621=$P$7)),"x","")</f>
        <v/>
      </c>
      <c r="Q621" s="45" t="str">
        <f>IF(AND($M621=$P$7,$A621&lt;'111'!$L$11),"x","")</f>
        <v/>
      </c>
      <c r="R621" s="45" t="str">
        <f>IF(AND($N621=$P$7,$A621&lt;'111'!$L$11),"x","")</f>
        <v/>
      </c>
    </row>
    <row r="622" spans="1:18" ht="15.75" customHeight="1">
      <c r="A622" s="32">
        <f t="shared" si="91"/>
        <v>1</v>
      </c>
      <c r="B622" s="33">
        <f t="shared" si="92"/>
        <v>0</v>
      </c>
      <c r="C622" s="110"/>
      <c r="D622" s="33"/>
      <c r="E622" s="88"/>
      <c r="F622" s="103"/>
      <c r="G622" s="151"/>
      <c r="H622" s="99"/>
      <c r="I622" s="99"/>
      <c r="J622" s="98"/>
      <c r="K622" s="99"/>
      <c r="L622" s="34">
        <f t="shared" si="93"/>
        <v>0</v>
      </c>
      <c r="M622" s="35" t="s">
        <v>92</v>
      </c>
      <c r="N622" s="35" t="s">
        <v>8</v>
      </c>
      <c r="O622" s="45" t="str">
        <f>IF(AND('331-CT'!$G$5=TH!G622,OR(M622="331",N622="331")),"x","")</f>
        <v/>
      </c>
      <c r="P622" s="45" t="str">
        <f>IF(AND(A622='111'!$L$11,OR($M622=$P$7,$N622=$P$7)),"x","")</f>
        <v/>
      </c>
      <c r="Q622" s="45" t="str">
        <f>IF(AND($M622=$P$7,$A622&lt;'111'!$L$11),"x","")</f>
        <v/>
      </c>
      <c r="R622" s="45" t="str">
        <f>IF(AND($N622=$P$7,$A622&lt;'111'!$L$11),"x","")</f>
        <v/>
      </c>
    </row>
    <row r="623" spans="1:18" ht="15.75" customHeight="1">
      <c r="A623" s="32">
        <f t="shared" si="91"/>
        <v>1</v>
      </c>
      <c r="B623" s="33">
        <f t="shared" si="92"/>
        <v>0</v>
      </c>
      <c r="C623" s="110"/>
      <c r="D623" s="33"/>
      <c r="E623" s="88"/>
      <c r="F623" s="103"/>
      <c r="G623" s="151"/>
      <c r="H623" s="99"/>
      <c r="I623" s="99"/>
      <c r="J623" s="98"/>
      <c r="K623" s="99"/>
      <c r="L623" s="34">
        <f t="shared" si="93"/>
        <v>0</v>
      </c>
      <c r="M623" s="35" t="s">
        <v>92</v>
      </c>
      <c r="N623" s="35" t="s">
        <v>8</v>
      </c>
      <c r="O623" s="45" t="str">
        <f>IF(AND('331-CT'!$G$5=TH!G623,OR(M623="331",N623="331")),"x","")</f>
        <v/>
      </c>
      <c r="P623" s="45" t="str">
        <f>IF(AND(A623='111'!$L$11,OR($M623=$P$7,$N623=$P$7)),"x","")</f>
        <v/>
      </c>
      <c r="Q623" s="45" t="str">
        <f>IF(AND($M623=$P$7,$A623&lt;'111'!$L$11),"x","")</f>
        <v/>
      </c>
      <c r="R623" s="45" t="str">
        <f>IF(AND($N623=$P$7,$A623&lt;'111'!$L$11),"x","")</f>
        <v/>
      </c>
    </row>
    <row r="624" spans="1:18" ht="15.75" customHeight="1">
      <c r="A624" s="32">
        <f t="shared" si="91"/>
        <v>1</v>
      </c>
      <c r="B624" s="33">
        <f t="shared" si="92"/>
        <v>0</v>
      </c>
      <c r="C624" s="110"/>
      <c r="D624" s="33"/>
      <c r="E624" s="88"/>
      <c r="F624" s="103"/>
      <c r="G624" s="151"/>
      <c r="H624" s="99"/>
      <c r="I624" s="99"/>
      <c r="J624" s="98"/>
      <c r="K624" s="99"/>
      <c r="L624" s="34">
        <f t="shared" si="93"/>
        <v>0</v>
      </c>
      <c r="M624" s="35" t="s">
        <v>92</v>
      </c>
      <c r="N624" s="35" t="s">
        <v>8</v>
      </c>
      <c r="O624" s="45" t="str">
        <f>IF(AND('331-CT'!$G$5=TH!G624,OR(M624="331",N624="331")),"x","")</f>
        <v/>
      </c>
      <c r="P624" s="45" t="str">
        <f>IF(AND(A624='111'!$L$11,OR($M624=$P$7,$N624=$P$7)),"x","")</f>
        <v/>
      </c>
      <c r="Q624" s="45" t="str">
        <f>IF(AND($M624=$P$7,$A624&lt;'111'!$L$11),"x","")</f>
        <v/>
      </c>
      <c r="R624" s="45" t="str">
        <f>IF(AND($N624=$P$7,$A624&lt;'111'!$L$11),"x","")</f>
        <v/>
      </c>
    </row>
    <row r="625" spans="1:18" ht="15.75" customHeight="1">
      <c r="A625" s="32">
        <f t="shared" si="91"/>
        <v>1</v>
      </c>
      <c r="B625" s="33">
        <f t="shared" si="92"/>
        <v>0</v>
      </c>
      <c r="C625" s="110"/>
      <c r="D625" s="33"/>
      <c r="E625" s="88"/>
      <c r="F625" s="103"/>
      <c r="G625" s="151"/>
      <c r="H625" s="99"/>
      <c r="I625" s="99"/>
      <c r="J625" s="98"/>
      <c r="K625" s="99"/>
      <c r="L625" s="34">
        <f t="shared" si="93"/>
        <v>0</v>
      </c>
      <c r="M625" s="35" t="s">
        <v>92</v>
      </c>
      <c r="N625" s="35" t="s">
        <v>8</v>
      </c>
      <c r="O625" s="45" t="str">
        <f>IF(AND('331-CT'!$G$5=TH!G625,OR(M625="331",N625="331")),"x","")</f>
        <v/>
      </c>
      <c r="P625" s="45" t="str">
        <f>IF(AND(A625='111'!$L$11,OR($M625=$P$7,$N625=$P$7)),"x","")</f>
        <v/>
      </c>
      <c r="Q625" s="45" t="str">
        <f>IF(AND($M625=$P$7,$A625&lt;'111'!$L$11),"x","")</f>
        <v/>
      </c>
      <c r="R625" s="45" t="str">
        <f>IF(AND($N625=$P$7,$A625&lt;'111'!$L$11),"x","")</f>
        <v/>
      </c>
    </row>
    <row r="626" spans="1:18" ht="15.75" customHeight="1">
      <c r="A626" s="32">
        <f t="shared" si="91"/>
        <v>1</v>
      </c>
      <c r="B626" s="33">
        <f t="shared" si="92"/>
        <v>0</v>
      </c>
      <c r="C626" s="110"/>
      <c r="D626" s="33"/>
      <c r="E626" s="88"/>
      <c r="F626" s="103"/>
      <c r="G626" s="151"/>
      <c r="H626" s="99"/>
      <c r="I626" s="99"/>
      <c r="J626" s="98"/>
      <c r="K626" s="99"/>
      <c r="L626" s="34">
        <f t="shared" si="93"/>
        <v>0</v>
      </c>
      <c r="M626" s="35" t="s">
        <v>92</v>
      </c>
      <c r="N626" s="35" t="s">
        <v>8</v>
      </c>
      <c r="O626" s="45" t="str">
        <f>IF(AND('331-CT'!$G$5=TH!G626,OR(M626="331",N626="331")),"x","")</f>
        <v/>
      </c>
      <c r="P626" s="45" t="str">
        <f>IF(AND(A626='111'!$L$11,OR($M626=$P$7,$N626=$P$7)),"x","")</f>
        <v/>
      </c>
      <c r="Q626" s="45" t="str">
        <f>IF(AND($M626=$P$7,$A626&lt;'111'!$L$11),"x","")</f>
        <v/>
      </c>
      <c r="R626" s="45" t="str">
        <f>IF(AND($N626=$P$7,$A626&lt;'111'!$L$11),"x","")</f>
        <v/>
      </c>
    </row>
    <row r="627" spans="1:18" ht="15.75" customHeight="1">
      <c r="A627" s="32">
        <f t="shared" si="91"/>
        <v>1</v>
      </c>
      <c r="B627" s="33">
        <f t="shared" si="92"/>
        <v>0</v>
      </c>
      <c r="C627" s="110"/>
      <c r="D627" s="33"/>
      <c r="E627" s="88"/>
      <c r="F627" s="103"/>
      <c r="G627" s="151"/>
      <c r="H627" s="99"/>
      <c r="I627" s="99"/>
      <c r="J627" s="98"/>
      <c r="K627" s="99"/>
      <c r="L627" s="34">
        <f t="shared" si="93"/>
        <v>0</v>
      </c>
      <c r="M627" s="35" t="s">
        <v>92</v>
      </c>
      <c r="N627" s="35" t="s">
        <v>8</v>
      </c>
      <c r="O627" s="45" t="str">
        <f>IF(AND('331-CT'!$G$5=TH!G627,OR(M627="331",N627="331")),"x","")</f>
        <v/>
      </c>
      <c r="P627" s="45" t="str">
        <f>IF(AND(A627='111'!$L$11,OR($M627=$P$7,$N627=$P$7)),"x","")</f>
        <v/>
      </c>
      <c r="Q627" s="45" t="str">
        <f>IF(AND($M627=$P$7,$A627&lt;'111'!$L$11),"x","")</f>
        <v/>
      </c>
      <c r="R627" s="45" t="str">
        <f>IF(AND($N627=$P$7,$A627&lt;'111'!$L$11),"x","")</f>
        <v/>
      </c>
    </row>
    <row r="628" spans="1:18" ht="15.75" customHeight="1">
      <c r="A628" s="32">
        <f t="shared" si="91"/>
        <v>1</v>
      </c>
      <c r="B628" s="33">
        <f t="shared" si="92"/>
        <v>0</v>
      </c>
      <c r="C628" s="110"/>
      <c r="D628" s="33"/>
      <c r="E628" s="88"/>
      <c r="F628" s="103"/>
      <c r="G628" s="151"/>
      <c r="H628" s="99"/>
      <c r="I628" s="99"/>
      <c r="J628" s="98"/>
      <c r="K628" s="99"/>
      <c r="L628" s="34">
        <f t="shared" si="93"/>
        <v>0</v>
      </c>
      <c r="M628" s="35" t="s">
        <v>92</v>
      </c>
      <c r="N628" s="35" t="s">
        <v>8</v>
      </c>
      <c r="O628" s="45" t="str">
        <f>IF(AND('331-CT'!$G$5=TH!G628,OR(M628="331",N628="331")),"x","")</f>
        <v/>
      </c>
      <c r="P628" s="45" t="str">
        <f>IF(AND(A628='111'!$L$11,OR($M628=$P$7,$N628=$P$7)),"x","")</f>
        <v/>
      </c>
      <c r="Q628" s="45" t="str">
        <f>IF(AND($M628=$P$7,$A628&lt;'111'!$L$11),"x","")</f>
        <v/>
      </c>
      <c r="R628" s="45" t="str">
        <f>IF(AND($N628=$P$7,$A628&lt;'111'!$L$11),"x","")</f>
        <v/>
      </c>
    </row>
    <row r="629" spans="1:18" ht="15.75" customHeight="1">
      <c r="A629" s="32">
        <f t="shared" si="91"/>
        <v>1</v>
      </c>
      <c r="B629" s="33">
        <f t="shared" si="92"/>
        <v>0</v>
      </c>
      <c r="C629" s="110"/>
      <c r="D629" s="33"/>
      <c r="E629" s="88"/>
      <c r="F629" s="103"/>
      <c r="G629" s="151"/>
      <c r="H629" s="99"/>
      <c r="I629" s="99"/>
      <c r="J629" s="98"/>
      <c r="K629" s="99"/>
      <c r="L629" s="34">
        <f t="shared" si="93"/>
        <v>0</v>
      </c>
      <c r="M629" s="35" t="s">
        <v>92</v>
      </c>
      <c r="N629" s="35" t="s">
        <v>8</v>
      </c>
      <c r="O629" s="45" t="str">
        <f>IF(AND('331-CT'!$G$5=TH!G629,OR(M629="331",N629="331")),"x","")</f>
        <v/>
      </c>
      <c r="P629" s="45" t="str">
        <f>IF(AND(A629='111'!$L$11,OR($M629=$P$7,$N629=$P$7)),"x","")</f>
        <v/>
      </c>
      <c r="Q629" s="45" t="str">
        <f>IF(AND($M629=$P$7,$A629&lt;'111'!$L$11),"x","")</f>
        <v/>
      </c>
      <c r="R629" s="45" t="str">
        <f>IF(AND($N629=$P$7,$A629&lt;'111'!$L$11),"x","")</f>
        <v/>
      </c>
    </row>
    <row r="630" spans="1:18" ht="15.75" customHeight="1">
      <c r="A630" s="32">
        <f t="shared" si="91"/>
        <v>1</v>
      </c>
      <c r="B630" s="33">
        <f t="shared" si="92"/>
        <v>0</v>
      </c>
      <c r="C630" s="110"/>
      <c r="D630" s="33"/>
      <c r="E630" s="88"/>
      <c r="F630" s="103"/>
      <c r="G630" s="151"/>
      <c r="H630" s="99"/>
      <c r="I630" s="99"/>
      <c r="J630" s="98"/>
      <c r="K630" s="99"/>
      <c r="L630" s="34">
        <f t="shared" si="93"/>
        <v>0</v>
      </c>
      <c r="M630" s="35" t="s">
        <v>92</v>
      </c>
      <c r="N630" s="35" t="s">
        <v>8</v>
      </c>
      <c r="O630" s="45" t="str">
        <f>IF(AND('331-CT'!$G$5=TH!G630,OR(M630="331",N630="331")),"x","")</f>
        <v/>
      </c>
      <c r="P630" s="45" t="str">
        <f>IF(AND(A630='111'!$L$11,OR($M630=$P$7,$N630=$P$7)),"x","")</f>
        <v/>
      </c>
      <c r="Q630" s="45" t="str">
        <f>IF(AND($M630=$P$7,$A630&lt;'111'!$L$11),"x","")</f>
        <v/>
      </c>
      <c r="R630" s="45" t="str">
        <f>IF(AND($N630=$P$7,$A630&lt;'111'!$L$11),"x","")</f>
        <v/>
      </c>
    </row>
    <row r="631" spans="1:18" ht="15.75" customHeight="1">
      <c r="A631" s="32">
        <f t="shared" si="91"/>
        <v>1</v>
      </c>
      <c r="B631" s="33">
        <f t="shared" si="92"/>
        <v>0</v>
      </c>
      <c r="C631" s="110"/>
      <c r="D631" s="33"/>
      <c r="E631" s="88"/>
      <c r="F631" s="103"/>
      <c r="G631" s="151"/>
      <c r="H631" s="99"/>
      <c r="I631" s="99"/>
      <c r="J631" s="98"/>
      <c r="K631" s="99"/>
      <c r="L631" s="34">
        <f t="shared" si="93"/>
        <v>0</v>
      </c>
      <c r="M631" s="35" t="s">
        <v>92</v>
      </c>
      <c r="N631" s="35" t="s">
        <v>8</v>
      </c>
      <c r="O631" s="45" t="str">
        <f>IF(AND('331-CT'!$G$5=TH!G631,OR(M631="331",N631="331")),"x","")</f>
        <v/>
      </c>
      <c r="P631" s="45" t="str">
        <f>IF(AND(A631='111'!$L$11,OR($M631=$P$7,$N631=$P$7)),"x","")</f>
        <v/>
      </c>
      <c r="Q631" s="45" t="str">
        <f>IF(AND($M631=$P$7,$A631&lt;'111'!$L$11),"x","")</f>
        <v/>
      </c>
      <c r="R631" s="45" t="str">
        <f>IF(AND($N631=$P$7,$A631&lt;'111'!$L$11),"x","")</f>
        <v/>
      </c>
    </row>
    <row r="632" spans="1:18" ht="15.75" customHeight="1">
      <c r="A632" s="32">
        <f t="shared" si="91"/>
        <v>1</v>
      </c>
      <c r="B632" s="33">
        <f t="shared" si="92"/>
        <v>0</v>
      </c>
      <c r="C632" s="110"/>
      <c r="D632" s="33"/>
      <c r="E632" s="88"/>
      <c r="F632" s="103"/>
      <c r="G632" s="151"/>
      <c r="H632" s="99"/>
      <c r="I632" s="99"/>
      <c r="J632" s="98"/>
      <c r="K632" s="99"/>
      <c r="L632" s="34">
        <f t="shared" si="93"/>
        <v>0</v>
      </c>
      <c r="M632" s="35" t="s">
        <v>92</v>
      </c>
      <c r="N632" s="35" t="s">
        <v>8</v>
      </c>
      <c r="O632" s="45" t="str">
        <f>IF(AND('331-CT'!$G$5=TH!G632,OR(M632="331",N632="331")),"x","")</f>
        <v/>
      </c>
      <c r="P632" s="45" t="str">
        <f>IF(AND(A632='111'!$L$11,OR($M632=$P$7,$N632=$P$7)),"x","")</f>
        <v/>
      </c>
      <c r="Q632" s="45" t="str">
        <f>IF(AND($M632=$P$7,$A632&lt;'111'!$L$11),"x","")</f>
        <v/>
      </c>
      <c r="R632" s="45" t="str">
        <f>IF(AND($N632=$P$7,$A632&lt;'111'!$L$11),"x","")</f>
        <v/>
      </c>
    </row>
    <row r="633" spans="1:18" ht="15.75" customHeight="1">
      <c r="A633" s="32">
        <f t="shared" si="91"/>
        <v>1</v>
      </c>
      <c r="B633" s="33">
        <f t="shared" si="92"/>
        <v>0</v>
      </c>
      <c r="C633" s="110"/>
      <c r="D633" s="33"/>
      <c r="E633" s="88"/>
      <c r="F633" s="103"/>
      <c r="G633" s="151"/>
      <c r="H633" s="99"/>
      <c r="I633" s="99"/>
      <c r="J633" s="98"/>
      <c r="K633" s="99"/>
      <c r="L633" s="34">
        <f t="shared" si="93"/>
        <v>0</v>
      </c>
      <c r="M633" s="35" t="s">
        <v>92</v>
      </c>
      <c r="N633" s="35" t="s">
        <v>8</v>
      </c>
      <c r="O633" s="45" t="str">
        <f>IF(AND('331-CT'!$G$5=TH!G633,OR(M633="331",N633="331")),"x","")</f>
        <v/>
      </c>
      <c r="P633" s="45" t="str">
        <f>IF(AND(A633='111'!$L$11,OR($M633=$P$7,$N633=$P$7)),"x","")</f>
        <v/>
      </c>
      <c r="Q633" s="45" t="str">
        <f>IF(AND($M633=$P$7,$A633&lt;'111'!$L$11),"x","")</f>
        <v/>
      </c>
      <c r="R633" s="45" t="str">
        <f>IF(AND($N633=$P$7,$A633&lt;'111'!$L$11),"x","")</f>
        <v/>
      </c>
    </row>
    <row r="634" spans="1:18" ht="15.75" customHeight="1">
      <c r="A634" s="32">
        <f t="shared" si="91"/>
        <v>1</v>
      </c>
      <c r="B634" s="33">
        <f t="shared" si="92"/>
        <v>0</v>
      </c>
      <c r="C634" s="110"/>
      <c r="D634" s="33"/>
      <c r="E634" s="88"/>
      <c r="F634" s="103"/>
      <c r="G634" s="151"/>
      <c r="H634" s="99"/>
      <c r="I634" s="99"/>
      <c r="J634" s="98"/>
      <c r="K634" s="99"/>
      <c r="L634" s="34">
        <f t="shared" si="93"/>
        <v>0</v>
      </c>
      <c r="M634" s="35" t="s">
        <v>92</v>
      </c>
      <c r="N634" s="35" t="s">
        <v>8</v>
      </c>
      <c r="O634" s="45" t="str">
        <f>IF(AND('331-CT'!$G$5=TH!G634,OR(M634="331",N634="331")),"x","")</f>
        <v/>
      </c>
      <c r="P634" s="45" t="str">
        <f>IF(AND(A634='111'!$L$11,OR($M634=$P$7,$N634=$P$7)),"x","")</f>
        <v/>
      </c>
      <c r="Q634" s="45" t="str">
        <f>IF(AND($M634=$P$7,$A634&lt;'111'!$L$11),"x","")</f>
        <v/>
      </c>
      <c r="R634" s="45" t="str">
        <f>IF(AND($N634=$P$7,$A634&lt;'111'!$L$11),"x","")</f>
        <v/>
      </c>
    </row>
    <row r="635" spans="1:18" ht="15.75" customHeight="1">
      <c r="A635" s="32">
        <f t="shared" si="91"/>
        <v>1</v>
      </c>
      <c r="B635" s="33">
        <f t="shared" si="92"/>
        <v>0</v>
      </c>
      <c r="C635" s="110"/>
      <c r="D635" s="33"/>
      <c r="E635" s="88"/>
      <c r="F635" s="103"/>
      <c r="G635" s="151"/>
      <c r="H635" s="99"/>
      <c r="I635" s="99"/>
      <c r="J635" s="98"/>
      <c r="K635" s="99"/>
      <c r="L635" s="34">
        <f t="shared" si="93"/>
        <v>0</v>
      </c>
      <c r="M635" s="35" t="s">
        <v>92</v>
      </c>
      <c r="N635" s="35" t="s">
        <v>8</v>
      </c>
      <c r="O635" s="45" t="str">
        <f>IF(AND('331-CT'!$G$5=TH!G635,OR(M635="331",N635="331")),"x","")</f>
        <v/>
      </c>
      <c r="P635" s="45" t="str">
        <f>IF(AND(A635='111'!$L$11,OR($M635=$P$7,$N635=$P$7)),"x","")</f>
        <v/>
      </c>
      <c r="Q635" s="45" t="str">
        <f>IF(AND($M635=$P$7,$A635&lt;'111'!$L$11),"x","")</f>
        <v/>
      </c>
      <c r="R635" s="45" t="str">
        <f>IF(AND($N635=$P$7,$A635&lt;'111'!$L$11),"x","")</f>
        <v/>
      </c>
    </row>
    <row r="636" spans="1:18" ht="15.75" customHeight="1">
      <c r="A636" s="32">
        <f t="shared" si="91"/>
        <v>1</v>
      </c>
      <c r="B636" s="33">
        <f t="shared" si="92"/>
        <v>0</v>
      </c>
      <c r="C636" s="110"/>
      <c r="D636" s="33"/>
      <c r="E636" s="88"/>
      <c r="F636" s="103"/>
      <c r="G636" s="151"/>
      <c r="H636" s="99"/>
      <c r="I636" s="99"/>
      <c r="J636" s="98"/>
      <c r="K636" s="99"/>
      <c r="L636" s="34">
        <f t="shared" si="93"/>
        <v>0</v>
      </c>
      <c r="M636" s="35" t="s">
        <v>92</v>
      </c>
      <c r="N636" s="35" t="s">
        <v>8</v>
      </c>
      <c r="O636" s="45" t="str">
        <f>IF(AND('331-CT'!$G$5=TH!G636,OR(M636="331",N636="331")),"x","")</f>
        <v/>
      </c>
      <c r="P636" s="45" t="str">
        <f>IF(AND(A636='111'!$L$11,OR($M636=$P$7,$N636=$P$7)),"x","")</f>
        <v/>
      </c>
      <c r="Q636" s="45" t="str">
        <f>IF(AND($M636=$P$7,$A636&lt;'111'!$L$11),"x","")</f>
        <v/>
      </c>
      <c r="R636" s="45" t="str">
        <f>IF(AND($N636=$P$7,$A636&lt;'111'!$L$11),"x","")</f>
        <v/>
      </c>
    </row>
    <row r="637" spans="1:18" ht="15.75" customHeight="1">
      <c r="A637" s="32">
        <f t="shared" si="91"/>
        <v>1</v>
      </c>
      <c r="B637" s="33">
        <f t="shared" si="92"/>
        <v>0</v>
      </c>
      <c r="C637" s="110"/>
      <c r="D637" s="33"/>
      <c r="E637" s="88"/>
      <c r="F637" s="103"/>
      <c r="G637" s="151"/>
      <c r="H637" s="99"/>
      <c r="I637" s="99"/>
      <c r="J637" s="98"/>
      <c r="K637" s="99"/>
      <c r="L637" s="34">
        <f t="shared" si="93"/>
        <v>0</v>
      </c>
      <c r="M637" s="35" t="s">
        <v>92</v>
      </c>
      <c r="N637" s="35" t="s">
        <v>8</v>
      </c>
      <c r="O637" s="45" t="str">
        <f>IF(AND('331-CT'!$G$5=TH!G637,OR(M637="331",N637="331")),"x","")</f>
        <v/>
      </c>
      <c r="P637" s="45" t="str">
        <f>IF(AND(A637='111'!$L$11,OR($M637=$P$7,$N637=$P$7)),"x","")</f>
        <v/>
      </c>
      <c r="Q637" s="45" t="str">
        <f>IF(AND($M637=$P$7,$A637&lt;'111'!$L$11),"x","")</f>
        <v/>
      </c>
      <c r="R637" s="45" t="str">
        <f>IF(AND($N637=$P$7,$A637&lt;'111'!$L$11),"x","")</f>
        <v/>
      </c>
    </row>
    <row r="638" spans="1:18" ht="15.75" customHeight="1">
      <c r="A638" s="32">
        <f t="shared" si="41"/>
        <v>1</v>
      </c>
      <c r="B638" s="33">
        <f t="shared" si="42"/>
        <v>0</v>
      </c>
      <c r="C638" s="110"/>
      <c r="D638" s="33"/>
      <c r="E638" s="88"/>
      <c r="F638" s="103"/>
      <c r="G638" s="151"/>
      <c r="H638" s="99"/>
      <c r="I638" s="99"/>
      <c r="J638" s="98"/>
      <c r="K638" s="99"/>
      <c r="L638" s="34">
        <f t="shared" ref="L638:L661" si="94">ROUND(H638*I638,-3)</f>
        <v>0</v>
      </c>
      <c r="M638" s="35" t="s">
        <v>92</v>
      </c>
      <c r="N638" s="35" t="s">
        <v>8</v>
      </c>
      <c r="O638" s="45" t="str">
        <f>IF(AND('331-CT'!$G$5=TH!G638,OR(M638="331",N638="331")),"x","")</f>
        <v/>
      </c>
      <c r="P638" s="45" t="str">
        <f>IF(AND(A638='111'!$L$11,OR($M638=$P$7,$N638=$P$7)),"x","")</f>
        <v/>
      </c>
      <c r="Q638" s="45" t="str">
        <f>IF(AND($M638=$P$7,$A638&lt;'111'!$L$11),"x","")</f>
        <v/>
      </c>
      <c r="R638" s="45" t="str">
        <f>IF(AND($N638=$P$7,$A638&lt;'111'!$L$11),"x","")</f>
        <v/>
      </c>
    </row>
    <row r="639" spans="1:18" ht="15.75" customHeight="1">
      <c r="A639" s="32">
        <f t="shared" si="41"/>
        <v>1</v>
      </c>
      <c r="B639" s="33">
        <f t="shared" si="42"/>
        <v>0</v>
      </c>
      <c r="C639" s="110"/>
      <c r="D639" s="33"/>
      <c r="E639" s="88"/>
      <c r="F639" s="103"/>
      <c r="G639" s="151"/>
      <c r="H639" s="99"/>
      <c r="I639" s="99"/>
      <c r="J639" s="98"/>
      <c r="K639" s="99"/>
      <c r="L639" s="34">
        <f t="shared" si="94"/>
        <v>0</v>
      </c>
      <c r="M639" s="35" t="s">
        <v>92</v>
      </c>
      <c r="N639" s="35" t="s">
        <v>8</v>
      </c>
      <c r="O639" s="45" t="str">
        <f>IF(AND('331-CT'!$G$5=TH!G639,OR(M639="331",N639="331")),"x","")</f>
        <v/>
      </c>
      <c r="P639" s="45" t="str">
        <f>IF(AND(A639='111'!$L$11,OR($M639=$P$7,$N639=$P$7)),"x","")</f>
        <v/>
      </c>
      <c r="Q639" s="45" t="str">
        <f>IF(AND($M639=$P$7,$A639&lt;'111'!$L$11),"x","")</f>
        <v/>
      </c>
      <c r="R639" s="45" t="str">
        <f>IF(AND($N639=$P$7,$A639&lt;'111'!$L$11),"x","")</f>
        <v/>
      </c>
    </row>
    <row r="640" spans="1:18" ht="15.75" customHeight="1">
      <c r="A640" s="32">
        <f t="shared" si="41"/>
        <v>1</v>
      </c>
      <c r="B640" s="33">
        <f t="shared" si="42"/>
        <v>0</v>
      </c>
      <c r="C640" s="110"/>
      <c r="D640" s="33"/>
      <c r="E640" s="88"/>
      <c r="F640" s="103"/>
      <c r="G640" s="151"/>
      <c r="H640" s="99"/>
      <c r="I640" s="99"/>
      <c r="J640" s="98"/>
      <c r="K640" s="99"/>
      <c r="L640" s="34">
        <f t="shared" si="94"/>
        <v>0</v>
      </c>
      <c r="M640" s="35" t="s">
        <v>92</v>
      </c>
      <c r="N640" s="35" t="s">
        <v>8</v>
      </c>
      <c r="O640" s="45" t="str">
        <f>IF(AND('331-CT'!$G$5=TH!G640,OR(M640="331",N640="331")),"x","")</f>
        <v/>
      </c>
      <c r="P640" s="45" t="str">
        <f>IF(AND(A640='111'!$L$11,OR($M640=$P$7,$N640=$P$7)),"x","")</f>
        <v/>
      </c>
      <c r="Q640" s="45" t="str">
        <f>IF(AND($M640=$P$7,$A640&lt;'111'!$L$11),"x","")</f>
        <v/>
      </c>
      <c r="R640" s="45" t="str">
        <f>IF(AND($N640=$P$7,$A640&lt;'111'!$L$11),"x","")</f>
        <v/>
      </c>
    </row>
    <row r="641" spans="1:18" ht="15.75" customHeight="1">
      <c r="A641" s="32">
        <f t="shared" si="41"/>
        <v>1</v>
      </c>
      <c r="B641" s="33">
        <f t="shared" si="42"/>
        <v>0</v>
      </c>
      <c r="C641" s="110"/>
      <c r="D641" s="33"/>
      <c r="E641" s="88"/>
      <c r="F641" s="103"/>
      <c r="G641" s="151"/>
      <c r="H641" s="99"/>
      <c r="I641" s="99"/>
      <c r="J641" s="98"/>
      <c r="K641" s="99"/>
      <c r="L641" s="34">
        <f t="shared" si="94"/>
        <v>0</v>
      </c>
      <c r="M641" s="35" t="s">
        <v>92</v>
      </c>
      <c r="N641" s="35" t="s">
        <v>8</v>
      </c>
      <c r="O641" s="45" t="str">
        <f>IF(AND('331-CT'!$G$5=TH!G641,OR(M641="331",N641="331")),"x","")</f>
        <v/>
      </c>
      <c r="P641" s="45" t="str">
        <f>IF(AND(A641='111'!$L$11,OR($M641=$P$7,$N641=$P$7)),"x","")</f>
        <v/>
      </c>
      <c r="Q641" s="45" t="str">
        <f>IF(AND($M641=$P$7,$A641&lt;'111'!$L$11),"x","")</f>
        <v/>
      </c>
      <c r="R641" s="45" t="str">
        <f>IF(AND($N641=$P$7,$A641&lt;'111'!$L$11),"x","")</f>
        <v/>
      </c>
    </row>
    <row r="642" spans="1:18" ht="15.75" customHeight="1">
      <c r="A642" s="32">
        <f t="shared" si="41"/>
        <v>1</v>
      </c>
      <c r="B642" s="33">
        <f t="shared" si="42"/>
        <v>0</v>
      </c>
      <c r="C642" s="110"/>
      <c r="D642" s="33"/>
      <c r="E642" s="88"/>
      <c r="F642" s="103"/>
      <c r="G642" s="151"/>
      <c r="H642" s="99"/>
      <c r="I642" s="99"/>
      <c r="J642" s="98"/>
      <c r="K642" s="99"/>
      <c r="L642" s="34">
        <f t="shared" si="94"/>
        <v>0</v>
      </c>
      <c r="M642" s="35" t="s">
        <v>92</v>
      </c>
      <c r="N642" s="35" t="s">
        <v>8</v>
      </c>
      <c r="O642" s="45" t="str">
        <f>IF(AND('331-CT'!$G$5=TH!G642,OR(M642="331",N642="331")),"x","")</f>
        <v/>
      </c>
      <c r="P642" s="45" t="str">
        <f>IF(AND(A642='111'!$L$11,OR($M642=$P$7,$N642=$P$7)),"x","")</f>
        <v/>
      </c>
      <c r="Q642" s="45" t="str">
        <f>IF(AND($M642=$P$7,$A642&lt;'111'!$L$11),"x","")</f>
        <v/>
      </c>
      <c r="R642" s="45" t="str">
        <f>IF(AND($N642=$P$7,$A642&lt;'111'!$L$11),"x","")</f>
        <v/>
      </c>
    </row>
    <row r="643" spans="1:18" ht="15.75" customHeight="1">
      <c r="A643" s="32">
        <f t="shared" si="41"/>
        <v>1</v>
      </c>
      <c r="B643" s="33">
        <f t="shared" si="42"/>
        <v>0</v>
      </c>
      <c r="C643" s="110"/>
      <c r="D643" s="33"/>
      <c r="E643" s="88"/>
      <c r="F643" s="103"/>
      <c r="G643" s="151"/>
      <c r="H643" s="99"/>
      <c r="I643" s="99"/>
      <c r="J643" s="98"/>
      <c r="K643" s="99"/>
      <c r="L643" s="34">
        <f t="shared" si="94"/>
        <v>0</v>
      </c>
      <c r="M643" s="35" t="s">
        <v>92</v>
      </c>
      <c r="N643" s="35" t="s">
        <v>8</v>
      </c>
      <c r="O643" s="45" t="str">
        <f>IF(AND('331-CT'!$G$5=TH!G643,OR(M643="331",N643="331")),"x","")</f>
        <v/>
      </c>
      <c r="P643" s="45" t="str">
        <f>IF(AND(A643='111'!$L$11,OR($M643=$P$7,$N643=$P$7)),"x","")</f>
        <v/>
      </c>
      <c r="Q643" s="45" t="str">
        <f>IF(AND($M643=$P$7,$A643&lt;'111'!$L$11),"x","")</f>
        <v/>
      </c>
      <c r="R643" s="45" t="str">
        <f>IF(AND($N643=$P$7,$A643&lt;'111'!$L$11),"x","")</f>
        <v/>
      </c>
    </row>
    <row r="644" spans="1:18" ht="15.75" customHeight="1">
      <c r="A644" s="32">
        <f t="shared" si="41"/>
        <v>1</v>
      </c>
      <c r="B644" s="33">
        <f t="shared" si="42"/>
        <v>0</v>
      </c>
      <c r="C644" s="110"/>
      <c r="D644" s="33"/>
      <c r="E644" s="88"/>
      <c r="F644" s="103"/>
      <c r="G644" s="151"/>
      <c r="H644" s="99"/>
      <c r="I644" s="99"/>
      <c r="J644" s="98"/>
      <c r="K644" s="99"/>
      <c r="L644" s="34">
        <f t="shared" si="94"/>
        <v>0</v>
      </c>
      <c r="M644" s="35" t="s">
        <v>92</v>
      </c>
      <c r="N644" s="35" t="s">
        <v>8</v>
      </c>
      <c r="O644" s="45" t="str">
        <f>IF(AND('331-CT'!$G$5=TH!G644,OR(M644="331",N644="331")),"x","")</f>
        <v/>
      </c>
      <c r="P644" s="45" t="str">
        <f>IF(AND(A644='111'!$L$11,OR($M644=$P$7,$N644=$P$7)),"x","")</f>
        <v/>
      </c>
      <c r="Q644" s="45" t="str">
        <f>IF(AND($M644=$P$7,$A644&lt;'111'!$L$11),"x","")</f>
        <v/>
      </c>
      <c r="R644" s="45" t="str">
        <f>IF(AND($N644=$P$7,$A644&lt;'111'!$L$11),"x","")</f>
        <v/>
      </c>
    </row>
    <row r="645" spans="1:18" ht="15.75" customHeight="1">
      <c r="A645" s="32">
        <f t="shared" si="41"/>
        <v>1</v>
      </c>
      <c r="B645" s="33">
        <f t="shared" si="42"/>
        <v>0</v>
      </c>
      <c r="C645" s="110"/>
      <c r="D645" s="33"/>
      <c r="E645" s="88"/>
      <c r="F645" s="103"/>
      <c r="G645" s="151"/>
      <c r="H645" s="99"/>
      <c r="I645" s="99"/>
      <c r="J645" s="98"/>
      <c r="K645" s="99"/>
      <c r="L645" s="34">
        <f t="shared" si="94"/>
        <v>0</v>
      </c>
      <c r="M645" s="35" t="s">
        <v>92</v>
      </c>
      <c r="N645" s="35" t="s">
        <v>8</v>
      </c>
      <c r="O645" s="45" t="str">
        <f>IF(AND('331-CT'!$G$5=TH!G645,OR(M645="331",N645="331")),"x","")</f>
        <v/>
      </c>
      <c r="P645" s="45" t="str">
        <f>IF(AND(A645='111'!$L$11,OR($M645=$P$7,$N645=$P$7)),"x","")</f>
        <v/>
      </c>
      <c r="Q645" s="45" t="str">
        <f>IF(AND($M645=$P$7,$A645&lt;'111'!$L$11),"x","")</f>
        <v/>
      </c>
      <c r="R645" s="45" t="str">
        <f>IF(AND($N645=$P$7,$A645&lt;'111'!$L$11),"x","")</f>
        <v/>
      </c>
    </row>
    <row r="646" spans="1:18" ht="15.75" customHeight="1">
      <c r="A646" s="32">
        <f t="shared" si="41"/>
        <v>1</v>
      </c>
      <c r="B646" s="33">
        <f t="shared" si="42"/>
        <v>0</v>
      </c>
      <c r="C646" s="110"/>
      <c r="D646" s="33"/>
      <c r="E646" s="88"/>
      <c r="F646" s="103"/>
      <c r="G646" s="151"/>
      <c r="H646" s="99"/>
      <c r="I646" s="99"/>
      <c r="J646" s="98"/>
      <c r="K646" s="99"/>
      <c r="L646" s="34">
        <f t="shared" si="94"/>
        <v>0</v>
      </c>
      <c r="M646" s="35" t="s">
        <v>92</v>
      </c>
      <c r="N646" s="35" t="s">
        <v>8</v>
      </c>
      <c r="O646" s="45" t="str">
        <f>IF(AND('331-CT'!$G$5=TH!G646,OR(M646="331",N646="331")),"x","")</f>
        <v/>
      </c>
      <c r="P646" s="45" t="str">
        <f>IF(AND(A646='111'!$L$11,OR($M646=$P$7,$N646=$P$7)),"x","")</f>
        <v/>
      </c>
      <c r="Q646" s="45" t="str">
        <f>IF(AND($M646=$P$7,$A646&lt;'111'!$L$11),"x","")</f>
        <v/>
      </c>
      <c r="R646" s="45" t="str">
        <f>IF(AND($N646=$P$7,$A646&lt;'111'!$L$11),"x","")</f>
        <v/>
      </c>
    </row>
    <row r="647" spans="1:18" ht="15.75" customHeight="1">
      <c r="A647" s="32">
        <f t="shared" si="41"/>
        <v>1</v>
      </c>
      <c r="B647" s="33">
        <f t="shared" si="42"/>
        <v>0</v>
      </c>
      <c r="C647" s="110"/>
      <c r="D647" s="33"/>
      <c r="E647" s="88"/>
      <c r="F647" s="103"/>
      <c r="G647" s="151"/>
      <c r="H647" s="99"/>
      <c r="I647" s="99"/>
      <c r="J647" s="98"/>
      <c r="K647" s="99"/>
      <c r="L647" s="34">
        <f t="shared" si="94"/>
        <v>0</v>
      </c>
      <c r="M647" s="35" t="s">
        <v>92</v>
      </c>
      <c r="N647" s="35" t="s">
        <v>8</v>
      </c>
      <c r="O647" s="45" t="str">
        <f>IF(AND('331-CT'!$G$5=TH!G647,OR(M647="331",N647="331")),"x","")</f>
        <v/>
      </c>
      <c r="P647" s="45" t="str">
        <f>IF(AND(A647='111'!$L$11,OR($M647=$P$7,$N647=$P$7)),"x","")</f>
        <v/>
      </c>
      <c r="Q647" s="45" t="str">
        <f>IF(AND($M647=$P$7,$A647&lt;'111'!$L$11),"x","")</f>
        <v/>
      </c>
      <c r="R647" s="45" t="str">
        <f>IF(AND($N647=$P$7,$A647&lt;'111'!$L$11),"x","")</f>
        <v/>
      </c>
    </row>
    <row r="648" spans="1:18" ht="15.75" customHeight="1">
      <c r="A648" s="32">
        <f t="shared" si="41"/>
        <v>1</v>
      </c>
      <c r="B648" s="33">
        <f t="shared" si="42"/>
        <v>0</v>
      </c>
      <c r="C648" s="110"/>
      <c r="D648" s="33"/>
      <c r="E648" s="88"/>
      <c r="F648" s="103"/>
      <c r="G648" s="151"/>
      <c r="H648" s="99"/>
      <c r="I648" s="99"/>
      <c r="J648" s="98"/>
      <c r="K648" s="99"/>
      <c r="L648" s="34">
        <f t="shared" si="94"/>
        <v>0</v>
      </c>
      <c r="M648" s="35" t="s">
        <v>92</v>
      </c>
      <c r="N648" s="35" t="s">
        <v>8</v>
      </c>
      <c r="O648" s="45" t="str">
        <f>IF(AND('331-CT'!$G$5=TH!G648,OR(M648="331",N648="331")),"x","")</f>
        <v/>
      </c>
      <c r="P648" s="45" t="str">
        <f>IF(AND(A648='111'!$L$11,OR($M648=$P$7,$N648=$P$7)),"x","")</f>
        <v/>
      </c>
      <c r="Q648" s="45" t="str">
        <f>IF(AND($M648=$P$7,$A648&lt;'111'!$L$11),"x","")</f>
        <v/>
      </c>
      <c r="R648" s="45" t="str">
        <f>IF(AND($N648=$P$7,$A648&lt;'111'!$L$11),"x","")</f>
        <v/>
      </c>
    </row>
    <row r="649" spans="1:18" ht="15.75" customHeight="1">
      <c r="A649" s="32">
        <f t="shared" si="41"/>
        <v>1</v>
      </c>
      <c r="B649" s="33">
        <f t="shared" si="42"/>
        <v>0</v>
      </c>
      <c r="C649" s="110"/>
      <c r="D649" s="33"/>
      <c r="E649" s="88"/>
      <c r="F649" s="103"/>
      <c r="G649" s="151"/>
      <c r="H649" s="99"/>
      <c r="I649" s="99"/>
      <c r="J649" s="98"/>
      <c r="K649" s="99"/>
      <c r="L649" s="34">
        <f t="shared" si="94"/>
        <v>0</v>
      </c>
      <c r="M649" s="35" t="s">
        <v>92</v>
      </c>
      <c r="N649" s="35" t="s">
        <v>8</v>
      </c>
      <c r="O649" s="45" t="str">
        <f>IF(AND('331-CT'!$G$5=TH!G649,OR(M649="331",N649="331")),"x","")</f>
        <v/>
      </c>
      <c r="P649" s="45" t="str">
        <f>IF(AND(A649='111'!$L$11,OR($M649=$P$7,$N649=$P$7)),"x","")</f>
        <v/>
      </c>
      <c r="Q649" s="45" t="str">
        <f>IF(AND($M649=$P$7,$A649&lt;'111'!$L$11),"x","")</f>
        <v/>
      </c>
      <c r="R649" s="45" t="str">
        <f>IF(AND($N649=$P$7,$A649&lt;'111'!$L$11),"x","")</f>
        <v/>
      </c>
    </row>
    <row r="650" spans="1:18" ht="15.75" customHeight="1">
      <c r="A650" s="32">
        <f t="shared" si="41"/>
        <v>1</v>
      </c>
      <c r="B650" s="33">
        <f t="shared" si="42"/>
        <v>0</v>
      </c>
      <c r="C650" s="110"/>
      <c r="D650" s="33"/>
      <c r="E650" s="88"/>
      <c r="F650" s="103"/>
      <c r="G650" s="151"/>
      <c r="H650" s="99"/>
      <c r="I650" s="99"/>
      <c r="J650" s="98"/>
      <c r="K650" s="99"/>
      <c r="L650" s="34">
        <f t="shared" si="94"/>
        <v>0</v>
      </c>
      <c r="M650" s="35" t="s">
        <v>92</v>
      </c>
      <c r="N650" s="35" t="s">
        <v>8</v>
      </c>
      <c r="O650" s="45" t="str">
        <f>IF(AND('331-CT'!$G$5=TH!G650,OR(M650="331",N650="331")),"x","")</f>
        <v/>
      </c>
      <c r="P650" s="45" t="str">
        <f>IF(AND(A650='111'!$L$11,OR($M650=$P$7,$N650=$P$7)),"x","")</f>
        <v/>
      </c>
      <c r="Q650" s="45" t="str">
        <f>IF(AND($M650=$P$7,$A650&lt;'111'!$L$11),"x","")</f>
        <v/>
      </c>
      <c r="R650" s="45" t="str">
        <f>IF(AND($N650=$P$7,$A650&lt;'111'!$L$11),"x","")</f>
        <v/>
      </c>
    </row>
    <row r="651" spans="1:18" ht="15.75" customHeight="1">
      <c r="A651" s="32">
        <f t="shared" si="41"/>
        <v>1</v>
      </c>
      <c r="B651" s="33">
        <f t="shared" si="42"/>
        <v>0</v>
      </c>
      <c r="C651" s="110"/>
      <c r="D651" s="33"/>
      <c r="E651" s="88"/>
      <c r="F651" s="103"/>
      <c r="G651" s="151"/>
      <c r="H651" s="99"/>
      <c r="I651" s="99"/>
      <c r="J651" s="98"/>
      <c r="K651" s="99"/>
      <c r="L651" s="34">
        <f t="shared" si="94"/>
        <v>0</v>
      </c>
      <c r="M651" s="35" t="s">
        <v>92</v>
      </c>
      <c r="N651" s="35" t="s">
        <v>8</v>
      </c>
      <c r="O651" s="45" t="str">
        <f>IF(AND('331-CT'!$G$5=TH!G651,OR(M651="331",N651="331")),"x","")</f>
        <v/>
      </c>
      <c r="P651" s="45" t="str">
        <f>IF(AND(A651='111'!$L$11,OR($M651=$P$7,$N651=$P$7)),"x","")</f>
        <v/>
      </c>
      <c r="Q651" s="45" t="str">
        <f>IF(AND($M651=$P$7,$A651&lt;'111'!$L$11),"x","")</f>
        <v/>
      </c>
      <c r="R651" s="45" t="str">
        <f>IF(AND($N651=$P$7,$A651&lt;'111'!$L$11),"x","")</f>
        <v/>
      </c>
    </row>
    <row r="652" spans="1:18" ht="15.75" customHeight="1">
      <c r="A652" s="32">
        <f t="shared" si="41"/>
        <v>1</v>
      </c>
      <c r="B652" s="33">
        <f t="shared" si="42"/>
        <v>0</v>
      </c>
      <c r="C652" s="110"/>
      <c r="D652" s="33"/>
      <c r="E652" s="88"/>
      <c r="F652" s="103"/>
      <c r="G652" s="151"/>
      <c r="H652" s="99"/>
      <c r="I652" s="99"/>
      <c r="J652" s="98"/>
      <c r="K652" s="99"/>
      <c r="L652" s="34">
        <f t="shared" si="94"/>
        <v>0</v>
      </c>
      <c r="M652" s="35" t="s">
        <v>92</v>
      </c>
      <c r="N652" s="35" t="s">
        <v>8</v>
      </c>
      <c r="O652" s="45" t="str">
        <f>IF(AND('331-CT'!$G$5=TH!G652,OR(M652="331",N652="331")),"x","")</f>
        <v/>
      </c>
      <c r="P652" s="45" t="str">
        <f>IF(AND(A652='111'!$L$11,OR($M652=$P$7,$N652=$P$7)),"x","")</f>
        <v/>
      </c>
      <c r="Q652" s="45" t="str">
        <f>IF(AND($M652=$P$7,$A652&lt;'111'!$L$11),"x","")</f>
        <v/>
      </c>
      <c r="R652" s="45" t="str">
        <f>IF(AND($N652=$P$7,$A652&lt;'111'!$L$11),"x","")</f>
        <v/>
      </c>
    </row>
    <row r="653" spans="1:18" ht="15.75" customHeight="1">
      <c r="A653" s="32">
        <f t="shared" si="41"/>
        <v>1</v>
      </c>
      <c r="B653" s="33">
        <f t="shared" si="42"/>
        <v>0</v>
      </c>
      <c r="C653" s="110"/>
      <c r="D653" s="33"/>
      <c r="E653" s="88"/>
      <c r="F653" s="103"/>
      <c r="G653" s="151"/>
      <c r="H653" s="99"/>
      <c r="I653" s="99"/>
      <c r="J653" s="98"/>
      <c r="K653" s="99"/>
      <c r="L653" s="34">
        <f t="shared" si="94"/>
        <v>0</v>
      </c>
      <c r="M653" s="35" t="s">
        <v>92</v>
      </c>
      <c r="N653" s="35" t="s">
        <v>8</v>
      </c>
      <c r="O653" s="45" t="str">
        <f>IF(AND('331-CT'!$G$5=TH!G653,OR(M653="331",N653="331")),"x","")</f>
        <v/>
      </c>
      <c r="P653" s="45" t="str">
        <f>IF(AND(A653='111'!$L$11,OR($M653=$P$7,$N653=$P$7)),"x","")</f>
        <v/>
      </c>
      <c r="Q653" s="45" t="str">
        <f>IF(AND($M653=$P$7,$A653&lt;'111'!$L$11),"x","")</f>
        <v/>
      </c>
      <c r="R653" s="45" t="str">
        <f>IF(AND($N653=$P$7,$A653&lt;'111'!$L$11),"x","")</f>
        <v/>
      </c>
    </row>
    <row r="654" spans="1:18" ht="15.75" customHeight="1">
      <c r="A654" s="32">
        <f t="shared" si="41"/>
        <v>1</v>
      </c>
      <c r="B654" s="33">
        <f t="shared" si="42"/>
        <v>0</v>
      </c>
      <c r="C654" s="110"/>
      <c r="D654" s="33"/>
      <c r="E654" s="88"/>
      <c r="F654" s="103"/>
      <c r="G654" s="151"/>
      <c r="H654" s="99"/>
      <c r="I654" s="99"/>
      <c r="J654" s="98"/>
      <c r="K654" s="99"/>
      <c r="L654" s="34">
        <f t="shared" si="94"/>
        <v>0</v>
      </c>
      <c r="M654" s="35" t="s">
        <v>92</v>
      </c>
      <c r="N654" s="35" t="s">
        <v>8</v>
      </c>
      <c r="O654" s="45" t="str">
        <f>IF(AND('331-CT'!$G$5=TH!G654,OR(M654="331",N654="331")),"x","")</f>
        <v/>
      </c>
      <c r="P654" s="45" t="str">
        <f>IF(AND(A654='111'!$L$11,OR($M654=$P$7,$N654=$P$7)),"x","")</f>
        <v/>
      </c>
      <c r="Q654" s="45" t="str">
        <f>IF(AND($M654=$P$7,$A654&lt;'111'!$L$11),"x","")</f>
        <v/>
      </c>
      <c r="R654" s="45" t="str">
        <f>IF(AND($N654=$P$7,$A654&lt;'111'!$L$11),"x","")</f>
        <v/>
      </c>
    </row>
    <row r="655" spans="1:18" ht="15.75" customHeight="1">
      <c r="A655" s="32">
        <f t="shared" si="41"/>
        <v>1</v>
      </c>
      <c r="B655" s="33">
        <f t="shared" si="42"/>
        <v>0</v>
      </c>
      <c r="C655" s="110"/>
      <c r="D655" s="33"/>
      <c r="E655" s="88"/>
      <c r="F655" s="103"/>
      <c r="G655" s="151"/>
      <c r="H655" s="99"/>
      <c r="I655" s="99"/>
      <c r="J655" s="98"/>
      <c r="K655" s="99"/>
      <c r="L655" s="34">
        <f t="shared" si="94"/>
        <v>0</v>
      </c>
      <c r="M655" s="35" t="s">
        <v>92</v>
      </c>
      <c r="N655" s="35" t="s">
        <v>8</v>
      </c>
      <c r="O655" s="45" t="str">
        <f>IF(AND('331-CT'!$G$5=TH!G655,OR(M655="331",N655="331")),"x","")</f>
        <v/>
      </c>
      <c r="P655" s="45" t="str">
        <f>IF(AND(A655='111'!$L$11,OR($M655=$P$7,$N655=$P$7)),"x","")</f>
        <v/>
      </c>
      <c r="Q655" s="45" t="str">
        <f>IF(AND($M655=$P$7,$A655&lt;'111'!$L$11),"x","")</f>
        <v/>
      </c>
      <c r="R655" s="45" t="str">
        <f>IF(AND($N655=$P$7,$A655&lt;'111'!$L$11),"x","")</f>
        <v/>
      </c>
    </row>
    <row r="656" spans="1:18" ht="15.75" customHeight="1">
      <c r="A656" s="32">
        <f t="shared" si="41"/>
        <v>1</v>
      </c>
      <c r="B656" s="33">
        <f t="shared" si="42"/>
        <v>0</v>
      </c>
      <c r="C656" s="110"/>
      <c r="D656" s="33"/>
      <c r="E656" s="88"/>
      <c r="F656" s="103"/>
      <c r="G656" s="151"/>
      <c r="H656" s="99"/>
      <c r="I656" s="99"/>
      <c r="J656" s="98"/>
      <c r="K656" s="99"/>
      <c r="L656" s="34">
        <f t="shared" si="94"/>
        <v>0</v>
      </c>
      <c r="M656" s="35" t="s">
        <v>92</v>
      </c>
      <c r="N656" s="35" t="s">
        <v>8</v>
      </c>
      <c r="O656" s="45" t="str">
        <f>IF(AND('331-CT'!$G$5=TH!G656,OR(M656="331",N656="331")),"x","")</f>
        <v/>
      </c>
      <c r="P656" s="45" t="str">
        <f>IF(AND(A656='111'!$L$11,OR($M656=$P$7,$N656=$P$7)),"x","")</f>
        <v/>
      </c>
      <c r="Q656" s="45" t="str">
        <f>IF(AND($M656=$P$7,$A656&lt;'111'!$L$11),"x","")</f>
        <v/>
      </c>
      <c r="R656" s="45" t="str">
        <f>IF(AND($N656=$P$7,$A656&lt;'111'!$L$11),"x","")</f>
        <v/>
      </c>
    </row>
    <row r="657" spans="1:18" ht="15.75" customHeight="1">
      <c r="A657" s="32">
        <f t="shared" si="41"/>
        <v>1</v>
      </c>
      <c r="B657" s="33">
        <f t="shared" si="42"/>
        <v>0</v>
      </c>
      <c r="C657" s="110"/>
      <c r="D657" s="33"/>
      <c r="E657" s="88"/>
      <c r="F657" s="103"/>
      <c r="G657" s="151"/>
      <c r="H657" s="99"/>
      <c r="I657" s="99"/>
      <c r="J657" s="98"/>
      <c r="K657" s="99"/>
      <c r="L657" s="34">
        <f t="shared" si="94"/>
        <v>0</v>
      </c>
      <c r="M657" s="35" t="s">
        <v>92</v>
      </c>
      <c r="N657" s="35" t="s">
        <v>8</v>
      </c>
      <c r="O657" s="45" t="str">
        <f>IF(AND('331-CT'!$G$5=TH!G657,OR(M657="331",N657="331")),"x","")</f>
        <v/>
      </c>
      <c r="P657" s="45" t="str">
        <f>IF(AND(A657='111'!$L$11,OR($M657=$P$7,$N657=$P$7)),"x","")</f>
        <v/>
      </c>
      <c r="Q657" s="45" t="str">
        <f>IF(AND($M657=$P$7,$A657&lt;'111'!$L$11),"x","")</f>
        <v/>
      </c>
      <c r="R657" s="45" t="str">
        <f>IF(AND($N657=$P$7,$A657&lt;'111'!$L$11),"x","")</f>
        <v/>
      </c>
    </row>
    <row r="658" spans="1:18" ht="15.75" customHeight="1">
      <c r="A658" s="32">
        <f t="shared" si="41"/>
        <v>1</v>
      </c>
      <c r="B658" s="33">
        <f t="shared" si="42"/>
        <v>0</v>
      </c>
      <c r="C658" s="110"/>
      <c r="D658" s="33"/>
      <c r="E658" s="88"/>
      <c r="F658" s="103"/>
      <c r="G658" s="151"/>
      <c r="H658" s="99"/>
      <c r="I658" s="99"/>
      <c r="J658" s="98"/>
      <c r="K658" s="99"/>
      <c r="L658" s="34">
        <f t="shared" si="94"/>
        <v>0</v>
      </c>
      <c r="M658" s="35" t="s">
        <v>92</v>
      </c>
      <c r="N658" s="35" t="s">
        <v>8</v>
      </c>
      <c r="O658" s="45" t="str">
        <f>IF(AND('331-CT'!$G$5=TH!G658,OR(M658="331",N658="331")),"x","")</f>
        <v/>
      </c>
      <c r="P658" s="45" t="str">
        <f>IF(AND(A658='111'!$L$11,OR($M658=$P$7,$N658=$P$7)),"x","")</f>
        <v/>
      </c>
      <c r="Q658" s="45" t="str">
        <f>IF(AND($M658=$P$7,$A658&lt;'111'!$L$11),"x","")</f>
        <v/>
      </c>
      <c r="R658" s="45" t="str">
        <f>IF(AND($N658=$P$7,$A658&lt;'111'!$L$11),"x","")</f>
        <v/>
      </c>
    </row>
    <row r="659" spans="1:18" ht="15.75" customHeight="1">
      <c r="A659" s="32">
        <f t="shared" si="41"/>
        <v>1</v>
      </c>
      <c r="B659" s="33">
        <f t="shared" si="42"/>
        <v>0</v>
      </c>
      <c r="C659" s="110"/>
      <c r="D659" s="33"/>
      <c r="E659" s="88"/>
      <c r="F659" s="103"/>
      <c r="G659" s="151"/>
      <c r="H659" s="99"/>
      <c r="I659" s="99"/>
      <c r="J659" s="98"/>
      <c r="K659" s="99"/>
      <c r="L659" s="34">
        <f t="shared" si="94"/>
        <v>0</v>
      </c>
      <c r="M659" s="35" t="s">
        <v>92</v>
      </c>
      <c r="N659" s="35" t="s">
        <v>8</v>
      </c>
      <c r="O659" s="45" t="str">
        <f>IF(AND('331-CT'!$G$5=TH!G659,OR(M659="331",N659="331")),"x","")</f>
        <v/>
      </c>
      <c r="P659" s="45" t="str">
        <f>IF(AND(A659='111'!$L$11,OR($M659=$P$7,$N659=$P$7)),"x","")</f>
        <v/>
      </c>
      <c r="Q659" s="45" t="str">
        <f>IF(AND($M659=$P$7,$A659&lt;'111'!$L$11),"x","")</f>
        <v/>
      </c>
      <c r="R659" s="45" t="str">
        <f>IF(AND($N659=$P$7,$A659&lt;'111'!$L$11),"x","")</f>
        <v/>
      </c>
    </row>
    <row r="660" spans="1:18" ht="15.75" customHeight="1">
      <c r="A660" s="32">
        <f t="shared" si="41"/>
        <v>1</v>
      </c>
      <c r="B660" s="33">
        <f t="shared" si="42"/>
        <v>0</v>
      </c>
      <c r="C660" s="110"/>
      <c r="D660" s="33"/>
      <c r="E660" s="88"/>
      <c r="F660" s="103"/>
      <c r="G660" s="151"/>
      <c r="H660" s="99"/>
      <c r="I660" s="99"/>
      <c r="J660" s="98"/>
      <c r="K660" s="99"/>
      <c r="L660" s="34">
        <f t="shared" si="94"/>
        <v>0</v>
      </c>
      <c r="M660" s="35" t="s">
        <v>92</v>
      </c>
      <c r="N660" s="35" t="s">
        <v>8</v>
      </c>
      <c r="O660" s="45" t="str">
        <f>IF(AND('331-CT'!$G$5=TH!G660,OR(M660="331",N660="331")),"x","")</f>
        <v/>
      </c>
      <c r="P660" s="45" t="str">
        <f>IF(AND(A660='111'!$L$11,OR($M660=$P$7,$N660=$P$7)),"x","")</f>
        <v/>
      </c>
      <c r="Q660" s="45" t="str">
        <f>IF(AND($M660=$P$7,$A660&lt;'111'!$L$11),"x","")</f>
        <v/>
      </c>
      <c r="R660" s="45" t="str">
        <f>IF(AND($N660=$P$7,$A660&lt;'111'!$L$11),"x","")</f>
        <v/>
      </c>
    </row>
    <row r="661" spans="1:18" ht="15.75" customHeight="1">
      <c r="A661" s="32">
        <f t="shared" si="41"/>
        <v>1</v>
      </c>
      <c r="B661" s="33">
        <f t="shared" si="42"/>
        <v>0</v>
      </c>
      <c r="C661" s="110"/>
      <c r="D661" s="33"/>
      <c r="E661" s="88"/>
      <c r="F661" s="103"/>
      <c r="G661" s="151"/>
      <c r="H661" s="99"/>
      <c r="I661" s="99"/>
      <c r="J661" s="98"/>
      <c r="K661" s="99"/>
      <c r="L661" s="34">
        <f t="shared" si="94"/>
        <v>0</v>
      </c>
      <c r="M661" s="35" t="s">
        <v>92</v>
      </c>
      <c r="N661" s="35" t="s">
        <v>8</v>
      </c>
      <c r="O661" s="45" t="str">
        <f>IF(AND('331-CT'!$G$5=TH!G661,OR(M661="331",N661="331")),"x","")</f>
        <v/>
      </c>
      <c r="P661" s="45" t="str">
        <f>IF(AND(A661='111'!$L$11,OR($M661=$P$7,$N661=$P$7)),"x","")</f>
        <v/>
      </c>
      <c r="Q661" s="45" t="str">
        <f>IF(AND($M661=$P$7,$A661&lt;'111'!$L$11),"x","")</f>
        <v/>
      </c>
      <c r="R661" s="45" t="str">
        <f>IF(AND($N661=$P$7,$A661&lt;'111'!$L$11),"x","")</f>
        <v/>
      </c>
    </row>
    <row r="662" spans="1:18" ht="15.75" customHeight="1">
      <c r="A662" s="32">
        <f t="shared" ref="A662:A685" si="95">IF(B662&lt;&gt;"",MONTH(B662),"")</f>
        <v>1</v>
      </c>
      <c r="B662" s="33">
        <f t="shared" ref="B662:B685" si="96">D662</f>
        <v>0</v>
      </c>
      <c r="C662" s="110"/>
      <c r="D662" s="33"/>
      <c r="E662" s="88"/>
      <c r="F662" s="103"/>
      <c r="G662" s="151"/>
      <c r="H662" s="99"/>
      <c r="I662" s="99"/>
      <c r="J662" s="98"/>
      <c r="K662" s="99"/>
      <c r="L662" s="34">
        <f t="shared" ref="L662:L685" si="97">ROUND(H662*I662,-3)</f>
        <v>0</v>
      </c>
      <c r="M662" s="35" t="s">
        <v>92</v>
      </c>
      <c r="N662" s="35" t="s">
        <v>8</v>
      </c>
      <c r="O662" s="45" t="str">
        <f>IF(AND('331-CT'!$G$5=TH!G662,OR(M662="331",N662="331")),"x","")</f>
        <v/>
      </c>
      <c r="P662" s="45" t="str">
        <f>IF(AND(A662='111'!$L$11,OR($M662=$P$7,$N662=$P$7)),"x","")</f>
        <v/>
      </c>
      <c r="Q662" s="45" t="str">
        <f>IF(AND($M662=$P$7,$A662&lt;'111'!$L$11),"x","")</f>
        <v/>
      </c>
      <c r="R662" s="45" t="str">
        <f>IF(AND($N662=$P$7,$A662&lt;'111'!$L$11),"x","")</f>
        <v/>
      </c>
    </row>
    <row r="663" spans="1:18" ht="15.75" customHeight="1">
      <c r="A663" s="32">
        <f t="shared" si="95"/>
        <v>1</v>
      </c>
      <c r="B663" s="33">
        <f t="shared" si="96"/>
        <v>0</v>
      </c>
      <c r="C663" s="110"/>
      <c r="D663" s="33"/>
      <c r="E663" s="88"/>
      <c r="F663" s="103"/>
      <c r="G663" s="151"/>
      <c r="H663" s="99"/>
      <c r="I663" s="99"/>
      <c r="J663" s="98"/>
      <c r="K663" s="99"/>
      <c r="L663" s="34">
        <f t="shared" si="97"/>
        <v>0</v>
      </c>
      <c r="M663" s="35" t="s">
        <v>92</v>
      </c>
      <c r="N663" s="35" t="s">
        <v>8</v>
      </c>
      <c r="O663" s="45" t="str">
        <f>IF(AND('331-CT'!$G$5=TH!G663,OR(M663="331",N663="331")),"x","")</f>
        <v/>
      </c>
      <c r="P663" s="45" t="str">
        <f>IF(AND(A663='111'!$L$11,OR($M663=$P$7,$N663=$P$7)),"x","")</f>
        <v/>
      </c>
      <c r="Q663" s="45" t="str">
        <f>IF(AND($M663=$P$7,$A663&lt;'111'!$L$11),"x","")</f>
        <v/>
      </c>
      <c r="R663" s="45" t="str">
        <f>IF(AND($N663=$P$7,$A663&lt;'111'!$L$11),"x","")</f>
        <v/>
      </c>
    </row>
    <row r="664" spans="1:18" ht="15.75" customHeight="1">
      <c r="A664" s="32">
        <f t="shared" si="95"/>
        <v>1</v>
      </c>
      <c r="B664" s="33">
        <f t="shared" si="96"/>
        <v>0</v>
      </c>
      <c r="C664" s="110"/>
      <c r="D664" s="33"/>
      <c r="E664" s="88"/>
      <c r="F664" s="103"/>
      <c r="G664" s="151"/>
      <c r="H664" s="99"/>
      <c r="I664" s="99"/>
      <c r="J664" s="98"/>
      <c r="K664" s="99"/>
      <c r="L664" s="34">
        <f t="shared" si="97"/>
        <v>0</v>
      </c>
      <c r="M664" s="35" t="s">
        <v>92</v>
      </c>
      <c r="N664" s="35" t="s">
        <v>8</v>
      </c>
      <c r="O664" s="45" t="str">
        <f>IF(AND('331-CT'!$G$5=TH!G664,OR(M664="331",N664="331")),"x","")</f>
        <v/>
      </c>
      <c r="P664" s="45" t="str">
        <f>IF(AND(A664='111'!$L$11,OR($M664=$P$7,$N664=$P$7)),"x","")</f>
        <v/>
      </c>
      <c r="Q664" s="45" t="str">
        <f>IF(AND($M664=$P$7,$A664&lt;'111'!$L$11),"x","")</f>
        <v/>
      </c>
      <c r="R664" s="45" t="str">
        <f>IF(AND($N664=$P$7,$A664&lt;'111'!$L$11),"x","")</f>
        <v/>
      </c>
    </row>
    <row r="665" spans="1:18" ht="15.75" customHeight="1">
      <c r="A665" s="32">
        <f t="shared" si="95"/>
        <v>1</v>
      </c>
      <c r="B665" s="33">
        <f t="shared" si="96"/>
        <v>0</v>
      </c>
      <c r="C665" s="110"/>
      <c r="D665" s="33"/>
      <c r="E665" s="88"/>
      <c r="F665" s="103"/>
      <c r="G665" s="151"/>
      <c r="H665" s="99"/>
      <c r="I665" s="99"/>
      <c r="J665" s="98"/>
      <c r="K665" s="99"/>
      <c r="L665" s="34">
        <f t="shared" si="97"/>
        <v>0</v>
      </c>
      <c r="M665" s="35" t="s">
        <v>92</v>
      </c>
      <c r="N665" s="35" t="s">
        <v>8</v>
      </c>
      <c r="O665" s="45" t="str">
        <f>IF(AND('331-CT'!$G$5=TH!G665,OR(M665="331",N665="331")),"x","")</f>
        <v/>
      </c>
      <c r="P665" s="45" t="str">
        <f>IF(AND(A665='111'!$L$11,OR($M665=$P$7,$N665=$P$7)),"x","")</f>
        <v/>
      </c>
      <c r="Q665" s="45" t="str">
        <f>IF(AND($M665=$P$7,$A665&lt;'111'!$L$11),"x","")</f>
        <v/>
      </c>
      <c r="R665" s="45" t="str">
        <f>IF(AND($N665=$P$7,$A665&lt;'111'!$L$11),"x","")</f>
        <v/>
      </c>
    </row>
    <row r="666" spans="1:18" ht="15.75" customHeight="1">
      <c r="A666" s="32">
        <f t="shared" si="95"/>
        <v>1</v>
      </c>
      <c r="B666" s="33">
        <f t="shared" si="96"/>
        <v>0</v>
      </c>
      <c r="C666" s="110"/>
      <c r="D666" s="33"/>
      <c r="E666" s="88"/>
      <c r="F666" s="103"/>
      <c r="G666" s="151"/>
      <c r="H666" s="99"/>
      <c r="I666" s="99"/>
      <c r="J666" s="98"/>
      <c r="K666" s="99"/>
      <c r="L666" s="34">
        <f t="shared" si="97"/>
        <v>0</v>
      </c>
      <c r="M666" s="35" t="s">
        <v>92</v>
      </c>
      <c r="N666" s="35" t="s">
        <v>8</v>
      </c>
      <c r="O666" s="45" t="str">
        <f>IF(AND('331-CT'!$G$5=TH!G666,OR(M666="331",N666="331")),"x","")</f>
        <v/>
      </c>
      <c r="P666" s="45" t="str">
        <f>IF(AND(A666='111'!$L$11,OR($M666=$P$7,$N666=$P$7)),"x","")</f>
        <v/>
      </c>
      <c r="Q666" s="45" t="str">
        <f>IF(AND($M666=$P$7,$A666&lt;'111'!$L$11),"x","")</f>
        <v/>
      </c>
      <c r="R666" s="45" t="str">
        <f>IF(AND($N666=$P$7,$A666&lt;'111'!$L$11),"x","")</f>
        <v/>
      </c>
    </row>
    <row r="667" spans="1:18" ht="15.75" customHeight="1">
      <c r="A667" s="32">
        <f t="shared" si="95"/>
        <v>1</v>
      </c>
      <c r="B667" s="33">
        <f t="shared" si="96"/>
        <v>0</v>
      </c>
      <c r="C667" s="110"/>
      <c r="D667" s="33"/>
      <c r="E667" s="88"/>
      <c r="F667" s="103"/>
      <c r="G667" s="151"/>
      <c r="H667" s="99"/>
      <c r="I667" s="99"/>
      <c r="J667" s="98"/>
      <c r="K667" s="99"/>
      <c r="L667" s="34">
        <f t="shared" si="97"/>
        <v>0</v>
      </c>
      <c r="M667" s="35" t="s">
        <v>92</v>
      </c>
      <c r="N667" s="35" t="s">
        <v>8</v>
      </c>
      <c r="O667" s="45" t="str">
        <f>IF(AND('331-CT'!$G$5=TH!G667,OR(M667="331",N667="331")),"x","")</f>
        <v/>
      </c>
      <c r="P667" s="45" t="str">
        <f>IF(AND(A667='111'!$L$11,OR($M667=$P$7,$N667=$P$7)),"x","")</f>
        <v/>
      </c>
      <c r="Q667" s="45" t="str">
        <f>IF(AND($M667=$P$7,$A667&lt;'111'!$L$11),"x","")</f>
        <v/>
      </c>
      <c r="R667" s="45" t="str">
        <f>IF(AND($N667=$P$7,$A667&lt;'111'!$L$11),"x","")</f>
        <v/>
      </c>
    </row>
    <row r="668" spans="1:18" ht="15.75" customHeight="1">
      <c r="A668" s="32">
        <f t="shared" si="95"/>
        <v>1</v>
      </c>
      <c r="B668" s="33">
        <f t="shared" si="96"/>
        <v>0</v>
      </c>
      <c r="C668" s="110"/>
      <c r="D668" s="33"/>
      <c r="E668" s="88"/>
      <c r="F668" s="103"/>
      <c r="G668" s="151"/>
      <c r="H668" s="99"/>
      <c r="I668" s="99"/>
      <c r="J668" s="98"/>
      <c r="K668" s="99"/>
      <c r="L668" s="34">
        <f t="shared" si="97"/>
        <v>0</v>
      </c>
      <c r="M668" s="35" t="s">
        <v>92</v>
      </c>
      <c r="N668" s="35" t="s">
        <v>8</v>
      </c>
      <c r="O668" s="45" t="str">
        <f>IF(AND('331-CT'!$G$5=TH!G668,OR(M668="331",N668="331")),"x","")</f>
        <v/>
      </c>
      <c r="P668" s="45" t="str">
        <f>IF(AND(A668='111'!$L$11,OR($M668=$P$7,$N668=$P$7)),"x","")</f>
        <v/>
      </c>
      <c r="Q668" s="45" t="str">
        <f>IF(AND($M668=$P$7,$A668&lt;'111'!$L$11),"x","")</f>
        <v/>
      </c>
      <c r="R668" s="45" t="str">
        <f>IF(AND($N668=$P$7,$A668&lt;'111'!$L$11),"x","")</f>
        <v/>
      </c>
    </row>
    <row r="669" spans="1:18" ht="15.75" customHeight="1">
      <c r="A669" s="32">
        <f t="shared" si="95"/>
        <v>1</v>
      </c>
      <c r="B669" s="33">
        <f t="shared" si="96"/>
        <v>0</v>
      </c>
      <c r="C669" s="110"/>
      <c r="D669" s="33"/>
      <c r="E669" s="88"/>
      <c r="F669" s="103"/>
      <c r="G669" s="151"/>
      <c r="H669" s="99"/>
      <c r="I669" s="99"/>
      <c r="J669" s="98"/>
      <c r="K669" s="99"/>
      <c r="L669" s="34">
        <f t="shared" si="97"/>
        <v>0</v>
      </c>
      <c r="M669" s="35" t="s">
        <v>92</v>
      </c>
      <c r="N669" s="35" t="s">
        <v>8</v>
      </c>
      <c r="O669" s="45" t="str">
        <f>IF(AND('331-CT'!$G$5=TH!G669,OR(M669="331",N669="331")),"x","")</f>
        <v/>
      </c>
      <c r="P669" s="45" t="str">
        <f>IF(AND(A669='111'!$L$11,OR($M669=$P$7,$N669=$P$7)),"x","")</f>
        <v/>
      </c>
      <c r="Q669" s="45" t="str">
        <f>IF(AND($M669=$P$7,$A669&lt;'111'!$L$11),"x","")</f>
        <v/>
      </c>
      <c r="R669" s="45" t="str">
        <f>IF(AND($N669=$P$7,$A669&lt;'111'!$L$11),"x","")</f>
        <v/>
      </c>
    </row>
    <row r="670" spans="1:18" ht="15.75" customHeight="1">
      <c r="A670" s="32">
        <f t="shared" si="95"/>
        <v>1</v>
      </c>
      <c r="B670" s="33">
        <f t="shared" si="96"/>
        <v>0</v>
      </c>
      <c r="C670" s="110"/>
      <c r="D670" s="33"/>
      <c r="E670" s="88"/>
      <c r="F670" s="103"/>
      <c r="G670" s="151"/>
      <c r="H670" s="99"/>
      <c r="I670" s="99"/>
      <c r="J670" s="98"/>
      <c r="K670" s="99"/>
      <c r="L670" s="34">
        <f t="shared" si="97"/>
        <v>0</v>
      </c>
      <c r="M670" s="35" t="s">
        <v>92</v>
      </c>
      <c r="N670" s="35" t="s">
        <v>8</v>
      </c>
      <c r="O670" s="45" t="str">
        <f>IF(AND('331-CT'!$G$5=TH!G670,OR(M670="331",N670="331")),"x","")</f>
        <v/>
      </c>
      <c r="P670" s="45" t="str">
        <f>IF(AND(A670='111'!$L$11,OR($M670=$P$7,$N670=$P$7)),"x","")</f>
        <v/>
      </c>
      <c r="Q670" s="45" t="str">
        <f>IF(AND($M670=$P$7,$A670&lt;'111'!$L$11),"x","")</f>
        <v/>
      </c>
      <c r="R670" s="45" t="str">
        <f>IF(AND($N670=$P$7,$A670&lt;'111'!$L$11),"x","")</f>
        <v/>
      </c>
    </row>
    <row r="671" spans="1:18" ht="15.75" customHeight="1">
      <c r="A671" s="32">
        <f t="shared" si="95"/>
        <v>1</v>
      </c>
      <c r="B671" s="33">
        <f t="shared" si="96"/>
        <v>0</v>
      </c>
      <c r="C671" s="110"/>
      <c r="D671" s="33"/>
      <c r="E671" s="88"/>
      <c r="F671" s="103"/>
      <c r="G671" s="151"/>
      <c r="H671" s="99"/>
      <c r="I671" s="99"/>
      <c r="J671" s="98"/>
      <c r="K671" s="99"/>
      <c r="L671" s="34">
        <f t="shared" si="97"/>
        <v>0</v>
      </c>
      <c r="M671" s="35" t="s">
        <v>92</v>
      </c>
      <c r="N671" s="35" t="s">
        <v>8</v>
      </c>
      <c r="O671" s="45" t="str">
        <f>IF(AND('331-CT'!$G$5=TH!G671,OR(M671="331",N671="331")),"x","")</f>
        <v/>
      </c>
      <c r="P671" s="45" t="str">
        <f>IF(AND(A671='111'!$L$11,OR($M671=$P$7,$N671=$P$7)),"x","")</f>
        <v/>
      </c>
      <c r="Q671" s="45" t="str">
        <f>IF(AND($M671=$P$7,$A671&lt;'111'!$L$11),"x","")</f>
        <v/>
      </c>
      <c r="R671" s="45" t="str">
        <f>IF(AND($N671=$P$7,$A671&lt;'111'!$L$11),"x","")</f>
        <v/>
      </c>
    </row>
    <row r="672" spans="1:18" ht="15.75" customHeight="1">
      <c r="A672" s="32">
        <f t="shared" si="95"/>
        <v>1</v>
      </c>
      <c r="B672" s="33">
        <f t="shared" si="96"/>
        <v>0</v>
      </c>
      <c r="C672" s="110"/>
      <c r="D672" s="33"/>
      <c r="E672" s="88"/>
      <c r="F672" s="103"/>
      <c r="G672" s="151"/>
      <c r="H672" s="99"/>
      <c r="I672" s="99"/>
      <c r="J672" s="98"/>
      <c r="K672" s="99"/>
      <c r="L672" s="34">
        <f t="shared" si="97"/>
        <v>0</v>
      </c>
      <c r="M672" s="35" t="s">
        <v>92</v>
      </c>
      <c r="N672" s="35" t="s">
        <v>8</v>
      </c>
      <c r="O672" s="45" t="str">
        <f>IF(AND('331-CT'!$G$5=TH!G672,OR(M672="331",N672="331")),"x","")</f>
        <v/>
      </c>
      <c r="P672" s="45" t="str">
        <f>IF(AND(A672='111'!$L$11,OR($M672=$P$7,$N672=$P$7)),"x","")</f>
        <v/>
      </c>
      <c r="Q672" s="45" t="str">
        <f>IF(AND($M672=$P$7,$A672&lt;'111'!$L$11),"x","")</f>
        <v/>
      </c>
      <c r="R672" s="45" t="str">
        <f>IF(AND($N672=$P$7,$A672&lt;'111'!$L$11),"x","")</f>
        <v/>
      </c>
    </row>
    <row r="673" spans="1:18" ht="15.75" customHeight="1">
      <c r="A673" s="32">
        <f t="shared" si="95"/>
        <v>1</v>
      </c>
      <c r="B673" s="33">
        <f t="shared" si="96"/>
        <v>0</v>
      </c>
      <c r="C673" s="110"/>
      <c r="D673" s="33"/>
      <c r="E673" s="88"/>
      <c r="F673" s="103"/>
      <c r="G673" s="151"/>
      <c r="H673" s="99"/>
      <c r="I673" s="99"/>
      <c r="J673" s="98"/>
      <c r="K673" s="99"/>
      <c r="L673" s="34">
        <f t="shared" si="97"/>
        <v>0</v>
      </c>
      <c r="M673" s="35" t="s">
        <v>92</v>
      </c>
      <c r="N673" s="35" t="s">
        <v>8</v>
      </c>
      <c r="O673" s="45" t="str">
        <f>IF(AND('331-CT'!$G$5=TH!G673,OR(M673="331",N673="331")),"x","")</f>
        <v/>
      </c>
      <c r="P673" s="45" t="str">
        <f>IF(AND(A673='111'!$L$11,OR($M673=$P$7,$N673=$P$7)),"x","")</f>
        <v/>
      </c>
      <c r="Q673" s="45" t="str">
        <f>IF(AND($M673=$P$7,$A673&lt;'111'!$L$11),"x","")</f>
        <v/>
      </c>
      <c r="R673" s="45" t="str">
        <f>IF(AND($N673=$P$7,$A673&lt;'111'!$L$11),"x","")</f>
        <v/>
      </c>
    </row>
    <row r="674" spans="1:18" ht="15.75" customHeight="1">
      <c r="A674" s="32">
        <f t="shared" si="95"/>
        <v>1</v>
      </c>
      <c r="B674" s="33">
        <f t="shared" si="96"/>
        <v>0</v>
      </c>
      <c r="C674" s="110"/>
      <c r="D674" s="33"/>
      <c r="E674" s="88"/>
      <c r="F674" s="103"/>
      <c r="G674" s="151"/>
      <c r="H674" s="99"/>
      <c r="I674" s="99"/>
      <c r="J674" s="98"/>
      <c r="K674" s="99"/>
      <c r="L674" s="34">
        <f t="shared" si="97"/>
        <v>0</v>
      </c>
      <c r="M674" s="35" t="s">
        <v>92</v>
      </c>
      <c r="N674" s="35" t="s">
        <v>8</v>
      </c>
      <c r="O674" s="45" t="str">
        <f>IF(AND('331-CT'!$G$5=TH!G674,OR(M674="331",N674="331")),"x","")</f>
        <v/>
      </c>
      <c r="P674" s="45" t="str">
        <f>IF(AND(A674='111'!$L$11,OR($M674=$P$7,$N674=$P$7)),"x","")</f>
        <v/>
      </c>
      <c r="Q674" s="45" t="str">
        <f>IF(AND($M674=$P$7,$A674&lt;'111'!$L$11),"x","")</f>
        <v/>
      </c>
      <c r="R674" s="45" t="str">
        <f>IF(AND($N674=$P$7,$A674&lt;'111'!$L$11),"x","")</f>
        <v/>
      </c>
    </row>
    <row r="675" spans="1:18" ht="15.75" customHeight="1">
      <c r="A675" s="32">
        <f t="shared" si="95"/>
        <v>1</v>
      </c>
      <c r="B675" s="33">
        <f t="shared" si="96"/>
        <v>0</v>
      </c>
      <c r="C675" s="110"/>
      <c r="D675" s="33"/>
      <c r="E675" s="88"/>
      <c r="F675" s="103"/>
      <c r="G675" s="151"/>
      <c r="H675" s="99"/>
      <c r="I675" s="99"/>
      <c r="J675" s="98"/>
      <c r="K675" s="99"/>
      <c r="L675" s="34">
        <f t="shared" si="97"/>
        <v>0</v>
      </c>
      <c r="M675" s="35" t="s">
        <v>92</v>
      </c>
      <c r="N675" s="35" t="s">
        <v>8</v>
      </c>
      <c r="O675" s="45" t="str">
        <f>IF(AND('331-CT'!$G$5=TH!G675,OR(M675="331",N675="331")),"x","")</f>
        <v/>
      </c>
      <c r="P675" s="45" t="str">
        <f>IF(AND(A675='111'!$L$11,OR($M675=$P$7,$N675=$P$7)),"x","")</f>
        <v/>
      </c>
      <c r="Q675" s="45" t="str">
        <f>IF(AND($M675=$P$7,$A675&lt;'111'!$L$11),"x","")</f>
        <v/>
      </c>
      <c r="R675" s="45" t="str">
        <f>IF(AND($N675=$P$7,$A675&lt;'111'!$L$11),"x","")</f>
        <v/>
      </c>
    </row>
    <row r="676" spans="1:18" ht="15.75" customHeight="1">
      <c r="A676" s="32">
        <f t="shared" si="95"/>
        <v>1</v>
      </c>
      <c r="B676" s="33">
        <f t="shared" si="96"/>
        <v>0</v>
      </c>
      <c r="C676" s="110"/>
      <c r="D676" s="33"/>
      <c r="E676" s="88"/>
      <c r="F676" s="103"/>
      <c r="G676" s="151"/>
      <c r="H676" s="99"/>
      <c r="I676" s="99"/>
      <c r="J676" s="98"/>
      <c r="K676" s="99"/>
      <c r="L676" s="34">
        <f t="shared" si="97"/>
        <v>0</v>
      </c>
      <c r="M676" s="35" t="s">
        <v>92</v>
      </c>
      <c r="N676" s="35" t="s">
        <v>8</v>
      </c>
      <c r="O676" s="45" t="str">
        <f>IF(AND('331-CT'!$G$5=TH!G676,OR(M676="331",N676="331")),"x","")</f>
        <v/>
      </c>
      <c r="P676" s="45" t="str">
        <f>IF(AND(A676='111'!$L$11,OR($M676=$P$7,$N676=$P$7)),"x","")</f>
        <v/>
      </c>
      <c r="Q676" s="45" t="str">
        <f>IF(AND($M676=$P$7,$A676&lt;'111'!$L$11),"x","")</f>
        <v/>
      </c>
      <c r="R676" s="45" t="str">
        <f>IF(AND($N676=$P$7,$A676&lt;'111'!$L$11),"x","")</f>
        <v/>
      </c>
    </row>
    <row r="677" spans="1:18" ht="15.75" customHeight="1">
      <c r="A677" s="32">
        <f t="shared" si="95"/>
        <v>1</v>
      </c>
      <c r="B677" s="33">
        <f t="shared" si="96"/>
        <v>0</v>
      </c>
      <c r="C677" s="110"/>
      <c r="D677" s="33"/>
      <c r="E677" s="88"/>
      <c r="F677" s="103"/>
      <c r="G677" s="151"/>
      <c r="H677" s="99"/>
      <c r="I677" s="99"/>
      <c r="J677" s="98"/>
      <c r="K677" s="99"/>
      <c r="L677" s="34">
        <f t="shared" si="97"/>
        <v>0</v>
      </c>
      <c r="M677" s="35" t="s">
        <v>92</v>
      </c>
      <c r="N677" s="35" t="s">
        <v>8</v>
      </c>
      <c r="O677" s="45" t="str">
        <f>IF(AND('331-CT'!$G$5=TH!G677,OR(M677="331",N677="331")),"x","")</f>
        <v/>
      </c>
      <c r="P677" s="45" t="str">
        <f>IF(AND(A677='111'!$L$11,OR($M677=$P$7,$N677=$P$7)),"x","")</f>
        <v/>
      </c>
      <c r="Q677" s="45" t="str">
        <f>IF(AND($M677=$P$7,$A677&lt;'111'!$L$11),"x","")</f>
        <v/>
      </c>
      <c r="R677" s="45" t="str">
        <f>IF(AND($N677=$P$7,$A677&lt;'111'!$L$11),"x","")</f>
        <v/>
      </c>
    </row>
    <row r="678" spans="1:18" ht="15.75" customHeight="1">
      <c r="A678" s="32">
        <f t="shared" si="95"/>
        <v>1</v>
      </c>
      <c r="B678" s="33">
        <f t="shared" si="96"/>
        <v>0</v>
      </c>
      <c r="C678" s="110"/>
      <c r="D678" s="33"/>
      <c r="E678" s="88"/>
      <c r="F678" s="103"/>
      <c r="G678" s="151"/>
      <c r="H678" s="99"/>
      <c r="I678" s="99"/>
      <c r="J678" s="98"/>
      <c r="K678" s="99"/>
      <c r="L678" s="34">
        <f t="shared" si="97"/>
        <v>0</v>
      </c>
      <c r="M678" s="35" t="s">
        <v>92</v>
      </c>
      <c r="N678" s="35" t="s">
        <v>8</v>
      </c>
      <c r="O678" s="45" t="str">
        <f>IF(AND('331-CT'!$G$5=TH!G678,OR(M678="331",N678="331")),"x","")</f>
        <v/>
      </c>
      <c r="P678" s="45" t="str">
        <f>IF(AND(A678='111'!$L$11,OR($M678=$P$7,$N678=$P$7)),"x","")</f>
        <v/>
      </c>
      <c r="Q678" s="45" t="str">
        <f>IF(AND($M678=$P$7,$A678&lt;'111'!$L$11),"x","")</f>
        <v/>
      </c>
      <c r="R678" s="45" t="str">
        <f>IF(AND($N678=$P$7,$A678&lt;'111'!$L$11),"x","")</f>
        <v/>
      </c>
    </row>
    <row r="679" spans="1:18" ht="15.75" customHeight="1">
      <c r="A679" s="32">
        <f t="shared" si="95"/>
        <v>1</v>
      </c>
      <c r="B679" s="33">
        <f t="shared" si="96"/>
        <v>0</v>
      </c>
      <c r="C679" s="110"/>
      <c r="D679" s="33"/>
      <c r="E679" s="88"/>
      <c r="F679" s="103"/>
      <c r="G679" s="151"/>
      <c r="H679" s="99"/>
      <c r="I679" s="99"/>
      <c r="J679" s="98"/>
      <c r="K679" s="99"/>
      <c r="L679" s="34">
        <f t="shared" si="97"/>
        <v>0</v>
      </c>
      <c r="M679" s="35" t="s">
        <v>92</v>
      </c>
      <c r="N679" s="35" t="s">
        <v>8</v>
      </c>
      <c r="O679" s="45" t="str">
        <f>IF(AND('331-CT'!$G$5=TH!G679,OR(M679="331",N679="331")),"x","")</f>
        <v/>
      </c>
      <c r="P679" s="45" t="str">
        <f>IF(AND(A679='111'!$L$11,OR($M679=$P$7,$N679=$P$7)),"x","")</f>
        <v/>
      </c>
      <c r="Q679" s="45" t="str">
        <f>IF(AND($M679=$P$7,$A679&lt;'111'!$L$11),"x","")</f>
        <v/>
      </c>
      <c r="R679" s="45" t="str">
        <f>IF(AND($N679=$P$7,$A679&lt;'111'!$L$11),"x","")</f>
        <v/>
      </c>
    </row>
    <row r="680" spans="1:18" ht="15.75" customHeight="1">
      <c r="A680" s="32">
        <f t="shared" si="95"/>
        <v>1</v>
      </c>
      <c r="B680" s="33">
        <f t="shared" si="96"/>
        <v>0</v>
      </c>
      <c r="C680" s="110"/>
      <c r="D680" s="33"/>
      <c r="E680" s="88"/>
      <c r="F680" s="103"/>
      <c r="G680" s="151"/>
      <c r="H680" s="99"/>
      <c r="I680" s="99"/>
      <c r="J680" s="98"/>
      <c r="K680" s="99"/>
      <c r="L680" s="34">
        <f t="shared" si="97"/>
        <v>0</v>
      </c>
      <c r="M680" s="35" t="s">
        <v>92</v>
      </c>
      <c r="N680" s="35" t="s">
        <v>8</v>
      </c>
      <c r="O680" s="45" t="str">
        <f>IF(AND('331-CT'!$G$5=TH!G680,OR(M680="331",N680="331")),"x","")</f>
        <v/>
      </c>
      <c r="P680" s="45" t="str">
        <f>IF(AND(A680='111'!$L$11,OR($M680=$P$7,$N680=$P$7)),"x","")</f>
        <v/>
      </c>
      <c r="Q680" s="45" t="str">
        <f>IF(AND($M680=$P$7,$A680&lt;'111'!$L$11),"x","")</f>
        <v/>
      </c>
      <c r="R680" s="45" t="str">
        <f>IF(AND($N680=$P$7,$A680&lt;'111'!$L$11),"x","")</f>
        <v/>
      </c>
    </row>
    <row r="681" spans="1:18" ht="15.75" customHeight="1">
      <c r="A681" s="32">
        <f t="shared" si="95"/>
        <v>1</v>
      </c>
      <c r="B681" s="33">
        <f t="shared" si="96"/>
        <v>0</v>
      </c>
      <c r="C681" s="110"/>
      <c r="D681" s="33"/>
      <c r="E681" s="88"/>
      <c r="F681" s="103"/>
      <c r="G681" s="151"/>
      <c r="H681" s="99"/>
      <c r="I681" s="99"/>
      <c r="J681" s="98"/>
      <c r="K681" s="99"/>
      <c r="L681" s="34">
        <f t="shared" si="97"/>
        <v>0</v>
      </c>
      <c r="M681" s="35" t="s">
        <v>92</v>
      </c>
      <c r="N681" s="35" t="s">
        <v>8</v>
      </c>
      <c r="O681" s="45" t="str">
        <f>IF(AND('331-CT'!$G$5=TH!G681,OR(M681="331",N681="331")),"x","")</f>
        <v/>
      </c>
      <c r="P681" s="45" t="str">
        <f>IF(AND(A681='111'!$L$11,OR($M681=$P$7,$N681=$P$7)),"x","")</f>
        <v/>
      </c>
      <c r="Q681" s="45" t="str">
        <f>IF(AND($M681=$P$7,$A681&lt;'111'!$L$11),"x","")</f>
        <v/>
      </c>
      <c r="R681" s="45" t="str">
        <f>IF(AND($N681=$P$7,$A681&lt;'111'!$L$11),"x","")</f>
        <v/>
      </c>
    </row>
    <row r="682" spans="1:18" ht="15.75" customHeight="1">
      <c r="A682" s="32">
        <f t="shared" si="95"/>
        <v>1</v>
      </c>
      <c r="B682" s="33">
        <f t="shared" si="96"/>
        <v>0</v>
      </c>
      <c r="C682" s="110"/>
      <c r="D682" s="33"/>
      <c r="E682" s="88"/>
      <c r="F682" s="103"/>
      <c r="G682" s="151"/>
      <c r="H682" s="99"/>
      <c r="I682" s="99"/>
      <c r="J682" s="98"/>
      <c r="K682" s="99"/>
      <c r="L682" s="34">
        <f t="shared" si="97"/>
        <v>0</v>
      </c>
      <c r="M682" s="35" t="s">
        <v>92</v>
      </c>
      <c r="N682" s="35" t="s">
        <v>8</v>
      </c>
      <c r="O682" s="45" t="str">
        <f>IF(AND('331-CT'!$G$5=TH!G682,OR(M682="331",N682="331")),"x","")</f>
        <v/>
      </c>
      <c r="P682" s="45" t="str">
        <f>IF(AND(A682='111'!$L$11,OR($M682=$P$7,$N682=$P$7)),"x","")</f>
        <v/>
      </c>
      <c r="Q682" s="45" t="str">
        <f>IF(AND($M682=$P$7,$A682&lt;'111'!$L$11),"x","")</f>
        <v/>
      </c>
      <c r="R682" s="45" t="str">
        <f>IF(AND($N682=$P$7,$A682&lt;'111'!$L$11),"x","")</f>
        <v/>
      </c>
    </row>
    <row r="683" spans="1:18" ht="15.75" customHeight="1">
      <c r="A683" s="32">
        <f t="shared" si="95"/>
        <v>1</v>
      </c>
      <c r="B683" s="33">
        <f t="shared" si="96"/>
        <v>0</v>
      </c>
      <c r="C683" s="110"/>
      <c r="D683" s="33"/>
      <c r="E683" s="88"/>
      <c r="F683" s="103"/>
      <c r="G683" s="151"/>
      <c r="H683" s="99"/>
      <c r="I683" s="99"/>
      <c r="J683" s="98"/>
      <c r="K683" s="99"/>
      <c r="L683" s="34">
        <f t="shared" si="97"/>
        <v>0</v>
      </c>
      <c r="M683" s="35" t="s">
        <v>92</v>
      </c>
      <c r="N683" s="35" t="s">
        <v>8</v>
      </c>
      <c r="O683" s="45" t="str">
        <f>IF(AND('331-CT'!$G$5=TH!G683,OR(M683="331",N683="331")),"x","")</f>
        <v/>
      </c>
      <c r="P683" s="45" t="str">
        <f>IF(AND(A683='111'!$L$11,OR($M683=$P$7,$N683=$P$7)),"x","")</f>
        <v/>
      </c>
      <c r="Q683" s="45" t="str">
        <f>IF(AND($M683=$P$7,$A683&lt;'111'!$L$11),"x","")</f>
        <v/>
      </c>
      <c r="R683" s="45" t="str">
        <f>IF(AND($N683=$P$7,$A683&lt;'111'!$L$11),"x","")</f>
        <v/>
      </c>
    </row>
    <row r="684" spans="1:18" ht="15.75" customHeight="1">
      <c r="A684" s="32">
        <f t="shared" si="95"/>
        <v>1</v>
      </c>
      <c r="B684" s="33">
        <f t="shared" si="96"/>
        <v>0</v>
      </c>
      <c r="C684" s="110"/>
      <c r="D684" s="33"/>
      <c r="E684" s="88"/>
      <c r="F684" s="103"/>
      <c r="G684" s="151"/>
      <c r="H684" s="99"/>
      <c r="I684" s="99"/>
      <c r="J684" s="98"/>
      <c r="K684" s="99"/>
      <c r="L684" s="34">
        <f t="shared" si="97"/>
        <v>0</v>
      </c>
      <c r="M684" s="35" t="s">
        <v>92</v>
      </c>
      <c r="N684" s="35" t="s">
        <v>8</v>
      </c>
      <c r="O684" s="45" t="str">
        <f>IF(AND('331-CT'!$G$5=TH!G684,OR(M684="331",N684="331")),"x","")</f>
        <v/>
      </c>
      <c r="P684" s="45" t="str">
        <f>IF(AND(A684='111'!$L$11,OR($M684=$P$7,$N684=$P$7)),"x","")</f>
        <v/>
      </c>
      <c r="Q684" s="45" t="str">
        <f>IF(AND($M684=$P$7,$A684&lt;'111'!$L$11),"x","")</f>
        <v/>
      </c>
      <c r="R684" s="45" t="str">
        <f>IF(AND($N684=$P$7,$A684&lt;'111'!$L$11),"x","")</f>
        <v/>
      </c>
    </row>
    <row r="685" spans="1:18" ht="15.75" customHeight="1">
      <c r="A685" s="32">
        <f t="shared" si="95"/>
        <v>1</v>
      </c>
      <c r="B685" s="33">
        <f t="shared" si="96"/>
        <v>0</v>
      </c>
      <c r="C685" s="110"/>
      <c r="D685" s="33"/>
      <c r="E685" s="88"/>
      <c r="F685" s="103"/>
      <c r="G685" s="151"/>
      <c r="H685" s="99"/>
      <c r="I685" s="99"/>
      <c r="J685" s="98"/>
      <c r="K685" s="99"/>
      <c r="L685" s="34">
        <f t="shared" si="97"/>
        <v>0</v>
      </c>
      <c r="M685" s="35" t="s">
        <v>92</v>
      </c>
      <c r="N685" s="35" t="s">
        <v>8</v>
      </c>
      <c r="O685" s="45" t="str">
        <f>IF(AND('331-CT'!$G$5=TH!G685,OR(M685="331",N685="331")),"x","")</f>
        <v/>
      </c>
      <c r="P685" s="45" t="str">
        <f>IF(AND(A685='111'!$L$11,OR($M685=$P$7,$N685=$P$7)),"x","")</f>
        <v/>
      </c>
      <c r="Q685" s="45" t="str">
        <f>IF(AND($M685=$P$7,$A685&lt;'111'!$L$11),"x","")</f>
        <v/>
      </c>
      <c r="R685" s="45" t="str">
        <f>IF(AND($N685=$P$7,$A685&lt;'111'!$L$11),"x","")</f>
        <v/>
      </c>
    </row>
    <row r="686" spans="1:18" ht="15.75" customHeight="1">
      <c r="A686" s="32">
        <f t="shared" si="41"/>
        <v>1</v>
      </c>
      <c r="B686" s="33">
        <f t="shared" si="42"/>
        <v>0</v>
      </c>
      <c r="C686" s="110"/>
      <c r="D686" s="33"/>
      <c r="E686" s="88"/>
      <c r="F686" s="103"/>
      <c r="G686" s="151"/>
      <c r="H686" s="99"/>
      <c r="I686" s="99"/>
      <c r="J686" s="98"/>
      <c r="K686" s="99"/>
      <c r="L686" s="34">
        <f t="shared" ref="L686:L697" si="98">ROUND(H686*I686,-3)</f>
        <v>0</v>
      </c>
      <c r="M686" s="35" t="s">
        <v>92</v>
      </c>
      <c r="N686" s="35" t="s">
        <v>8</v>
      </c>
      <c r="O686" s="45" t="str">
        <f>IF(AND('331-CT'!$G$5=TH!G686,OR(M686="331",N686="331")),"x","")</f>
        <v/>
      </c>
      <c r="P686" s="45" t="str">
        <f>IF(AND(A686='111'!$L$11,OR($M686=$P$7,$N686=$P$7)),"x","")</f>
        <v/>
      </c>
      <c r="Q686" s="45" t="str">
        <f>IF(AND($M686=$P$7,$A686&lt;'111'!$L$11),"x","")</f>
        <v/>
      </c>
      <c r="R686" s="45" t="str">
        <f>IF(AND($N686=$P$7,$A686&lt;'111'!$L$11),"x","")</f>
        <v/>
      </c>
    </row>
    <row r="687" spans="1:18" ht="15.75" customHeight="1">
      <c r="A687" s="32">
        <f t="shared" si="41"/>
        <v>1</v>
      </c>
      <c r="B687" s="33">
        <f t="shared" si="42"/>
        <v>0</v>
      </c>
      <c r="C687" s="110"/>
      <c r="D687" s="33"/>
      <c r="E687" s="88"/>
      <c r="F687" s="103"/>
      <c r="G687" s="151"/>
      <c r="H687" s="99"/>
      <c r="I687" s="99"/>
      <c r="J687" s="98"/>
      <c r="K687" s="99"/>
      <c r="L687" s="34">
        <f t="shared" si="98"/>
        <v>0</v>
      </c>
      <c r="M687" s="35" t="s">
        <v>92</v>
      </c>
      <c r="N687" s="35" t="s">
        <v>8</v>
      </c>
      <c r="O687" s="45" t="str">
        <f>IF(AND('331-CT'!$G$5=TH!G687,OR(M687="331",N687="331")),"x","")</f>
        <v/>
      </c>
      <c r="P687" s="45" t="str">
        <f>IF(AND(A687='111'!$L$11,OR($M687=$P$7,$N687=$P$7)),"x","")</f>
        <v/>
      </c>
      <c r="Q687" s="45" t="str">
        <f>IF(AND($M687=$P$7,$A687&lt;'111'!$L$11),"x","")</f>
        <v/>
      </c>
      <c r="R687" s="45" t="str">
        <f>IF(AND($N687=$P$7,$A687&lt;'111'!$L$11),"x","")</f>
        <v/>
      </c>
    </row>
    <row r="688" spans="1:18" ht="15.75" customHeight="1">
      <c r="A688" s="32">
        <f t="shared" si="41"/>
        <v>1</v>
      </c>
      <c r="B688" s="33">
        <f t="shared" si="42"/>
        <v>0</v>
      </c>
      <c r="C688" s="110"/>
      <c r="D688" s="33"/>
      <c r="E688" s="88"/>
      <c r="F688" s="103"/>
      <c r="G688" s="151"/>
      <c r="H688" s="99"/>
      <c r="I688" s="99"/>
      <c r="J688" s="98"/>
      <c r="K688" s="99"/>
      <c r="L688" s="34">
        <f t="shared" si="98"/>
        <v>0</v>
      </c>
      <c r="M688" s="35" t="s">
        <v>92</v>
      </c>
      <c r="N688" s="35" t="s">
        <v>8</v>
      </c>
      <c r="O688" s="45" t="str">
        <f>IF(AND('331-CT'!$G$5=TH!G688,OR(M688="331",N688="331")),"x","")</f>
        <v/>
      </c>
      <c r="P688" s="45" t="str">
        <f>IF(AND(A688='111'!$L$11,OR($M688=$P$7,$N688=$P$7)),"x","")</f>
        <v/>
      </c>
      <c r="Q688" s="45" t="str">
        <f>IF(AND($M688=$P$7,$A688&lt;'111'!$L$11),"x","")</f>
        <v/>
      </c>
      <c r="R688" s="45" t="str">
        <f>IF(AND($N688=$P$7,$A688&lt;'111'!$L$11),"x","")</f>
        <v/>
      </c>
    </row>
    <row r="689" spans="1:18" ht="15.75" customHeight="1">
      <c r="A689" s="32">
        <f t="shared" si="41"/>
        <v>1</v>
      </c>
      <c r="B689" s="33">
        <f t="shared" si="42"/>
        <v>0</v>
      </c>
      <c r="C689" s="110"/>
      <c r="D689" s="33"/>
      <c r="E689" s="88"/>
      <c r="F689" s="103"/>
      <c r="G689" s="151"/>
      <c r="H689" s="99"/>
      <c r="I689" s="99"/>
      <c r="J689" s="98"/>
      <c r="K689" s="99"/>
      <c r="L689" s="34">
        <f t="shared" si="98"/>
        <v>0</v>
      </c>
      <c r="M689" s="35" t="s">
        <v>92</v>
      </c>
      <c r="N689" s="35" t="s">
        <v>8</v>
      </c>
      <c r="O689" s="45" t="str">
        <f>IF(AND('331-CT'!$G$5=TH!G689,OR(M689="331",N689="331")),"x","")</f>
        <v/>
      </c>
      <c r="P689" s="45" t="str">
        <f>IF(AND(A689='111'!$L$11,OR($M689=$P$7,$N689=$P$7)),"x","")</f>
        <v/>
      </c>
      <c r="Q689" s="45" t="str">
        <f>IF(AND($M689=$P$7,$A689&lt;'111'!$L$11),"x","")</f>
        <v/>
      </c>
      <c r="R689" s="45" t="str">
        <f>IF(AND($N689=$P$7,$A689&lt;'111'!$L$11),"x","")</f>
        <v/>
      </c>
    </row>
    <row r="690" spans="1:18" ht="15.75" customHeight="1">
      <c r="A690" s="32">
        <f t="shared" si="41"/>
        <v>1</v>
      </c>
      <c r="B690" s="33">
        <f t="shared" si="42"/>
        <v>0</v>
      </c>
      <c r="C690" s="110"/>
      <c r="D690" s="33"/>
      <c r="E690" s="88"/>
      <c r="F690" s="103"/>
      <c r="G690" s="151"/>
      <c r="H690" s="99"/>
      <c r="I690" s="99"/>
      <c r="J690" s="98"/>
      <c r="K690" s="99"/>
      <c r="L690" s="34">
        <f t="shared" si="98"/>
        <v>0</v>
      </c>
      <c r="M690" s="35" t="s">
        <v>92</v>
      </c>
      <c r="N690" s="35" t="s">
        <v>8</v>
      </c>
      <c r="O690" s="45" t="str">
        <f>IF(AND('331-CT'!$G$5=TH!G690,OR(M690="331",N690="331")),"x","")</f>
        <v/>
      </c>
      <c r="P690" s="45" t="str">
        <f>IF(AND(A690='111'!$L$11,OR($M690=$P$7,$N690=$P$7)),"x","")</f>
        <v/>
      </c>
      <c r="Q690" s="45" t="str">
        <f>IF(AND($M690=$P$7,$A690&lt;'111'!$L$11),"x","")</f>
        <v/>
      </c>
      <c r="R690" s="45" t="str">
        <f>IF(AND($N690=$P$7,$A690&lt;'111'!$L$11),"x","")</f>
        <v/>
      </c>
    </row>
    <row r="691" spans="1:18" ht="15.75" customHeight="1">
      <c r="A691" s="32">
        <f t="shared" si="41"/>
        <v>1</v>
      </c>
      <c r="B691" s="33">
        <f t="shared" si="42"/>
        <v>0</v>
      </c>
      <c r="C691" s="110"/>
      <c r="D691" s="33"/>
      <c r="E691" s="88"/>
      <c r="F691" s="103"/>
      <c r="G691" s="151"/>
      <c r="H691" s="99"/>
      <c r="I691" s="99"/>
      <c r="J691" s="98"/>
      <c r="K691" s="99"/>
      <c r="L691" s="34">
        <f t="shared" si="98"/>
        <v>0</v>
      </c>
      <c r="M691" s="35" t="s">
        <v>92</v>
      </c>
      <c r="N691" s="35" t="s">
        <v>8</v>
      </c>
      <c r="O691" s="45" t="str">
        <f>IF(AND('331-CT'!$G$5=TH!G691,OR(M691="331",N691="331")),"x","")</f>
        <v/>
      </c>
      <c r="P691" s="45" t="str">
        <f>IF(AND(A691='111'!$L$11,OR($M691=$P$7,$N691=$P$7)),"x","")</f>
        <v/>
      </c>
      <c r="Q691" s="45" t="str">
        <f>IF(AND($M691=$P$7,$A691&lt;'111'!$L$11),"x","")</f>
        <v/>
      </c>
      <c r="R691" s="45" t="str">
        <f>IF(AND($N691=$P$7,$A691&lt;'111'!$L$11),"x","")</f>
        <v/>
      </c>
    </row>
    <row r="692" spans="1:18" ht="15.75" customHeight="1">
      <c r="A692" s="32">
        <f t="shared" ref="A692:A697" si="99">IF(B692&lt;&gt;"",MONTH(B692),"")</f>
        <v>1</v>
      </c>
      <c r="B692" s="33">
        <f t="shared" ref="B692:B697" si="100">D692</f>
        <v>0</v>
      </c>
      <c r="C692" s="110"/>
      <c r="D692" s="33"/>
      <c r="E692" s="88"/>
      <c r="F692" s="103"/>
      <c r="G692" s="151"/>
      <c r="H692" s="99"/>
      <c r="I692" s="99"/>
      <c r="J692" s="98"/>
      <c r="K692" s="99"/>
      <c r="L692" s="34">
        <f t="shared" si="98"/>
        <v>0</v>
      </c>
      <c r="M692" s="35" t="s">
        <v>92</v>
      </c>
      <c r="N692" s="35" t="s">
        <v>8</v>
      </c>
      <c r="O692" s="45" t="str">
        <f>IF(AND('331-CT'!$G$5=TH!G692,OR(M692="331",N692="331")),"x","")</f>
        <v/>
      </c>
      <c r="P692" s="45" t="str">
        <f>IF(AND(A692='111'!$L$11,OR($M692=$P$7,$N692=$P$7)),"x","")</f>
        <v/>
      </c>
      <c r="Q692" s="45" t="str">
        <f>IF(AND($M692=$P$7,$A692&lt;'111'!$L$11),"x","")</f>
        <v/>
      </c>
      <c r="R692" s="45" t="str">
        <f>IF(AND($N692=$P$7,$A692&lt;'111'!$L$11),"x","")</f>
        <v/>
      </c>
    </row>
    <row r="693" spans="1:18" ht="15.75" customHeight="1">
      <c r="A693" s="32">
        <f t="shared" si="99"/>
        <v>1</v>
      </c>
      <c r="B693" s="33">
        <f t="shared" si="100"/>
        <v>0</v>
      </c>
      <c r="C693" s="110"/>
      <c r="D693" s="33"/>
      <c r="E693" s="88"/>
      <c r="F693" s="103"/>
      <c r="G693" s="151"/>
      <c r="H693" s="99"/>
      <c r="I693" s="99"/>
      <c r="J693" s="98"/>
      <c r="K693" s="99"/>
      <c r="L693" s="34">
        <f t="shared" si="98"/>
        <v>0</v>
      </c>
      <c r="M693" s="35" t="s">
        <v>92</v>
      </c>
      <c r="N693" s="35" t="s">
        <v>8</v>
      </c>
      <c r="O693" s="45" t="str">
        <f>IF(AND('331-CT'!$G$5=TH!G693,OR(M693="331",N693="331")),"x","")</f>
        <v/>
      </c>
      <c r="P693" s="45" t="str">
        <f>IF(AND(A693='111'!$L$11,OR($M693=$P$7,$N693=$P$7)),"x","")</f>
        <v/>
      </c>
      <c r="Q693" s="45" t="str">
        <f>IF(AND($M693=$P$7,$A693&lt;'111'!$L$11),"x","")</f>
        <v/>
      </c>
      <c r="R693" s="45" t="str">
        <f>IF(AND($N693=$P$7,$A693&lt;'111'!$L$11),"x","")</f>
        <v/>
      </c>
    </row>
    <row r="694" spans="1:18" ht="15.75" customHeight="1">
      <c r="A694" s="32">
        <f t="shared" si="99"/>
        <v>1</v>
      </c>
      <c r="B694" s="33">
        <f t="shared" si="100"/>
        <v>0</v>
      </c>
      <c r="C694" s="110"/>
      <c r="D694" s="33"/>
      <c r="E694" s="88"/>
      <c r="F694" s="103"/>
      <c r="G694" s="151"/>
      <c r="H694" s="99"/>
      <c r="I694" s="99"/>
      <c r="J694" s="98"/>
      <c r="K694" s="99"/>
      <c r="L694" s="34">
        <f t="shared" si="98"/>
        <v>0</v>
      </c>
      <c r="M694" s="35" t="s">
        <v>92</v>
      </c>
      <c r="N694" s="35" t="s">
        <v>8</v>
      </c>
      <c r="O694" s="45" t="str">
        <f>IF(AND('331-CT'!$G$5=TH!G694,OR(M694="331",N694="331")),"x","")</f>
        <v/>
      </c>
      <c r="P694" s="45" t="str">
        <f>IF(AND(A694='111'!$L$11,OR($M694=$P$7,$N694=$P$7)),"x","")</f>
        <v/>
      </c>
      <c r="Q694" s="45" t="str">
        <f>IF(AND($M694=$P$7,$A694&lt;'111'!$L$11),"x","")</f>
        <v/>
      </c>
      <c r="R694" s="45" t="str">
        <f>IF(AND($N694=$P$7,$A694&lt;'111'!$L$11),"x","")</f>
        <v/>
      </c>
    </row>
    <row r="695" spans="1:18" ht="15.75" customHeight="1">
      <c r="A695" s="32">
        <f t="shared" si="99"/>
        <v>1</v>
      </c>
      <c r="B695" s="33">
        <f t="shared" si="100"/>
        <v>0</v>
      </c>
      <c r="C695" s="110"/>
      <c r="D695" s="33"/>
      <c r="E695" s="88"/>
      <c r="F695" s="103"/>
      <c r="G695" s="151"/>
      <c r="H695" s="99"/>
      <c r="I695" s="99"/>
      <c r="J695" s="98"/>
      <c r="K695" s="99"/>
      <c r="L695" s="34">
        <f t="shared" si="98"/>
        <v>0</v>
      </c>
      <c r="M695" s="35" t="s">
        <v>92</v>
      </c>
      <c r="N695" s="35" t="s">
        <v>8</v>
      </c>
      <c r="O695" s="45" t="str">
        <f>IF(AND('331-CT'!$G$5=TH!G695,OR(M695="331",N695="331")),"x","")</f>
        <v/>
      </c>
      <c r="P695" s="45" t="str">
        <f>IF(AND(A695='111'!$L$11,OR($M695=$P$7,$N695=$P$7)),"x","")</f>
        <v/>
      </c>
      <c r="Q695" s="45" t="str">
        <f>IF(AND($M695=$P$7,$A695&lt;'111'!$L$11),"x","")</f>
        <v/>
      </c>
      <c r="R695" s="45" t="str">
        <f>IF(AND($N695=$P$7,$A695&lt;'111'!$L$11),"x","")</f>
        <v/>
      </c>
    </row>
    <row r="696" spans="1:18" ht="15.75" customHeight="1">
      <c r="A696" s="32">
        <f t="shared" si="99"/>
        <v>1</v>
      </c>
      <c r="B696" s="33">
        <f t="shared" si="100"/>
        <v>0</v>
      </c>
      <c r="C696" s="110"/>
      <c r="D696" s="33"/>
      <c r="E696" s="88"/>
      <c r="F696" s="103"/>
      <c r="G696" s="151"/>
      <c r="H696" s="99"/>
      <c r="I696" s="99"/>
      <c r="J696" s="98"/>
      <c r="K696" s="99"/>
      <c r="L696" s="34">
        <f t="shared" si="98"/>
        <v>0</v>
      </c>
      <c r="M696" s="35" t="s">
        <v>92</v>
      </c>
      <c r="N696" s="35" t="s">
        <v>8</v>
      </c>
      <c r="O696" s="45" t="str">
        <f>IF(AND('331-CT'!$G$5=TH!G696,OR(M696="331",N696="331")),"x","")</f>
        <v/>
      </c>
      <c r="P696" s="45" t="str">
        <f>IF(AND(A696='111'!$L$11,OR($M696=$P$7,$N696=$P$7)),"x","")</f>
        <v/>
      </c>
      <c r="Q696" s="45" t="str">
        <f>IF(AND($M696=$P$7,$A696&lt;'111'!$L$11),"x","")</f>
        <v/>
      </c>
      <c r="R696" s="45" t="str">
        <f>IF(AND($N696=$P$7,$A696&lt;'111'!$L$11),"x","")</f>
        <v/>
      </c>
    </row>
    <row r="697" spans="1:18" ht="15.75" customHeight="1">
      <c r="A697" s="32">
        <f t="shared" si="99"/>
        <v>1</v>
      </c>
      <c r="B697" s="33">
        <f t="shared" si="100"/>
        <v>0</v>
      </c>
      <c r="C697" s="110"/>
      <c r="D697" s="33"/>
      <c r="E697" s="88"/>
      <c r="F697" s="103"/>
      <c r="G697" s="151"/>
      <c r="H697" s="99"/>
      <c r="I697" s="99"/>
      <c r="J697" s="98"/>
      <c r="K697" s="99"/>
      <c r="L697" s="34">
        <f t="shared" si="98"/>
        <v>0</v>
      </c>
      <c r="M697" s="35" t="s">
        <v>92</v>
      </c>
      <c r="N697" s="35" t="s">
        <v>8</v>
      </c>
      <c r="O697" s="45" t="str">
        <f>IF(AND('331-CT'!$G$5=TH!G697,OR(M697="331",N697="331")),"x","")</f>
        <v/>
      </c>
      <c r="P697" s="45" t="str">
        <f>IF(AND(A697='111'!$L$11,OR($M697=$P$7,$N697=$P$7)),"x","")</f>
        <v/>
      </c>
      <c r="Q697" s="45" t="str">
        <f>IF(AND($M697=$P$7,$A697&lt;'111'!$L$11),"x","")</f>
        <v/>
      </c>
      <c r="R697" s="45" t="str">
        <f>IF(AND($N697=$P$7,$A697&lt;'111'!$L$11),"x","")</f>
        <v/>
      </c>
    </row>
    <row r="698" spans="1:18" ht="15.75" customHeight="1">
      <c r="A698" s="32">
        <f t="shared" ref="A698:A703" si="101">IF(B698&lt;&gt;"",MONTH(B698),"")</f>
        <v>1</v>
      </c>
      <c r="B698" s="33">
        <f t="shared" ref="B698:B703" si="102">D698</f>
        <v>0</v>
      </c>
      <c r="C698" s="110"/>
      <c r="D698" s="33"/>
      <c r="E698" s="88"/>
      <c r="F698" s="103"/>
      <c r="G698" s="151"/>
      <c r="H698" s="99"/>
      <c r="I698" s="99"/>
      <c r="J698" s="98"/>
      <c r="K698" s="99"/>
      <c r="L698" s="34">
        <f t="shared" ref="L698:L703" si="103">ROUND(H698*I698,-3)</f>
        <v>0</v>
      </c>
      <c r="M698" s="35" t="s">
        <v>92</v>
      </c>
      <c r="N698" s="35" t="s">
        <v>8</v>
      </c>
      <c r="O698" s="45" t="str">
        <f>IF(AND('331-CT'!$G$5=TH!G698,OR(M698="331",N698="331")),"x","")</f>
        <v/>
      </c>
      <c r="P698" s="45" t="str">
        <f>IF(AND(A698='111'!$L$11,OR($M698=$P$7,$N698=$P$7)),"x","")</f>
        <v/>
      </c>
      <c r="Q698" s="45" t="str">
        <f>IF(AND($M698=$P$7,$A698&lt;'111'!$L$11),"x","")</f>
        <v/>
      </c>
      <c r="R698" s="45" t="str">
        <f>IF(AND($N698=$P$7,$A698&lt;'111'!$L$11),"x","")</f>
        <v/>
      </c>
    </row>
    <row r="699" spans="1:18" ht="15.75" customHeight="1">
      <c r="A699" s="32">
        <f t="shared" si="101"/>
        <v>1</v>
      </c>
      <c r="B699" s="33">
        <f t="shared" si="102"/>
        <v>0</v>
      </c>
      <c r="C699" s="110"/>
      <c r="D699" s="33"/>
      <c r="E699" s="88"/>
      <c r="F699" s="103"/>
      <c r="G699" s="151"/>
      <c r="H699" s="99"/>
      <c r="I699" s="99"/>
      <c r="J699" s="98"/>
      <c r="K699" s="99"/>
      <c r="L699" s="34">
        <f t="shared" si="103"/>
        <v>0</v>
      </c>
      <c r="M699" s="35" t="s">
        <v>92</v>
      </c>
      <c r="N699" s="35" t="s">
        <v>8</v>
      </c>
      <c r="O699" s="45" t="str">
        <f>IF(AND('331-CT'!$G$5=TH!G699,OR(M699="331",N699="331")),"x","")</f>
        <v/>
      </c>
      <c r="P699" s="45" t="str">
        <f>IF(AND(A699='111'!$L$11,OR($M699=$P$7,$N699=$P$7)),"x","")</f>
        <v/>
      </c>
      <c r="Q699" s="45" t="str">
        <f>IF(AND($M699=$P$7,$A699&lt;'111'!$L$11),"x","")</f>
        <v/>
      </c>
      <c r="R699" s="45" t="str">
        <f>IF(AND($N699=$P$7,$A699&lt;'111'!$L$11),"x","")</f>
        <v/>
      </c>
    </row>
    <row r="700" spans="1:18" ht="15.75" customHeight="1">
      <c r="A700" s="32">
        <f t="shared" si="101"/>
        <v>1</v>
      </c>
      <c r="B700" s="33">
        <f t="shared" si="102"/>
        <v>0</v>
      </c>
      <c r="C700" s="110"/>
      <c r="D700" s="33"/>
      <c r="E700" s="88"/>
      <c r="F700" s="103"/>
      <c r="G700" s="151"/>
      <c r="H700" s="99"/>
      <c r="I700" s="99"/>
      <c r="J700" s="98"/>
      <c r="K700" s="99"/>
      <c r="L700" s="34">
        <f t="shared" si="103"/>
        <v>0</v>
      </c>
      <c r="M700" s="35" t="s">
        <v>92</v>
      </c>
      <c r="N700" s="35" t="s">
        <v>8</v>
      </c>
      <c r="O700" s="45" t="str">
        <f>IF(AND('331-CT'!$G$5=TH!G700,OR(M700="331",N700="331")),"x","")</f>
        <v/>
      </c>
      <c r="P700" s="45" t="str">
        <f>IF(AND(A700='111'!$L$11,OR($M700=$P$7,$N700=$P$7)),"x","")</f>
        <v/>
      </c>
      <c r="Q700" s="45" t="str">
        <f>IF(AND($M700=$P$7,$A700&lt;'111'!$L$11),"x","")</f>
        <v/>
      </c>
      <c r="R700" s="45" t="str">
        <f>IF(AND($N700=$P$7,$A700&lt;'111'!$L$11),"x","")</f>
        <v/>
      </c>
    </row>
    <row r="701" spans="1:18" ht="15.75" customHeight="1">
      <c r="A701" s="32">
        <f t="shared" si="101"/>
        <v>1</v>
      </c>
      <c r="B701" s="33">
        <f t="shared" si="102"/>
        <v>0</v>
      </c>
      <c r="C701" s="110"/>
      <c r="D701" s="33"/>
      <c r="E701" s="88"/>
      <c r="F701" s="103"/>
      <c r="G701" s="151"/>
      <c r="H701" s="99"/>
      <c r="I701" s="99"/>
      <c r="J701" s="98"/>
      <c r="K701" s="99"/>
      <c r="L701" s="34">
        <f t="shared" si="103"/>
        <v>0</v>
      </c>
      <c r="M701" s="35" t="s">
        <v>92</v>
      </c>
      <c r="N701" s="35" t="s">
        <v>8</v>
      </c>
      <c r="O701" s="45" t="str">
        <f>IF(AND('331-CT'!$G$5=TH!G701,OR(M701="331",N701="331")),"x","")</f>
        <v/>
      </c>
      <c r="P701" s="45" t="str">
        <f>IF(AND(A701='111'!$L$11,OR($M701=$P$7,$N701=$P$7)),"x","")</f>
        <v/>
      </c>
      <c r="Q701" s="45" t="str">
        <f>IF(AND($M701=$P$7,$A701&lt;'111'!$L$11),"x","")</f>
        <v/>
      </c>
      <c r="R701" s="45" t="str">
        <f>IF(AND($N701=$P$7,$A701&lt;'111'!$L$11),"x","")</f>
        <v/>
      </c>
    </row>
    <row r="702" spans="1:18" ht="15.75" customHeight="1">
      <c r="A702" s="32">
        <f t="shared" si="101"/>
        <v>1</v>
      </c>
      <c r="B702" s="33">
        <f t="shared" si="102"/>
        <v>0</v>
      </c>
      <c r="C702" s="110"/>
      <c r="D702" s="33"/>
      <c r="E702" s="88"/>
      <c r="F702" s="103"/>
      <c r="G702" s="151"/>
      <c r="H702" s="99"/>
      <c r="I702" s="99"/>
      <c r="J702" s="98"/>
      <c r="K702" s="99"/>
      <c r="L702" s="34">
        <f t="shared" si="103"/>
        <v>0</v>
      </c>
      <c r="M702" s="35" t="s">
        <v>92</v>
      </c>
      <c r="N702" s="35" t="s">
        <v>8</v>
      </c>
      <c r="O702" s="45" t="str">
        <f>IF(AND('331-CT'!$G$5=TH!G702,OR(M702="331",N702="331")),"x","")</f>
        <v/>
      </c>
      <c r="P702" s="45" t="str">
        <f>IF(AND(A702='111'!$L$11,OR($M702=$P$7,$N702=$P$7)),"x","")</f>
        <v/>
      </c>
      <c r="Q702" s="45" t="str">
        <f>IF(AND($M702=$P$7,$A702&lt;'111'!$L$11),"x","")</f>
        <v/>
      </c>
      <c r="R702" s="45" t="str">
        <f>IF(AND($N702=$P$7,$A702&lt;'111'!$L$11),"x","")</f>
        <v/>
      </c>
    </row>
    <row r="703" spans="1:18" ht="15.75" customHeight="1">
      <c r="A703" s="32">
        <f t="shared" si="101"/>
        <v>1</v>
      </c>
      <c r="B703" s="33">
        <f t="shared" si="102"/>
        <v>0</v>
      </c>
      <c r="C703" s="110"/>
      <c r="D703" s="33"/>
      <c r="E703" s="88"/>
      <c r="F703" s="103"/>
      <c r="G703" s="151"/>
      <c r="H703" s="99"/>
      <c r="I703" s="99"/>
      <c r="J703" s="98"/>
      <c r="K703" s="99"/>
      <c r="L703" s="34">
        <f t="shared" si="103"/>
        <v>0</v>
      </c>
      <c r="M703" s="35" t="s">
        <v>92</v>
      </c>
      <c r="N703" s="35" t="s">
        <v>8</v>
      </c>
      <c r="O703" s="45" t="str">
        <f>IF(AND('331-CT'!$G$5=TH!G703,OR(M703="331",N703="331")),"x","")</f>
        <v/>
      </c>
      <c r="P703" s="45" t="str">
        <f>IF(AND(A703='111'!$L$11,OR($M703=$P$7,$N703=$P$7)),"x","")</f>
        <v/>
      </c>
      <c r="Q703" s="45" t="str">
        <f>IF(AND($M703=$P$7,$A703&lt;'111'!$L$11),"x","")</f>
        <v/>
      </c>
      <c r="R703" s="45" t="str">
        <f>IF(AND($N703=$P$7,$A703&lt;'111'!$L$11),"x","")</f>
        <v/>
      </c>
    </row>
    <row r="704" spans="1:18" ht="15.75" customHeight="1">
      <c r="A704" s="32">
        <f t="shared" si="41"/>
        <v>1</v>
      </c>
      <c r="B704" s="33">
        <f t="shared" si="42"/>
        <v>0</v>
      </c>
      <c r="C704" s="110"/>
      <c r="D704" s="33"/>
      <c r="E704" s="88"/>
      <c r="F704" s="103"/>
      <c r="G704" s="151"/>
      <c r="H704" s="99"/>
      <c r="I704" s="99"/>
      <c r="J704" s="98"/>
      <c r="K704" s="99"/>
      <c r="L704" s="34">
        <f t="shared" si="43"/>
        <v>0</v>
      </c>
      <c r="M704" s="35" t="s">
        <v>92</v>
      </c>
      <c r="N704" s="35" t="s">
        <v>8</v>
      </c>
      <c r="O704" s="45" t="str">
        <f>IF(AND('331-CT'!$G$5=TH!G704,OR(M704="331",N704="331")),"x","")</f>
        <v/>
      </c>
      <c r="P704" s="45" t="str">
        <f>IF(AND(A704='111'!$L$11,OR($M704=$P$7,$N704=$P$7)),"x","")</f>
        <v/>
      </c>
      <c r="Q704" s="45" t="str">
        <f>IF(AND($M704=$P$7,$A704&lt;'111'!$L$11),"x","")</f>
        <v/>
      </c>
      <c r="R704" s="45" t="str">
        <f>IF(AND($N704=$P$7,$A704&lt;'111'!$L$11),"x","")</f>
        <v/>
      </c>
    </row>
    <row r="705" spans="1:18" ht="15.75" customHeight="1">
      <c r="A705" s="32">
        <f t="shared" si="41"/>
        <v>1</v>
      </c>
      <c r="B705" s="33">
        <f t="shared" si="42"/>
        <v>0</v>
      </c>
      <c r="C705" s="110"/>
      <c r="D705" s="33"/>
      <c r="E705" s="88"/>
      <c r="F705" s="103"/>
      <c r="G705" s="151"/>
      <c r="H705" s="99"/>
      <c r="I705" s="99"/>
      <c r="J705" s="98"/>
      <c r="K705" s="99"/>
      <c r="L705" s="34">
        <f t="shared" si="43"/>
        <v>0</v>
      </c>
      <c r="M705" s="35" t="s">
        <v>92</v>
      </c>
      <c r="N705" s="35" t="s">
        <v>8</v>
      </c>
      <c r="O705" s="45" t="str">
        <f>IF(AND('331-CT'!$G$5=TH!G705,OR(M705="331",N705="331")),"x","")</f>
        <v/>
      </c>
      <c r="P705" s="45" t="str">
        <f>IF(AND(A705='111'!$L$11,OR($M705=$P$7,$N705=$P$7)),"x","")</f>
        <v/>
      </c>
      <c r="Q705" s="45" t="str">
        <f>IF(AND($M705=$P$7,$A705&lt;'111'!$L$11),"x","")</f>
        <v/>
      </c>
      <c r="R705" s="45" t="str">
        <f>IF(AND($N705=$P$7,$A705&lt;'111'!$L$11),"x","")</f>
        <v/>
      </c>
    </row>
    <row r="706" spans="1:18" ht="15.75" customHeight="1">
      <c r="A706" s="32">
        <f t="shared" si="41"/>
        <v>1</v>
      </c>
      <c r="B706" s="33">
        <f t="shared" si="42"/>
        <v>0</v>
      </c>
      <c r="C706" s="110"/>
      <c r="D706" s="33"/>
      <c r="E706" s="88"/>
      <c r="F706" s="103"/>
      <c r="G706" s="151"/>
      <c r="H706" s="99"/>
      <c r="I706" s="99"/>
      <c r="J706" s="98"/>
      <c r="K706" s="99"/>
      <c r="L706" s="34">
        <f t="shared" si="43"/>
        <v>0</v>
      </c>
      <c r="M706" s="35" t="s">
        <v>92</v>
      </c>
      <c r="N706" s="35" t="s">
        <v>8</v>
      </c>
      <c r="O706" s="45" t="str">
        <f>IF(AND('331-CT'!$G$5=TH!G706,OR(M706="331",N706="331")),"x","")</f>
        <v/>
      </c>
      <c r="P706" s="45" t="str">
        <f>IF(AND(A706='111'!$L$11,OR($M706=$P$7,$N706=$P$7)),"x","")</f>
        <v/>
      </c>
      <c r="Q706" s="45" t="str">
        <f>IF(AND($M706=$P$7,$A706&lt;'111'!$L$11),"x","")</f>
        <v/>
      </c>
      <c r="R706" s="45" t="str">
        <f>IF(AND($N706=$P$7,$A706&lt;'111'!$L$11),"x","")</f>
        <v/>
      </c>
    </row>
    <row r="707" spans="1:18" ht="15.75" customHeight="1">
      <c r="A707" s="32">
        <f t="shared" si="41"/>
        <v>1</v>
      </c>
      <c r="B707" s="33">
        <f t="shared" si="42"/>
        <v>0</v>
      </c>
      <c r="C707" s="110"/>
      <c r="D707" s="33"/>
      <c r="E707" s="88"/>
      <c r="F707" s="103"/>
      <c r="G707" s="151"/>
      <c r="H707" s="99"/>
      <c r="I707" s="99"/>
      <c r="J707" s="98"/>
      <c r="K707" s="99"/>
      <c r="L707" s="34">
        <f t="shared" si="43"/>
        <v>0</v>
      </c>
      <c r="M707" s="35" t="s">
        <v>92</v>
      </c>
      <c r="N707" s="35" t="s">
        <v>8</v>
      </c>
      <c r="O707" s="45" t="str">
        <f>IF(AND('331-CT'!$G$5=TH!G707,OR(M707="331",N707="331")),"x","")</f>
        <v/>
      </c>
      <c r="P707" s="45" t="str">
        <f>IF(AND(A707='111'!$L$11,OR($M707=$P$7,$N707=$P$7)),"x","")</f>
        <v/>
      </c>
      <c r="Q707" s="45" t="str">
        <f>IF(AND($M707=$P$7,$A707&lt;'111'!$L$11),"x","")</f>
        <v/>
      </c>
      <c r="R707" s="45" t="str">
        <f>IF(AND($N707=$P$7,$A707&lt;'111'!$L$11),"x","")</f>
        <v/>
      </c>
    </row>
    <row r="708" spans="1:18" ht="15.75" customHeight="1">
      <c r="A708" s="32">
        <f t="shared" si="41"/>
        <v>1</v>
      </c>
      <c r="B708" s="33">
        <f t="shared" si="42"/>
        <v>0</v>
      </c>
      <c r="C708" s="110"/>
      <c r="D708" s="33"/>
      <c r="E708" s="88"/>
      <c r="F708" s="103"/>
      <c r="G708" s="151"/>
      <c r="H708" s="99"/>
      <c r="I708" s="99"/>
      <c r="J708" s="98"/>
      <c r="K708" s="99"/>
      <c r="L708" s="34">
        <f t="shared" si="43"/>
        <v>0</v>
      </c>
      <c r="M708" s="35" t="s">
        <v>92</v>
      </c>
      <c r="N708" s="35" t="s">
        <v>8</v>
      </c>
      <c r="O708" s="45" t="str">
        <f>IF(AND('331-CT'!$G$5=TH!G708,OR(M708="331",N708="331")),"x","")</f>
        <v/>
      </c>
      <c r="P708" s="45" t="str">
        <f>IF(AND(A708='111'!$L$11,OR($M708=$P$7,$N708=$P$7)),"x","")</f>
        <v/>
      </c>
      <c r="Q708" s="45" t="str">
        <f>IF(AND($M708=$P$7,$A708&lt;'111'!$L$11),"x","")</f>
        <v/>
      </c>
      <c r="R708" s="45" t="str">
        <f>IF(AND($N708=$P$7,$A708&lt;'111'!$L$11),"x","")</f>
        <v/>
      </c>
    </row>
    <row r="709" spans="1:18" ht="15.75" customHeight="1">
      <c r="A709" s="32">
        <f t="shared" si="41"/>
        <v>1</v>
      </c>
      <c r="B709" s="33">
        <f t="shared" si="42"/>
        <v>0</v>
      </c>
      <c r="C709" s="110"/>
      <c r="D709" s="33"/>
      <c r="E709" s="88"/>
      <c r="F709" s="103"/>
      <c r="G709" s="151"/>
      <c r="H709" s="99"/>
      <c r="I709" s="99"/>
      <c r="J709" s="98"/>
      <c r="K709" s="99"/>
      <c r="L709" s="34">
        <f t="shared" si="43"/>
        <v>0</v>
      </c>
      <c r="M709" s="35" t="s">
        <v>92</v>
      </c>
      <c r="N709" s="35" t="s">
        <v>8</v>
      </c>
      <c r="O709" s="45" t="str">
        <f>IF(AND('331-CT'!$G$5=TH!G709,OR(M709="331",N709="331")),"x","")</f>
        <v/>
      </c>
      <c r="P709" s="45" t="str">
        <f>IF(AND(A709='111'!$L$11,OR($M709=$P$7,$N709=$P$7)),"x","")</f>
        <v/>
      </c>
      <c r="Q709" s="45" t="str">
        <f>IF(AND($M709=$P$7,$A709&lt;'111'!$L$11),"x","")</f>
        <v/>
      </c>
      <c r="R709" s="45" t="str">
        <f>IF(AND($N709=$P$7,$A709&lt;'111'!$L$11),"x","")</f>
        <v/>
      </c>
    </row>
    <row r="710" spans="1:18" ht="15.75" customHeight="1">
      <c r="A710" s="32" t="str">
        <f t="shared" si="41"/>
        <v/>
      </c>
      <c r="B710" s="87"/>
      <c r="C710" s="110"/>
      <c r="D710" s="33"/>
      <c r="E710" s="36"/>
      <c r="F710" s="103"/>
      <c r="G710" s="153"/>
      <c r="H710" s="99"/>
      <c r="I710" s="99"/>
      <c r="J710" s="98"/>
      <c r="K710" s="99"/>
      <c r="L710" s="34"/>
      <c r="M710" s="35"/>
      <c r="N710" s="35"/>
      <c r="O710" s="45" t="str">
        <f>IF(AND('331-CT'!$G$5=TH!G710,OR(M710="331",N710="331")),"x","")</f>
        <v/>
      </c>
      <c r="P710" s="45" t="str">
        <f>IF(AND(A710='111'!$L$11,OR($M710=$P$7,$N710=$P$7)),"x","")</f>
        <v/>
      </c>
      <c r="Q710" s="45" t="str">
        <f>IF(AND($M710=$P$7,$A710&lt;'111'!$L$11),"x","")</f>
        <v/>
      </c>
      <c r="R710" s="45" t="str">
        <f>IF(AND($N710=$P$7,$A710&lt;'111'!$L$11),"x","")</f>
        <v/>
      </c>
    </row>
    <row r="719" spans="1:18">
      <c r="L719" s="100">
        <f>SUBTOTAL(9,L12:L710)</f>
        <v>162493555500</v>
      </c>
    </row>
  </sheetData>
  <autoFilter ref="A9:R710"/>
  <sortState ref="A12:S120">
    <sortCondition ref="D12:D120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16" activePane="bottomLeft" state="frozen"/>
      <selection activeCell="B40" sqref="B40:H50"/>
      <selection pane="bottomLeft" activeCell="H38" sqref="H38"/>
    </sheetView>
  </sheetViews>
  <sheetFormatPr defaultRowHeight="15"/>
  <cols>
    <col min="1" max="2" width="8.7109375" style="53" customWidth="1"/>
    <col min="3" max="4" width="6.5703125" style="53" customWidth="1"/>
    <col min="5" max="5" width="38.5703125" style="53" customWidth="1"/>
    <col min="6" max="6" width="6.28515625" style="53" customWidth="1"/>
    <col min="7" max="8" width="16" style="53" customWidth="1"/>
    <col min="9" max="9" width="15.7109375" style="53" customWidth="1"/>
    <col min="10" max="10" width="6.28515625" style="53" customWidth="1"/>
    <col min="11" max="11" width="2.140625" style="53" customWidth="1"/>
    <col min="12" max="12" width="10" style="53" customWidth="1"/>
    <col min="13" max="13" width="3.28515625" style="53" customWidth="1"/>
    <col min="14" max="14" width="9.140625" style="53" customWidth="1"/>
    <col min="15" max="15" width="9.140625" style="53"/>
    <col min="16" max="16" width="12.28515625" style="53" customWidth="1"/>
    <col min="17" max="16384" width="9.140625" style="53"/>
  </cols>
  <sheetData>
    <row r="1" spans="1:16" s="3" customFormat="1" ht="16.5" customHeight="1">
      <c r="A1" s="79" t="s">
        <v>41</v>
      </c>
      <c r="B1" s="2"/>
      <c r="C1" s="2"/>
      <c r="D1" s="2"/>
      <c r="E1" s="2"/>
      <c r="G1" s="185" t="s">
        <v>44</v>
      </c>
      <c r="H1" s="185"/>
      <c r="I1" s="185"/>
      <c r="J1" s="185"/>
    </row>
    <row r="2" spans="1:16" s="3" customFormat="1" ht="16.5" customHeight="1">
      <c r="A2" s="50" t="s">
        <v>42</v>
      </c>
      <c r="B2" s="16"/>
      <c r="C2" s="16"/>
      <c r="D2" s="16"/>
      <c r="E2" s="16"/>
      <c r="G2" s="186" t="s">
        <v>45</v>
      </c>
      <c r="H2" s="186"/>
      <c r="I2" s="186"/>
      <c r="J2" s="186"/>
    </row>
    <row r="3" spans="1:16" s="3" customFormat="1" ht="16.5" customHeight="1">
      <c r="A3" s="4"/>
      <c r="B3" s="16"/>
      <c r="C3" s="51"/>
      <c r="D3" s="51"/>
      <c r="E3" s="16"/>
      <c r="G3" s="186"/>
      <c r="H3" s="186"/>
      <c r="I3" s="186"/>
      <c r="J3" s="186"/>
    </row>
    <row r="4" spans="1:16" s="3" customFormat="1" ht="6.75" customHeight="1">
      <c r="A4" s="16"/>
      <c r="B4" s="16"/>
      <c r="C4" s="16"/>
      <c r="D4" s="16"/>
      <c r="E4" s="16"/>
      <c r="G4" s="52"/>
      <c r="H4" s="52"/>
      <c r="I4" s="52"/>
      <c r="J4" s="52"/>
    </row>
    <row r="5" spans="1:16" ht="24.75" customHeight="1">
      <c r="A5" s="187" t="s">
        <v>46</v>
      </c>
      <c r="B5" s="187"/>
      <c r="C5" s="187"/>
      <c r="D5" s="187"/>
      <c r="E5" s="187"/>
      <c r="F5" s="187"/>
      <c r="G5" s="187"/>
      <c r="H5" s="187"/>
      <c r="I5" s="187"/>
      <c r="J5" s="187"/>
    </row>
    <row r="6" spans="1:16" ht="14.25" customHeight="1">
      <c r="A6" s="189" t="str">
        <f>$L$11&amp;" / 2015"</f>
        <v>3 / 2015</v>
      </c>
      <c r="B6" s="189"/>
      <c r="C6" s="189"/>
      <c r="D6" s="189"/>
      <c r="E6" s="189"/>
      <c r="F6" s="189"/>
      <c r="G6" s="189"/>
      <c r="H6" s="189"/>
      <c r="I6" s="189"/>
      <c r="J6" s="189"/>
    </row>
    <row r="7" spans="1:16">
      <c r="A7" s="188" t="s">
        <v>47</v>
      </c>
      <c r="B7" s="188"/>
      <c r="C7" s="188"/>
      <c r="D7" s="188"/>
      <c r="E7" s="188"/>
      <c r="F7" s="188"/>
      <c r="G7" s="188"/>
      <c r="H7" s="188"/>
      <c r="I7" s="188"/>
      <c r="J7" s="188"/>
    </row>
    <row r="8" spans="1:16">
      <c r="A8" s="188" t="s">
        <v>48</v>
      </c>
      <c r="B8" s="188"/>
      <c r="C8" s="188"/>
      <c r="D8" s="188"/>
      <c r="E8" s="188"/>
      <c r="F8" s="188"/>
      <c r="G8" s="188"/>
      <c r="H8" s="188"/>
      <c r="I8" s="188"/>
      <c r="J8" s="188"/>
    </row>
    <row r="9" spans="1:16">
      <c r="A9" s="54"/>
      <c r="I9" s="54" t="s">
        <v>49</v>
      </c>
    </row>
    <row r="10" spans="1:16" ht="33" customHeight="1" thickBot="1">
      <c r="A10" s="183" t="s">
        <v>16</v>
      </c>
      <c r="B10" s="183" t="s">
        <v>50</v>
      </c>
      <c r="C10" s="182" t="s">
        <v>51</v>
      </c>
      <c r="D10" s="182"/>
      <c r="E10" s="182" t="s">
        <v>0</v>
      </c>
      <c r="F10" s="183" t="s">
        <v>13</v>
      </c>
      <c r="G10" s="182" t="s">
        <v>17</v>
      </c>
      <c r="H10" s="182"/>
      <c r="I10" s="182" t="s">
        <v>52</v>
      </c>
      <c r="J10" s="182" t="s">
        <v>53</v>
      </c>
      <c r="L10" s="80"/>
      <c r="O10" s="53" t="s">
        <v>75</v>
      </c>
      <c r="P10" s="104">
        <v>574814000</v>
      </c>
    </row>
    <row r="11" spans="1:16" ht="24" customHeight="1" thickBot="1">
      <c r="A11" s="184"/>
      <c r="B11" s="184"/>
      <c r="C11" s="55" t="s">
        <v>54</v>
      </c>
      <c r="D11" s="55" t="s">
        <v>55</v>
      </c>
      <c r="E11" s="182"/>
      <c r="F11" s="184"/>
      <c r="G11" s="55" t="s">
        <v>18</v>
      </c>
      <c r="H11" s="55" t="s">
        <v>19</v>
      </c>
      <c r="I11" s="182"/>
      <c r="J11" s="182"/>
      <c r="L11" s="82">
        <v>3</v>
      </c>
    </row>
    <row r="12" spans="1:16" s="56" customFormat="1" ht="11.25" customHeight="1">
      <c r="A12" s="57" t="s">
        <v>2</v>
      </c>
      <c r="B12" s="57" t="s">
        <v>3</v>
      </c>
      <c r="C12" s="57" t="s">
        <v>4</v>
      </c>
      <c r="D12" s="57" t="s">
        <v>5</v>
      </c>
      <c r="E12" s="57" t="s">
        <v>6</v>
      </c>
      <c r="F12" s="57" t="s">
        <v>56</v>
      </c>
      <c r="G12" s="57">
        <v>1</v>
      </c>
      <c r="H12" s="57">
        <v>2</v>
      </c>
      <c r="I12" s="57">
        <v>3</v>
      </c>
      <c r="J12" s="57" t="s">
        <v>57</v>
      </c>
    </row>
    <row r="13" spans="1:16" s="58" customFormat="1" ht="19.5" customHeight="1">
      <c r="A13" s="59"/>
      <c r="B13" s="59"/>
      <c r="C13" s="59"/>
      <c r="D13" s="59"/>
      <c r="E13" s="59" t="s">
        <v>58</v>
      </c>
      <c r="F13" s="60"/>
      <c r="G13" s="61"/>
      <c r="H13" s="59"/>
      <c r="I13" s="81">
        <f>IF($L$11="All",$P$10,P10+SUMIF(_N111,"x",TH)-SUMIF(_C111,"x",TH))</f>
        <v>42707000</v>
      </c>
      <c r="J13" s="59"/>
    </row>
    <row r="14" spans="1:16" ht="19.5" customHeight="1">
      <c r="A14" s="62">
        <f ca="1">IF(ROWS($1:1)&gt;COUNT(Dong1),"",OFFSET(TH!B$1,SMALL(Dong1,ROWS($1:1)),))</f>
        <v>42795</v>
      </c>
      <c r="B14" s="62">
        <f ca="1">IF(ROWS($1:1)&gt;COUNT(Dong1),"",OFFSET(TH!D$1,SMALL(Dong1,ROWS($1:1)),))</f>
        <v>42795</v>
      </c>
      <c r="C14" s="63" t="str">
        <f ca="1">IF(ROWS($1:1)&gt;COUNT(Dong1),"",IF(OFFSET(TH!M$1,SMALL(Dong1,ROWS($1:1)),)="1111",OFFSET(TH!C$1,SMALL(Dong1,ROWS($1:1)),),""))</f>
        <v>T01</v>
      </c>
      <c r="D14" s="64" t="str">
        <f ca="1">IF(ROWS($1:1)&gt;COUNT(Dong1),"",IF(OFFSET(TH!N$1,SMALL(Dong1,ROWS($1:1)),)="1111",OFFSET(TH!C$1,SMALL(Dong1,ROWS($1:1)),),""))</f>
        <v/>
      </c>
      <c r="E14" s="95" t="str">
        <f ca="1">IF(ROWS($1:1)&gt;COUNT(Dong1),"",OFFSET(TH!E$1,SMALL(Dong1,ROWS($1:1)),))</f>
        <v>Thu t/ứng PC:74 ngày 27/02</v>
      </c>
      <c r="F14" s="66">
        <f ca="1">IF(ROWS($1:1)&gt;COUNT(Dong1),"",IF(OFFSET(TH!N$1,SMALL(Dong1,ROWS($1:1)),)="1111",OFFSET(TH!M$1,SMALL(Dong1,ROWS($1:1)),),OFFSET(TH!N$1,SMALL(Dong1,ROWS($1:1)),)))</f>
        <v>0</v>
      </c>
      <c r="G14" s="67">
        <f ca="1">IF(ROWS($1:1)&gt;COUNT(Dong1),"",IF(OFFSET(TH!M$1,SMALL(Dong1,ROWS($1:1)),)="1111",OFFSET(TH!L$1,SMALL(Dong1,ROWS($1:1)),),0))</f>
        <v>5000000</v>
      </c>
      <c r="H14" s="65">
        <f ca="1">IF(ROWS($1:1)&gt;COUNT(Dong1),"",IF(OFFSET(TH!N$1,SMALL(Dong1,ROWS($1:1)),)="1111",OFFSET(TH!L$1,SMALL(Dong1,ROWS($1:1)),),0))</f>
        <v>0</v>
      </c>
      <c r="I14" s="63">
        <f ca="1">IF(E14&lt;&gt;"",I13+G14-H14,0)</f>
        <v>47707000</v>
      </c>
      <c r="J14" s="68"/>
    </row>
    <row r="15" spans="1:16" ht="19.5" customHeight="1">
      <c r="A15" s="62">
        <f ca="1">IF(ROWS($1:2)&gt;COUNT(Dong1),"",OFFSET(TH!B$1,SMALL(Dong1,ROWS($1:2)),))</f>
        <v>42795</v>
      </c>
      <c r="B15" s="62">
        <f ca="1">IF(ROWS($1:2)&gt;COUNT(Dong1),"",OFFSET(TH!D$1,SMALL(Dong1,ROWS($1:2)),))</f>
        <v>42795</v>
      </c>
      <c r="C15" s="63" t="str">
        <f ca="1">IF(ROWS($1:2)&gt;COUNT(Dong1),"",IF(OFFSET(TH!M$1,SMALL(Dong1,ROWS($1:2)),)="1111",OFFSET(TH!C$1,SMALL(Dong1,ROWS($1:2)),),""))</f>
        <v/>
      </c>
      <c r="D15" s="64" t="str">
        <f ca="1">IF(ROWS($1:2)&gt;COUNT(Dong1),"",IF(OFFSET(TH!N$1,SMALL(Dong1,ROWS($1:2)),)="1111",OFFSET(TH!C$1,SMALL(Dong1,ROWS($1:2)),),""))</f>
        <v>C01</v>
      </c>
      <c r="E15" s="95" t="str">
        <f ca="1">IF(ROWS($1:2)&gt;COUNT(Dong1),"",OFFSET(TH!E$1,SMALL(Dong1,ROWS($1:2)),))</f>
        <v>Bảo dưỡng xe&amp; chi phí gt</v>
      </c>
      <c r="F15" s="66">
        <f ca="1">IF(ROWS($1:2)&gt;COUNT(Dong1),"",IF(OFFSET(TH!N$1,SMALL(Dong1,ROWS($1:2)),)="1111",OFFSET(TH!M$1,SMALL(Dong1,ROWS($1:2)),),OFFSET(TH!N$1,SMALL(Dong1,ROWS($1:2)),)))</f>
        <v>0</v>
      </c>
      <c r="G15" s="67">
        <f ca="1">IF(ROWS($1:2)&gt;COUNT(Dong1),"",IF(OFFSET(TH!M$1,SMALL(Dong1,ROWS($1:2)),)="1111",OFFSET(TH!L$1,SMALL(Dong1,ROWS($1:2)),),0))</f>
        <v>0</v>
      </c>
      <c r="H15" s="65">
        <f ca="1">IF(ROWS($1:2)&gt;COUNT(Dong1),"",IF(OFFSET(TH!N$1,SMALL(Dong1,ROWS($1:2)),)="1111",OFFSET(TH!L$1,SMALL(Dong1,ROWS($1:2)),),0))</f>
        <v>2305000</v>
      </c>
      <c r="I15" s="63">
        <f t="shared" ref="I15:I78" ca="1" si="0">IF(E15&lt;&gt;"",I14+G15-H15,0)</f>
        <v>45402000</v>
      </c>
      <c r="J15" s="68"/>
    </row>
    <row r="16" spans="1:16" ht="19.5" customHeight="1">
      <c r="A16" s="62">
        <f ca="1">IF(ROWS($1:3)&gt;COUNT(Dong1),"",OFFSET(TH!B$1,SMALL(Dong1,ROWS($1:3)),))</f>
        <v>42795</v>
      </c>
      <c r="B16" s="62">
        <f ca="1">IF(ROWS($1:3)&gt;COUNT(Dong1),"",OFFSET(TH!D$1,SMALL(Dong1,ROWS($1:3)),))</f>
        <v>42795</v>
      </c>
      <c r="C16" s="63" t="str">
        <f ca="1">IF(ROWS($1:3)&gt;COUNT(Dong1),"",IF(OFFSET(TH!M$1,SMALL(Dong1,ROWS($1:3)),)="1111",OFFSET(TH!C$1,SMALL(Dong1,ROWS($1:3)),),""))</f>
        <v/>
      </c>
      <c r="D16" s="64" t="str">
        <f ca="1">IF(ROWS($1:3)&gt;COUNT(Dong1),"",IF(OFFSET(TH!N$1,SMALL(Dong1,ROWS($1:3)),)="1111",OFFSET(TH!C$1,SMALL(Dong1,ROWS($1:3)),),""))</f>
        <v>C02</v>
      </c>
      <c r="E16" s="95" t="str">
        <f ca="1">IF(ROWS($1:3)&gt;COUNT(Dong1),"",OFFSET(TH!E$1,SMALL(Dong1,ROWS($1:3)),))</f>
        <v>tiền xe taxi</v>
      </c>
      <c r="F16" s="66">
        <f ca="1">IF(ROWS($1:3)&gt;COUNT(Dong1),"",IF(OFFSET(TH!N$1,SMALL(Dong1,ROWS($1:3)),)="1111",OFFSET(TH!M$1,SMALL(Dong1,ROWS($1:3)),),OFFSET(TH!N$1,SMALL(Dong1,ROWS($1:3)),)))</f>
        <v>0</v>
      </c>
      <c r="G16" s="67">
        <f ca="1">IF(ROWS($1:3)&gt;COUNT(Dong1),"",IF(OFFSET(TH!M$1,SMALL(Dong1,ROWS($1:3)),)="1111",OFFSET(TH!L$1,SMALL(Dong1,ROWS($1:3)),),0))</f>
        <v>0</v>
      </c>
      <c r="H16" s="65">
        <f ca="1">IF(ROWS($1:3)&gt;COUNT(Dong1),"",IF(OFFSET(TH!N$1,SMALL(Dong1,ROWS($1:3)),)="1111",OFFSET(TH!L$1,SMALL(Dong1,ROWS($1:3)),),0))</f>
        <v>250000</v>
      </c>
      <c r="I16" s="63">
        <f t="shared" ca="1" si="0"/>
        <v>45152000</v>
      </c>
      <c r="J16" s="68"/>
    </row>
    <row r="17" spans="1:10" ht="19.5" customHeight="1">
      <c r="A17" s="62">
        <f ca="1">IF(ROWS($1:4)&gt;COUNT(Dong1),"",OFFSET(TH!B$1,SMALL(Dong1,ROWS($1:4)),))</f>
        <v>42795</v>
      </c>
      <c r="B17" s="62">
        <f ca="1">IF(ROWS($1:4)&gt;COUNT(Dong1),"",OFFSET(TH!D$1,SMALL(Dong1,ROWS($1:4)),))</f>
        <v>42795</v>
      </c>
      <c r="C17" s="63" t="str">
        <f ca="1">IF(ROWS($1:4)&gt;COUNT(Dong1),"",IF(OFFSET(TH!M$1,SMALL(Dong1,ROWS($1:4)),)="1111",OFFSET(TH!C$1,SMALL(Dong1,ROWS($1:4)),),""))</f>
        <v/>
      </c>
      <c r="D17" s="64" t="str">
        <f ca="1">IF(ROWS($1:4)&gt;COUNT(Dong1),"",IF(OFFSET(TH!N$1,SMALL(Dong1,ROWS($1:4)),)="1111",OFFSET(TH!C$1,SMALL(Dong1,ROWS($1:4)),),""))</f>
        <v>C03</v>
      </c>
      <c r="E17" s="95" t="str">
        <f ca="1">IF(ROWS($1:4)&gt;COUNT(Dong1),"",OFFSET(TH!E$1,SMALL(Dong1,ROWS($1:4)),))</f>
        <v>Tiền chợ nhà</v>
      </c>
      <c r="F17" s="66">
        <f ca="1">IF(ROWS($1:4)&gt;COUNT(Dong1),"",IF(OFFSET(TH!N$1,SMALL(Dong1,ROWS($1:4)),)="1111",OFFSET(TH!M$1,SMALL(Dong1,ROWS($1:4)),),OFFSET(TH!N$1,SMALL(Dong1,ROWS($1:4)),)))</f>
        <v>0</v>
      </c>
      <c r="G17" s="67">
        <f ca="1">IF(ROWS($1:4)&gt;COUNT(Dong1),"",IF(OFFSET(TH!M$1,SMALL(Dong1,ROWS($1:4)),)="1111",OFFSET(TH!L$1,SMALL(Dong1,ROWS($1:4)),),0))</f>
        <v>0</v>
      </c>
      <c r="H17" s="65">
        <f ca="1">IF(ROWS($1:4)&gt;COUNT(Dong1),"",IF(OFFSET(TH!N$1,SMALL(Dong1,ROWS($1:4)),)="1111",OFFSET(TH!L$1,SMALL(Dong1,ROWS($1:4)),),0))</f>
        <v>1000000</v>
      </c>
      <c r="I17" s="63">
        <f t="shared" ca="1" si="0"/>
        <v>44152000</v>
      </c>
      <c r="J17" s="68"/>
    </row>
    <row r="18" spans="1:10" ht="19.5" customHeight="1">
      <c r="A18" s="62">
        <f ca="1">IF(ROWS($1:5)&gt;COUNT(Dong1),"",OFFSET(TH!B$1,SMALL(Dong1,ROWS($1:5)),))</f>
        <v>42795</v>
      </c>
      <c r="B18" s="62">
        <f ca="1">IF(ROWS($1:5)&gt;COUNT(Dong1),"",OFFSET(TH!D$1,SMALL(Dong1,ROWS($1:5)),))</f>
        <v>42795</v>
      </c>
      <c r="C18" s="63" t="str">
        <f ca="1">IF(ROWS($1:5)&gt;COUNT(Dong1),"",IF(OFFSET(TH!M$1,SMALL(Dong1,ROWS($1:5)),)="1111",OFFSET(TH!C$1,SMALL(Dong1,ROWS($1:5)),),""))</f>
        <v/>
      </c>
      <c r="D18" s="64" t="str">
        <f ca="1">IF(ROWS($1:5)&gt;COUNT(Dong1),"",IF(OFFSET(TH!N$1,SMALL(Dong1,ROWS($1:5)),)="1111",OFFSET(TH!C$1,SMALL(Dong1,ROWS($1:5)),),""))</f>
        <v>C04</v>
      </c>
      <c r="E18" s="95" t="str">
        <f ca="1">IF(ROWS($1:5)&gt;COUNT(Dong1),"",OFFSET(TH!E$1,SMALL(Dong1,ROWS($1:5)),))</f>
        <v>Tiền xăng dầu</v>
      </c>
      <c r="F18" s="66">
        <f ca="1">IF(ROWS($1:5)&gt;COUNT(Dong1),"",IF(OFFSET(TH!N$1,SMALL(Dong1,ROWS($1:5)),)="1111",OFFSET(TH!M$1,SMALL(Dong1,ROWS($1:5)),),OFFSET(TH!N$1,SMALL(Dong1,ROWS($1:5)),)))</f>
        <v>0</v>
      </c>
      <c r="G18" s="67">
        <f ca="1">IF(ROWS($1:5)&gt;COUNT(Dong1),"",IF(OFFSET(TH!M$1,SMALL(Dong1,ROWS($1:5)),)="1111",OFFSET(TH!L$1,SMALL(Dong1,ROWS($1:5)),),0))</f>
        <v>0</v>
      </c>
      <c r="H18" s="65">
        <f ca="1">IF(ROWS($1:5)&gt;COUNT(Dong1),"",IF(OFFSET(TH!N$1,SMALL(Dong1,ROWS($1:5)),)="1111",OFFSET(TH!L$1,SMALL(Dong1,ROWS($1:5)),),0))</f>
        <v>7798000</v>
      </c>
      <c r="I18" s="63">
        <f t="shared" ca="1" si="0"/>
        <v>36354000</v>
      </c>
      <c r="J18" s="68"/>
    </row>
    <row r="19" spans="1:10" ht="19.5" customHeight="1">
      <c r="A19" s="62">
        <f ca="1">IF(ROWS($1:6)&gt;COUNT(Dong1),"",OFFSET(TH!B$1,SMALL(Dong1,ROWS($1:6)),))</f>
        <v>42795</v>
      </c>
      <c r="B19" s="62">
        <f ca="1">IF(ROWS($1:6)&gt;COUNT(Dong1),"",OFFSET(TH!D$1,SMALL(Dong1,ROWS($1:6)),))</f>
        <v>42795</v>
      </c>
      <c r="C19" s="63" t="str">
        <f ca="1">IF(ROWS($1:6)&gt;COUNT(Dong1),"",IF(OFFSET(TH!M$1,SMALL(Dong1,ROWS($1:6)),)="1111",OFFSET(TH!C$1,SMALL(Dong1,ROWS($1:6)),),""))</f>
        <v>T02</v>
      </c>
      <c r="D19" s="64" t="str">
        <f ca="1">IF(ROWS($1:6)&gt;COUNT(Dong1),"",IF(OFFSET(TH!N$1,SMALL(Dong1,ROWS($1:6)),)="1111",OFFSET(TH!C$1,SMALL(Dong1,ROWS($1:6)),),""))</f>
        <v/>
      </c>
      <c r="E19" s="95" t="str">
        <f ca="1">IF(ROWS($1:6)&gt;COUNT(Dong1),"",OFFSET(TH!E$1,SMALL(Dong1,ROWS($1:6)),))</f>
        <v>Thu tiền mượn - Bảy LH</v>
      </c>
      <c r="F19" s="66">
        <f ca="1">IF(ROWS($1:6)&gt;COUNT(Dong1),"",IF(OFFSET(TH!N$1,SMALL(Dong1,ROWS($1:6)),)="1111",OFFSET(TH!M$1,SMALL(Dong1,ROWS($1:6)),),OFFSET(TH!N$1,SMALL(Dong1,ROWS($1:6)),)))</f>
        <v>0</v>
      </c>
      <c r="G19" s="67">
        <f ca="1">IF(ROWS($1:6)&gt;COUNT(Dong1),"",IF(OFFSET(TH!M$1,SMALL(Dong1,ROWS($1:6)),)="1111",OFFSET(TH!L$1,SMALL(Dong1,ROWS($1:6)),),0))</f>
        <v>500000000</v>
      </c>
      <c r="H19" s="65">
        <f ca="1">IF(ROWS($1:6)&gt;COUNT(Dong1),"",IF(OFFSET(TH!N$1,SMALL(Dong1,ROWS($1:6)),)="1111",OFFSET(TH!L$1,SMALL(Dong1,ROWS($1:6)),),0))</f>
        <v>0</v>
      </c>
      <c r="I19" s="63">
        <f t="shared" ca="1" si="0"/>
        <v>536354000</v>
      </c>
      <c r="J19" s="68"/>
    </row>
    <row r="20" spans="1:10" ht="19.5" customHeight="1">
      <c r="A20" s="62">
        <f ca="1">IF(ROWS($1:7)&gt;COUNT(Dong1),"",OFFSET(TH!B$1,SMALL(Dong1,ROWS($1:7)),))</f>
        <v>42795</v>
      </c>
      <c r="B20" s="62">
        <f ca="1">IF(ROWS($1:7)&gt;COUNT(Dong1),"",OFFSET(TH!D$1,SMALL(Dong1,ROWS($1:7)),))</f>
        <v>42795</v>
      </c>
      <c r="C20" s="63" t="str">
        <f ca="1">IF(ROWS($1:7)&gt;COUNT(Dong1),"",IF(OFFSET(TH!M$1,SMALL(Dong1,ROWS($1:7)),)="1111",OFFSET(TH!C$1,SMALL(Dong1,ROWS($1:7)),),""))</f>
        <v/>
      </c>
      <c r="D20" s="64" t="str">
        <f ca="1">IF(ROWS($1:7)&gt;COUNT(Dong1),"",IF(OFFSET(TH!N$1,SMALL(Dong1,ROWS($1:7)),)="1111",OFFSET(TH!C$1,SMALL(Dong1,ROWS($1:7)),),""))</f>
        <v>C05</v>
      </c>
      <c r="E20" s="95" t="str">
        <f ca="1">IF(ROWS($1:7)&gt;COUNT(Dong1),"",OFFSET(TH!E$1,SMALL(Dong1,ROWS($1:7)),))</f>
        <v>Trả tiền cá</v>
      </c>
      <c r="F20" s="66" t="str">
        <f ca="1">IF(ROWS($1:7)&gt;COUNT(Dong1),"",IF(OFFSET(TH!N$1,SMALL(Dong1,ROWS($1:7)),)="1111",OFFSET(TH!M$1,SMALL(Dong1,ROWS($1:7)),),OFFSET(TH!N$1,SMALL(Dong1,ROWS($1:7)),)))</f>
        <v>331</v>
      </c>
      <c r="G20" s="67">
        <f ca="1">IF(ROWS($1:7)&gt;COUNT(Dong1),"",IF(OFFSET(TH!M$1,SMALL(Dong1,ROWS($1:7)),)="1111",OFFSET(TH!L$1,SMALL(Dong1,ROWS($1:7)),),0))</f>
        <v>0</v>
      </c>
      <c r="H20" s="65">
        <f ca="1">IF(ROWS($1:7)&gt;COUNT(Dong1),"",IF(OFFSET(TH!N$1,SMALL(Dong1,ROWS($1:7)),)="1111",OFFSET(TH!L$1,SMALL(Dong1,ROWS($1:7)),),0))</f>
        <v>200000000</v>
      </c>
      <c r="I20" s="63">
        <f t="shared" ca="1" si="0"/>
        <v>336354000</v>
      </c>
      <c r="J20" s="68"/>
    </row>
    <row r="21" spans="1:10" ht="19.5" customHeight="1">
      <c r="A21" s="62">
        <f ca="1">IF(ROWS($1:8)&gt;COUNT(Dong1),"",OFFSET(TH!B$1,SMALL(Dong1,ROWS($1:8)),))</f>
        <v>42795</v>
      </c>
      <c r="B21" s="62">
        <f ca="1">IF(ROWS($1:8)&gt;COUNT(Dong1),"",OFFSET(TH!D$1,SMALL(Dong1,ROWS($1:8)),))</f>
        <v>42795</v>
      </c>
      <c r="C21" s="63" t="str">
        <f ca="1">IF(ROWS($1:8)&gt;COUNT(Dong1),"",IF(OFFSET(TH!M$1,SMALL(Dong1,ROWS($1:8)),)="1111",OFFSET(TH!C$1,SMALL(Dong1,ROWS($1:8)),),""))</f>
        <v/>
      </c>
      <c r="D21" s="64" t="str">
        <f ca="1">IF(ROWS($1:8)&gt;COUNT(Dong1),"",IF(OFFSET(TH!N$1,SMALL(Dong1,ROWS($1:8)),)="1111",OFFSET(TH!C$1,SMALL(Dong1,ROWS($1:8)),),""))</f>
        <v>C06</v>
      </c>
      <c r="E21" s="95" t="str">
        <f ca="1">IF(ROWS($1:8)&gt;COUNT(Dong1),"",OFFSET(TH!E$1,SMALL(Dong1,ROWS($1:8)),))</f>
        <v>Tiền tạm ứng lương TV</v>
      </c>
      <c r="F21" s="66">
        <f ca="1">IF(ROWS($1:8)&gt;COUNT(Dong1),"",IF(OFFSET(TH!N$1,SMALL(Dong1,ROWS($1:8)),)="1111",OFFSET(TH!M$1,SMALL(Dong1,ROWS($1:8)),),OFFSET(TH!N$1,SMALL(Dong1,ROWS($1:8)),)))</f>
        <v>0</v>
      </c>
      <c r="G21" s="67">
        <f ca="1">IF(ROWS($1:8)&gt;COUNT(Dong1),"",IF(OFFSET(TH!M$1,SMALL(Dong1,ROWS($1:8)),)="1111",OFFSET(TH!L$1,SMALL(Dong1,ROWS($1:8)),),0))</f>
        <v>0</v>
      </c>
      <c r="H21" s="65">
        <f ca="1">IF(ROWS($1:8)&gt;COUNT(Dong1),"",IF(OFFSET(TH!N$1,SMALL(Dong1,ROWS($1:8)),)="1111",OFFSET(TH!L$1,SMALL(Dong1,ROWS($1:8)),),0))</f>
        <v>140000000</v>
      </c>
      <c r="I21" s="63">
        <f t="shared" ca="1" si="0"/>
        <v>196354000</v>
      </c>
      <c r="J21" s="68"/>
    </row>
    <row r="22" spans="1:10" ht="19.5" customHeight="1">
      <c r="A22" s="62">
        <f ca="1">IF(ROWS($1:9)&gt;COUNT(Dong1),"",OFFSET(TH!B$1,SMALL(Dong1,ROWS($1:9)),))</f>
        <v>42795</v>
      </c>
      <c r="B22" s="62">
        <f ca="1">IF(ROWS($1:9)&gt;COUNT(Dong1),"",OFFSET(TH!D$1,SMALL(Dong1,ROWS($1:9)),))</f>
        <v>42795</v>
      </c>
      <c r="C22" s="63" t="str">
        <f ca="1">IF(ROWS($1:9)&gt;COUNT(Dong1),"",IF(OFFSET(TH!M$1,SMALL(Dong1,ROWS($1:9)),)="1111",OFFSET(TH!C$1,SMALL(Dong1,ROWS($1:9)),),""))</f>
        <v/>
      </c>
      <c r="D22" s="64" t="str">
        <f ca="1">IF(ROWS($1:9)&gt;COUNT(Dong1),"",IF(OFFSET(TH!N$1,SMALL(Dong1,ROWS($1:9)),)="1111",OFFSET(TH!C$1,SMALL(Dong1,ROWS($1:9)),),""))</f>
        <v>C07</v>
      </c>
      <c r="E22" s="95" t="str">
        <f ca="1">IF(ROWS($1:9)&gt;COUNT(Dong1),"",OFFSET(TH!E$1,SMALL(Dong1,ROWS($1:9)),))</f>
        <v>Trả tiền cá</v>
      </c>
      <c r="F22" s="66" t="str">
        <f ca="1">IF(ROWS($1:9)&gt;COUNT(Dong1),"",IF(OFFSET(TH!N$1,SMALL(Dong1,ROWS($1:9)),)="1111",OFFSET(TH!M$1,SMALL(Dong1,ROWS($1:9)),),OFFSET(TH!N$1,SMALL(Dong1,ROWS($1:9)),)))</f>
        <v>331</v>
      </c>
      <c r="G22" s="67">
        <f ca="1">IF(ROWS($1:9)&gt;COUNT(Dong1),"",IF(OFFSET(TH!M$1,SMALL(Dong1,ROWS($1:9)),)="1111",OFFSET(TH!L$1,SMALL(Dong1,ROWS($1:9)),),0))</f>
        <v>0</v>
      </c>
      <c r="H22" s="65">
        <f ca="1">IF(ROWS($1:9)&gt;COUNT(Dong1),"",IF(OFFSET(TH!N$1,SMALL(Dong1,ROWS($1:9)),)="1111",OFFSET(TH!L$1,SMALL(Dong1,ROWS($1:9)),),0))</f>
        <v>87000000</v>
      </c>
      <c r="I22" s="63">
        <f t="shared" ca="1" si="0"/>
        <v>109354000</v>
      </c>
      <c r="J22" s="68"/>
    </row>
    <row r="23" spans="1:10" ht="19.5" customHeight="1">
      <c r="A23" s="62">
        <f ca="1">IF(ROWS($1:10)&gt;COUNT(Dong1),"",OFFSET(TH!B$1,SMALL(Dong1,ROWS($1:10)),))</f>
        <v>42795</v>
      </c>
      <c r="B23" s="62">
        <f ca="1">IF(ROWS($1:10)&gt;COUNT(Dong1),"",OFFSET(TH!D$1,SMALL(Dong1,ROWS($1:10)),))</f>
        <v>42795</v>
      </c>
      <c r="C23" s="63" t="str">
        <f ca="1">IF(ROWS($1:10)&gt;COUNT(Dong1),"",IF(OFFSET(TH!M$1,SMALL(Dong1,ROWS($1:10)),)="1111",OFFSET(TH!C$1,SMALL(Dong1,ROWS($1:10)),),""))</f>
        <v/>
      </c>
      <c r="D23" s="64" t="str">
        <f ca="1">IF(ROWS($1:10)&gt;COUNT(Dong1),"",IF(OFFSET(TH!N$1,SMALL(Dong1,ROWS($1:10)),)="1111",OFFSET(TH!C$1,SMALL(Dong1,ROWS($1:10)),),""))</f>
        <v>C08</v>
      </c>
      <c r="E23" s="95" t="str">
        <f ca="1">IF(ROWS($1:10)&gt;COUNT(Dong1),"",OFFSET(TH!E$1,SMALL(Dong1,ROWS($1:10)),))</f>
        <v>Mua USD</v>
      </c>
      <c r="F23" s="66">
        <f ca="1">IF(ROWS($1:10)&gt;COUNT(Dong1),"",IF(OFFSET(TH!N$1,SMALL(Dong1,ROWS($1:10)),)="1111",OFFSET(TH!M$1,SMALL(Dong1,ROWS($1:10)),),OFFSET(TH!N$1,SMALL(Dong1,ROWS($1:10)),)))</f>
        <v>0</v>
      </c>
      <c r="G23" s="67">
        <f ca="1">IF(ROWS($1:10)&gt;COUNT(Dong1),"",IF(OFFSET(TH!M$1,SMALL(Dong1,ROWS($1:10)),)="1111",OFFSET(TH!L$1,SMALL(Dong1,ROWS($1:10)),),0))</f>
        <v>0</v>
      </c>
      <c r="H23" s="65">
        <f ca="1">IF(ROWS($1:10)&gt;COUNT(Dong1),"",IF(OFFSET(TH!N$1,SMALL(Dong1,ROWS($1:10)),)="1111",OFFSET(TH!L$1,SMALL(Dong1,ROWS($1:10)),),0))</f>
        <v>33000000</v>
      </c>
      <c r="I23" s="63">
        <f t="shared" ca="1" si="0"/>
        <v>76354000</v>
      </c>
      <c r="J23" s="68"/>
    </row>
    <row r="24" spans="1:10" ht="19.5" customHeight="1">
      <c r="A24" s="62">
        <f ca="1">IF(ROWS($1:11)&gt;COUNT(Dong1),"",OFFSET(TH!B$1,SMALL(Dong1,ROWS($1:11)),))</f>
        <v>42796</v>
      </c>
      <c r="B24" s="62">
        <f ca="1">IF(ROWS($1:11)&gt;COUNT(Dong1),"",OFFSET(TH!D$1,SMALL(Dong1,ROWS($1:11)),))</f>
        <v>42796</v>
      </c>
      <c r="C24" s="63" t="str">
        <f ca="1">IF(ROWS($1:11)&gt;COUNT(Dong1),"",IF(OFFSET(TH!M$1,SMALL(Dong1,ROWS($1:11)),)="1111",OFFSET(TH!C$1,SMALL(Dong1,ROWS($1:11)),),""))</f>
        <v>T03</v>
      </c>
      <c r="D24" s="64" t="str">
        <f ca="1">IF(ROWS($1:11)&gt;COUNT(Dong1),"",IF(OFFSET(TH!N$1,SMALL(Dong1,ROWS($1:11)),)="1111",OFFSET(TH!C$1,SMALL(Dong1,ROWS($1:11)),),""))</f>
        <v/>
      </c>
      <c r="E24" s="95" t="str">
        <f ca="1">IF(ROWS($1:11)&gt;COUNT(Dong1),"",OFFSET(TH!E$1,SMALL(Dong1,ROWS($1:11)),))</f>
        <v>Thu tiền hàng - Cô Dương</v>
      </c>
      <c r="F24" s="66">
        <f ca="1">IF(ROWS($1:11)&gt;COUNT(Dong1),"",IF(OFFSET(TH!N$1,SMALL(Dong1,ROWS($1:11)),)="1111",OFFSET(TH!M$1,SMALL(Dong1,ROWS($1:11)),),OFFSET(TH!N$1,SMALL(Dong1,ROWS($1:11)),)))</f>
        <v>0</v>
      </c>
      <c r="G24" s="67">
        <f ca="1">IF(ROWS($1:11)&gt;COUNT(Dong1),"",IF(OFFSET(TH!M$1,SMALL(Dong1,ROWS($1:11)),)="1111",OFFSET(TH!L$1,SMALL(Dong1,ROWS($1:11)),),0))</f>
        <v>300000000</v>
      </c>
      <c r="H24" s="65">
        <f ca="1">IF(ROWS($1:11)&gt;COUNT(Dong1),"",IF(OFFSET(TH!N$1,SMALL(Dong1,ROWS($1:11)),)="1111",OFFSET(TH!L$1,SMALL(Dong1,ROWS($1:11)),),0))</f>
        <v>0</v>
      </c>
      <c r="I24" s="63">
        <f t="shared" ca="1" si="0"/>
        <v>376354000</v>
      </c>
      <c r="J24" s="68"/>
    </row>
    <row r="25" spans="1:10" ht="19.5" customHeight="1">
      <c r="A25" s="62">
        <f ca="1">IF(ROWS($1:12)&gt;COUNT(Dong1),"",OFFSET(TH!B$1,SMALL(Dong1,ROWS($1:12)),))</f>
        <v>42796</v>
      </c>
      <c r="B25" s="62">
        <f ca="1">IF(ROWS($1:12)&gt;COUNT(Dong1),"",OFFSET(TH!D$1,SMALL(Dong1,ROWS($1:12)),))</f>
        <v>42796</v>
      </c>
      <c r="C25" s="63" t="str">
        <f ca="1">IF(ROWS($1:12)&gt;COUNT(Dong1),"",IF(OFFSET(TH!M$1,SMALL(Dong1,ROWS($1:12)),)="1111",OFFSET(TH!C$1,SMALL(Dong1,ROWS($1:12)),),""))</f>
        <v/>
      </c>
      <c r="D25" s="64" t="str">
        <f ca="1">IF(ROWS($1:12)&gt;COUNT(Dong1),"",IF(OFFSET(TH!N$1,SMALL(Dong1,ROWS($1:12)),)="1111",OFFSET(TH!C$1,SMALL(Dong1,ROWS($1:12)),),""))</f>
        <v>C09</v>
      </c>
      <c r="E25" s="95" t="str">
        <f ca="1">IF(ROWS($1:12)&gt;COUNT(Dong1),"",OFFSET(TH!E$1,SMALL(Dong1,ROWS($1:12)),))</f>
        <v>Trả tiền cá</v>
      </c>
      <c r="F25" s="66" t="str">
        <f ca="1">IF(ROWS($1:12)&gt;COUNT(Dong1),"",IF(OFFSET(TH!N$1,SMALL(Dong1,ROWS($1:12)),)="1111",OFFSET(TH!M$1,SMALL(Dong1,ROWS($1:12)),),OFFSET(TH!N$1,SMALL(Dong1,ROWS($1:12)),)))</f>
        <v>331</v>
      </c>
      <c r="G25" s="67">
        <f ca="1">IF(ROWS($1:12)&gt;COUNT(Dong1),"",IF(OFFSET(TH!M$1,SMALL(Dong1,ROWS($1:12)),)="1111",OFFSET(TH!L$1,SMALL(Dong1,ROWS($1:12)),),0))</f>
        <v>0</v>
      </c>
      <c r="H25" s="65">
        <f ca="1">IF(ROWS($1:12)&gt;COUNT(Dong1),"",IF(OFFSET(TH!N$1,SMALL(Dong1,ROWS($1:12)),)="1111",OFFSET(TH!L$1,SMALL(Dong1,ROWS($1:12)),),0))</f>
        <v>121629000</v>
      </c>
      <c r="I25" s="63">
        <f t="shared" ca="1" si="0"/>
        <v>254725000</v>
      </c>
      <c r="J25" s="68"/>
    </row>
    <row r="26" spans="1:10" ht="19.5" customHeight="1">
      <c r="A26" s="62">
        <f ca="1">IF(ROWS($1:13)&gt;COUNT(Dong1),"",OFFSET(TH!B$1,SMALL(Dong1,ROWS($1:13)),))</f>
        <v>42796</v>
      </c>
      <c r="B26" s="62">
        <f ca="1">IF(ROWS($1:13)&gt;COUNT(Dong1),"",OFFSET(TH!D$1,SMALL(Dong1,ROWS($1:13)),))</f>
        <v>42796</v>
      </c>
      <c r="C26" s="63" t="str">
        <f ca="1">IF(ROWS($1:13)&gt;COUNT(Dong1),"",IF(OFFSET(TH!M$1,SMALL(Dong1,ROWS($1:13)),)="1111",OFFSET(TH!C$1,SMALL(Dong1,ROWS($1:13)),),""))</f>
        <v/>
      </c>
      <c r="D26" s="64" t="str">
        <f ca="1">IF(ROWS($1:13)&gt;COUNT(Dong1),"",IF(OFFSET(TH!N$1,SMALL(Dong1,ROWS($1:13)),)="1111",OFFSET(TH!C$1,SMALL(Dong1,ROWS($1:13)),),""))</f>
        <v>C09</v>
      </c>
      <c r="E26" s="95" t="str">
        <f ca="1">IF(ROWS($1:13)&gt;COUNT(Dong1),"",OFFSET(TH!E$1,SMALL(Dong1,ROWS($1:13)),))</f>
        <v>Phí chuyển tiền</v>
      </c>
      <c r="F26" s="66">
        <f ca="1">IF(ROWS($1:13)&gt;COUNT(Dong1),"",IF(OFFSET(TH!N$1,SMALL(Dong1,ROWS($1:13)),)="1111",OFFSET(TH!M$1,SMALL(Dong1,ROWS($1:13)),),OFFSET(TH!N$1,SMALL(Dong1,ROWS($1:13)),)))</f>
        <v>0</v>
      </c>
      <c r="G26" s="67">
        <f ca="1">IF(ROWS($1:13)&gt;COUNT(Dong1),"",IF(OFFSET(TH!M$1,SMALL(Dong1,ROWS($1:13)),)="1111",OFFSET(TH!L$1,SMALL(Dong1,ROWS($1:13)),),0))</f>
        <v>0</v>
      </c>
      <c r="H26" s="65">
        <f ca="1">IF(ROWS($1:13)&gt;COUNT(Dong1),"",IF(OFFSET(TH!N$1,SMALL(Dong1,ROWS($1:13)),)="1111",OFFSET(TH!L$1,SMALL(Dong1,ROWS($1:13)),),0))</f>
        <v>14000</v>
      </c>
      <c r="I26" s="63">
        <f t="shared" ca="1" si="0"/>
        <v>254711000</v>
      </c>
      <c r="J26" s="68"/>
    </row>
    <row r="27" spans="1:10" ht="19.5" customHeight="1">
      <c r="A27" s="62">
        <f ca="1">IF(ROWS($1:14)&gt;COUNT(Dong1),"",OFFSET(TH!B$1,SMALL(Dong1,ROWS($1:14)),))</f>
        <v>42796</v>
      </c>
      <c r="B27" s="62">
        <f ca="1">IF(ROWS($1:14)&gt;COUNT(Dong1),"",OFFSET(TH!D$1,SMALL(Dong1,ROWS($1:14)),))</f>
        <v>42796</v>
      </c>
      <c r="C27" s="63" t="str">
        <f ca="1">IF(ROWS($1:14)&gt;COUNT(Dong1),"",IF(OFFSET(TH!M$1,SMALL(Dong1,ROWS($1:14)),)="1111",OFFSET(TH!C$1,SMALL(Dong1,ROWS($1:14)),),""))</f>
        <v/>
      </c>
      <c r="D27" s="64" t="str">
        <f ca="1">IF(ROWS($1:14)&gt;COUNT(Dong1),"",IF(OFFSET(TH!N$1,SMALL(Dong1,ROWS($1:14)),)="1111",OFFSET(TH!C$1,SMALL(Dong1,ROWS($1:14)),),""))</f>
        <v>C10</v>
      </c>
      <c r="E27" s="95" t="str">
        <f ca="1">IF(ROWS($1:14)&gt;COUNT(Dong1),"",OFFSET(TH!E$1,SMALL(Dong1,ROWS($1:14)),))</f>
        <v>Trả tiền cá</v>
      </c>
      <c r="F27" s="66" t="str">
        <f ca="1">IF(ROWS($1:14)&gt;COUNT(Dong1),"",IF(OFFSET(TH!N$1,SMALL(Dong1,ROWS($1:14)),)="1111",OFFSET(TH!M$1,SMALL(Dong1,ROWS($1:14)),),OFFSET(TH!N$1,SMALL(Dong1,ROWS($1:14)),)))</f>
        <v>331</v>
      </c>
      <c r="G27" s="67">
        <f ca="1">IF(ROWS($1:14)&gt;COUNT(Dong1),"",IF(OFFSET(TH!M$1,SMALL(Dong1,ROWS($1:14)),)="1111",OFFSET(TH!L$1,SMALL(Dong1,ROWS($1:14)),),0))</f>
        <v>0</v>
      </c>
      <c r="H27" s="65">
        <f ca="1">IF(ROWS($1:14)&gt;COUNT(Dong1),"",IF(OFFSET(TH!N$1,SMALL(Dong1,ROWS($1:14)),)="1111",OFFSET(TH!L$1,SMALL(Dong1,ROWS($1:14)),),0))</f>
        <v>200000000</v>
      </c>
      <c r="I27" s="63">
        <f t="shared" ca="1" si="0"/>
        <v>54711000</v>
      </c>
      <c r="J27" s="68"/>
    </row>
    <row r="28" spans="1:10" ht="19.5" customHeight="1">
      <c r="A28" s="62">
        <f ca="1">IF(ROWS($1:15)&gt;COUNT(Dong1),"",OFFSET(TH!B$1,SMALL(Dong1,ROWS($1:15)),))</f>
        <v>42796</v>
      </c>
      <c r="B28" s="62">
        <f ca="1">IF(ROWS($1:15)&gt;COUNT(Dong1),"",OFFSET(TH!D$1,SMALL(Dong1,ROWS($1:15)),))</f>
        <v>42796</v>
      </c>
      <c r="C28" s="63" t="str">
        <f ca="1">IF(ROWS($1:15)&gt;COUNT(Dong1),"",IF(OFFSET(TH!M$1,SMALL(Dong1,ROWS($1:15)),)="1111",OFFSET(TH!C$1,SMALL(Dong1,ROWS($1:15)),),""))</f>
        <v>T04</v>
      </c>
      <c r="D28" s="64" t="str">
        <f ca="1">IF(ROWS($1:15)&gt;COUNT(Dong1),"",IF(OFFSET(TH!N$1,SMALL(Dong1,ROWS($1:15)),)="1111",OFFSET(TH!C$1,SMALL(Dong1,ROWS($1:15)),),""))</f>
        <v/>
      </c>
      <c r="E28" s="95" t="str">
        <f ca="1">IF(ROWS($1:15)&gt;COUNT(Dong1),"",OFFSET(TH!E$1,SMALL(Dong1,ROWS($1:15)),))</f>
        <v>Thu tiền Q4</v>
      </c>
      <c r="F28" s="66">
        <f ca="1">IF(ROWS($1:15)&gt;COUNT(Dong1),"",IF(OFFSET(TH!N$1,SMALL(Dong1,ROWS($1:15)),)="1111",OFFSET(TH!M$1,SMALL(Dong1,ROWS($1:15)),),OFFSET(TH!N$1,SMALL(Dong1,ROWS($1:15)),)))</f>
        <v>0</v>
      </c>
      <c r="G28" s="67">
        <f ca="1">IF(ROWS($1:15)&gt;COUNT(Dong1),"",IF(OFFSET(TH!M$1,SMALL(Dong1,ROWS($1:15)),)="1111",OFFSET(TH!L$1,SMALL(Dong1,ROWS($1:15)),),0))</f>
        <v>150000000</v>
      </c>
      <c r="H28" s="65">
        <f ca="1">IF(ROWS($1:15)&gt;COUNT(Dong1),"",IF(OFFSET(TH!N$1,SMALL(Dong1,ROWS($1:15)),)="1111",OFFSET(TH!L$1,SMALL(Dong1,ROWS($1:15)),),0))</f>
        <v>0</v>
      </c>
      <c r="I28" s="63">
        <f t="shared" ca="1" si="0"/>
        <v>204711000</v>
      </c>
      <c r="J28" s="68"/>
    </row>
    <row r="29" spans="1:10" ht="19.5" customHeight="1">
      <c r="A29" s="62">
        <f ca="1">IF(ROWS($1:16)&gt;COUNT(Dong1),"",OFFSET(TH!B$1,SMALL(Dong1,ROWS($1:16)),))</f>
        <v>42796</v>
      </c>
      <c r="B29" s="62">
        <f ca="1">IF(ROWS($1:16)&gt;COUNT(Dong1),"",OFFSET(TH!D$1,SMALL(Dong1,ROWS($1:16)),))</f>
        <v>42796</v>
      </c>
      <c r="C29" s="63" t="str">
        <f ca="1">IF(ROWS($1:16)&gt;COUNT(Dong1),"",IF(OFFSET(TH!M$1,SMALL(Dong1,ROWS($1:16)),)="1111",OFFSET(TH!C$1,SMALL(Dong1,ROWS($1:16)),),""))</f>
        <v/>
      </c>
      <c r="D29" s="64" t="str">
        <f ca="1">IF(ROWS($1:16)&gt;COUNT(Dong1),"",IF(OFFSET(TH!N$1,SMALL(Dong1,ROWS($1:16)),)="1111",OFFSET(TH!C$1,SMALL(Dong1,ROWS($1:16)),),""))</f>
        <v>C11</v>
      </c>
      <c r="E29" s="95" t="str">
        <f ca="1">IF(ROWS($1:16)&gt;COUNT(Dong1),"",OFFSET(TH!E$1,SMALL(Dong1,ROWS($1:16)),))</f>
        <v>Hoa hồng Hương (Ghẹ)</v>
      </c>
      <c r="F29" s="66">
        <f ca="1">IF(ROWS($1:16)&gt;COUNT(Dong1),"",IF(OFFSET(TH!N$1,SMALL(Dong1,ROWS($1:16)),)="1111",OFFSET(TH!M$1,SMALL(Dong1,ROWS($1:16)),),OFFSET(TH!N$1,SMALL(Dong1,ROWS($1:16)),)))</f>
        <v>0</v>
      </c>
      <c r="G29" s="67">
        <f ca="1">IF(ROWS($1:16)&gt;COUNT(Dong1),"",IF(OFFSET(TH!M$1,SMALL(Dong1,ROWS($1:16)),)="1111",OFFSET(TH!L$1,SMALL(Dong1,ROWS($1:16)),),0))</f>
        <v>0</v>
      </c>
      <c r="H29" s="65">
        <f ca="1">IF(ROWS($1:16)&gt;COUNT(Dong1),"",IF(OFFSET(TH!N$1,SMALL(Dong1,ROWS($1:16)),)="1111",OFFSET(TH!L$1,SMALL(Dong1,ROWS($1:16)),),0))</f>
        <v>45422000</v>
      </c>
      <c r="I29" s="63">
        <f t="shared" ca="1" si="0"/>
        <v>159289000</v>
      </c>
      <c r="J29" s="68"/>
    </row>
    <row r="30" spans="1:10" ht="19.5" customHeight="1">
      <c r="A30" s="62">
        <f ca="1">IF(ROWS($1:17)&gt;COUNT(Dong1),"",OFFSET(TH!B$1,SMALL(Dong1,ROWS($1:17)),))</f>
        <v>42796</v>
      </c>
      <c r="B30" s="62">
        <f ca="1">IF(ROWS($1:17)&gt;COUNT(Dong1),"",OFFSET(TH!D$1,SMALL(Dong1,ROWS($1:17)),))</f>
        <v>42796</v>
      </c>
      <c r="C30" s="63" t="str">
        <f ca="1">IF(ROWS($1:17)&gt;COUNT(Dong1),"",IF(OFFSET(TH!M$1,SMALL(Dong1,ROWS($1:17)),)="1111",OFFSET(TH!C$1,SMALL(Dong1,ROWS($1:17)),),""))</f>
        <v/>
      </c>
      <c r="D30" s="64" t="str">
        <f ca="1">IF(ROWS($1:17)&gt;COUNT(Dong1),"",IF(OFFSET(TH!N$1,SMALL(Dong1,ROWS($1:17)),)="1111",OFFSET(TH!C$1,SMALL(Dong1,ROWS($1:17)),),""))</f>
        <v>C12</v>
      </c>
      <c r="E30" s="95" t="str">
        <f ca="1">IF(ROWS($1:17)&gt;COUNT(Dong1),"",OFFSET(TH!E$1,SMALL(Dong1,ROWS($1:17)),))</f>
        <v>T/ứng sửa xe 51A-14174</v>
      </c>
      <c r="F30" s="66">
        <f ca="1">IF(ROWS($1:17)&gt;COUNT(Dong1),"",IF(OFFSET(TH!N$1,SMALL(Dong1,ROWS($1:17)),)="1111",OFFSET(TH!M$1,SMALL(Dong1,ROWS($1:17)),),OFFSET(TH!N$1,SMALL(Dong1,ROWS($1:17)),)))</f>
        <v>0</v>
      </c>
      <c r="G30" s="67">
        <f ca="1">IF(ROWS($1:17)&gt;COUNT(Dong1),"",IF(OFFSET(TH!M$1,SMALL(Dong1,ROWS($1:17)),)="1111",OFFSET(TH!L$1,SMALL(Dong1,ROWS($1:17)),),0))</f>
        <v>0</v>
      </c>
      <c r="H30" s="65">
        <f ca="1">IF(ROWS($1:17)&gt;COUNT(Dong1),"",IF(OFFSET(TH!N$1,SMALL(Dong1,ROWS($1:17)),)="1111",OFFSET(TH!L$1,SMALL(Dong1,ROWS($1:17)),),0))</f>
        <v>2000000</v>
      </c>
      <c r="I30" s="63">
        <f t="shared" ca="1" si="0"/>
        <v>157289000</v>
      </c>
      <c r="J30" s="68"/>
    </row>
    <row r="31" spans="1:10" ht="19.5" customHeight="1">
      <c r="A31" s="62">
        <f ca="1">IF(ROWS($1:18)&gt;COUNT(Dong1),"",OFFSET(TH!B$1,SMALL(Dong1,ROWS($1:18)),))</f>
        <v>42797</v>
      </c>
      <c r="B31" s="62">
        <f ca="1">IF(ROWS($1:18)&gt;COUNT(Dong1),"",OFFSET(TH!D$1,SMALL(Dong1,ROWS($1:18)),))</f>
        <v>42797</v>
      </c>
      <c r="C31" s="63" t="str">
        <f ca="1">IF(ROWS($1:18)&gt;COUNT(Dong1),"",IF(OFFSET(TH!M$1,SMALL(Dong1,ROWS($1:18)),)="1111",OFFSET(TH!C$1,SMALL(Dong1,ROWS($1:18)),),""))</f>
        <v>T05</v>
      </c>
      <c r="D31" s="64" t="str">
        <f ca="1">IF(ROWS($1:18)&gt;COUNT(Dong1),"",IF(OFFSET(TH!N$1,SMALL(Dong1,ROWS($1:18)),)="1111",OFFSET(TH!C$1,SMALL(Dong1,ROWS($1:18)),),""))</f>
        <v/>
      </c>
      <c r="E31" s="95" t="str">
        <f ca="1">IF(ROWS($1:18)&gt;COUNT(Dong1),"",OFFSET(TH!E$1,SMALL(Dong1,ROWS($1:18)),))</f>
        <v>Thu tiền Q4</v>
      </c>
      <c r="F31" s="66">
        <f ca="1">IF(ROWS($1:18)&gt;COUNT(Dong1),"",IF(OFFSET(TH!N$1,SMALL(Dong1,ROWS($1:18)),)="1111",OFFSET(TH!M$1,SMALL(Dong1,ROWS($1:18)),),OFFSET(TH!N$1,SMALL(Dong1,ROWS($1:18)),)))</f>
        <v>0</v>
      </c>
      <c r="G31" s="67">
        <f ca="1">IF(ROWS($1:18)&gt;COUNT(Dong1),"",IF(OFFSET(TH!M$1,SMALL(Dong1,ROWS($1:18)),)="1111",OFFSET(TH!L$1,SMALL(Dong1,ROWS($1:18)),),0))</f>
        <v>150000000</v>
      </c>
      <c r="H31" s="65">
        <f ca="1">IF(ROWS($1:18)&gt;COUNT(Dong1),"",IF(OFFSET(TH!N$1,SMALL(Dong1,ROWS($1:18)),)="1111",OFFSET(TH!L$1,SMALL(Dong1,ROWS($1:18)),),0))</f>
        <v>0</v>
      </c>
      <c r="I31" s="63">
        <f t="shared" ca="1" si="0"/>
        <v>307289000</v>
      </c>
      <c r="J31" s="68"/>
    </row>
    <row r="32" spans="1:10" ht="19.5" customHeight="1">
      <c r="A32" s="62">
        <f ca="1">IF(ROWS($1:19)&gt;COUNT(Dong1),"",OFFSET(TH!B$1,SMALL(Dong1,ROWS($1:19)),))</f>
        <v>42797</v>
      </c>
      <c r="B32" s="62">
        <f ca="1">IF(ROWS($1:19)&gt;COUNT(Dong1),"",OFFSET(TH!D$1,SMALL(Dong1,ROWS($1:19)),))</f>
        <v>42797</v>
      </c>
      <c r="C32" s="63" t="str">
        <f ca="1">IF(ROWS($1:19)&gt;COUNT(Dong1),"",IF(OFFSET(TH!M$1,SMALL(Dong1,ROWS($1:19)),)="1111",OFFSET(TH!C$1,SMALL(Dong1,ROWS($1:19)),),""))</f>
        <v/>
      </c>
      <c r="D32" s="64" t="str">
        <f ca="1">IF(ROWS($1:19)&gt;COUNT(Dong1),"",IF(OFFSET(TH!N$1,SMALL(Dong1,ROWS($1:19)),)="1111",OFFSET(TH!C$1,SMALL(Dong1,ROWS($1:19)),),""))</f>
        <v>C13</v>
      </c>
      <c r="E32" s="95" t="str">
        <f ca="1">IF(ROWS($1:19)&gt;COUNT(Dong1),"",OFFSET(TH!E$1,SMALL(Dong1,ROWS($1:19)),))</f>
        <v>Trả tiền cá</v>
      </c>
      <c r="F32" s="66" t="str">
        <f ca="1">IF(ROWS($1:19)&gt;COUNT(Dong1),"",IF(OFFSET(TH!N$1,SMALL(Dong1,ROWS($1:19)),)="1111",OFFSET(TH!M$1,SMALL(Dong1,ROWS($1:19)),),OFFSET(TH!N$1,SMALL(Dong1,ROWS($1:19)),)))</f>
        <v>331</v>
      </c>
      <c r="G32" s="67">
        <f ca="1">IF(ROWS($1:19)&gt;COUNT(Dong1),"",IF(OFFSET(TH!M$1,SMALL(Dong1,ROWS($1:19)),)="1111",OFFSET(TH!L$1,SMALL(Dong1,ROWS($1:19)),),0))</f>
        <v>0</v>
      </c>
      <c r="H32" s="65">
        <f ca="1">IF(ROWS($1:19)&gt;COUNT(Dong1),"",IF(OFFSET(TH!N$1,SMALL(Dong1,ROWS($1:19)),)="1111",OFFSET(TH!L$1,SMALL(Dong1,ROWS($1:19)),),0))</f>
        <v>150000000</v>
      </c>
      <c r="I32" s="63">
        <f t="shared" ca="1" si="0"/>
        <v>157289000</v>
      </c>
      <c r="J32" s="68"/>
    </row>
    <row r="33" spans="1:10" ht="19.5" customHeight="1">
      <c r="A33" s="62">
        <f ca="1">IF(ROWS($1:20)&gt;COUNT(Dong1),"",OFFSET(TH!B$1,SMALL(Dong1,ROWS($1:20)),))</f>
        <v>42797</v>
      </c>
      <c r="B33" s="62">
        <f ca="1">IF(ROWS($1:20)&gt;COUNT(Dong1),"",OFFSET(TH!D$1,SMALL(Dong1,ROWS($1:20)),))</f>
        <v>42797</v>
      </c>
      <c r="C33" s="63" t="str">
        <f ca="1">IF(ROWS($1:20)&gt;COUNT(Dong1),"",IF(OFFSET(TH!M$1,SMALL(Dong1,ROWS($1:20)),)="1111",OFFSET(TH!C$1,SMALL(Dong1,ROWS($1:20)),),""))</f>
        <v/>
      </c>
      <c r="D33" s="64" t="str">
        <f ca="1">IF(ROWS($1:20)&gt;COUNT(Dong1),"",IF(OFFSET(TH!N$1,SMALL(Dong1,ROWS($1:20)),)="1111",OFFSET(TH!C$1,SMALL(Dong1,ROWS($1:20)),),""))</f>
        <v>C14</v>
      </c>
      <c r="E33" s="95" t="str">
        <f ca="1">IF(ROWS($1:20)&gt;COUNT(Dong1),"",OFFSET(TH!E$1,SMALL(Dong1,ROWS($1:20)),))</f>
        <v>T/ứng lương</v>
      </c>
      <c r="F33" s="66">
        <f ca="1">IF(ROWS($1:20)&gt;COUNT(Dong1),"",IF(OFFSET(TH!N$1,SMALL(Dong1,ROWS($1:20)),)="1111",OFFSET(TH!M$1,SMALL(Dong1,ROWS($1:20)),),OFFSET(TH!N$1,SMALL(Dong1,ROWS($1:20)),)))</f>
        <v>0</v>
      </c>
      <c r="G33" s="67">
        <f ca="1">IF(ROWS($1:20)&gt;COUNT(Dong1),"",IF(OFFSET(TH!M$1,SMALL(Dong1,ROWS($1:20)),)="1111",OFFSET(TH!L$1,SMALL(Dong1,ROWS($1:20)),),0))</f>
        <v>0</v>
      </c>
      <c r="H33" s="65">
        <f ca="1">IF(ROWS($1:20)&gt;COUNT(Dong1),"",IF(OFFSET(TH!N$1,SMALL(Dong1,ROWS($1:20)),)="1111",OFFSET(TH!L$1,SMALL(Dong1,ROWS($1:20)),),0))</f>
        <v>65485000</v>
      </c>
      <c r="I33" s="63">
        <f t="shared" ca="1" si="0"/>
        <v>91804000</v>
      </c>
      <c r="J33" s="68"/>
    </row>
    <row r="34" spans="1:10" ht="19.5" customHeight="1">
      <c r="A34" s="62">
        <f ca="1">IF(ROWS($1:21)&gt;COUNT(Dong1),"",OFFSET(TH!B$1,SMALL(Dong1,ROWS($1:21)),))</f>
        <v>42797</v>
      </c>
      <c r="B34" s="62">
        <f ca="1">IF(ROWS($1:21)&gt;COUNT(Dong1),"",OFFSET(TH!D$1,SMALL(Dong1,ROWS($1:21)),))</f>
        <v>42797</v>
      </c>
      <c r="C34" s="63" t="str">
        <f ca="1">IF(ROWS($1:21)&gt;COUNT(Dong1),"",IF(OFFSET(TH!M$1,SMALL(Dong1,ROWS($1:21)),)="1111",OFFSET(TH!C$1,SMALL(Dong1,ROWS($1:21)),),""))</f>
        <v/>
      </c>
      <c r="D34" s="64" t="str">
        <f ca="1">IF(ROWS($1:21)&gt;COUNT(Dong1),"",IF(OFFSET(TH!N$1,SMALL(Dong1,ROWS($1:21)),)="1111",OFFSET(TH!C$1,SMALL(Dong1,ROWS($1:21)),),""))</f>
        <v>C15</v>
      </c>
      <c r="E34" s="95" t="str">
        <f ca="1">IF(ROWS($1:21)&gt;COUNT(Dong1),"",OFFSET(TH!E$1,SMALL(Dong1,ROWS($1:21)),))</f>
        <v>Thùng thết Nam Việt</v>
      </c>
      <c r="F34" s="66">
        <f ca="1">IF(ROWS($1:21)&gt;COUNT(Dong1),"",IF(OFFSET(TH!N$1,SMALL(Dong1,ROWS($1:21)),)="1111",OFFSET(TH!M$1,SMALL(Dong1,ROWS($1:21)),),OFFSET(TH!N$1,SMALL(Dong1,ROWS($1:21)),)))</f>
        <v>0</v>
      </c>
      <c r="G34" s="67">
        <f ca="1">IF(ROWS($1:21)&gt;COUNT(Dong1),"",IF(OFFSET(TH!M$1,SMALL(Dong1,ROWS($1:21)),)="1111",OFFSET(TH!L$1,SMALL(Dong1,ROWS($1:21)),),0))</f>
        <v>0</v>
      </c>
      <c r="H34" s="65">
        <f ca="1">IF(ROWS($1:21)&gt;COUNT(Dong1),"",IF(OFFSET(TH!N$1,SMALL(Dong1,ROWS($1:21)),)="1111",OFFSET(TH!L$1,SMALL(Dong1,ROWS($1:21)),),0))</f>
        <v>28600000</v>
      </c>
      <c r="I34" s="63">
        <f t="shared" ca="1" si="0"/>
        <v>63204000</v>
      </c>
      <c r="J34" s="68"/>
    </row>
    <row r="35" spans="1:10" ht="19.5" customHeight="1">
      <c r="A35" s="62">
        <f ca="1">IF(ROWS($1:22)&gt;COUNT(Dong1),"",OFFSET(TH!B$1,SMALL(Dong1,ROWS($1:22)),))</f>
        <v>42797</v>
      </c>
      <c r="B35" s="62">
        <f ca="1">IF(ROWS($1:22)&gt;COUNT(Dong1),"",OFFSET(TH!D$1,SMALL(Dong1,ROWS($1:22)),))</f>
        <v>42797</v>
      </c>
      <c r="C35" s="63" t="str">
        <f ca="1">IF(ROWS($1:22)&gt;COUNT(Dong1),"",IF(OFFSET(TH!M$1,SMALL(Dong1,ROWS($1:22)),)="1111",OFFSET(TH!C$1,SMALL(Dong1,ROWS($1:22)),),""))</f>
        <v/>
      </c>
      <c r="D35" s="64" t="str">
        <f ca="1">IF(ROWS($1:22)&gt;COUNT(Dong1),"",IF(OFFSET(TH!N$1,SMALL(Dong1,ROWS($1:22)),)="1111",OFFSET(TH!C$1,SMALL(Dong1,ROWS($1:22)),),""))</f>
        <v>C16</v>
      </c>
      <c r="E35" s="95" t="str">
        <f ca="1">IF(ROWS($1:22)&gt;COUNT(Dong1),"",OFFSET(TH!E$1,SMALL(Dong1,ROWS($1:22)),))</f>
        <v>Lãi vay - 3 Xuyên</v>
      </c>
      <c r="F35" s="66">
        <f ca="1">IF(ROWS($1:22)&gt;COUNT(Dong1),"",IF(OFFSET(TH!N$1,SMALL(Dong1,ROWS($1:22)),)="1111",OFFSET(TH!M$1,SMALL(Dong1,ROWS($1:22)),),OFFSET(TH!N$1,SMALL(Dong1,ROWS($1:22)),)))</f>
        <v>0</v>
      </c>
      <c r="G35" s="67">
        <f ca="1">IF(ROWS($1:22)&gt;COUNT(Dong1),"",IF(OFFSET(TH!M$1,SMALL(Dong1,ROWS($1:22)),)="1111",OFFSET(TH!L$1,SMALL(Dong1,ROWS($1:22)),),0))</f>
        <v>0</v>
      </c>
      <c r="H35" s="65">
        <f ca="1">IF(ROWS($1:22)&gt;COUNT(Dong1),"",IF(OFFSET(TH!N$1,SMALL(Dong1,ROWS($1:22)),)="1111",OFFSET(TH!L$1,SMALL(Dong1,ROWS($1:22)),),0))</f>
        <v>10517000</v>
      </c>
      <c r="I35" s="63">
        <f t="shared" ca="1" si="0"/>
        <v>52687000</v>
      </c>
      <c r="J35" s="68"/>
    </row>
    <row r="36" spans="1:10" ht="19.5" customHeight="1">
      <c r="A36" s="62">
        <f ca="1">IF(ROWS($1:23)&gt;COUNT(Dong1),"",OFFSET(TH!B$1,SMALL(Dong1,ROWS($1:23)),))</f>
        <v>42797</v>
      </c>
      <c r="B36" s="62">
        <f ca="1">IF(ROWS($1:23)&gt;COUNT(Dong1),"",OFFSET(TH!D$1,SMALL(Dong1,ROWS($1:23)),))</f>
        <v>42797</v>
      </c>
      <c r="C36" s="63" t="str">
        <f ca="1">IF(ROWS($1:23)&gt;COUNT(Dong1),"",IF(OFFSET(TH!M$1,SMALL(Dong1,ROWS($1:23)),)="1111",OFFSET(TH!C$1,SMALL(Dong1,ROWS($1:23)),),""))</f>
        <v/>
      </c>
      <c r="D36" s="64" t="str">
        <f ca="1">IF(ROWS($1:23)&gt;COUNT(Dong1),"",IF(OFFSET(TH!N$1,SMALL(Dong1,ROWS($1:23)),)="1111",OFFSET(TH!C$1,SMALL(Dong1,ROWS($1:23)),),""))</f>
        <v>C17</v>
      </c>
      <c r="E36" s="95" t="str">
        <f ca="1">IF(ROWS($1:23)&gt;COUNT(Dong1),"",OFFSET(TH!E$1,SMALL(Dong1,ROWS($1:23)),))</f>
        <v>Mua bàn phím máy vi tính</v>
      </c>
      <c r="F36" s="66">
        <f ca="1">IF(ROWS($1:23)&gt;COUNT(Dong1),"",IF(OFFSET(TH!N$1,SMALL(Dong1,ROWS($1:23)),)="1111",OFFSET(TH!M$1,SMALL(Dong1,ROWS($1:23)),),OFFSET(TH!N$1,SMALL(Dong1,ROWS($1:23)),)))</f>
        <v>0</v>
      </c>
      <c r="G36" s="67">
        <f ca="1">IF(ROWS($1:23)&gt;COUNT(Dong1),"",IF(OFFSET(TH!M$1,SMALL(Dong1,ROWS($1:23)),)="1111",OFFSET(TH!L$1,SMALL(Dong1,ROWS($1:23)),),0))</f>
        <v>0</v>
      </c>
      <c r="H36" s="65">
        <f ca="1">IF(ROWS($1:23)&gt;COUNT(Dong1),"",IF(OFFSET(TH!N$1,SMALL(Dong1,ROWS($1:23)),)="1111",OFFSET(TH!L$1,SMALL(Dong1,ROWS($1:23)),),0))</f>
        <v>159000</v>
      </c>
      <c r="I36" s="63">
        <f t="shared" ca="1" si="0"/>
        <v>52528000</v>
      </c>
      <c r="J36" s="68"/>
    </row>
    <row r="37" spans="1:10" ht="19.5" customHeight="1">
      <c r="A37" s="62">
        <f ca="1">IF(ROWS($1:24)&gt;COUNT(Dong1),"",OFFSET(TH!B$1,SMALL(Dong1,ROWS($1:24)),))</f>
        <v>42797</v>
      </c>
      <c r="B37" s="62">
        <f ca="1">IF(ROWS($1:24)&gt;COUNT(Dong1),"",OFFSET(TH!D$1,SMALL(Dong1,ROWS($1:24)),))</f>
        <v>42797</v>
      </c>
      <c r="C37" s="63" t="str">
        <f ca="1">IF(ROWS($1:24)&gt;COUNT(Dong1),"",IF(OFFSET(TH!M$1,SMALL(Dong1,ROWS($1:24)),)="1111",OFFSET(TH!C$1,SMALL(Dong1,ROWS($1:24)),),""))</f>
        <v/>
      </c>
      <c r="D37" s="64" t="str">
        <f ca="1">IF(ROWS($1:24)&gt;COUNT(Dong1),"",IF(OFFSET(TH!N$1,SMALL(Dong1,ROWS($1:24)),)="1111",OFFSET(TH!C$1,SMALL(Dong1,ROWS($1:24)),),""))</f>
        <v>C18</v>
      </c>
      <c r="E37" s="95" t="str">
        <f ca="1">IF(ROWS($1:24)&gt;COUNT(Dong1),"",OFFSET(TH!E$1,SMALL(Dong1,ROWS($1:24)),))</f>
        <v>Mua giấy A5</v>
      </c>
      <c r="F37" s="66">
        <f ca="1">IF(ROWS($1:24)&gt;COUNT(Dong1),"",IF(OFFSET(TH!N$1,SMALL(Dong1,ROWS($1:24)),)="1111",OFFSET(TH!M$1,SMALL(Dong1,ROWS($1:24)),),OFFSET(TH!N$1,SMALL(Dong1,ROWS($1:24)),)))</f>
        <v>0</v>
      </c>
      <c r="G37" s="67">
        <f ca="1">IF(ROWS($1:24)&gt;COUNT(Dong1),"",IF(OFFSET(TH!M$1,SMALL(Dong1,ROWS($1:24)),)="1111",OFFSET(TH!L$1,SMALL(Dong1,ROWS($1:24)),),0))</f>
        <v>0</v>
      </c>
      <c r="H37" s="65">
        <f ca="1">IF(ROWS($1:24)&gt;COUNT(Dong1),"",IF(OFFSET(TH!N$1,SMALL(Dong1,ROWS($1:24)),)="1111",OFFSET(TH!L$1,SMALL(Dong1,ROWS($1:24)),),0))</f>
        <v>235000</v>
      </c>
      <c r="I37" s="63">
        <f t="shared" ca="1" si="0"/>
        <v>52293000</v>
      </c>
      <c r="J37" s="68"/>
    </row>
    <row r="38" spans="1:10" ht="19.5" customHeight="1">
      <c r="A38" s="62">
        <f ca="1">IF(ROWS($1:25)&gt;COUNT(Dong1),"",OFFSET(TH!B$1,SMALL(Dong1,ROWS($1:25)),))</f>
        <v>42797</v>
      </c>
      <c r="B38" s="62">
        <f ca="1">IF(ROWS($1:25)&gt;COUNT(Dong1),"",OFFSET(TH!D$1,SMALL(Dong1,ROWS($1:25)),))</f>
        <v>42797</v>
      </c>
      <c r="C38" s="63" t="str">
        <f ca="1">IF(ROWS($1:25)&gt;COUNT(Dong1),"",IF(OFFSET(TH!M$1,SMALL(Dong1,ROWS($1:25)),)="1111",OFFSET(TH!C$1,SMALL(Dong1,ROWS($1:25)),),""))</f>
        <v/>
      </c>
      <c r="D38" s="64" t="str">
        <f ca="1">IF(ROWS($1:25)&gt;COUNT(Dong1),"",IF(OFFSET(TH!N$1,SMALL(Dong1,ROWS($1:25)),)="1111",OFFSET(TH!C$1,SMALL(Dong1,ROWS($1:25)),),""))</f>
        <v>C19</v>
      </c>
      <c r="E38" s="95" t="str">
        <f ca="1">IF(ROWS($1:25)&gt;COUNT(Dong1),"",OFFSET(TH!E$1,SMALL(Dong1,ROWS($1:25)),))</f>
        <v>Mua bột Soda</v>
      </c>
      <c r="F38" s="66">
        <f ca="1">IF(ROWS($1:25)&gt;COUNT(Dong1),"",IF(OFFSET(TH!N$1,SMALL(Dong1,ROWS($1:25)),)="1111",OFFSET(TH!M$1,SMALL(Dong1,ROWS($1:25)),),OFFSET(TH!N$1,SMALL(Dong1,ROWS($1:25)),)))</f>
        <v>0</v>
      </c>
      <c r="G38" s="67">
        <f ca="1">IF(ROWS($1:25)&gt;COUNT(Dong1),"",IF(OFFSET(TH!M$1,SMALL(Dong1,ROWS($1:25)),)="1111",OFFSET(TH!L$1,SMALL(Dong1,ROWS($1:25)),),0))</f>
        <v>0</v>
      </c>
      <c r="H38" s="65">
        <f ca="1">IF(ROWS($1:25)&gt;COUNT(Dong1),"",IF(OFFSET(TH!N$1,SMALL(Dong1,ROWS($1:25)),)="1111",OFFSET(TH!L$1,SMALL(Dong1,ROWS($1:25)),),0))</f>
        <v>500000</v>
      </c>
      <c r="I38" s="63">
        <f t="shared" ca="1" si="0"/>
        <v>51793000</v>
      </c>
      <c r="J38" s="68"/>
    </row>
    <row r="39" spans="1:10" ht="19.5" customHeight="1">
      <c r="A39" s="62">
        <f ca="1">IF(ROWS($1:26)&gt;COUNT(Dong1),"",OFFSET(TH!B$1,SMALL(Dong1,ROWS($1:26)),))</f>
        <v>42797</v>
      </c>
      <c r="B39" s="62">
        <f ca="1">IF(ROWS($1:26)&gt;COUNT(Dong1),"",OFFSET(TH!D$1,SMALL(Dong1,ROWS($1:26)),))</f>
        <v>42797</v>
      </c>
      <c r="C39" s="63" t="str">
        <f ca="1">IF(ROWS($1:26)&gt;COUNT(Dong1),"",IF(OFFSET(TH!M$1,SMALL(Dong1,ROWS($1:26)),)="1111",OFFSET(TH!C$1,SMALL(Dong1,ROWS($1:26)),),""))</f>
        <v/>
      </c>
      <c r="D39" s="64" t="str">
        <f ca="1">IF(ROWS($1:26)&gt;COUNT(Dong1),"",IF(OFFSET(TH!N$1,SMALL(Dong1,ROWS($1:26)),)="1111",OFFSET(TH!C$1,SMALL(Dong1,ROWS($1:26)),),""))</f>
        <v>C20</v>
      </c>
      <c r="E39" s="95" t="str">
        <f ca="1">IF(ROWS($1:26)&gt;COUNT(Dong1),"",OFFSET(TH!E$1,SMALL(Dong1,ROWS($1:26)),))</f>
        <v>Mua khăn vụn</v>
      </c>
      <c r="F39" s="66">
        <f ca="1">IF(ROWS($1:26)&gt;COUNT(Dong1),"",IF(OFFSET(TH!N$1,SMALL(Dong1,ROWS($1:26)),)="1111",OFFSET(TH!M$1,SMALL(Dong1,ROWS($1:26)),),OFFSET(TH!N$1,SMALL(Dong1,ROWS($1:26)),)))</f>
        <v>0</v>
      </c>
      <c r="G39" s="67">
        <f ca="1">IF(ROWS($1:26)&gt;COUNT(Dong1),"",IF(OFFSET(TH!M$1,SMALL(Dong1,ROWS($1:26)),)="1111",OFFSET(TH!L$1,SMALL(Dong1,ROWS($1:26)),),0))</f>
        <v>0</v>
      </c>
      <c r="H39" s="65">
        <f ca="1">IF(ROWS($1:26)&gt;COUNT(Dong1),"",IF(OFFSET(TH!N$1,SMALL(Dong1,ROWS($1:26)),)="1111",OFFSET(TH!L$1,SMALL(Dong1,ROWS($1:26)),),0))</f>
        <v>325000</v>
      </c>
      <c r="I39" s="63">
        <f t="shared" ca="1" si="0"/>
        <v>51468000</v>
      </c>
      <c r="J39" s="68"/>
    </row>
    <row r="40" spans="1:10" ht="19.5" customHeight="1">
      <c r="A40" s="62">
        <f ca="1">IF(ROWS($1:27)&gt;COUNT(Dong1),"",OFFSET(TH!B$1,SMALL(Dong1,ROWS($1:27)),))</f>
        <v>42798</v>
      </c>
      <c r="B40" s="62">
        <f ca="1">IF(ROWS($1:27)&gt;COUNT(Dong1),"",OFFSET(TH!D$1,SMALL(Dong1,ROWS($1:27)),))</f>
        <v>42798</v>
      </c>
      <c r="C40" s="63" t="str">
        <f ca="1">IF(ROWS($1:27)&gt;COUNT(Dong1),"",IF(OFFSET(TH!M$1,SMALL(Dong1,ROWS($1:27)),)="1111",OFFSET(TH!C$1,SMALL(Dong1,ROWS($1:27)),),""))</f>
        <v/>
      </c>
      <c r="D40" s="64" t="str">
        <f ca="1">IF(ROWS($1:27)&gt;COUNT(Dong1),"",IF(OFFSET(TH!N$1,SMALL(Dong1,ROWS($1:27)),)="1111",OFFSET(TH!C$1,SMALL(Dong1,ROWS($1:27)),),""))</f>
        <v>C21</v>
      </c>
      <c r="E40" s="95" t="str">
        <f ca="1">IF(ROWS($1:27)&gt;COUNT(Dong1),"",OFFSET(TH!E$1,SMALL(Dong1,ROWS($1:27)),))</f>
        <v>Chi tiền TV</v>
      </c>
      <c r="F40" s="66">
        <f ca="1">IF(ROWS($1:27)&gt;COUNT(Dong1),"",IF(OFFSET(TH!N$1,SMALL(Dong1,ROWS($1:27)),)="1111",OFFSET(TH!M$1,SMALL(Dong1,ROWS($1:27)),),OFFSET(TH!N$1,SMALL(Dong1,ROWS($1:27)),)))</f>
        <v>0</v>
      </c>
      <c r="G40" s="67">
        <f ca="1">IF(ROWS($1:27)&gt;COUNT(Dong1),"",IF(OFFSET(TH!M$1,SMALL(Dong1,ROWS($1:27)),)="1111",OFFSET(TH!L$1,SMALL(Dong1,ROWS($1:27)),),0))</f>
        <v>0</v>
      </c>
      <c r="H40" s="65">
        <f ca="1">IF(ROWS($1:27)&gt;COUNT(Dong1),"",IF(OFFSET(TH!N$1,SMALL(Dong1,ROWS($1:27)),)="1111",OFFSET(TH!L$1,SMALL(Dong1,ROWS($1:27)),),0))</f>
        <v>20017000</v>
      </c>
      <c r="I40" s="63">
        <f t="shared" ca="1" si="0"/>
        <v>31451000</v>
      </c>
      <c r="J40" s="68"/>
    </row>
    <row r="41" spans="1:10" ht="19.5" customHeight="1">
      <c r="A41" s="62">
        <f ca="1">IF(ROWS($1:28)&gt;COUNT(Dong1),"",OFFSET(TH!B$1,SMALL(Dong1,ROWS($1:28)),))</f>
        <v>42798</v>
      </c>
      <c r="B41" s="62">
        <f ca="1">IF(ROWS($1:28)&gt;COUNT(Dong1),"",OFFSET(TH!D$1,SMALL(Dong1,ROWS($1:28)),))</f>
        <v>42798</v>
      </c>
      <c r="C41" s="63" t="str">
        <f ca="1">IF(ROWS($1:28)&gt;COUNT(Dong1),"",IF(OFFSET(TH!M$1,SMALL(Dong1,ROWS($1:28)),)="1111",OFFSET(TH!C$1,SMALL(Dong1,ROWS($1:28)),),""))</f>
        <v/>
      </c>
      <c r="D41" s="64" t="str">
        <f ca="1">IF(ROWS($1:28)&gt;COUNT(Dong1),"",IF(OFFSET(TH!N$1,SMALL(Dong1,ROWS($1:28)),)="1111",OFFSET(TH!C$1,SMALL(Dong1,ROWS($1:28)),),""))</f>
        <v>C22</v>
      </c>
      <c r="E41" s="95" t="str">
        <f ca="1">IF(ROWS($1:28)&gt;COUNT(Dong1),"",OFFSET(TH!E$1,SMALL(Dong1,ROWS($1:28)),))</f>
        <v>Mua thuức ăn chim cá</v>
      </c>
      <c r="F41" s="66">
        <f ca="1">IF(ROWS($1:28)&gt;COUNT(Dong1),"",IF(OFFSET(TH!N$1,SMALL(Dong1,ROWS($1:28)),)="1111",OFFSET(TH!M$1,SMALL(Dong1,ROWS($1:28)),),OFFSET(TH!N$1,SMALL(Dong1,ROWS($1:28)),)))</f>
        <v>0</v>
      </c>
      <c r="G41" s="67">
        <f ca="1">IF(ROWS($1:28)&gt;COUNT(Dong1),"",IF(OFFSET(TH!M$1,SMALL(Dong1,ROWS($1:28)),)="1111",OFFSET(TH!L$1,SMALL(Dong1,ROWS($1:28)),),0))</f>
        <v>0</v>
      </c>
      <c r="H41" s="65">
        <f ca="1">IF(ROWS($1:28)&gt;COUNT(Dong1),"",IF(OFFSET(TH!N$1,SMALL(Dong1,ROWS($1:28)),)="1111",OFFSET(TH!L$1,SMALL(Dong1,ROWS($1:28)),),0))</f>
        <v>330000</v>
      </c>
      <c r="I41" s="63">
        <f t="shared" ca="1" si="0"/>
        <v>31121000</v>
      </c>
      <c r="J41" s="68"/>
    </row>
    <row r="42" spans="1:10" ht="19.5" customHeight="1">
      <c r="A42" s="62">
        <f ca="1">IF(ROWS($1:29)&gt;COUNT(Dong1),"",OFFSET(TH!B$1,SMALL(Dong1,ROWS($1:29)),))</f>
        <v>42798</v>
      </c>
      <c r="B42" s="62">
        <f ca="1">IF(ROWS($1:29)&gt;COUNT(Dong1),"",OFFSET(TH!D$1,SMALL(Dong1,ROWS($1:29)),))</f>
        <v>42798</v>
      </c>
      <c r="C42" s="63" t="str">
        <f ca="1">IF(ROWS($1:29)&gt;COUNT(Dong1),"",IF(OFFSET(TH!M$1,SMALL(Dong1,ROWS($1:29)),)="1111",OFFSET(TH!C$1,SMALL(Dong1,ROWS($1:29)),),""))</f>
        <v/>
      </c>
      <c r="D42" s="64" t="str">
        <f ca="1">IF(ROWS($1:29)&gt;COUNT(Dong1),"",IF(OFFSET(TH!N$1,SMALL(Dong1,ROWS($1:29)),)="1111",OFFSET(TH!C$1,SMALL(Dong1,ROWS($1:29)),),""))</f>
        <v>C23</v>
      </c>
      <c r="E42" s="95" t="str">
        <f ca="1">IF(ROWS($1:29)&gt;COUNT(Dong1),"",OFFSET(TH!E$1,SMALL(Dong1,ROWS($1:29)),))</f>
        <v>Chi tiên sửa xe 51A-14174</v>
      </c>
      <c r="F42" s="66">
        <f ca="1">IF(ROWS($1:29)&gt;COUNT(Dong1),"",IF(OFFSET(TH!N$1,SMALL(Dong1,ROWS($1:29)),)="1111",OFFSET(TH!M$1,SMALL(Dong1,ROWS($1:29)),),OFFSET(TH!N$1,SMALL(Dong1,ROWS($1:29)),)))</f>
        <v>0</v>
      </c>
      <c r="G42" s="67">
        <f ca="1">IF(ROWS($1:29)&gt;COUNT(Dong1),"",IF(OFFSET(TH!M$1,SMALL(Dong1,ROWS($1:29)),)="1111",OFFSET(TH!L$1,SMALL(Dong1,ROWS($1:29)),),0))</f>
        <v>0</v>
      </c>
      <c r="H42" s="65">
        <f ca="1">IF(ROWS($1:29)&gt;COUNT(Dong1),"",IF(OFFSET(TH!N$1,SMALL(Dong1,ROWS($1:29)),)="1111",OFFSET(TH!L$1,SMALL(Dong1,ROWS($1:29)),),0))</f>
        <v>4500000</v>
      </c>
      <c r="I42" s="63">
        <f t="shared" ca="1" si="0"/>
        <v>26621000</v>
      </c>
      <c r="J42" s="68"/>
    </row>
    <row r="43" spans="1:10" ht="19.5" customHeight="1">
      <c r="A43" s="62">
        <f ca="1">IF(ROWS($1:30)&gt;COUNT(Dong1),"",OFFSET(TH!B$1,SMALL(Dong1,ROWS($1:30)),))</f>
        <v>42798</v>
      </c>
      <c r="B43" s="62">
        <f ca="1">IF(ROWS($1:30)&gt;COUNT(Dong1),"",OFFSET(TH!D$1,SMALL(Dong1,ROWS($1:30)),))</f>
        <v>42798</v>
      </c>
      <c r="C43" s="63" t="str">
        <f ca="1">IF(ROWS($1:30)&gt;COUNT(Dong1),"",IF(OFFSET(TH!M$1,SMALL(Dong1,ROWS($1:30)),)="1111",OFFSET(TH!C$1,SMALL(Dong1,ROWS($1:30)),),""))</f>
        <v>T06</v>
      </c>
      <c r="D43" s="64" t="str">
        <f ca="1">IF(ROWS($1:30)&gt;COUNT(Dong1),"",IF(OFFSET(TH!N$1,SMALL(Dong1,ROWS($1:30)),)="1111",OFFSET(TH!C$1,SMALL(Dong1,ROWS($1:30)),),""))</f>
        <v/>
      </c>
      <c r="E43" s="95" t="str">
        <f ca="1">IF(ROWS($1:30)&gt;COUNT(Dong1),"",OFFSET(TH!E$1,SMALL(Dong1,ROWS($1:30)),))</f>
        <v>Thu tiền phế liệu - chị Yến</v>
      </c>
      <c r="F43" s="66">
        <f ca="1">IF(ROWS($1:30)&gt;COUNT(Dong1),"",IF(OFFSET(TH!N$1,SMALL(Dong1,ROWS($1:30)),)="1111",OFFSET(TH!M$1,SMALL(Dong1,ROWS($1:30)),),OFFSET(TH!N$1,SMALL(Dong1,ROWS($1:30)),)))</f>
        <v>0</v>
      </c>
      <c r="G43" s="67">
        <f ca="1">IF(ROWS($1:30)&gt;COUNT(Dong1),"",IF(OFFSET(TH!M$1,SMALL(Dong1,ROWS($1:30)),)="1111",OFFSET(TH!L$1,SMALL(Dong1,ROWS($1:30)),),0))</f>
        <v>7086000</v>
      </c>
      <c r="H43" s="65">
        <f ca="1">IF(ROWS($1:30)&gt;COUNT(Dong1),"",IF(OFFSET(TH!N$1,SMALL(Dong1,ROWS($1:30)),)="1111",OFFSET(TH!L$1,SMALL(Dong1,ROWS($1:30)),),0))</f>
        <v>0</v>
      </c>
      <c r="I43" s="63">
        <f t="shared" ca="1" si="0"/>
        <v>33707000</v>
      </c>
      <c r="J43" s="68"/>
    </row>
    <row r="44" spans="1:10" ht="19.5" customHeight="1">
      <c r="A44" s="62">
        <f ca="1">IF(ROWS($1:31)&gt;COUNT(Dong1),"",OFFSET(TH!B$1,SMALL(Dong1,ROWS($1:31)),))</f>
        <v>42798</v>
      </c>
      <c r="B44" s="62">
        <f ca="1">IF(ROWS($1:31)&gt;COUNT(Dong1),"",OFFSET(TH!D$1,SMALL(Dong1,ROWS($1:31)),))</f>
        <v>42798</v>
      </c>
      <c r="C44" s="63" t="str">
        <f ca="1">IF(ROWS($1:31)&gt;COUNT(Dong1),"",IF(OFFSET(TH!M$1,SMALL(Dong1,ROWS($1:31)),)="1111",OFFSET(TH!C$1,SMALL(Dong1,ROWS($1:31)),),""))</f>
        <v/>
      </c>
      <c r="D44" s="64" t="str">
        <f ca="1">IF(ROWS($1:31)&gt;COUNT(Dong1),"",IF(OFFSET(TH!N$1,SMALL(Dong1,ROWS($1:31)),)="1111",OFFSET(TH!C$1,SMALL(Dong1,ROWS($1:31)),),""))</f>
        <v>C24</v>
      </c>
      <c r="E44" s="95" t="str">
        <f ca="1">IF(ROWS($1:31)&gt;COUNT(Dong1),"",OFFSET(TH!E$1,SMALL(Dong1,ROWS($1:31)),))</f>
        <v>Tiền nước nhà</v>
      </c>
      <c r="F44" s="66">
        <f ca="1">IF(ROWS($1:31)&gt;COUNT(Dong1),"",IF(OFFSET(TH!N$1,SMALL(Dong1,ROWS($1:31)),)="1111",OFFSET(TH!M$1,SMALL(Dong1,ROWS($1:31)),),OFFSET(TH!N$1,SMALL(Dong1,ROWS($1:31)),)))</f>
        <v>0</v>
      </c>
      <c r="G44" s="67">
        <f ca="1">IF(ROWS($1:31)&gt;COUNT(Dong1),"",IF(OFFSET(TH!M$1,SMALL(Dong1,ROWS($1:31)),)="1111",OFFSET(TH!L$1,SMALL(Dong1,ROWS($1:31)),),0))</f>
        <v>0</v>
      </c>
      <c r="H44" s="65">
        <f ca="1">IF(ROWS($1:31)&gt;COUNT(Dong1),"",IF(OFFSET(TH!N$1,SMALL(Dong1,ROWS($1:31)),)="1111",OFFSET(TH!L$1,SMALL(Dong1,ROWS($1:31)),),0))</f>
        <v>735000</v>
      </c>
      <c r="I44" s="63">
        <f t="shared" ca="1" si="0"/>
        <v>32972000</v>
      </c>
      <c r="J44" s="68"/>
    </row>
    <row r="45" spans="1:10" ht="19.5" customHeight="1">
      <c r="A45" s="62">
        <f ca="1">IF(ROWS($1:32)&gt;COUNT(Dong1),"",OFFSET(TH!B$1,SMALL(Dong1,ROWS($1:32)),))</f>
        <v>42800</v>
      </c>
      <c r="B45" s="62">
        <f ca="1">IF(ROWS($1:32)&gt;COUNT(Dong1),"",OFFSET(TH!D$1,SMALL(Dong1,ROWS($1:32)),))</f>
        <v>42800</v>
      </c>
      <c r="C45" s="63" t="str">
        <f ca="1">IF(ROWS($1:32)&gt;COUNT(Dong1),"",IF(OFFSET(TH!M$1,SMALL(Dong1,ROWS($1:32)),)="1111",OFFSET(TH!C$1,SMALL(Dong1,ROWS($1:32)),),""))</f>
        <v>T07</v>
      </c>
      <c r="D45" s="64" t="str">
        <f ca="1">IF(ROWS($1:32)&gt;COUNT(Dong1),"",IF(OFFSET(TH!N$1,SMALL(Dong1,ROWS($1:32)),)="1111",OFFSET(TH!C$1,SMALL(Dong1,ROWS($1:32)),),""))</f>
        <v/>
      </c>
      <c r="E45" s="95" t="str">
        <f ca="1">IF(ROWS($1:32)&gt;COUNT(Dong1),"",OFFSET(TH!E$1,SMALL(Dong1,ROWS($1:32)),))</f>
        <v>Thu tiền Q4</v>
      </c>
      <c r="F45" s="66">
        <f ca="1">IF(ROWS($1:32)&gt;COUNT(Dong1),"",IF(OFFSET(TH!N$1,SMALL(Dong1,ROWS($1:32)),)="1111",OFFSET(TH!M$1,SMALL(Dong1,ROWS($1:32)),),OFFSET(TH!N$1,SMALL(Dong1,ROWS($1:32)),)))</f>
        <v>0</v>
      </c>
      <c r="G45" s="67">
        <f ca="1">IF(ROWS($1:32)&gt;COUNT(Dong1),"",IF(OFFSET(TH!M$1,SMALL(Dong1,ROWS($1:32)),)="1111",OFFSET(TH!L$1,SMALL(Dong1,ROWS($1:32)),),0))</f>
        <v>440000000</v>
      </c>
      <c r="H45" s="65">
        <f ca="1">IF(ROWS($1:32)&gt;COUNT(Dong1),"",IF(OFFSET(TH!N$1,SMALL(Dong1,ROWS($1:32)),)="1111",OFFSET(TH!L$1,SMALL(Dong1,ROWS($1:32)),),0))</f>
        <v>0</v>
      </c>
      <c r="I45" s="63">
        <f t="shared" ca="1" si="0"/>
        <v>472972000</v>
      </c>
      <c r="J45" s="68"/>
    </row>
    <row r="46" spans="1:10" ht="19.5" customHeight="1">
      <c r="A46" s="62">
        <f ca="1">IF(ROWS($1:33)&gt;COUNT(Dong1),"",OFFSET(TH!B$1,SMALL(Dong1,ROWS($1:33)),))</f>
        <v>42800</v>
      </c>
      <c r="B46" s="62">
        <f ca="1">IF(ROWS($1:33)&gt;COUNT(Dong1),"",OFFSET(TH!D$1,SMALL(Dong1,ROWS($1:33)),))</f>
        <v>42800</v>
      </c>
      <c r="C46" s="63" t="str">
        <f ca="1">IF(ROWS($1:33)&gt;COUNT(Dong1),"",IF(OFFSET(TH!M$1,SMALL(Dong1,ROWS($1:33)),)="1111",OFFSET(TH!C$1,SMALL(Dong1,ROWS($1:33)),),""))</f>
        <v>T08</v>
      </c>
      <c r="D46" s="64" t="str">
        <f ca="1">IF(ROWS($1:33)&gt;COUNT(Dong1),"",IF(OFFSET(TH!N$1,SMALL(Dong1,ROWS($1:33)),)="1111",OFFSET(TH!C$1,SMALL(Dong1,ROWS($1:33)),),""))</f>
        <v/>
      </c>
      <c r="E46" s="95" t="str">
        <f ca="1">IF(ROWS($1:33)&gt;COUNT(Dong1),"",OFFSET(TH!E$1,SMALL(Dong1,ROWS($1:33)),))</f>
        <v>Thu tiền PVCombank</v>
      </c>
      <c r="F46" s="66">
        <f ca="1">IF(ROWS($1:33)&gt;COUNT(Dong1),"",IF(OFFSET(TH!N$1,SMALL(Dong1,ROWS($1:33)),)="1111",OFFSET(TH!M$1,SMALL(Dong1,ROWS($1:33)),),OFFSET(TH!N$1,SMALL(Dong1,ROWS($1:33)),)))</f>
        <v>0</v>
      </c>
      <c r="G46" s="67">
        <f ca="1">IF(ROWS($1:33)&gt;COUNT(Dong1),"",IF(OFFSET(TH!M$1,SMALL(Dong1,ROWS($1:33)),)="1111",OFFSET(TH!L$1,SMALL(Dong1,ROWS($1:33)),),0))</f>
        <v>10220000000</v>
      </c>
      <c r="H46" s="65">
        <f ca="1">IF(ROWS($1:33)&gt;COUNT(Dong1),"",IF(OFFSET(TH!N$1,SMALL(Dong1,ROWS($1:33)),)="1111",OFFSET(TH!L$1,SMALL(Dong1,ROWS($1:33)),),0))</f>
        <v>0</v>
      </c>
      <c r="I46" s="63">
        <f t="shared" ca="1" si="0"/>
        <v>10692972000</v>
      </c>
      <c r="J46" s="68"/>
    </row>
    <row r="47" spans="1:10" ht="19.5" customHeight="1">
      <c r="A47" s="62">
        <f ca="1">IF(ROWS($1:34)&gt;COUNT(Dong1),"",OFFSET(TH!B$1,SMALL(Dong1,ROWS($1:34)),))</f>
        <v>42800</v>
      </c>
      <c r="B47" s="62">
        <f ca="1">IF(ROWS($1:34)&gt;COUNT(Dong1),"",OFFSET(TH!D$1,SMALL(Dong1,ROWS($1:34)),))</f>
        <v>42800</v>
      </c>
      <c r="C47" s="63" t="str">
        <f ca="1">IF(ROWS($1:34)&gt;COUNT(Dong1),"",IF(OFFSET(TH!M$1,SMALL(Dong1,ROWS($1:34)),)="1111",OFFSET(TH!C$1,SMALL(Dong1,ROWS($1:34)),),""))</f>
        <v/>
      </c>
      <c r="D47" s="64" t="str">
        <f ca="1">IF(ROWS($1:34)&gt;COUNT(Dong1),"",IF(OFFSET(TH!N$1,SMALL(Dong1,ROWS($1:34)),)="1111",OFFSET(TH!C$1,SMALL(Dong1,ROWS($1:34)),),""))</f>
        <v>C25</v>
      </c>
      <c r="E47" s="95" t="str">
        <f ca="1">IF(ROWS($1:34)&gt;COUNT(Dong1),"",OFFSET(TH!E$1,SMALL(Dong1,ROWS($1:34)),))</f>
        <v>Chi tiêền cá cơm TQ</v>
      </c>
      <c r="F47" s="66">
        <f ca="1">IF(ROWS($1:34)&gt;COUNT(Dong1),"",IF(OFFSET(TH!N$1,SMALL(Dong1,ROWS($1:34)),)="1111",OFFSET(TH!M$1,SMALL(Dong1,ROWS($1:34)),),OFFSET(TH!N$1,SMALL(Dong1,ROWS($1:34)),)))</f>
        <v>0</v>
      </c>
      <c r="G47" s="67">
        <f ca="1">IF(ROWS($1:34)&gt;COUNT(Dong1),"",IF(OFFSET(TH!M$1,SMALL(Dong1,ROWS($1:34)),)="1111",OFFSET(TH!L$1,SMALL(Dong1,ROWS($1:34)),),0))</f>
        <v>0</v>
      </c>
      <c r="H47" s="65">
        <f ca="1">IF(ROWS($1:34)&gt;COUNT(Dong1),"",IF(OFFSET(TH!N$1,SMALL(Dong1,ROWS($1:34)),)="1111",OFFSET(TH!L$1,SMALL(Dong1,ROWS($1:34)),),0))</f>
        <v>10654742000</v>
      </c>
      <c r="I47" s="63">
        <f t="shared" ca="1" si="0"/>
        <v>38230000</v>
      </c>
      <c r="J47" s="68"/>
    </row>
    <row r="48" spans="1:10" ht="19.5" customHeight="1">
      <c r="A48" s="62">
        <f ca="1">IF(ROWS($1:35)&gt;COUNT(Dong1),"",OFFSET(TH!B$1,SMALL(Dong1,ROWS($1:35)),))</f>
        <v>42800</v>
      </c>
      <c r="B48" s="62">
        <f ca="1">IF(ROWS($1:35)&gt;COUNT(Dong1),"",OFFSET(TH!D$1,SMALL(Dong1,ROWS($1:35)),))</f>
        <v>42800</v>
      </c>
      <c r="C48" s="63" t="str">
        <f ca="1">IF(ROWS($1:35)&gt;COUNT(Dong1),"",IF(OFFSET(TH!M$1,SMALL(Dong1,ROWS($1:35)),)="1111",OFFSET(TH!C$1,SMALL(Dong1,ROWS($1:35)),),""))</f>
        <v/>
      </c>
      <c r="D48" s="64" t="str">
        <f ca="1">IF(ROWS($1:35)&gt;COUNT(Dong1),"",IF(OFFSET(TH!N$1,SMALL(Dong1,ROWS($1:35)),)="1111",OFFSET(TH!C$1,SMALL(Dong1,ROWS($1:35)),),""))</f>
        <v>C26</v>
      </c>
      <c r="E48" s="95" t="str">
        <f ca="1">IF(ROWS($1:35)&gt;COUNT(Dong1),"",OFFSET(TH!E$1,SMALL(Dong1,ROWS($1:35)),))</f>
        <v>Mua hộp xà bông</v>
      </c>
      <c r="F48" s="66">
        <f ca="1">IF(ROWS($1:35)&gt;COUNT(Dong1),"",IF(OFFSET(TH!N$1,SMALL(Dong1,ROWS($1:35)),)="1111",OFFSET(TH!M$1,SMALL(Dong1,ROWS($1:35)),),OFFSET(TH!N$1,SMALL(Dong1,ROWS($1:35)),)))</f>
        <v>0</v>
      </c>
      <c r="G48" s="67">
        <f ca="1">IF(ROWS($1:35)&gt;COUNT(Dong1),"",IF(OFFSET(TH!M$1,SMALL(Dong1,ROWS($1:35)),)="1111",OFFSET(TH!L$1,SMALL(Dong1,ROWS($1:35)),),0))</f>
        <v>0</v>
      </c>
      <c r="H48" s="65">
        <f ca="1">IF(ROWS($1:35)&gt;COUNT(Dong1),"",IF(OFFSET(TH!N$1,SMALL(Dong1,ROWS($1:35)),)="1111",OFFSET(TH!L$1,SMALL(Dong1,ROWS($1:35)),),0))</f>
        <v>220000</v>
      </c>
      <c r="I48" s="63">
        <f t="shared" ca="1" si="0"/>
        <v>38010000</v>
      </c>
      <c r="J48" s="68"/>
    </row>
    <row r="49" spans="1:10" ht="19.5" customHeight="1">
      <c r="A49" s="62">
        <f ca="1">IF(ROWS($1:36)&gt;COUNT(Dong1),"",OFFSET(TH!B$1,SMALL(Dong1,ROWS($1:36)),))</f>
        <v>42801</v>
      </c>
      <c r="B49" s="62">
        <f ca="1">IF(ROWS($1:36)&gt;COUNT(Dong1),"",OFFSET(TH!D$1,SMALL(Dong1,ROWS($1:36)),))</f>
        <v>42801</v>
      </c>
      <c r="C49" s="63" t="str">
        <f ca="1">IF(ROWS($1:36)&gt;COUNT(Dong1),"",IF(OFFSET(TH!M$1,SMALL(Dong1,ROWS($1:36)),)="1111",OFFSET(TH!C$1,SMALL(Dong1,ROWS($1:36)),),""))</f>
        <v/>
      </c>
      <c r="D49" s="64" t="str">
        <f ca="1">IF(ROWS($1:36)&gt;COUNT(Dong1),"",IF(OFFSET(TH!N$1,SMALL(Dong1,ROWS($1:36)),)="1111",OFFSET(TH!C$1,SMALL(Dong1,ROWS($1:36)),),""))</f>
        <v>C27</v>
      </c>
      <c r="E49" s="95" t="str">
        <f ca="1">IF(ROWS($1:36)&gt;COUNT(Dong1),"",OFFSET(TH!E$1,SMALL(Dong1,ROWS($1:36)),))</f>
        <v>Tiền xe chở hàng A.Long</v>
      </c>
      <c r="F49" s="66">
        <f ca="1">IF(ROWS($1:36)&gt;COUNT(Dong1),"",IF(OFFSET(TH!N$1,SMALL(Dong1,ROWS($1:36)),)="1111",OFFSET(TH!M$1,SMALL(Dong1,ROWS($1:36)),),OFFSET(TH!N$1,SMALL(Dong1,ROWS($1:36)),)))</f>
        <v>0</v>
      </c>
      <c r="G49" s="67">
        <f ca="1">IF(ROWS($1:36)&gt;COUNT(Dong1),"",IF(OFFSET(TH!M$1,SMALL(Dong1,ROWS($1:36)),)="1111",OFFSET(TH!L$1,SMALL(Dong1,ROWS($1:36)),),0))</f>
        <v>0</v>
      </c>
      <c r="H49" s="65">
        <f ca="1">IF(ROWS($1:36)&gt;COUNT(Dong1),"",IF(OFFSET(TH!N$1,SMALL(Dong1,ROWS($1:36)),)="1111",OFFSET(TH!L$1,SMALL(Dong1,ROWS($1:36)),),0))</f>
        <v>1000000</v>
      </c>
      <c r="I49" s="63">
        <f t="shared" ca="1" si="0"/>
        <v>37010000</v>
      </c>
      <c r="J49" s="68"/>
    </row>
    <row r="50" spans="1:10" ht="19.5" customHeight="1">
      <c r="A50" s="62">
        <f ca="1">IF(ROWS($1:37)&gt;COUNT(Dong1),"",OFFSET(TH!B$1,SMALL(Dong1,ROWS($1:37)),))</f>
        <v>42801</v>
      </c>
      <c r="B50" s="62">
        <f ca="1">IF(ROWS($1:37)&gt;COUNT(Dong1),"",OFFSET(TH!D$1,SMALL(Dong1,ROWS($1:37)),))</f>
        <v>42801</v>
      </c>
      <c r="C50" s="63" t="str">
        <f ca="1">IF(ROWS($1:37)&gt;COUNT(Dong1),"",IF(OFFSET(TH!M$1,SMALL(Dong1,ROWS($1:37)),)="1111",OFFSET(TH!C$1,SMALL(Dong1,ROWS($1:37)),),""))</f>
        <v/>
      </c>
      <c r="D50" s="64" t="str">
        <f ca="1">IF(ROWS($1:37)&gt;COUNT(Dong1),"",IF(OFFSET(TH!N$1,SMALL(Dong1,ROWS($1:37)),)="1111",OFFSET(TH!C$1,SMALL(Dong1,ROWS($1:37)),),""))</f>
        <v>C28</v>
      </c>
      <c r="E50" s="95" t="str">
        <f ca="1">IF(ROWS($1:37)&gt;COUNT(Dong1),"",OFFSET(TH!E$1,SMALL(Dong1,ROWS($1:37)),))</f>
        <v>Mua bột Soda</v>
      </c>
      <c r="F50" s="66">
        <f ca="1">IF(ROWS($1:37)&gt;COUNT(Dong1),"",IF(OFFSET(TH!N$1,SMALL(Dong1,ROWS($1:37)),)="1111",OFFSET(TH!M$1,SMALL(Dong1,ROWS($1:37)),),OFFSET(TH!N$1,SMALL(Dong1,ROWS($1:37)),)))</f>
        <v>0</v>
      </c>
      <c r="G50" s="67">
        <f ca="1">IF(ROWS($1:37)&gt;COUNT(Dong1),"",IF(OFFSET(TH!M$1,SMALL(Dong1,ROWS($1:37)),)="1111",OFFSET(TH!L$1,SMALL(Dong1,ROWS($1:37)),),0))</f>
        <v>0</v>
      </c>
      <c r="H50" s="65">
        <f ca="1">IF(ROWS($1:37)&gt;COUNT(Dong1),"",IF(OFFSET(TH!N$1,SMALL(Dong1,ROWS($1:37)),)="1111",OFFSET(TH!L$1,SMALL(Dong1,ROWS($1:37)),),0))</f>
        <v>450000</v>
      </c>
      <c r="I50" s="63">
        <f t="shared" ca="1" si="0"/>
        <v>36560000</v>
      </c>
      <c r="J50" s="68"/>
    </row>
    <row r="51" spans="1:10" ht="19.5" customHeight="1">
      <c r="A51" s="62">
        <f ca="1">IF(ROWS($1:38)&gt;COUNT(Dong1),"",OFFSET(TH!B$1,SMALL(Dong1,ROWS($1:38)),))</f>
        <v>42801</v>
      </c>
      <c r="B51" s="62">
        <f ca="1">IF(ROWS($1:38)&gt;COUNT(Dong1),"",OFFSET(TH!D$1,SMALL(Dong1,ROWS($1:38)),))</f>
        <v>42801</v>
      </c>
      <c r="C51" s="63" t="str">
        <f ca="1">IF(ROWS($1:38)&gt;COUNT(Dong1),"",IF(OFFSET(TH!M$1,SMALL(Dong1,ROWS($1:38)),)="1111",OFFSET(TH!C$1,SMALL(Dong1,ROWS($1:38)),),""))</f>
        <v>T09</v>
      </c>
      <c r="D51" s="64" t="str">
        <f ca="1">IF(ROWS($1:38)&gt;COUNT(Dong1),"",IF(OFFSET(TH!N$1,SMALL(Dong1,ROWS($1:38)),)="1111",OFFSET(TH!C$1,SMALL(Dong1,ROWS($1:38)),),""))</f>
        <v/>
      </c>
      <c r="E51" s="95" t="str">
        <f ca="1">IF(ROWS($1:38)&gt;COUNT(Dong1),"",OFFSET(TH!E$1,SMALL(Dong1,ROWS($1:38)),))</f>
        <v>Thu t/ứng PC:29 ngày 7/01/17</v>
      </c>
      <c r="F51" s="66">
        <f ca="1">IF(ROWS($1:38)&gt;COUNT(Dong1),"",IF(OFFSET(TH!N$1,SMALL(Dong1,ROWS($1:38)),)="1111",OFFSET(TH!M$1,SMALL(Dong1,ROWS($1:38)),),OFFSET(TH!N$1,SMALL(Dong1,ROWS($1:38)),)))</f>
        <v>0</v>
      </c>
      <c r="G51" s="67">
        <f ca="1">IF(ROWS($1:38)&gt;COUNT(Dong1),"",IF(OFFSET(TH!M$1,SMALL(Dong1,ROWS($1:38)),)="1111",OFFSET(TH!L$1,SMALL(Dong1,ROWS($1:38)),),0))</f>
        <v>2000000</v>
      </c>
      <c r="H51" s="65">
        <f ca="1">IF(ROWS($1:38)&gt;COUNT(Dong1),"",IF(OFFSET(TH!N$1,SMALL(Dong1,ROWS($1:38)),)="1111",OFFSET(TH!L$1,SMALL(Dong1,ROWS($1:38)),),0))</f>
        <v>0</v>
      </c>
      <c r="I51" s="63">
        <f t="shared" ca="1" si="0"/>
        <v>38560000</v>
      </c>
      <c r="J51" s="68"/>
    </row>
    <row r="52" spans="1:10" ht="19.5" customHeight="1">
      <c r="A52" s="62">
        <f ca="1">IF(ROWS($1:39)&gt;COUNT(Dong1),"",OFFSET(TH!B$1,SMALL(Dong1,ROWS($1:39)),))</f>
        <v>42801</v>
      </c>
      <c r="B52" s="62">
        <f ca="1">IF(ROWS($1:39)&gt;COUNT(Dong1),"",OFFSET(TH!D$1,SMALL(Dong1,ROWS($1:39)),))</f>
        <v>42801</v>
      </c>
      <c r="C52" s="63" t="str">
        <f ca="1">IF(ROWS($1:39)&gt;COUNT(Dong1),"",IF(OFFSET(TH!M$1,SMALL(Dong1,ROWS($1:39)),)="1111",OFFSET(TH!C$1,SMALL(Dong1,ROWS($1:39)),),""))</f>
        <v/>
      </c>
      <c r="D52" s="64" t="str">
        <f ca="1">IF(ROWS($1:39)&gt;COUNT(Dong1),"",IF(OFFSET(TH!N$1,SMALL(Dong1,ROWS($1:39)),)="1111",OFFSET(TH!C$1,SMALL(Dong1,ROWS($1:39)),),""))</f>
        <v>C29</v>
      </c>
      <c r="E52" s="95" t="str">
        <f ca="1">IF(ROWS($1:39)&gt;COUNT(Dong1),"",OFFSET(TH!E$1,SMALL(Dong1,ROWS($1:39)),))</f>
        <v>Chi phí xuưởng</v>
      </c>
      <c r="F52" s="66">
        <f ca="1">IF(ROWS($1:39)&gt;COUNT(Dong1),"",IF(OFFSET(TH!N$1,SMALL(Dong1,ROWS($1:39)),)="1111",OFFSET(TH!M$1,SMALL(Dong1,ROWS($1:39)),),OFFSET(TH!N$1,SMALL(Dong1,ROWS($1:39)),)))</f>
        <v>0</v>
      </c>
      <c r="G52" s="67">
        <f ca="1">IF(ROWS($1:39)&gt;COUNT(Dong1),"",IF(OFFSET(TH!M$1,SMALL(Dong1,ROWS($1:39)),)="1111",OFFSET(TH!L$1,SMALL(Dong1,ROWS($1:39)),),0))</f>
        <v>0</v>
      </c>
      <c r="H52" s="65">
        <f ca="1">IF(ROWS($1:39)&gt;COUNT(Dong1),"",IF(OFFSET(TH!N$1,SMALL(Dong1,ROWS($1:39)),)="1111",OFFSET(TH!L$1,SMALL(Dong1,ROWS($1:39)),),0))</f>
        <v>2180000</v>
      </c>
      <c r="I52" s="63">
        <f t="shared" ca="1" si="0"/>
        <v>36380000</v>
      </c>
      <c r="J52" s="68"/>
    </row>
    <row r="53" spans="1:10" ht="19.5" customHeight="1">
      <c r="A53" s="62">
        <f ca="1">IF(ROWS($1:40)&gt;COUNT(Dong1),"",OFFSET(TH!B$1,SMALL(Dong1,ROWS($1:40)),))</f>
        <v>42802</v>
      </c>
      <c r="B53" s="62">
        <f ca="1">IF(ROWS($1:40)&gt;COUNT(Dong1),"",OFFSET(TH!D$1,SMALL(Dong1,ROWS($1:40)),))</f>
        <v>42802</v>
      </c>
      <c r="C53" s="63" t="str">
        <f ca="1">IF(ROWS($1:40)&gt;COUNT(Dong1),"",IF(OFFSET(TH!M$1,SMALL(Dong1,ROWS($1:40)),)="1111",OFFSET(TH!C$1,SMALL(Dong1,ROWS($1:40)),),""))</f>
        <v/>
      </c>
      <c r="D53" s="64" t="str">
        <f ca="1">IF(ROWS($1:40)&gt;COUNT(Dong1),"",IF(OFFSET(TH!N$1,SMALL(Dong1,ROWS($1:40)),)="1111",OFFSET(TH!C$1,SMALL(Dong1,ROWS($1:40)),),""))</f>
        <v>C30</v>
      </c>
      <c r="E53" s="95" t="str">
        <f ca="1">IF(ROWS($1:40)&gt;COUNT(Dong1),"",OFFSET(TH!E$1,SMALL(Dong1,ROWS($1:40)),))</f>
        <v>Tiền chợ nhà</v>
      </c>
      <c r="F53" s="66">
        <f ca="1">IF(ROWS($1:40)&gt;COUNT(Dong1),"",IF(OFFSET(TH!N$1,SMALL(Dong1,ROWS($1:40)),)="1111",OFFSET(TH!M$1,SMALL(Dong1,ROWS($1:40)),),OFFSET(TH!N$1,SMALL(Dong1,ROWS($1:40)),)))</f>
        <v>0</v>
      </c>
      <c r="G53" s="67">
        <f ca="1">IF(ROWS($1:40)&gt;COUNT(Dong1),"",IF(OFFSET(TH!M$1,SMALL(Dong1,ROWS($1:40)),)="1111",OFFSET(TH!L$1,SMALL(Dong1,ROWS($1:40)),),0))</f>
        <v>0</v>
      </c>
      <c r="H53" s="65">
        <f ca="1">IF(ROWS($1:40)&gt;COUNT(Dong1),"",IF(OFFSET(TH!N$1,SMALL(Dong1,ROWS($1:40)),)="1111",OFFSET(TH!L$1,SMALL(Dong1,ROWS($1:40)),),0))</f>
        <v>500000</v>
      </c>
      <c r="I53" s="63">
        <f t="shared" ca="1" si="0"/>
        <v>35880000</v>
      </c>
      <c r="J53" s="68"/>
    </row>
    <row r="54" spans="1:10" ht="19.5" customHeight="1">
      <c r="A54" s="62">
        <f ca="1">IF(ROWS($1:41)&gt;COUNT(Dong1),"",OFFSET(TH!B$1,SMALL(Dong1,ROWS($1:41)),))</f>
        <v>42802</v>
      </c>
      <c r="B54" s="62">
        <f ca="1">IF(ROWS($1:41)&gt;COUNT(Dong1),"",OFFSET(TH!D$1,SMALL(Dong1,ROWS($1:41)),))</f>
        <v>42802</v>
      </c>
      <c r="C54" s="63" t="str">
        <f ca="1">IF(ROWS($1:41)&gt;COUNT(Dong1),"",IF(OFFSET(TH!M$1,SMALL(Dong1,ROWS($1:41)),)="1111",OFFSET(TH!C$1,SMALL(Dong1,ROWS($1:41)),),""))</f>
        <v/>
      </c>
      <c r="D54" s="64" t="str">
        <f ca="1">IF(ROWS($1:41)&gt;COUNT(Dong1),"",IF(OFFSET(TH!N$1,SMALL(Dong1,ROWS($1:41)),)="1111",OFFSET(TH!C$1,SMALL(Dong1,ROWS($1:41)),),""))</f>
        <v>C31</v>
      </c>
      <c r="E54" s="95" t="str">
        <f ca="1">IF(ROWS($1:41)&gt;COUNT(Dong1),"",OFFSET(TH!E$1,SMALL(Dong1,ROWS($1:41)),))</f>
        <v>T/ứng chi phí xưởng</v>
      </c>
      <c r="F54" s="66">
        <f ca="1">IF(ROWS($1:41)&gt;COUNT(Dong1),"",IF(OFFSET(TH!N$1,SMALL(Dong1,ROWS($1:41)),)="1111",OFFSET(TH!M$1,SMALL(Dong1,ROWS($1:41)),),OFFSET(TH!N$1,SMALL(Dong1,ROWS($1:41)),)))</f>
        <v>0</v>
      </c>
      <c r="G54" s="67">
        <f ca="1">IF(ROWS($1:41)&gt;COUNT(Dong1),"",IF(OFFSET(TH!M$1,SMALL(Dong1,ROWS($1:41)),)="1111",OFFSET(TH!L$1,SMALL(Dong1,ROWS($1:41)),),0))</f>
        <v>0</v>
      </c>
      <c r="H54" s="65">
        <f ca="1">IF(ROWS($1:41)&gt;COUNT(Dong1),"",IF(OFFSET(TH!N$1,SMALL(Dong1,ROWS($1:41)),)="1111",OFFSET(TH!L$1,SMALL(Dong1,ROWS($1:41)),),0))</f>
        <v>2000000</v>
      </c>
      <c r="I54" s="63">
        <f t="shared" ca="1" si="0"/>
        <v>33880000</v>
      </c>
      <c r="J54" s="68"/>
    </row>
    <row r="55" spans="1:10" ht="19.5" customHeight="1">
      <c r="A55" s="62">
        <f ca="1">IF(ROWS($1:42)&gt;COUNT(Dong1),"",OFFSET(TH!B$1,SMALL(Dong1,ROWS($1:42)),))</f>
        <v>42802</v>
      </c>
      <c r="B55" s="62">
        <f ca="1">IF(ROWS($1:42)&gt;COUNT(Dong1),"",OFFSET(TH!D$1,SMALL(Dong1,ROWS($1:42)),))</f>
        <v>42802</v>
      </c>
      <c r="C55" s="63" t="str">
        <f ca="1">IF(ROWS($1:42)&gt;COUNT(Dong1),"",IF(OFFSET(TH!M$1,SMALL(Dong1,ROWS($1:42)),)="1111",OFFSET(TH!C$1,SMALL(Dong1,ROWS($1:42)),),""))</f>
        <v>T10</v>
      </c>
      <c r="D55" s="64" t="str">
        <f ca="1">IF(ROWS($1:42)&gt;COUNT(Dong1),"",IF(OFFSET(TH!N$1,SMALL(Dong1,ROWS($1:42)),)="1111",OFFSET(TH!C$1,SMALL(Dong1,ROWS($1:42)),),""))</f>
        <v/>
      </c>
      <c r="E55" s="95" t="str">
        <f ca="1">IF(ROWS($1:42)&gt;COUNT(Dong1),"",OFFSET(TH!E$1,SMALL(Dong1,ROWS($1:42)),))</f>
        <v>Thu tiền lưới - C Huyền (Cần Giờ)</v>
      </c>
      <c r="F55" s="66">
        <f ca="1">IF(ROWS($1:42)&gt;COUNT(Dong1),"",IF(OFFSET(TH!N$1,SMALL(Dong1,ROWS($1:42)),)="1111",OFFSET(TH!M$1,SMALL(Dong1,ROWS($1:42)),),OFFSET(TH!N$1,SMALL(Dong1,ROWS($1:42)),)))</f>
        <v>0</v>
      </c>
      <c r="G55" s="67">
        <f ca="1">IF(ROWS($1:42)&gt;COUNT(Dong1),"",IF(OFFSET(TH!M$1,SMALL(Dong1,ROWS($1:42)),)="1111",OFFSET(TH!L$1,SMALL(Dong1,ROWS($1:42)),),0))</f>
        <v>33150000</v>
      </c>
      <c r="H55" s="65">
        <f ca="1">IF(ROWS($1:42)&gt;COUNT(Dong1),"",IF(OFFSET(TH!N$1,SMALL(Dong1,ROWS($1:42)),)="1111",OFFSET(TH!L$1,SMALL(Dong1,ROWS($1:42)),),0))</f>
        <v>0</v>
      </c>
      <c r="I55" s="63">
        <f t="shared" ca="1" si="0"/>
        <v>67030000</v>
      </c>
      <c r="J55" s="68"/>
    </row>
    <row r="56" spans="1:10" ht="19.5" customHeight="1">
      <c r="A56" s="62">
        <f ca="1">IF(ROWS($1:43)&gt;COUNT(Dong1),"",OFFSET(TH!B$1,SMALL(Dong1,ROWS($1:43)),))</f>
        <v>42802</v>
      </c>
      <c r="B56" s="62">
        <f ca="1">IF(ROWS($1:43)&gt;COUNT(Dong1),"",OFFSET(TH!D$1,SMALL(Dong1,ROWS($1:43)),))</f>
        <v>42802</v>
      </c>
      <c r="C56" s="63" t="str">
        <f ca="1">IF(ROWS($1:43)&gt;COUNT(Dong1),"",IF(OFFSET(TH!M$1,SMALL(Dong1,ROWS($1:43)),)="1111",OFFSET(TH!C$1,SMALL(Dong1,ROWS($1:43)),),""))</f>
        <v/>
      </c>
      <c r="D56" s="64" t="str">
        <f ca="1">IF(ROWS($1:43)&gt;COUNT(Dong1),"",IF(OFFSET(TH!N$1,SMALL(Dong1,ROWS($1:43)),)="1111",OFFSET(TH!C$1,SMALL(Dong1,ROWS($1:43)),),""))</f>
        <v>C32</v>
      </c>
      <c r="E56" s="95" t="str">
        <f ca="1">IF(ROWS($1:43)&gt;COUNT(Dong1),"",OFFSET(TH!E$1,SMALL(Dong1,ROWS($1:43)),))</f>
        <v>Mua biểu đồ kho lạnh</v>
      </c>
      <c r="F56" s="66">
        <f ca="1">IF(ROWS($1:43)&gt;COUNT(Dong1),"",IF(OFFSET(TH!N$1,SMALL(Dong1,ROWS($1:43)),)="1111",OFFSET(TH!M$1,SMALL(Dong1,ROWS($1:43)),),OFFSET(TH!N$1,SMALL(Dong1,ROWS($1:43)),)))</f>
        <v>0</v>
      </c>
      <c r="G56" s="67">
        <f ca="1">IF(ROWS($1:43)&gt;COUNT(Dong1),"",IF(OFFSET(TH!M$1,SMALL(Dong1,ROWS($1:43)),)="1111",OFFSET(TH!L$1,SMALL(Dong1,ROWS($1:43)),),0))</f>
        <v>0</v>
      </c>
      <c r="H56" s="65">
        <f ca="1">IF(ROWS($1:43)&gt;COUNT(Dong1),"",IF(OFFSET(TH!N$1,SMALL(Dong1,ROWS($1:43)),)="1111",OFFSET(TH!L$1,SMALL(Dong1,ROWS($1:43)),),0))</f>
        <v>2500000</v>
      </c>
      <c r="I56" s="63">
        <f t="shared" ca="1" si="0"/>
        <v>64530000</v>
      </c>
      <c r="J56" s="68"/>
    </row>
    <row r="57" spans="1:10" ht="19.5" customHeight="1">
      <c r="A57" s="62">
        <f ca="1">IF(ROWS($1:44)&gt;COUNT(Dong1),"",OFFSET(TH!B$1,SMALL(Dong1,ROWS($1:44)),))</f>
        <v>42802</v>
      </c>
      <c r="B57" s="62">
        <f ca="1">IF(ROWS($1:44)&gt;COUNT(Dong1),"",OFFSET(TH!D$1,SMALL(Dong1,ROWS($1:44)),))</f>
        <v>42802</v>
      </c>
      <c r="C57" s="63" t="str">
        <f ca="1">IF(ROWS($1:44)&gt;COUNT(Dong1),"",IF(OFFSET(TH!M$1,SMALL(Dong1,ROWS($1:44)),)="1111",OFFSET(TH!C$1,SMALL(Dong1,ROWS($1:44)),),""))</f>
        <v/>
      </c>
      <c r="D57" s="64" t="str">
        <f ca="1">IF(ROWS($1:44)&gt;COUNT(Dong1),"",IF(OFFSET(TH!N$1,SMALL(Dong1,ROWS($1:44)),)="1111",OFFSET(TH!C$1,SMALL(Dong1,ROWS($1:44)),),""))</f>
        <v>C33</v>
      </c>
      <c r="E57" s="95" t="str">
        <f ca="1">IF(ROWS($1:44)&gt;COUNT(Dong1),"",OFFSET(TH!E$1,SMALL(Dong1,ROWS($1:44)),))</f>
        <v>Chi tiêền - C.Thu</v>
      </c>
      <c r="F57" s="66">
        <f ca="1">IF(ROWS($1:44)&gt;COUNT(Dong1),"",IF(OFFSET(TH!N$1,SMALL(Dong1,ROWS($1:44)),)="1111",OFFSET(TH!M$1,SMALL(Dong1,ROWS($1:44)),),OFFSET(TH!N$1,SMALL(Dong1,ROWS($1:44)),)))</f>
        <v>0</v>
      </c>
      <c r="G57" s="67">
        <f ca="1">IF(ROWS($1:44)&gt;COUNT(Dong1),"",IF(OFFSET(TH!M$1,SMALL(Dong1,ROWS($1:44)),)="1111",OFFSET(TH!L$1,SMALL(Dong1,ROWS($1:44)),),0))</f>
        <v>0</v>
      </c>
      <c r="H57" s="65">
        <f ca="1">IF(ROWS($1:44)&gt;COUNT(Dong1),"",IF(OFFSET(TH!N$1,SMALL(Dong1,ROWS($1:44)),)="1111",OFFSET(TH!L$1,SMALL(Dong1,ROWS($1:44)),),0))</f>
        <v>5000000</v>
      </c>
      <c r="I57" s="63">
        <f t="shared" ca="1" si="0"/>
        <v>59530000</v>
      </c>
      <c r="J57" s="68"/>
    </row>
    <row r="58" spans="1:10" ht="19.5" customHeight="1">
      <c r="A58" s="62">
        <f ca="1">IF(ROWS($1:45)&gt;COUNT(Dong1),"",OFFSET(TH!B$1,SMALL(Dong1,ROWS($1:45)),))</f>
        <v>42804</v>
      </c>
      <c r="B58" s="62">
        <f ca="1">IF(ROWS($1:45)&gt;COUNT(Dong1),"",OFFSET(TH!D$1,SMALL(Dong1,ROWS($1:45)),))</f>
        <v>42804</v>
      </c>
      <c r="C58" s="63" t="str">
        <f ca="1">IF(ROWS($1:45)&gt;COUNT(Dong1),"",IF(OFFSET(TH!M$1,SMALL(Dong1,ROWS($1:45)),)="1111",OFFSET(TH!C$1,SMALL(Dong1,ROWS($1:45)),),""))</f>
        <v/>
      </c>
      <c r="D58" s="64" t="str">
        <f ca="1">IF(ROWS($1:45)&gt;COUNT(Dong1),"",IF(OFFSET(TH!N$1,SMALL(Dong1,ROWS($1:45)),)="1111",OFFSET(TH!C$1,SMALL(Dong1,ROWS($1:45)),),""))</f>
        <v>C34</v>
      </c>
      <c r="E58" s="95" t="str">
        <f ca="1">IF(ROWS($1:45)&gt;COUNT(Dong1),"",OFFSET(TH!E$1,SMALL(Dong1,ROWS($1:45)),))</f>
        <v>Tiền gas - Tân Hải Việt 16/12</v>
      </c>
      <c r="F58" s="66">
        <f ca="1">IF(ROWS($1:45)&gt;COUNT(Dong1),"",IF(OFFSET(TH!N$1,SMALL(Dong1,ROWS($1:45)),)="1111",OFFSET(TH!M$1,SMALL(Dong1,ROWS($1:45)),),OFFSET(TH!N$1,SMALL(Dong1,ROWS($1:45)),)))</f>
        <v>0</v>
      </c>
      <c r="G58" s="67">
        <f ca="1">IF(ROWS($1:45)&gt;COUNT(Dong1),"",IF(OFFSET(TH!M$1,SMALL(Dong1,ROWS($1:45)),)="1111",OFFSET(TH!L$1,SMALL(Dong1,ROWS($1:45)),),0))</f>
        <v>0</v>
      </c>
      <c r="H58" s="65">
        <f ca="1">IF(ROWS($1:45)&gt;COUNT(Dong1),"",IF(OFFSET(TH!N$1,SMALL(Dong1,ROWS($1:45)),)="1111",OFFSET(TH!L$1,SMALL(Dong1,ROWS($1:45)),),0))</f>
        <v>11135000</v>
      </c>
      <c r="I58" s="63">
        <f t="shared" ca="1" si="0"/>
        <v>48395000</v>
      </c>
      <c r="J58" s="68"/>
    </row>
    <row r="59" spans="1:10" ht="19.5" customHeight="1">
      <c r="A59" s="62">
        <f ca="1">IF(ROWS($1:46)&gt;COUNT(Dong1),"",OFFSET(TH!B$1,SMALL(Dong1,ROWS($1:46)),))</f>
        <v>42804</v>
      </c>
      <c r="B59" s="62">
        <f ca="1">IF(ROWS($1:46)&gt;COUNT(Dong1),"",OFFSET(TH!D$1,SMALL(Dong1,ROWS($1:46)),))</f>
        <v>42804</v>
      </c>
      <c r="C59" s="63" t="str">
        <f ca="1">IF(ROWS($1:46)&gt;COUNT(Dong1),"",IF(OFFSET(TH!M$1,SMALL(Dong1,ROWS($1:46)),)="1111",OFFSET(TH!C$1,SMALL(Dong1,ROWS($1:46)),),""))</f>
        <v/>
      </c>
      <c r="D59" s="64" t="str">
        <f ca="1">IF(ROWS($1:46)&gt;COUNT(Dong1),"",IF(OFFSET(TH!N$1,SMALL(Dong1,ROWS($1:46)),)="1111",OFFSET(TH!C$1,SMALL(Dong1,ROWS($1:46)),),""))</f>
        <v>C35</v>
      </c>
      <c r="E59" s="95" t="str">
        <f ca="1">IF(ROWS($1:46)&gt;COUNT(Dong1),"",OFFSET(TH!E$1,SMALL(Dong1,ROWS($1:46)),))</f>
        <v>Trả tiền cá</v>
      </c>
      <c r="F59" s="66" t="str">
        <f ca="1">IF(ROWS($1:46)&gt;COUNT(Dong1),"",IF(OFFSET(TH!N$1,SMALL(Dong1,ROWS($1:46)),)="1111",OFFSET(TH!M$1,SMALL(Dong1,ROWS($1:46)),),OFFSET(TH!N$1,SMALL(Dong1,ROWS($1:46)),)))</f>
        <v>331</v>
      </c>
      <c r="G59" s="67">
        <f ca="1">IF(ROWS($1:46)&gt;COUNT(Dong1),"",IF(OFFSET(TH!M$1,SMALL(Dong1,ROWS($1:46)),)="1111",OFFSET(TH!L$1,SMALL(Dong1,ROWS($1:46)),),0))</f>
        <v>0</v>
      </c>
      <c r="H59" s="65">
        <f ca="1">IF(ROWS($1:46)&gt;COUNT(Dong1),"",IF(OFFSET(TH!N$1,SMALL(Dong1,ROWS($1:46)),)="1111",OFFSET(TH!L$1,SMALL(Dong1,ROWS($1:46)),),0))</f>
        <v>25795000</v>
      </c>
      <c r="I59" s="63">
        <f t="shared" ca="1" si="0"/>
        <v>22600000</v>
      </c>
      <c r="J59" s="68"/>
    </row>
    <row r="60" spans="1:10" ht="19.5" customHeight="1">
      <c r="A60" s="62">
        <f ca="1">IF(ROWS($1:47)&gt;COUNT(Dong1),"",OFFSET(TH!B$1,SMALL(Dong1,ROWS($1:47)),))</f>
        <v>42804</v>
      </c>
      <c r="B60" s="62">
        <f ca="1">IF(ROWS($1:47)&gt;COUNT(Dong1),"",OFFSET(TH!D$1,SMALL(Dong1,ROWS($1:47)),))</f>
        <v>42804</v>
      </c>
      <c r="C60" s="63" t="str">
        <f ca="1">IF(ROWS($1:47)&gt;COUNT(Dong1),"",IF(OFFSET(TH!M$1,SMALL(Dong1,ROWS($1:47)),)="1111",OFFSET(TH!C$1,SMALL(Dong1,ROWS($1:47)),),""))</f>
        <v/>
      </c>
      <c r="D60" s="64" t="str">
        <f ca="1">IF(ROWS($1:47)&gt;COUNT(Dong1),"",IF(OFFSET(TH!N$1,SMALL(Dong1,ROWS($1:47)),)="1111",OFFSET(TH!C$1,SMALL(Dong1,ROWS($1:47)),),""))</f>
        <v>C35</v>
      </c>
      <c r="E60" s="95" t="str">
        <f ca="1">IF(ROWS($1:47)&gt;COUNT(Dong1),"",OFFSET(TH!E$1,SMALL(Dong1,ROWS($1:47)),))</f>
        <v>Phí chuyển tiền</v>
      </c>
      <c r="F60" s="66">
        <f ca="1">IF(ROWS($1:47)&gt;COUNT(Dong1),"",IF(OFFSET(TH!N$1,SMALL(Dong1,ROWS($1:47)),)="1111",OFFSET(TH!M$1,SMALL(Dong1,ROWS($1:47)),),OFFSET(TH!N$1,SMALL(Dong1,ROWS($1:47)),)))</f>
        <v>0</v>
      </c>
      <c r="G60" s="67">
        <f ca="1">IF(ROWS($1:47)&gt;COUNT(Dong1),"",IF(OFFSET(TH!M$1,SMALL(Dong1,ROWS($1:47)),)="1111",OFFSET(TH!L$1,SMALL(Dong1,ROWS($1:47)),),0))</f>
        <v>0</v>
      </c>
      <c r="H60" s="65">
        <f ca="1">IF(ROWS($1:47)&gt;COUNT(Dong1),"",IF(OFFSET(TH!N$1,SMALL(Dong1,ROWS($1:47)),)="1111",OFFSET(TH!L$1,SMALL(Dong1,ROWS($1:47)),),0))</f>
        <v>17000</v>
      </c>
      <c r="I60" s="63">
        <f t="shared" ca="1" si="0"/>
        <v>22583000</v>
      </c>
      <c r="J60" s="68"/>
    </row>
    <row r="61" spans="1:10" ht="19.5" customHeight="1">
      <c r="A61" s="62">
        <f ca="1">IF(ROWS($1:48)&gt;COUNT(Dong1),"",OFFSET(TH!B$1,SMALL(Dong1,ROWS($1:48)),))</f>
        <v>42804</v>
      </c>
      <c r="B61" s="62">
        <f ca="1">IF(ROWS($1:48)&gt;COUNT(Dong1),"",OFFSET(TH!D$1,SMALL(Dong1,ROWS($1:48)),))</f>
        <v>42804</v>
      </c>
      <c r="C61" s="63" t="str">
        <f ca="1">IF(ROWS($1:48)&gt;COUNT(Dong1),"",IF(OFFSET(TH!M$1,SMALL(Dong1,ROWS($1:48)),)="1111",OFFSET(TH!C$1,SMALL(Dong1,ROWS($1:48)),),""))</f>
        <v/>
      </c>
      <c r="D61" s="64" t="str">
        <f ca="1">IF(ROWS($1:48)&gt;COUNT(Dong1),"",IF(OFFSET(TH!N$1,SMALL(Dong1,ROWS($1:48)),)="1111",OFFSET(TH!C$1,SMALL(Dong1,ROWS($1:48)),),""))</f>
        <v>C36</v>
      </c>
      <c r="E61" s="95" t="str">
        <f ca="1">IF(ROWS($1:48)&gt;COUNT(Dong1),"",OFFSET(TH!E$1,SMALL(Dong1,ROWS($1:48)),))</f>
        <v>Bọc xe 51A-14174</v>
      </c>
      <c r="F61" s="66">
        <f ca="1">IF(ROWS($1:48)&gt;COUNT(Dong1),"",IF(OFFSET(TH!N$1,SMALL(Dong1,ROWS($1:48)),)="1111",OFFSET(TH!M$1,SMALL(Dong1,ROWS($1:48)),),OFFSET(TH!N$1,SMALL(Dong1,ROWS($1:48)),)))</f>
        <v>0</v>
      </c>
      <c r="G61" s="67">
        <f ca="1">IF(ROWS($1:48)&gt;COUNT(Dong1),"",IF(OFFSET(TH!M$1,SMALL(Dong1,ROWS($1:48)),)="1111",OFFSET(TH!L$1,SMALL(Dong1,ROWS($1:48)),),0))</f>
        <v>0</v>
      </c>
      <c r="H61" s="65">
        <f ca="1">IF(ROWS($1:48)&gt;COUNT(Dong1),"",IF(OFFSET(TH!N$1,SMALL(Dong1,ROWS($1:48)),)="1111",OFFSET(TH!L$1,SMALL(Dong1,ROWS($1:48)),),0))</f>
        <v>250000</v>
      </c>
      <c r="I61" s="63">
        <f t="shared" ca="1" si="0"/>
        <v>22333000</v>
      </c>
      <c r="J61" s="68"/>
    </row>
    <row r="62" spans="1:10" ht="19.5" customHeight="1">
      <c r="A62" s="62">
        <f ca="1">IF(ROWS($1:49)&gt;COUNT(Dong1),"",OFFSET(TH!B$1,SMALL(Dong1,ROWS($1:49)),))</f>
        <v>42805</v>
      </c>
      <c r="B62" s="62">
        <f ca="1">IF(ROWS($1:49)&gt;COUNT(Dong1),"",OFFSET(TH!D$1,SMALL(Dong1,ROWS($1:49)),))</f>
        <v>42805</v>
      </c>
      <c r="C62" s="63" t="str">
        <f ca="1">IF(ROWS($1:49)&gt;COUNT(Dong1),"",IF(OFFSET(TH!M$1,SMALL(Dong1,ROWS($1:49)),)="1111",OFFSET(TH!C$1,SMALL(Dong1,ROWS($1:49)),),""))</f>
        <v/>
      </c>
      <c r="D62" s="64" t="str">
        <f ca="1">IF(ROWS($1:49)&gt;COUNT(Dong1),"",IF(OFFSET(TH!N$1,SMALL(Dong1,ROWS($1:49)),)="1111",OFFSET(TH!C$1,SMALL(Dong1,ROWS($1:49)),),""))</f>
        <v>C37</v>
      </c>
      <c r="E62" s="95" t="str">
        <f ca="1">IF(ROWS($1:49)&gt;COUNT(Dong1),"",OFFSET(TH!E$1,SMALL(Dong1,ROWS($1:49)),))</f>
        <v>Mua đồ cúng</v>
      </c>
      <c r="F62" s="66">
        <f ca="1">IF(ROWS($1:49)&gt;COUNT(Dong1),"",IF(OFFSET(TH!N$1,SMALL(Dong1,ROWS($1:49)),)="1111",OFFSET(TH!M$1,SMALL(Dong1,ROWS($1:49)),),OFFSET(TH!N$1,SMALL(Dong1,ROWS($1:49)),)))</f>
        <v>0</v>
      </c>
      <c r="G62" s="67">
        <f ca="1">IF(ROWS($1:49)&gt;COUNT(Dong1),"",IF(OFFSET(TH!M$1,SMALL(Dong1,ROWS($1:49)),)="1111",OFFSET(TH!L$1,SMALL(Dong1,ROWS($1:49)),),0))</f>
        <v>0</v>
      </c>
      <c r="H62" s="65">
        <f ca="1">IF(ROWS($1:49)&gt;COUNT(Dong1),"",IF(OFFSET(TH!N$1,SMALL(Dong1,ROWS($1:49)),)="1111",OFFSET(TH!L$1,SMALL(Dong1,ROWS($1:49)),),0))</f>
        <v>290000</v>
      </c>
      <c r="I62" s="63">
        <f t="shared" ca="1" si="0"/>
        <v>22043000</v>
      </c>
      <c r="J62" s="68"/>
    </row>
    <row r="63" spans="1:10" ht="19.5" customHeight="1">
      <c r="A63" s="62">
        <f ca="1">IF(ROWS($1:50)&gt;COUNT(Dong1),"",OFFSET(TH!B$1,SMALL(Dong1,ROWS($1:50)),))</f>
        <v>42805</v>
      </c>
      <c r="B63" s="62">
        <f ca="1">IF(ROWS($1:50)&gt;COUNT(Dong1),"",OFFSET(TH!D$1,SMALL(Dong1,ROWS($1:50)),))</f>
        <v>42805</v>
      </c>
      <c r="C63" s="63" t="str">
        <f ca="1">IF(ROWS($1:50)&gt;COUNT(Dong1),"",IF(OFFSET(TH!M$1,SMALL(Dong1,ROWS($1:50)),)="1111",OFFSET(TH!C$1,SMALL(Dong1,ROWS($1:50)),),""))</f>
        <v/>
      </c>
      <c r="D63" s="64" t="str">
        <f ca="1">IF(ROWS($1:50)&gt;COUNT(Dong1),"",IF(OFFSET(TH!N$1,SMALL(Dong1,ROWS($1:50)),)="1111",OFFSET(TH!C$1,SMALL(Dong1,ROWS($1:50)),),""))</f>
        <v>C38</v>
      </c>
      <c r="E63" s="95" t="str">
        <f ca="1">IF(ROWS($1:50)&gt;COUNT(Dong1),"",OFFSET(TH!E$1,SMALL(Dong1,ROWS($1:50)),))</f>
        <v>Tiền chợ nhà</v>
      </c>
      <c r="F63" s="66">
        <f ca="1">IF(ROWS($1:50)&gt;COUNT(Dong1),"",IF(OFFSET(TH!N$1,SMALL(Dong1,ROWS($1:50)),)="1111",OFFSET(TH!M$1,SMALL(Dong1,ROWS($1:50)),),OFFSET(TH!N$1,SMALL(Dong1,ROWS($1:50)),)))</f>
        <v>0</v>
      </c>
      <c r="G63" s="67">
        <f ca="1">IF(ROWS($1:50)&gt;COUNT(Dong1),"",IF(OFFSET(TH!M$1,SMALL(Dong1,ROWS($1:50)),)="1111",OFFSET(TH!L$1,SMALL(Dong1,ROWS($1:50)),),0))</f>
        <v>0</v>
      </c>
      <c r="H63" s="65">
        <f ca="1">IF(ROWS($1:50)&gt;COUNT(Dong1),"",IF(OFFSET(TH!N$1,SMALL(Dong1,ROWS($1:50)),)="1111",OFFSET(TH!L$1,SMALL(Dong1,ROWS($1:50)),),0))</f>
        <v>1000000</v>
      </c>
      <c r="I63" s="63">
        <f t="shared" ca="1" si="0"/>
        <v>21043000</v>
      </c>
      <c r="J63" s="68"/>
    </row>
    <row r="64" spans="1:10" ht="19.5" customHeight="1">
      <c r="A64" s="62">
        <f ca="1">IF(ROWS($1:51)&gt;COUNT(Dong1),"",OFFSET(TH!B$1,SMALL(Dong1,ROWS($1:51)),))</f>
        <v>42807</v>
      </c>
      <c r="B64" s="62">
        <f ca="1">IF(ROWS($1:51)&gt;COUNT(Dong1),"",OFFSET(TH!D$1,SMALL(Dong1,ROWS($1:51)),))</f>
        <v>42807</v>
      </c>
      <c r="C64" s="63" t="str">
        <f ca="1">IF(ROWS($1:51)&gt;COUNT(Dong1),"",IF(OFFSET(TH!M$1,SMALL(Dong1,ROWS($1:51)),)="1111",OFFSET(TH!C$1,SMALL(Dong1,ROWS($1:51)),),""))</f>
        <v/>
      </c>
      <c r="D64" s="64" t="str">
        <f ca="1">IF(ROWS($1:51)&gt;COUNT(Dong1),"",IF(OFFSET(TH!N$1,SMALL(Dong1,ROWS($1:51)),)="1111",OFFSET(TH!C$1,SMALL(Dong1,ROWS($1:51)),),""))</f>
        <v>C39</v>
      </c>
      <c r="E64" s="95" t="str">
        <f ca="1">IF(ROWS($1:51)&gt;COUNT(Dong1),"",OFFSET(TH!E$1,SMALL(Dong1,ROWS($1:51)),))</f>
        <v>Mua đồ cúng</v>
      </c>
      <c r="F64" s="66">
        <f ca="1">IF(ROWS($1:51)&gt;COUNT(Dong1),"",IF(OFFSET(TH!N$1,SMALL(Dong1,ROWS($1:51)),)="1111",OFFSET(TH!M$1,SMALL(Dong1,ROWS($1:51)),),OFFSET(TH!N$1,SMALL(Dong1,ROWS($1:51)),)))</f>
        <v>0</v>
      </c>
      <c r="G64" s="67">
        <f ca="1">IF(ROWS($1:51)&gt;COUNT(Dong1),"",IF(OFFSET(TH!M$1,SMALL(Dong1,ROWS($1:51)),)="1111",OFFSET(TH!L$1,SMALL(Dong1,ROWS($1:51)),),0))</f>
        <v>0</v>
      </c>
      <c r="H64" s="65">
        <f ca="1">IF(ROWS($1:51)&gt;COUNT(Dong1),"",IF(OFFSET(TH!N$1,SMALL(Dong1,ROWS($1:51)),)="1111",OFFSET(TH!L$1,SMALL(Dong1,ROWS($1:51)),),0))</f>
        <v>325000</v>
      </c>
      <c r="I64" s="63">
        <f t="shared" ca="1" si="0"/>
        <v>20718000</v>
      </c>
      <c r="J64" s="68"/>
    </row>
    <row r="65" spans="1:10" ht="19.5" customHeight="1">
      <c r="A65" s="62">
        <f ca="1">IF(ROWS($1:52)&gt;COUNT(Dong1),"",OFFSET(TH!B$1,SMALL(Dong1,ROWS($1:52)),))</f>
        <v>42807</v>
      </c>
      <c r="B65" s="62">
        <f ca="1">IF(ROWS($1:52)&gt;COUNT(Dong1),"",OFFSET(TH!D$1,SMALL(Dong1,ROWS($1:52)),))</f>
        <v>42807</v>
      </c>
      <c r="C65" s="63" t="str">
        <f ca="1">IF(ROWS($1:52)&gt;COUNT(Dong1),"",IF(OFFSET(TH!M$1,SMALL(Dong1,ROWS($1:52)),)="1111",OFFSET(TH!C$1,SMALL(Dong1,ROWS($1:52)),),""))</f>
        <v/>
      </c>
      <c r="D65" s="64" t="str">
        <f ca="1">IF(ROWS($1:52)&gt;COUNT(Dong1),"",IF(OFFSET(TH!N$1,SMALL(Dong1,ROWS($1:52)),)="1111",OFFSET(TH!C$1,SMALL(Dong1,ROWS($1:52)),),""))</f>
        <v>C40</v>
      </c>
      <c r="E65" s="95" t="str">
        <f ca="1">IF(ROWS($1:52)&gt;COUNT(Dong1),"",OFFSET(TH!E$1,SMALL(Dong1,ROWS($1:52)),))</f>
        <v>Tiền chợ nhà</v>
      </c>
      <c r="F65" s="66">
        <f ca="1">IF(ROWS($1:52)&gt;COUNT(Dong1),"",IF(OFFSET(TH!N$1,SMALL(Dong1,ROWS($1:52)),)="1111",OFFSET(TH!M$1,SMALL(Dong1,ROWS($1:52)),),OFFSET(TH!N$1,SMALL(Dong1,ROWS($1:52)),)))</f>
        <v>0</v>
      </c>
      <c r="G65" s="67">
        <f ca="1">IF(ROWS($1:52)&gt;COUNT(Dong1),"",IF(OFFSET(TH!M$1,SMALL(Dong1,ROWS($1:52)),)="1111",OFFSET(TH!L$1,SMALL(Dong1,ROWS($1:52)),),0))</f>
        <v>0</v>
      </c>
      <c r="H65" s="65">
        <f ca="1">IF(ROWS($1:52)&gt;COUNT(Dong1),"",IF(OFFSET(TH!N$1,SMALL(Dong1,ROWS($1:52)),)="1111",OFFSET(TH!L$1,SMALL(Dong1,ROWS($1:52)),),0))</f>
        <v>1000000</v>
      </c>
      <c r="I65" s="63">
        <f t="shared" ca="1" si="0"/>
        <v>19718000</v>
      </c>
      <c r="J65" s="68"/>
    </row>
    <row r="66" spans="1:10" ht="19.5" customHeight="1">
      <c r="A66" s="62">
        <f ca="1">IF(ROWS($1:53)&gt;COUNT(Dong1),"",OFFSET(TH!B$1,SMALL(Dong1,ROWS($1:53)),))</f>
        <v>42807</v>
      </c>
      <c r="B66" s="62">
        <f ca="1">IF(ROWS($1:53)&gt;COUNT(Dong1),"",OFFSET(TH!D$1,SMALL(Dong1,ROWS($1:53)),))</f>
        <v>42807</v>
      </c>
      <c r="C66" s="63" t="str">
        <f ca="1">IF(ROWS($1:53)&gt;COUNT(Dong1),"",IF(OFFSET(TH!M$1,SMALL(Dong1,ROWS($1:53)),)="1111",OFFSET(TH!C$1,SMALL(Dong1,ROWS($1:53)),),""))</f>
        <v/>
      </c>
      <c r="D66" s="64" t="str">
        <f ca="1">IF(ROWS($1:53)&gt;COUNT(Dong1),"",IF(OFFSET(TH!N$1,SMALL(Dong1,ROWS($1:53)),)="1111",OFFSET(TH!C$1,SMALL(Dong1,ROWS($1:53)),),""))</f>
        <v>C41</v>
      </c>
      <c r="E66" s="95" t="str">
        <f ca="1">IF(ROWS($1:53)&gt;COUNT(Dong1),"",OFFSET(TH!E$1,SMALL(Dong1,ROWS($1:53)),))</f>
        <v>Mua chảo gang</v>
      </c>
      <c r="F66" s="66">
        <f ca="1">IF(ROWS($1:53)&gt;COUNT(Dong1),"",IF(OFFSET(TH!N$1,SMALL(Dong1,ROWS($1:53)),)="1111",OFFSET(TH!M$1,SMALL(Dong1,ROWS($1:53)),),OFFSET(TH!N$1,SMALL(Dong1,ROWS($1:53)),)))</f>
        <v>0</v>
      </c>
      <c r="G66" s="67">
        <f ca="1">IF(ROWS($1:53)&gt;COUNT(Dong1),"",IF(OFFSET(TH!M$1,SMALL(Dong1,ROWS($1:53)),)="1111",OFFSET(TH!L$1,SMALL(Dong1,ROWS($1:53)),),0))</f>
        <v>0</v>
      </c>
      <c r="H66" s="65">
        <f ca="1">IF(ROWS($1:53)&gt;COUNT(Dong1),"",IF(OFFSET(TH!N$1,SMALL(Dong1,ROWS($1:53)),)="1111",OFFSET(TH!L$1,SMALL(Dong1,ROWS($1:53)),),0))</f>
        <v>170000</v>
      </c>
      <c r="I66" s="63">
        <f t="shared" ca="1" si="0"/>
        <v>19548000</v>
      </c>
      <c r="J66" s="68"/>
    </row>
    <row r="67" spans="1:10" ht="19.5" customHeight="1">
      <c r="A67" s="62">
        <f ca="1">IF(ROWS($1:54)&gt;COUNT(Dong1),"",OFFSET(TH!B$1,SMALL(Dong1,ROWS($1:54)),))</f>
        <v>42807</v>
      </c>
      <c r="B67" s="62">
        <f ca="1">IF(ROWS($1:54)&gt;COUNT(Dong1),"",OFFSET(TH!D$1,SMALL(Dong1,ROWS($1:54)),))</f>
        <v>42807</v>
      </c>
      <c r="C67" s="63" t="str">
        <f ca="1">IF(ROWS($1:54)&gt;COUNT(Dong1),"",IF(OFFSET(TH!M$1,SMALL(Dong1,ROWS($1:54)),)="1111",OFFSET(TH!C$1,SMALL(Dong1,ROWS($1:54)),),""))</f>
        <v/>
      </c>
      <c r="D67" s="64" t="str">
        <f ca="1">IF(ROWS($1:54)&gt;COUNT(Dong1),"",IF(OFFSET(TH!N$1,SMALL(Dong1,ROWS($1:54)),)="1111",OFFSET(TH!C$1,SMALL(Dong1,ROWS($1:54)),),""))</f>
        <v>C42</v>
      </c>
      <c r="E67" s="95" t="str">
        <f ca="1">IF(ROWS($1:54)&gt;COUNT(Dong1),"",OFFSET(TH!E$1,SMALL(Dong1,ROWS($1:54)),))</f>
        <v>TT tiền giám sát môi trường Minh Việt</v>
      </c>
      <c r="F67" s="66">
        <f ca="1">IF(ROWS($1:54)&gt;COUNT(Dong1),"",IF(OFFSET(TH!N$1,SMALL(Dong1,ROWS($1:54)),)="1111",OFFSET(TH!M$1,SMALL(Dong1,ROWS($1:54)),),OFFSET(TH!N$1,SMALL(Dong1,ROWS($1:54)),)))</f>
        <v>0</v>
      </c>
      <c r="G67" s="67">
        <f ca="1">IF(ROWS($1:54)&gt;COUNT(Dong1),"",IF(OFFSET(TH!M$1,SMALL(Dong1,ROWS($1:54)),)="1111",OFFSET(TH!L$1,SMALL(Dong1,ROWS($1:54)),),0))</f>
        <v>0</v>
      </c>
      <c r="H67" s="65">
        <f ca="1">IF(ROWS($1:54)&gt;COUNT(Dong1),"",IF(OFFSET(TH!N$1,SMALL(Dong1,ROWS($1:54)),)="1111",OFFSET(TH!L$1,SMALL(Dong1,ROWS($1:54)),),0))</f>
        <v>3680000</v>
      </c>
      <c r="I67" s="63">
        <f t="shared" ca="1" si="0"/>
        <v>15868000</v>
      </c>
      <c r="J67" s="68"/>
    </row>
    <row r="68" spans="1:10" ht="19.5" customHeight="1">
      <c r="A68" s="62">
        <f ca="1">IF(ROWS($1:55)&gt;COUNT(Dong1),"",OFFSET(TH!B$1,SMALL(Dong1,ROWS($1:55)),))</f>
        <v>42807</v>
      </c>
      <c r="B68" s="62">
        <f ca="1">IF(ROWS($1:55)&gt;COUNT(Dong1),"",OFFSET(TH!D$1,SMALL(Dong1,ROWS($1:55)),))</f>
        <v>42807</v>
      </c>
      <c r="C68" s="63" t="str">
        <f ca="1">IF(ROWS($1:55)&gt;COUNT(Dong1),"",IF(OFFSET(TH!M$1,SMALL(Dong1,ROWS($1:55)),)="1111",OFFSET(TH!C$1,SMALL(Dong1,ROWS($1:55)),),""))</f>
        <v/>
      </c>
      <c r="D68" s="64" t="str">
        <f ca="1">IF(ROWS($1:55)&gt;COUNT(Dong1),"",IF(OFFSET(TH!N$1,SMALL(Dong1,ROWS($1:55)),)="1111",OFFSET(TH!C$1,SMALL(Dong1,ROWS($1:55)),),""))</f>
        <v>C43</v>
      </c>
      <c r="E68" s="95" t="str">
        <f ca="1">IF(ROWS($1:55)&gt;COUNT(Dong1),"",OFFSET(TH!E$1,SMALL(Dong1,ROWS($1:55)),))</f>
        <v>T/ứng mua vật tư xưởng</v>
      </c>
      <c r="F68" s="66">
        <f ca="1">IF(ROWS($1:55)&gt;COUNT(Dong1),"",IF(OFFSET(TH!N$1,SMALL(Dong1,ROWS($1:55)),)="1111",OFFSET(TH!M$1,SMALL(Dong1,ROWS($1:55)),),OFFSET(TH!N$1,SMALL(Dong1,ROWS($1:55)),)))</f>
        <v>0</v>
      </c>
      <c r="G68" s="67">
        <f ca="1">IF(ROWS($1:55)&gt;COUNT(Dong1),"",IF(OFFSET(TH!M$1,SMALL(Dong1,ROWS($1:55)),)="1111",OFFSET(TH!L$1,SMALL(Dong1,ROWS($1:55)),),0))</f>
        <v>0</v>
      </c>
      <c r="H68" s="65">
        <f ca="1">IF(ROWS($1:55)&gt;COUNT(Dong1),"",IF(OFFSET(TH!N$1,SMALL(Dong1,ROWS($1:55)),)="1111",OFFSET(TH!L$1,SMALL(Dong1,ROWS($1:55)),),0))</f>
        <v>1000000</v>
      </c>
      <c r="I68" s="63">
        <f t="shared" ca="1" si="0"/>
        <v>14868000</v>
      </c>
      <c r="J68" s="68"/>
    </row>
    <row r="69" spans="1:10" ht="19.5" customHeight="1">
      <c r="A69" s="62">
        <f ca="1">IF(ROWS($1:56)&gt;COUNT(Dong1),"",OFFSET(TH!B$1,SMALL(Dong1,ROWS($1:56)),))</f>
        <v>42808</v>
      </c>
      <c r="B69" s="62">
        <f ca="1">IF(ROWS($1:56)&gt;COUNT(Dong1),"",OFFSET(TH!D$1,SMALL(Dong1,ROWS($1:56)),))</f>
        <v>42808</v>
      </c>
      <c r="C69" s="63" t="str">
        <f ca="1">IF(ROWS($1:56)&gt;COUNT(Dong1),"",IF(OFFSET(TH!M$1,SMALL(Dong1,ROWS($1:56)),)="1111",OFFSET(TH!C$1,SMALL(Dong1,ROWS($1:56)),),""))</f>
        <v>T11</v>
      </c>
      <c r="D69" s="64" t="str">
        <f ca="1">IF(ROWS($1:56)&gt;COUNT(Dong1),"",IF(OFFSET(TH!N$1,SMALL(Dong1,ROWS($1:56)),)="1111",OFFSET(TH!C$1,SMALL(Dong1,ROWS($1:56)),),""))</f>
        <v/>
      </c>
      <c r="E69" s="95" t="str">
        <f ca="1">IF(ROWS($1:56)&gt;COUNT(Dong1),"",OFFSET(TH!E$1,SMALL(Dong1,ROWS($1:56)),))</f>
        <v>Thu tiền PVCombank</v>
      </c>
      <c r="F69" s="66">
        <f ca="1">IF(ROWS($1:56)&gt;COUNT(Dong1),"",IF(OFFSET(TH!N$1,SMALL(Dong1,ROWS($1:56)),)="1111",OFFSET(TH!M$1,SMALL(Dong1,ROWS($1:56)),),OFFSET(TH!N$1,SMALL(Dong1,ROWS($1:56)),)))</f>
        <v>0</v>
      </c>
      <c r="G69" s="67">
        <f ca="1">IF(ROWS($1:56)&gt;COUNT(Dong1),"",IF(OFFSET(TH!M$1,SMALL(Dong1,ROWS($1:56)),)="1111",OFFSET(TH!L$1,SMALL(Dong1,ROWS($1:56)),),0))</f>
        <v>530000000</v>
      </c>
      <c r="H69" s="65">
        <f ca="1">IF(ROWS($1:56)&gt;COUNT(Dong1),"",IF(OFFSET(TH!N$1,SMALL(Dong1,ROWS($1:56)),)="1111",OFFSET(TH!L$1,SMALL(Dong1,ROWS($1:56)),),0))</f>
        <v>0</v>
      </c>
      <c r="I69" s="63">
        <f t="shared" ca="1" si="0"/>
        <v>544868000</v>
      </c>
      <c r="J69" s="68"/>
    </row>
    <row r="70" spans="1:10" ht="19.5" customHeight="1">
      <c r="A70" s="62">
        <f ca="1">IF(ROWS($1:57)&gt;COUNT(Dong1),"",OFFSET(TH!B$1,SMALL(Dong1,ROWS($1:57)),))</f>
        <v>42808</v>
      </c>
      <c r="B70" s="62">
        <f ca="1">IF(ROWS($1:57)&gt;COUNT(Dong1),"",OFFSET(TH!D$1,SMALL(Dong1,ROWS($1:57)),))</f>
        <v>42808</v>
      </c>
      <c r="C70" s="63" t="str">
        <f ca="1">IF(ROWS($1:57)&gt;COUNT(Dong1),"",IF(OFFSET(TH!M$1,SMALL(Dong1,ROWS($1:57)),)="1111",OFFSET(TH!C$1,SMALL(Dong1,ROWS($1:57)),),""))</f>
        <v/>
      </c>
      <c r="D70" s="64" t="str">
        <f ca="1">IF(ROWS($1:57)&gt;COUNT(Dong1),"",IF(OFFSET(TH!N$1,SMALL(Dong1,ROWS($1:57)),)="1111",OFFSET(TH!C$1,SMALL(Dong1,ROWS($1:57)),),""))</f>
        <v>C44</v>
      </c>
      <c r="E70" s="95" t="str">
        <f ca="1">IF(ROWS($1:57)&gt;COUNT(Dong1),"",OFFSET(TH!E$1,SMALL(Dong1,ROWS($1:57)),))</f>
        <v>Nộp thẻ Cô ,C.Thu</v>
      </c>
      <c r="F70" s="66">
        <f ca="1">IF(ROWS($1:57)&gt;COUNT(Dong1),"",IF(OFFSET(TH!N$1,SMALL(Dong1,ROWS($1:57)),)="1111",OFFSET(TH!M$1,SMALL(Dong1,ROWS($1:57)),),OFFSET(TH!N$1,SMALL(Dong1,ROWS($1:57)),)))</f>
        <v>0</v>
      </c>
      <c r="G70" s="67">
        <f ca="1">IF(ROWS($1:57)&gt;COUNT(Dong1),"",IF(OFFSET(TH!M$1,SMALL(Dong1,ROWS($1:57)),)="1111",OFFSET(TH!L$1,SMALL(Dong1,ROWS($1:57)),),0))</f>
        <v>0</v>
      </c>
      <c r="H70" s="65">
        <f ca="1">IF(ROWS($1:57)&gt;COUNT(Dong1),"",IF(OFFSET(TH!N$1,SMALL(Dong1,ROWS($1:57)),)="1111",OFFSET(TH!L$1,SMALL(Dong1,ROWS($1:57)),),0))</f>
        <v>10000000</v>
      </c>
      <c r="I70" s="63">
        <f t="shared" ca="1" si="0"/>
        <v>534868000</v>
      </c>
      <c r="J70" s="68"/>
    </row>
    <row r="71" spans="1:10" ht="19.5" customHeight="1">
      <c r="A71" s="62">
        <f ca="1">IF(ROWS($1:58)&gt;COUNT(Dong1),"",OFFSET(TH!B$1,SMALL(Dong1,ROWS($1:58)),))</f>
        <v>42808</v>
      </c>
      <c r="B71" s="62">
        <f ca="1">IF(ROWS($1:58)&gt;COUNT(Dong1),"",OFFSET(TH!D$1,SMALL(Dong1,ROWS($1:58)),))</f>
        <v>42808</v>
      </c>
      <c r="C71" s="63" t="str">
        <f ca="1">IF(ROWS($1:58)&gt;COUNT(Dong1),"",IF(OFFSET(TH!M$1,SMALL(Dong1,ROWS($1:58)),)="1111",OFFSET(TH!C$1,SMALL(Dong1,ROWS($1:58)),),""))</f>
        <v/>
      </c>
      <c r="D71" s="64" t="str">
        <f ca="1">IF(ROWS($1:58)&gt;COUNT(Dong1),"",IF(OFFSET(TH!N$1,SMALL(Dong1,ROWS($1:58)),)="1111",OFFSET(TH!C$1,SMALL(Dong1,ROWS($1:58)),),""))</f>
        <v>C45</v>
      </c>
      <c r="E71" s="95" t="str">
        <f ca="1">IF(ROWS($1:58)&gt;COUNT(Dong1),"",OFFSET(TH!E$1,SMALL(Dong1,ROWS($1:58)),))</f>
        <v>Nộp thẻ Chú</v>
      </c>
      <c r="F71" s="66">
        <f ca="1">IF(ROWS($1:58)&gt;COUNT(Dong1),"",IF(OFFSET(TH!N$1,SMALL(Dong1,ROWS($1:58)),)="1111",OFFSET(TH!M$1,SMALL(Dong1,ROWS($1:58)),),OFFSET(TH!N$1,SMALL(Dong1,ROWS($1:58)),)))</f>
        <v>0</v>
      </c>
      <c r="G71" s="67">
        <f ca="1">IF(ROWS($1:58)&gt;COUNT(Dong1),"",IF(OFFSET(TH!M$1,SMALL(Dong1,ROWS($1:58)),)="1111",OFFSET(TH!L$1,SMALL(Dong1,ROWS($1:58)),),0))</f>
        <v>0</v>
      </c>
      <c r="H71" s="65">
        <f ca="1">IF(ROWS($1:58)&gt;COUNT(Dong1),"",IF(OFFSET(TH!N$1,SMALL(Dong1,ROWS($1:58)),)="1111",OFFSET(TH!L$1,SMALL(Dong1,ROWS($1:58)),),0))</f>
        <v>2444000</v>
      </c>
      <c r="I71" s="63">
        <f t="shared" ca="1" si="0"/>
        <v>532424000</v>
      </c>
      <c r="J71" s="68"/>
    </row>
    <row r="72" spans="1:10" ht="19.5" customHeight="1">
      <c r="A72" s="62">
        <f ca="1">IF(ROWS($1:59)&gt;COUNT(Dong1),"",OFFSET(TH!B$1,SMALL(Dong1,ROWS($1:59)),))</f>
        <v>42808</v>
      </c>
      <c r="B72" s="62">
        <f ca="1">IF(ROWS($1:59)&gt;COUNT(Dong1),"",OFFSET(TH!D$1,SMALL(Dong1,ROWS($1:59)),))</f>
        <v>42808</v>
      </c>
      <c r="C72" s="63" t="str">
        <f ca="1">IF(ROWS($1:59)&gt;COUNT(Dong1),"",IF(OFFSET(TH!M$1,SMALL(Dong1,ROWS($1:59)),)="1111",OFFSET(TH!C$1,SMALL(Dong1,ROWS($1:59)),),""))</f>
        <v/>
      </c>
      <c r="D72" s="64" t="str">
        <f ca="1">IF(ROWS($1:59)&gt;COUNT(Dong1),"",IF(OFFSET(TH!N$1,SMALL(Dong1,ROWS($1:59)),)="1111",OFFSET(TH!C$1,SMALL(Dong1,ROWS($1:59)),),""))</f>
        <v>C46</v>
      </c>
      <c r="E72" s="95" t="str">
        <f ca="1">IF(ROWS($1:59)&gt;COUNT(Dong1),"",OFFSET(TH!E$1,SMALL(Dong1,ROWS($1:59)),))</f>
        <v>Trả tiền cá</v>
      </c>
      <c r="F72" s="66" t="str">
        <f ca="1">IF(ROWS($1:59)&gt;COUNT(Dong1),"",IF(OFFSET(TH!N$1,SMALL(Dong1,ROWS($1:59)),)="1111",OFFSET(TH!M$1,SMALL(Dong1,ROWS($1:59)),),OFFSET(TH!N$1,SMALL(Dong1,ROWS($1:59)),)))</f>
        <v>331</v>
      </c>
      <c r="G72" s="67">
        <f ca="1">IF(ROWS($1:59)&gt;COUNT(Dong1),"",IF(OFFSET(TH!M$1,SMALL(Dong1,ROWS($1:59)),)="1111",OFFSET(TH!L$1,SMALL(Dong1,ROWS($1:59)),),0))</f>
        <v>0</v>
      </c>
      <c r="H72" s="65">
        <f ca="1">IF(ROWS($1:59)&gt;COUNT(Dong1),"",IF(OFFSET(TH!N$1,SMALL(Dong1,ROWS($1:59)),)="1111",OFFSET(TH!L$1,SMALL(Dong1,ROWS($1:59)),),0))</f>
        <v>150000000</v>
      </c>
      <c r="I72" s="63">
        <f t="shared" ca="1" si="0"/>
        <v>382424000</v>
      </c>
      <c r="J72" s="68"/>
    </row>
    <row r="73" spans="1:10" ht="19.5" customHeight="1">
      <c r="A73" s="62">
        <f ca="1">IF(ROWS($1:60)&gt;COUNT(Dong1),"",OFFSET(TH!B$1,SMALL(Dong1,ROWS($1:60)),))</f>
        <v>42808</v>
      </c>
      <c r="B73" s="62">
        <f ca="1">IF(ROWS($1:60)&gt;COUNT(Dong1),"",OFFSET(TH!D$1,SMALL(Dong1,ROWS($1:60)),))</f>
        <v>42808</v>
      </c>
      <c r="C73" s="63" t="str">
        <f ca="1">IF(ROWS($1:60)&gt;COUNT(Dong1),"",IF(OFFSET(TH!M$1,SMALL(Dong1,ROWS($1:60)),)="1111",OFFSET(TH!C$1,SMALL(Dong1,ROWS($1:60)),),""))</f>
        <v/>
      </c>
      <c r="D73" s="64" t="str">
        <f ca="1">IF(ROWS($1:60)&gt;COUNT(Dong1),"",IF(OFFSET(TH!N$1,SMALL(Dong1,ROWS($1:60)),)="1111",OFFSET(TH!C$1,SMALL(Dong1,ROWS($1:60)),),""))</f>
        <v>C47</v>
      </c>
      <c r="E73" s="95" t="str">
        <f ca="1">IF(ROWS($1:60)&gt;COUNT(Dong1),"",OFFSET(TH!E$1,SMALL(Dong1,ROWS($1:60)),))</f>
        <v>Trả tiền cá</v>
      </c>
      <c r="F73" s="66" t="str">
        <f ca="1">IF(ROWS($1:60)&gt;COUNT(Dong1),"",IF(OFFSET(TH!N$1,SMALL(Dong1,ROWS($1:60)),)="1111",OFFSET(TH!M$1,SMALL(Dong1,ROWS($1:60)),),OFFSET(TH!N$1,SMALL(Dong1,ROWS($1:60)),)))</f>
        <v>331</v>
      </c>
      <c r="G73" s="67">
        <f ca="1">IF(ROWS($1:60)&gt;COUNT(Dong1),"",IF(OFFSET(TH!M$1,SMALL(Dong1,ROWS($1:60)),)="1111",OFFSET(TH!L$1,SMALL(Dong1,ROWS($1:60)),),0))</f>
        <v>0</v>
      </c>
      <c r="H73" s="65">
        <f ca="1">IF(ROWS($1:60)&gt;COUNT(Dong1),"",IF(OFFSET(TH!N$1,SMALL(Dong1,ROWS($1:60)),)="1111",OFFSET(TH!L$1,SMALL(Dong1,ROWS($1:60)),),0))</f>
        <v>107038000</v>
      </c>
      <c r="I73" s="63">
        <f t="shared" ca="1" si="0"/>
        <v>275386000</v>
      </c>
      <c r="J73" s="68"/>
    </row>
    <row r="74" spans="1:10" ht="19.5" customHeight="1">
      <c r="A74" s="62">
        <f ca="1">IF(ROWS($1:61)&gt;COUNT(Dong1),"",OFFSET(TH!B$1,SMALL(Dong1,ROWS($1:61)),))</f>
        <v>42808</v>
      </c>
      <c r="B74" s="62">
        <f ca="1">IF(ROWS($1:61)&gt;COUNT(Dong1),"",OFFSET(TH!D$1,SMALL(Dong1,ROWS($1:61)),))</f>
        <v>42808</v>
      </c>
      <c r="C74" s="63" t="str">
        <f ca="1">IF(ROWS($1:61)&gt;COUNT(Dong1),"",IF(OFFSET(TH!M$1,SMALL(Dong1,ROWS($1:61)),)="1111",OFFSET(TH!C$1,SMALL(Dong1,ROWS($1:61)),),""))</f>
        <v/>
      </c>
      <c r="D74" s="64" t="str">
        <f ca="1">IF(ROWS($1:61)&gt;COUNT(Dong1),"",IF(OFFSET(TH!N$1,SMALL(Dong1,ROWS($1:61)),)="1111",OFFSET(TH!C$1,SMALL(Dong1,ROWS($1:61)),),""))</f>
        <v>C48</v>
      </c>
      <c r="E74" s="95" t="str">
        <f ca="1">IF(ROWS($1:61)&gt;COUNT(Dong1),"",OFFSET(TH!E$1,SMALL(Dong1,ROWS($1:61)),))</f>
        <v>Trả tiền cá</v>
      </c>
      <c r="F74" s="66" t="str">
        <f ca="1">IF(ROWS($1:61)&gt;COUNT(Dong1),"",IF(OFFSET(TH!N$1,SMALL(Dong1,ROWS($1:61)),)="1111",OFFSET(TH!M$1,SMALL(Dong1,ROWS($1:61)),),OFFSET(TH!N$1,SMALL(Dong1,ROWS($1:61)),)))</f>
        <v>331</v>
      </c>
      <c r="G74" s="67">
        <f ca="1">IF(ROWS($1:61)&gt;COUNT(Dong1),"",IF(OFFSET(TH!M$1,SMALL(Dong1,ROWS($1:61)),)="1111",OFFSET(TH!L$1,SMALL(Dong1,ROWS($1:61)),),0))</f>
        <v>0</v>
      </c>
      <c r="H74" s="65">
        <f ca="1">IF(ROWS($1:61)&gt;COUNT(Dong1),"",IF(OFFSET(TH!N$1,SMALL(Dong1,ROWS($1:61)),)="1111",OFFSET(TH!L$1,SMALL(Dong1,ROWS($1:61)),),0))</f>
        <v>150000000</v>
      </c>
      <c r="I74" s="63">
        <f t="shared" ca="1" si="0"/>
        <v>125386000</v>
      </c>
      <c r="J74" s="68"/>
    </row>
    <row r="75" spans="1:10" ht="19.5" customHeight="1">
      <c r="A75" s="62">
        <f ca="1">IF(ROWS($1:62)&gt;COUNT(Dong1),"",OFFSET(TH!B$1,SMALL(Dong1,ROWS($1:62)),))</f>
        <v>42808</v>
      </c>
      <c r="B75" s="62">
        <f ca="1">IF(ROWS($1:62)&gt;COUNT(Dong1),"",OFFSET(TH!D$1,SMALL(Dong1,ROWS($1:62)),))</f>
        <v>42808</v>
      </c>
      <c r="C75" s="63" t="str">
        <f ca="1">IF(ROWS($1:62)&gt;COUNT(Dong1),"",IF(OFFSET(TH!M$1,SMALL(Dong1,ROWS($1:62)),)="1111",OFFSET(TH!C$1,SMALL(Dong1,ROWS($1:62)),),""))</f>
        <v/>
      </c>
      <c r="D75" s="64" t="str">
        <f ca="1">IF(ROWS($1:62)&gt;COUNT(Dong1),"",IF(OFFSET(TH!N$1,SMALL(Dong1,ROWS($1:62)),)="1111",OFFSET(TH!C$1,SMALL(Dong1,ROWS($1:62)),),""))</f>
        <v>C49</v>
      </c>
      <c r="E75" s="95" t="str">
        <f ca="1">IF(ROWS($1:62)&gt;COUNT(Dong1),"",OFFSET(TH!E$1,SMALL(Dong1,ROWS($1:62)),))</f>
        <v>Tiền lãi - (N.Minh)</v>
      </c>
      <c r="F75" s="66">
        <f ca="1">IF(ROWS($1:62)&gt;COUNT(Dong1),"",IF(OFFSET(TH!N$1,SMALL(Dong1,ROWS($1:62)),)="1111",OFFSET(TH!M$1,SMALL(Dong1,ROWS($1:62)),),OFFSET(TH!N$1,SMALL(Dong1,ROWS($1:62)),)))</f>
        <v>0</v>
      </c>
      <c r="G75" s="67">
        <f ca="1">IF(ROWS($1:62)&gt;COUNT(Dong1),"",IF(OFFSET(TH!M$1,SMALL(Dong1,ROWS($1:62)),)="1111",OFFSET(TH!L$1,SMALL(Dong1,ROWS($1:62)),),0))</f>
        <v>0</v>
      </c>
      <c r="H75" s="65">
        <f ca="1">IF(ROWS($1:62)&gt;COUNT(Dong1),"",IF(OFFSET(TH!N$1,SMALL(Dong1,ROWS($1:62)),)="1111",OFFSET(TH!L$1,SMALL(Dong1,ROWS($1:62)),),0))</f>
        <v>32017000</v>
      </c>
      <c r="I75" s="63">
        <f t="shared" ca="1" si="0"/>
        <v>93369000</v>
      </c>
      <c r="J75" s="68"/>
    </row>
    <row r="76" spans="1:10" ht="19.5" customHeight="1">
      <c r="A76" s="62">
        <f ca="1">IF(ROWS($1:63)&gt;COUNT(Dong1),"",OFFSET(TH!B$1,SMALL(Dong1,ROWS($1:63)),))</f>
        <v>42808</v>
      </c>
      <c r="B76" s="62">
        <f ca="1">IF(ROWS($1:63)&gt;COUNT(Dong1),"",OFFSET(TH!D$1,SMALL(Dong1,ROWS($1:63)),))</f>
        <v>42808</v>
      </c>
      <c r="C76" s="63" t="str">
        <f ca="1">IF(ROWS($1:63)&gt;COUNT(Dong1),"",IF(OFFSET(TH!M$1,SMALL(Dong1,ROWS($1:63)),)="1111",OFFSET(TH!C$1,SMALL(Dong1,ROWS($1:63)),),""))</f>
        <v/>
      </c>
      <c r="D76" s="64" t="str">
        <f ca="1">IF(ROWS($1:63)&gt;COUNT(Dong1),"",IF(OFFSET(TH!N$1,SMALL(Dong1,ROWS($1:63)),)="1111",OFFSET(TH!C$1,SMALL(Dong1,ROWS($1:63)),),""))</f>
        <v>C50</v>
      </c>
      <c r="E76" s="95" t="str">
        <f ca="1">IF(ROWS($1:63)&gt;COUNT(Dong1),"",OFFSET(TH!E$1,SMALL(Dong1,ROWS($1:63)),))</f>
        <v>Tiền cơm xưởng</v>
      </c>
      <c r="F76" s="66">
        <f ca="1">IF(ROWS($1:63)&gt;COUNT(Dong1),"",IF(OFFSET(TH!N$1,SMALL(Dong1,ROWS($1:63)),)="1111",OFFSET(TH!M$1,SMALL(Dong1,ROWS($1:63)),),OFFSET(TH!N$1,SMALL(Dong1,ROWS($1:63)),)))</f>
        <v>0</v>
      </c>
      <c r="G76" s="67">
        <f ca="1">IF(ROWS($1:63)&gt;COUNT(Dong1),"",IF(OFFSET(TH!M$1,SMALL(Dong1,ROWS($1:63)),)="1111",OFFSET(TH!L$1,SMALL(Dong1,ROWS($1:63)),),0))</f>
        <v>0</v>
      </c>
      <c r="H76" s="65">
        <f ca="1">IF(ROWS($1:63)&gt;COUNT(Dong1),"",IF(OFFSET(TH!N$1,SMALL(Dong1,ROWS($1:63)),)="1111",OFFSET(TH!L$1,SMALL(Dong1,ROWS($1:63)),),0))</f>
        <v>62904000</v>
      </c>
      <c r="I76" s="63">
        <f t="shared" ca="1" si="0"/>
        <v>30465000</v>
      </c>
      <c r="J76" s="68"/>
    </row>
    <row r="77" spans="1:10" ht="19.5" customHeight="1">
      <c r="A77" s="62">
        <f ca="1">IF(ROWS($1:64)&gt;COUNT(Dong1),"",OFFSET(TH!B$1,SMALL(Dong1,ROWS($1:64)),))</f>
        <v>42808</v>
      </c>
      <c r="B77" s="62">
        <f ca="1">IF(ROWS($1:64)&gt;COUNT(Dong1),"",OFFSET(TH!D$1,SMALL(Dong1,ROWS($1:64)),))</f>
        <v>42808</v>
      </c>
      <c r="C77" s="63" t="str">
        <f ca="1">IF(ROWS($1:64)&gt;COUNT(Dong1),"",IF(OFFSET(TH!M$1,SMALL(Dong1,ROWS($1:64)),)="1111",OFFSET(TH!C$1,SMALL(Dong1,ROWS($1:64)),),""))</f>
        <v/>
      </c>
      <c r="D77" s="64" t="str">
        <f ca="1">IF(ROWS($1:64)&gt;COUNT(Dong1),"",IF(OFFSET(TH!N$1,SMALL(Dong1,ROWS($1:64)),)="1111",OFFSET(TH!C$1,SMALL(Dong1,ROWS($1:64)),),""))</f>
        <v>C51</v>
      </c>
      <c r="E77" s="95" t="str">
        <f ca="1">IF(ROWS($1:64)&gt;COUNT(Dong1),"",OFFSET(TH!E$1,SMALL(Dong1,ROWS($1:64)),))</f>
        <v>Tiền hụi - C.Cẩm</v>
      </c>
      <c r="F77" s="66">
        <f ca="1">IF(ROWS($1:64)&gt;COUNT(Dong1),"",IF(OFFSET(TH!N$1,SMALL(Dong1,ROWS($1:64)),)="1111",OFFSET(TH!M$1,SMALL(Dong1,ROWS($1:64)),),OFFSET(TH!N$1,SMALL(Dong1,ROWS($1:64)),)))</f>
        <v>0</v>
      </c>
      <c r="G77" s="67">
        <f ca="1">IF(ROWS($1:64)&gt;COUNT(Dong1),"",IF(OFFSET(TH!M$1,SMALL(Dong1,ROWS($1:64)),)="1111",OFFSET(TH!L$1,SMALL(Dong1,ROWS($1:64)),),0))</f>
        <v>0</v>
      </c>
      <c r="H77" s="65">
        <f ca="1">IF(ROWS($1:64)&gt;COUNT(Dong1),"",IF(OFFSET(TH!N$1,SMALL(Dong1,ROWS($1:64)),)="1111",OFFSET(TH!L$1,SMALL(Dong1,ROWS($1:64)),),0))</f>
        <v>17200000</v>
      </c>
      <c r="I77" s="63">
        <f t="shared" ca="1" si="0"/>
        <v>13265000</v>
      </c>
      <c r="J77" s="68"/>
    </row>
    <row r="78" spans="1:10" ht="19.5" customHeight="1">
      <c r="A78" s="62">
        <f ca="1">IF(ROWS($1:65)&gt;COUNT(Dong1),"",OFFSET(TH!B$1,SMALL(Dong1,ROWS($1:65)),))</f>
        <v>42809</v>
      </c>
      <c r="B78" s="62">
        <f ca="1">IF(ROWS($1:65)&gt;COUNT(Dong1),"",OFFSET(TH!D$1,SMALL(Dong1,ROWS($1:65)),))</f>
        <v>42809</v>
      </c>
      <c r="C78" s="63" t="str">
        <f ca="1">IF(ROWS($1:65)&gt;COUNT(Dong1),"",IF(OFFSET(TH!M$1,SMALL(Dong1,ROWS($1:65)),)="1111",OFFSET(TH!C$1,SMALL(Dong1,ROWS($1:65)),),""))</f>
        <v>T12</v>
      </c>
      <c r="D78" s="64" t="str">
        <f ca="1">IF(ROWS($1:65)&gt;COUNT(Dong1),"",IF(OFFSET(TH!N$1,SMALL(Dong1,ROWS($1:65)),)="1111",OFFSET(TH!C$1,SMALL(Dong1,ROWS($1:65)),),""))</f>
        <v/>
      </c>
      <c r="E78" s="95" t="str">
        <f ca="1">IF(ROWS($1:65)&gt;COUNT(Dong1),"",OFFSET(TH!E$1,SMALL(Dong1,ROWS($1:65)),))</f>
        <v>Thu NH PVCombank</v>
      </c>
      <c r="F78" s="66">
        <f ca="1">IF(ROWS($1:65)&gt;COUNT(Dong1),"",IF(OFFSET(TH!N$1,SMALL(Dong1,ROWS($1:65)),)="1111",OFFSET(TH!M$1,SMALL(Dong1,ROWS($1:65)),),OFFSET(TH!N$1,SMALL(Dong1,ROWS($1:65)),)))</f>
        <v>0</v>
      </c>
      <c r="G78" s="67">
        <f ca="1">IF(ROWS($1:65)&gt;COUNT(Dong1),"",IF(OFFSET(TH!M$1,SMALL(Dong1,ROWS($1:65)),)="1111",OFFSET(TH!L$1,SMALL(Dong1,ROWS($1:65)),),0))</f>
        <v>340000000</v>
      </c>
      <c r="H78" s="65">
        <f ca="1">IF(ROWS($1:65)&gt;COUNT(Dong1),"",IF(OFFSET(TH!N$1,SMALL(Dong1,ROWS($1:65)),)="1111",OFFSET(TH!L$1,SMALL(Dong1,ROWS($1:65)),),0))</f>
        <v>0</v>
      </c>
      <c r="I78" s="63">
        <f t="shared" ca="1" si="0"/>
        <v>353265000</v>
      </c>
      <c r="J78" s="68"/>
    </row>
    <row r="79" spans="1:10" ht="19.5" customHeight="1">
      <c r="A79" s="62">
        <f ca="1">IF(ROWS($1:66)&gt;COUNT(Dong1),"",OFFSET(TH!B$1,SMALL(Dong1,ROWS($1:66)),))</f>
        <v>42809</v>
      </c>
      <c r="B79" s="62">
        <f ca="1">IF(ROWS($1:66)&gt;COUNT(Dong1),"",OFFSET(TH!D$1,SMALL(Dong1,ROWS($1:66)),))</f>
        <v>42809</v>
      </c>
      <c r="C79" s="63" t="str">
        <f ca="1">IF(ROWS($1:66)&gt;COUNT(Dong1),"",IF(OFFSET(TH!M$1,SMALL(Dong1,ROWS($1:66)),)="1111",OFFSET(TH!C$1,SMALL(Dong1,ROWS($1:66)),),""))</f>
        <v/>
      </c>
      <c r="D79" s="64" t="str">
        <f ca="1">IF(ROWS($1:66)&gt;COUNT(Dong1),"",IF(OFFSET(TH!N$1,SMALL(Dong1,ROWS($1:66)),)="1111",OFFSET(TH!C$1,SMALL(Dong1,ROWS($1:66)),),""))</f>
        <v>C52</v>
      </c>
      <c r="E79" s="95" t="str">
        <f ca="1">IF(ROWS($1:66)&gt;COUNT(Dong1),"",OFFSET(TH!E$1,SMALL(Dong1,ROWS($1:66)),))</f>
        <v>Chi phí cúng chùa</v>
      </c>
      <c r="F79" s="66">
        <f ca="1">IF(ROWS($1:66)&gt;COUNT(Dong1),"",IF(OFFSET(TH!N$1,SMALL(Dong1,ROWS($1:66)),)="1111",OFFSET(TH!M$1,SMALL(Dong1,ROWS($1:66)),),OFFSET(TH!N$1,SMALL(Dong1,ROWS($1:66)),)))</f>
        <v>0</v>
      </c>
      <c r="G79" s="67">
        <f ca="1">IF(ROWS($1:66)&gt;COUNT(Dong1),"",IF(OFFSET(TH!M$1,SMALL(Dong1,ROWS($1:66)),)="1111",OFFSET(TH!L$1,SMALL(Dong1,ROWS($1:66)),),0))</f>
        <v>0</v>
      </c>
      <c r="H79" s="65">
        <f ca="1">IF(ROWS($1:66)&gt;COUNT(Dong1),"",IF(OFFSET(TH!N$1,SMALL(Dong1,ROWS($1:66)),)="1111",OFFSET(TH!L$1,SMALL(Dong1,ROWS($1:66)),),0))</f>
        <v>10000000</v>
      </c>
      <c r="I79" s="63">
        <f t="shared" ref="I79:I80" ca="1" si="1">IF(E79&lt;&gt;"",I78+G79-H79,0)</f>
        <v>343265000</v>
      </c>
      <c r="J79" s="68"/>
    </row>
    <row r="80" spans="1:10" ht="19.5" customHeight="1">
      <c r="A80" s="62">
        <f ca="1">IF(ROWS($1:67)&gt;COUNT(Dong1),"",OFFSET(TH!B$1,SMALL(Dong1,ROWS($1:67)),))</f>
        <v>42809</v>
      </c>
      <c r="B80" s="62">
        <f ca="1">IF(ROWS($1:67)&gt;COUNT(Dong1),"",OFFSET(TH!D$1,SMALL(Dong1,ROWS($1:67)),))</f>
        <v>42809</v>
      </c>
      <c r="C80" s="63" t="str">
        <f ca="1">IF(ROWS($1:67)&gt;COUNT(Dong1),"",IF(OFFSET(TH!M$1,SMALL(Dong1,ROWS($1:67)),)="1111",OFFSET(TH!C$1,SMALL(Dong1,ROWS($1:67)),),""))</f>
        <v/>
      </c>
      <c r="D80" s="64" t="str">
        <f ca="1">IF(ROWS($1:67)&gt;COUNT(Dong1),"",IF(OFFSET(TH!N$1,SMALL(Dong1,ROWS($1:67)),)="1111",OFFSET(TH!C$1,SMALL(Dong1,ROWS($1:67)),),""))</f>
        <v>C53</v>
      </c>
      <c r="E80" s="95" t="str">
        <f ca="1">IF(ROWS($1:67)&gt;COUNT(Dong1),"",OFFSET(TH!E$1,SMALL(Dong1,ROWS($1:67)),))</f>
        <v>Tiền mua áo</v>
      </c>
      <c r="F80" s="66">
        <f ca="1">IF(ROWS($1:67)&gt;COUNT(Dong1),"",IF(OFFSET(TH!N$1,SMALL(Dong1,ROWS($1:67)),)="1111",OFFSET(TH!M$1,SMALL(Dong1,ROWS($1:67)),),OFFSET(TH!N$1,SMALL(Dong1,ROWS($1:67)),)))</f>
        <v>0</v>
      </c>
      <c r="G80" s="67">
        <f ca="1">IF(ROWS($1:67)&gt;COUNT(Dong1),"",IF(OFFSET(TH!M$1,SMALL(Dong1,ROWS($1:67)),)="1111",OFFSET(TH!L$1,SMALL(Dong1,ROWS($1:67)),),0))</f>
        <v>0</v>
      </c>
      <c r="H80" s="65">
        <f ca="1">IF(ROWS($1:67)&gt;COUNT(Dong1),"",IF(OFFSET(TH!N$1,SMALL(Dong1,ROWS($1:67)),)="1111",OFFSET(TH!L$1,SMALL(Dong1,ROWS($1:67)),),0))</f>
        <v>530000</v>
      </c>
      <c r="I80" s="63">
        <f t="shared" ca="1" si="1"/>
        <v>342735000</v>
      </c>
      <c r="J80" s="68"/>
    </row>
    <row r="81" spans="1:10" ht="19.5" customHeight="1">
      <c r="A81" s="62">
        <f ca="1">IF(ROWS($1:68)&gt;COUNT(Dong1),"",OFFSET(TH!B$1,SMALL(Dong1,ROWS($1:68)),))</f>
        <v>42809</v>
      </c>
      <c r="B81" s="62">
        <f ca="1">IF(ROWS($1:68)&gt;COUNT(Dong1),"",OFFSET(TH!D$1,SMALL(Dong1,ROWS($1:68)),))</f>
        <v>42809</v>
      </c>
      <c r="C81" s="63" t="str">
        <f ca="1">IF(ROWS($1:68)&gt;COUNT(Dong1),"",IF(OFFSET(TH!M$1,SMALL(Dong1,ROWS($1:68)),)="1111",OFFSET(TH!C$1,SMALL(Dong1,ROWS($1:68)),),""))</f>
        <v/>
      </c>
      <c r="D81" s="64" t="str">
        <f ca="1">IF(ROWS($1:68)&gt;COUNT(Dong1),"",IF(OFFSET(TH!N$1,SMALL(Dong1,ROWS($1:68)),)="1111",OFFSET(TH!C$1,SMALL(Dong1,ROWS($1:68)),),""))</f>
        <v>C54</v>
      </c>
      <c r="E81" s="95" t="str">
        <f ca="1">IF(ROWS($1:68)&gt;COUNT(Dong1),"",OFFSET(TH!E$1,SMALL(Dong1,ROWS($1:68)),))</f>
        <v>Tiền xe chở hàng</v>
      </c>
      <c r="F81" s="66">
        <f ca="1">IF(ROWS($1:68)&gt;COUNT(Dong1),"",IF(OFFSET(TH!N$1,SMALL(Dong1,ROWS($1:68)),)="1111",OFFSET(TH!M$1,SMALL(Dong1,ROWS($1:68)),),OFFSET(TH!N$1,SMALL(Dong1,ROWS($1:68)),)))</f>
        <v>0</v>
      </c>
      <c r="G81" s="67">
        <f ca="1">IF(ROWS($1:68)&gt;COUNT(Dong1),"",IF(OFFSET(TH!M$1,SMALL(Dong1,ROWS($1:68)),)="1111",OFFSET(TH!L$1,SMALL(Dong1,ROWS($1:68)),),0))</f>
        <v>0</v>
      </c>
      <c r="H81" s="65">
        <f ca="1">IF(ROWS($1:68)&gt;COUNT(Dong1),"",IF(OFFSET(TH!N$1,SMALL(Dong1,ROWS($1:68)),)="1111",OFFSET(TH!L$1,SMALL(Dong1,ROWS($1:68)),),0))</f>
        <v>1800000</v>
      </c>
      <c r="I81" s="63">
        <f t="shared" ref="I81:I144" ca="1" si="2">IF(E81&lt;&gt;"",I80+G81-H81,0)</f>
        <v>340935000</v>
      </c>
      <c r="J81" s="68"/>
    </row>
    <row r="82" spans="1:10" ht="19.5" customHeight="1">
      <c r="A82" s="62">
        <f ca="1">IF(ROWS($1:69)&gt;COUNT(Dong1),"",OFFSET(TH!B$1,SMALL(Dong1,ROWS($1:69)),))</f>
        <v>42809</v>
      </c>
      <c r="B82" s="62">
        <f ca="1">IF(ROWS($1:69)&gt;COUNT(Dong1),"",OFFSET(TH!D$1,SMALL(Dong1,ROWS($1:69)),))</f>
        <v>42809</v>
      </c>
      <c r="C82" s="63" t="str">
        <f ca="1">IF(ROWS($1:69)&gt;COUNT(Dong1),"",IF(OFFSET(TH!M$1,SMALL(Dong1,ROWS($1:69)),)="1111",OFFSET(TH!C$1,SMALL(Dong1,ROWS($1:69)),),""))</f>
        <v/>
      </c>
      <c r="D82" s="64" t="str">
        <f ca="1">IF(ROWS($1:69)&gt;COUNT(Dong1),"",IF(OFFSET(TH!N$1,SMALL(Dong1,ROWS($1:69)),)="1111",OFFSET(TH!C$1,SMALL(Dong1,ROWS($1:69)),),""))</f>
        <v>C55</v>
      </c>
      <c r="E82" s="95" t="str">
        <f ca="1">IF(ROWS($1:69)&gt;COUNT(Dong1),"",OFFSET(TH!E$1,SMALL(Dong1,ROWS($1:69)),))</f>
        <v>Tiền đt xưởng</v>
      </c>
      <c r="F82" s="66">
        <f ca="1">IF(ROWS($1:69)&gt;COUNT(Dong1),"",IF(OFFSET(TH!N$1,SMALL(Dong1,ROWS($1:69)),)="1111",OFFSET(TH!M$1,SMALL(Dong1,ROWS($1:69)),),OFFSET(TH!N$1,SMALL(Dong1,ROWS($1:69)),)))</f>
        <v>0</v>
      </c>
      <c r="G82" s="67">
        <f ca="1">IF(ROWS($1:69)&gt;COUNT(Dong1),"",IF(OFFSET(TH!M$1,SMALL(Dong1,ROWS($1:69)),)="1111",OFFSET(TH!L$1,SMALL(Dong1,ROWS($1:69)),),0))</f>
        <v>0</v>
      </c>
      <c r="H82" s="65">
        <f ca="1">IF(ROWS($1:69)&gt;COUNT(Dong1),"",IF(OFFSET(TH!N$1,SMALL(Dong1,ROWS($1:69)),)="1111",OFFSET(TH!L$1,SMALL(Dong1,ROWS($1:69)),),0))</f>
        <v>2904000</v>
      </c>
      <c r="I82" s="63">
        <f t="shared" ca="1" si="2"/>
        <v>338031000</v>
      </c>
      <c r="J82" s="68"/>
    </row>
    <row r="83" spans="1:10" ht="19.5" customHeight="1">
      <c r="A83" s="62">
        <f ca="1">IF(ROWS($1:70)&gt;COUNT(Dong1),"",OFFSET(TH!B$1,SMALL(Dong1,ROWS($1:70)),))</f>
        <v>42809</v>
      </c>
      <c r="B83" s="62">
        <f ca="1">IF(ROWS($1:70)&gt;COUNT(Dong1),"",OFFSET(TH!D$1,SMALL(Dong1,ROWS($1:70)),))</f>
        <v>42809</v>
      </c>
      <c r="C83" s="63" t="str">
        <f ca="1">IF(ROWS($1:70)&gt;COUNT(Dong1),"",IF(OFFSET(TH!M$1,SMALL(Dong1,ROWS($1:70)),)="1111",OFFSET(TH!C$1,SMALL(Dong1,ROWS($1:70)),),""))</f>
        <v/>
      </c>
      <c r="D83" s="64" t="str">
        <f ca="1">IF(ROWS($1:70)&gt;COUNT(Dong1),"",IF(OFFSET(TH!N$1,SMALL(Dong1,ROWS($1:70)),)="1111",OFFSET(TH!C$1,SMALL(Dong1,ROWS($1:70)),),""))</f>
        <v>C56</v>
      </c>
      <c r="E83" s="95" t="str">
        <f ca="1">IF(ROWS($1:70)&gt;COUNT(Dong1),"",OFFSET(TH!E$1,SMALL(Dong1,ROWS($1:70)),))</f>
        <v>Trả tiền cá</v>
      </c>
      <c r="F83" s="66" t="str">
        <f ca="1">IF(ROWS($1:70)&gt;COUNT(Dong1),"",IF(OFFSET(TH!N$1,SMALL(Dong1,ROWS($1:70)),)="1111",OFFSET(TH!M$1,SMALL(Dong1,ROWS($1:70)),),OFFSET(TH!N$1,SMALL(Dong1,ROWS($1:70)),)))</f>
        <v>331</v>
      </c>
      <c r="G83" s="67">
        <f ca="1">IF(ROWS($1:70)&gt;COUNT(Dong1),"",IF(OFFSET(TH!M$1,SMALL(Dong1,ROWS($1:70)),)="1111",OFFSET(TH!L$1,SMALL(Dong1,ROWS($1:70)),),0))</f>
        <v>0</v>
      </c>
      <c r="H83" s="65">
        <f ca="1">IF(ROWS($1:70)&gt;COUNT(Dong1),"",IF(OFFSET(TH!N$1,SMALL(Dong1,ROWS($1:70)),)="1111",OFFSET(TH!L$1,SMALL(Dong1,ROWS($1:70)),),0))</f>
        <v>81085000</v>
      </c>
      <c r="I83" s="63">
        <f t="shared" ca="1" si="2"/>
        <v>256946000</v>
      </c>
      <c r="J83" s="68"/>
    </row>
    <row r="84" spans="1:10" ht="19.5" customHeight="1">
      <c r="A84" s="62">
        <f ca="1">IF(ROWS($1:71)&gt;COUNT(Dong1),"",OFFSET(TH!B$1,SMALL(Dong1,ROWS($1:71)),))</f>
        <v>42809</v>
      </c>
      <c r="B84" s="62">
        <f ca="1">IF(ROWS($1:71)&gt;COUNT(Dong1),"",OFFSET(TH!D$1,SMALL(Dong1,ROWS($1:71)),))</f>
        <v>42809</v>
      </c>
      <c r="C84" s="63" t="str">
        <f ca="1">IF(ROWS($1:71)&gt;COUNT(Dong1),"",IF(OFFSET(TH!M$1,SMALL(Dong1,ROWS($1:71)),)="1111",OFFSET(TH!C$1,SMALL(Dong1,ROWS($1:71)),),""))</f>
        <v>T13</v>
      </c>
      <c r="D84" s="64" t="str">
        <f ca="1">IF(ROWS($1:71)&gt;COUNT(Dong1),"",IF(OFFSET(TH!N$1,SMALL(Dong1,ROWS($1:71)),)="1111",OFFSET(TH!C$1,SMALL(Dong1,ROWS($1:71)),),""))</f>
        <v/>
      </c>
      <c r="E84" s="95" t="str">
        <f ca="1">IF(ROWS($1:71)&gt;COUNT(Dong1),"",OFFSET(TH!E$1,SMALL(Dong1,ROWS($1:71)),))</f>
        <v>Thu t/ứng (A.Hiền)</v>
      </c>
      <c r="F84" s="66">
        <f ca="1">IF(ROWS($1:71)&gt;COUNT(Dong1),"",IF(OFFSET(TH!N$1,SMALL(Dong1,ROWS($1:71)),)="1111",OFFSET(TH!M$1,SMALL(Dong1,ROWS($1:71)),),OFFSET(TH!N$1,SMALL(Dong1,ROWS($1:71)),)))</f>
        <v>0</v>
      </c>
      <c r="G84" s="67">
        <f ca="1">IF(ROWS($1:71)&gt;COUNT(Dong1),"",IF(OFFSET(TH!M$1,SMALL(Dong1,ROWS($1:71)),)="1111",OFFSET(TH!L$1,SMALL(Dong1,ROWS($1:71)),),0))</f>
        <v>4500000</v>
      </c>
      <c r="H84" s="65">
        <f ca="1">IF(ROWS($1:71)&gt;COUNT(Dong1),"",IF(OFFSET(TH!N$1,SMALL(Dong1,ROWS($1:71)),)="1111",OFFSET(TH!L$1,SMALL(Dong1,ROWS($1:71)),),0))</f>
        <v>0</v>
      </c>
      <c r="I84" s="63">
        <f t="shared" ca="1" si="2"/>
        <v>261446000</v>
      </c>
      <c r="J84" s="68"/>
    </row>
    <row r="85" spans="1:10" ht="19.5" customHeight="1">
      <c r="A85" s="62">
        <f ca="1">IF(ROWS($1:72)&gt;COUNT(Dong1),"",OFFSET(TH!B$1,SMALL(Dong1,ROWS($1:72)),))</f>
        <v>42809</v>
      </c>
      <c r="B85" s="62">
        <f ca="1">IF(ROWS($1:72)&gt;COUNT(Dong1),"",OFFSET(TH!D$1,SMALL(Dong1,ROWS($1:72)),))</f>
        <v>42809</v>
      </c>
      <c r="C85" s="63" t="str">
        <f ca="1">IF(ROWS($1:72)&gt;COUNT(Dong1),"",IF(OFFSET(TH!M$1,SMALL(Dong1,ROWS($1:72)),)="1111",OFFSET(TH!C$1,SMALL(Dong1,ROWS($1:72)),),""))</f>
        <v/>
      </c>
      <c r="D85" s="64" t="str">
        <f ca="1">IF(ROWS($1:72)&gt;COUNT(Dong1),"",IF(OFFSET(TH!N$1,SMALL(Dong1,ROWS($1:72)),)="1111",OFFSET(TH!C$1,SMALL(Dong1,ROWS($1:72)),),""))</f>
        <v>C57</v>
      </c>
      <c r="E85" s="95" t="str">
        <f ca="1">IF(ROWS($1:72)&gt;COUNT(Dong1),"",OFFSET(TH!E$1,SMALL(Dong1,ROWS($1:72)),))</f>
        <v>Mua biểu đồ kho lạnh</v>
      </c>
      <c r="F85" s="66">
        <f ca="1">IF(ROWS($1:72)&gt;COUNT(Dong1),"",IF(OFFSET(TH!N$1,SMALL(Dong1,ROWS($1:72)),)="1111",OFFSET(TH!M$1,SMALL(Dong1,ROWS($1:72)),),OFFSET(TH!N$1,SMALL(Dong1,ROWS($1:72)),)))</f>
        <v>0</v>
      </c>
      <c r="G85" s="67">
        <f ca="1">IF(ROWS($1:72)&gt;COUNT(Dong1),"",IF(OFFSET(TH!M$1,SMALL(Dong1,ROWS($1:72)),)="1111",OFFSET(TH!L$1,SMALL(Dong1,ROWS($1:72)),),0))</f>
        <v>0</v>
      </c>
      <c r="H85" s="65">
        <f ca="1">IF(ROWS($1:72)&gt;COUNT(Dong1),"",IF(OFFSET(TH!N$1,SMALL(Dong1,ROWS($1:72)),)="1111",OFFSET(TH!L$1,SMALL(Dong1,ROWS($1:72)),),0))</f>
        <v>5430000</v>
      </c>
      <c r="I85" s="63">
        <f t="shared" ca="1" si="2"/>
        <v>256016000</v>
      </c>
      <c r="J85" s="68"/>
    </row>
    <row r="86" spans="1:10" ht="19.5" customHeight="1">
      <c r="A86" s="62">
        <f ca="1">IF(ROWS($1:73)&gt;COUNT(Dong1),"",OFFSET(TH!B$1,SMALL(Dong1,ROWS($1:73)),))</f>
        <v>42809</v>
      </c>
      <c r="B86" s="62">
        <f ca="1">IF(ROWS($1:73)&gt;COUNT(Dong1),"",OFFSET(TH!D$1,SMALL(Dong1,ROWS($1:73)),))</f>
        <v>42809</v>
      </c>
      <c r="C86" s="63" t="str">
        <f ca="1">IF(ROWS($1:73)&gt;COUNT(Dong1),"",IF(OFFSET(TH!M$1,SMALL(Dong1,ROWS($1:73)),)="1111",OFFSET(TH!C$1,SMALL(Dong1,ROWS($1:73)),),""))</f>
        <v/>
      </c>
      <c r="D86" s="64" t="str">
        <f ca="1">IF(ROWS($1:73)&gt;COUNT(Dong1),"",IF(OFFSET(TH!N$1,SMALL(Dong1,ROWS($1:73)),)="1111",OFFSET(TH!C$1,SMALL(Dong1,ROWS($1:73)),),""))</f>
        <v>C58</v>
      </c>
      <c r="E86" s="95" t="str">
        <f ca="1">IF(ROWS($1:73)&gt;COUNT(Dong1),"",OFFSET(TH!E$1,SMALL(Dong1,ROWS($1:73)),))</f>
        <v>Tiền đt</v>
      </c>
      <c r="F86" s="66">
        <f ca="1">IF(ROWS($1:73)&gt;COUNT(Dong1),"",IF(OFFSET(TH!N$1,SMALL(Dong1,ROWS($1:73)),)="1111",OFFSET(TH!M$1,SMALL(Dong1,ROWS($1:73)),),OFFSET(TH!N$1,SMALL(Dong1,ROWS($1:73)),)))</f>
        <v>0</v>
      </c>
      <c r="G86" s="67">
        <f ca="1">IF(ROWS($1:73)&gt;COUNT(Dong1),"",IF(OFFSET(TH!M$1,SMALL(Dong1,ROWS($1:73)),)="1111",OFFSET(TH!L$1,SMALL(Dong1,ROWS($1:73)),),0))</f>
        <v>0</v>
      </c>
      <c r="H86" s="65">
        <f ca="1">IF(ROWS($1:73)&gt;COUNT(Dong1),"",IF(OFFSET(TH!N$1,SMALL(Dong1,ROWS($1:73)),)="1111",OFFSET(TH!L$1,SMALL(Dong1,ROWS($1:73)),),0))</f>
        <v>3739000</v>
      </c>
      <c r="I86" s="63">
        <f t="shared" ca="1" si="2"/>
        <v>252277000</v>
      </c>
      <c r="J86" s="68"/>
    </row>
    <row r="87" spans="1:10" ht="19.5" customHeight="1">
      <c r="A87" s="62">
        <f ca="1">IF(ROWS($1:74)&gt;COUNT(Dong1),"",OFFSET(TH!B$1,SMALL(Dong1,ROWS($1:74)),))</f>
        <v>42810</v>
      </c>
      <c r="B87" s="62">
        <f ca="1">IF(ROWS($1:74)&gt;COUNT(Dong1),"",OFFSET(TH!D$1,SMALL(Dong1,ROWS($1:74)),))</f>
        <v>42810</v>
      </c>
      <c r="C87" s="63" t="str">
        <f ca="1">IF(ROWS($1:74)&gt;COUNT(Dong1),"",IF(OFFSET(TH!M$1,SMALL(Dong1,ROWS($1:74)),)="1111",OFFSET(TH!C$1,SMALL(Dong1,ROWS($1:74)),),""))</f>
        <v/>
      </c>
      <c r="D87" s="64" t="str">
        <f ca="1">IF(ROWS($1:74)&gt;COUNT(Dong1),"",IF(OFFSET(TH!N$1,SMALL(Dong1,ROWS($1:74)),)="1111",OFFSET(TH!C$1,SMALL(Dong1,ROWS($1:74)),),""))</f>
        <v>C59</v>
      </c>
      <c r="E87" s="95" t="str">
        <f ca="1">IF(ROWS($1:74)&gt;COUNT(Dong1),"",OFFSET(TH!E$1,SMALL(Dong1,ROWS($1:74)),))</f>
        <v>Chi tiêền đóng cont</v>
      </c>
      <c r="F87" s="66">
        <f ca="1">IF(ROWS($1:74)&gt;COUNT(Dong1),"",IF(OFFSET(TH!N$1,SMALL(Dong1,ROWS($1:74)),)="1111",OFFSET(TH!M$1,SMALL(Dong1,ROWS($1:74)),),OFFSET(TH!N$1,SMALL(Dong1,ROWS($1:74)),)))</f>
        <v>0</v>
      </c>
      <c r="G87" s="67">
        <f ca="1">IF(ROWS($1:74)&gt;COUNT(Dong1),"",IF(OFFSET(TH!M$1,SMALL(Dong1,ROWS($1:74)),)="1111",OFFSET(TH!L$1,SMALL(Dong1,ROWS($1:74)),),0))</f>
        <v>0</v>
      </c>
      <c r="H87" s="65">
        <f ca="1">IF(ROWS($1:74)&gt;COUNT(Dong1),"",IF(OFFSET(TH!N$1,SMALL(Dong1,ROWS($1:74)),)="1111",OFFSET(TH!L$1,SMALL(Dong1,ROWS($1:74)),),0))</f>
        <v>500000</v>
      </c>
      <c r="I87" s="63">
        <f t="shared" ca="1" si="2"/>
        <v>251777000</v>
      </c>
      <c r="J87" s="68"/>
    </row>
    <row r="88" spans="1:10" ht="19.5" customHeight="1">
      <c r="A88" s="62">
        <f ca="1">IF(ROWS($1:75)&gt;COUNT(Dong1),"",OFFSET(TH!B$1,SMALL(Dong1,ROWS($1:75)),))</f>
        <v>42810</v>
      </c>
      <c r="B88" s="62">
        <f ca="1">IF(ROWS($1:75)&gt;COUNT(Dong1),"",OFFSET(TH!D$1,SMALL(Dong1,ROWS($1:75)),))</f>
        <v>42810</v>
      </c>
      <c r="C88" s="63" t="str">
        <f ca="1">IF(ROWS($1:75)&gt;COUNT(Dong1),"",IF(OFFSET(TH!M$1,SMALL(Dong1,ROWS($1:75)),)="1111",OFFSET(TH!C$1,SMALL(Dong1,ROWS($1:75)),),""))</f>
        <v/>
      </c>
      <c r="D88" s="64" t="str">
        <f ca="1">IF(ROWS($1:75)&gt;COUNT(Dong1),"",IF(OFFSET(TH!N$1,SMALL(Dong1,ROWS($1:75)),)="1111",OFFSET(TH!C$1,SMALL(Dong1,ROWS($1:75)),),""))</f>
        <v>C60</v>
      </c>
      <c r="E88" s="95" t="str">
        <f ca="1">IF(ROWS($1:75)&gt;COUNT(Dong1),"",OFFSET(TH!E$1,SMALL(Dong1,ROWS($1:75)),))</f>
        <v>B/dưỡng hoàn thuế</v>
      </c>
      <c r="F88" s="66">
        <f ca="1">IF(ROWS($1:75)&gt;COUNT(Dong1),"",IF(OFFSET(TH!N$1,SMALL(Dong1,ROWS($1:75)),)="1111",OFFSET(TH!M$1,SMALL(Dong1,ROWS($1:75)),),OFFSET(TH!N$1,SMALL(Dong1,ROWS($1:75)),)))</f>
        <v>0</v>
      </c>
      <c r="G88" s="67">
        <f ca="1">IF(ROWS($1:75)&gt;COUNT(Dong1),"",IF(OFFSET(TH!M$1,SMALL(Dong1,ROWS($1:75)),)="1111",OFFSET(TH!L$1,SMALL(Dong1,ROWS($1:75)),),0))</f>
        <v>0</v>
      </c>
      <c r="H88" s="65">
        <f ca="1">IF(ROWS($1:75)&gt;COUNT(Dong1),"",IF(OFFSET(TH!N$1,SMALL(Dong1,ROWS($1:75)),)="1111",OFFSET(TH!L$1,SMALL(Dong1,ROWS($1:75)),),0))</f>
        <v>5000000</v>
      </c>
      <c r="I88" s="63">
        <f t="shared" ca="1" si="2"/>
        <v>246777000</v>
      </c>
      <c r="J88" s="68"/>
    </row>
    <row r="89" spans="1:10" ht="19.5" customHeight="1">
      <c r="A89" s="62">
        <f ca="1">IF(ROWS($1:76)&gt;COUNT(Dong1),"",OFFSET(TH!B$1,SMALL(Dong1,ROWS($1:76)),))</f>
        <v>42810</v>
      </c>
      <c r="B89" s="62">
        <f ca="1">IF(ROWS($1:76)&gt;COUNT(Dong1),"",OFFSET(TH!D$1,SMALL(Dong1,ROWS($1:76)),))</f>
        <v>42810</v>
      </c>
      <c r="C89" s="63" t="str">
        <f ca="1">IF(ROWS($1:76)&gt;COUNT(Dong1),"",IF(OFFSET(TH!M$1,SMALL(Dong1,ROWS($1:76)),)="1111",OFFSET(TH!C$1,SMALL(Dong1,ROWS($1:76)),),""))</f>
        <v/>
      </c>
      <c r="D89" s="64" t="str">
        <f ca="1">IF(ROWS($1:76)&gt;COUNT(Dong1),"",IF(OFFSET(TH!N$1,SMALL(Dong1,ROWS($1:76)),)="1111",OFFSET(TH!C$1,SMALL(Dong1,ROWS($1:76)),),""))</f>
        <v>C61</v>
      </c>
      <c r="E89" s="95" t="str">
        <f ca="1">IF(ROWS($1:76)&gt;COUNT(Dong1),"",OFFSET(TH!E$1,SMALL(Dong1,ROWS($1:76)),))</f>
        <v>Chi nafi kiểm hàng</v>
      </c>
      <c r="F89" s="66">
        <f ca="1">IF(ROWS($1:76)&gt;COUNT(Dong1),"",IF(OFFSET(TH!N$1,SMALL(Dong1,ROWS($1:76)),)="1111",OFFSET(TH!M$1,SMALL(Dong1,ROWS($1:76)),),OFFSET(TH!N$1,SMALL(Dong1,ROWS($1:76)),)))</f>
        <v>0</v>
      </c>
      <c r="G89" s="67">
        <f ca="1">IF(ROWS($1:76)&gt;COUNT(Dong1),"",IF(OFFSET(TH!M$1,SMALL(Dong1,ROWS($1:76)),)="1111",OFFSET(TH!L$1,SMALL(Dong1,ROWS($1:76)),),0))</f>
        <v>0</v>
      </c>
      <c r="H89" s="65">
        <f ca="1">IF(ROWS($1:76)&gt;COUNT(Dong1),"",IF(OFFSET(TH!N$1,SMALL(Dong1,ROWS($1:76)),)="1111",OFFSET(TH!L$1,SMALL(Dong1,ROWS($1:76)),),0))</f>
        <v>500000</v>
      </c>
      <c r="I89" s="63">
        <f t="shared" ca="1" si="2"/>
        <v>246277000</v>
      </c>
      <c r="J89" s="68"/>
    </row>
    <row r="90" spans="1:10" ht="19.5" customHeight="1">
      <c r="A90" s="62">
        <f ca="1">IF(ROWS($1:77)&gt;COUNT(Dong1),"",OFFSET(TH!B$1,SMALL(Dong1,ROWS($1:77)),))</f>
        <v>42810</v>
      </c>
      <c r="B90" s="62">
        <f ca="1">IF(ROWS($1:77)&gt;COUNT(Dong1),"",OFFSET(TH!D$1,SMALL(Dong1,ROWS($1:77)),))</f>
        <v>42810</v>
      </c>
      <c r="C90" s="63" t="str">
        <f ca="1">IF(ROWS($1:77)&gt;COUNT(Dong1),"",IF(OFFSET(TH!M$1,SMALL(Dong1,ROWS($1:77)),)="1111",OFFSET(TH!C$1,SMALL(Dong1,ROWS($1:77)),),""))</f>
        <v/>
      </c>
      <c r="D90" s="64" t="str">
        <f ca="1">IF(ROWS($1:77)&gt;COUNT(Dong1),"",IF(OFFSET(TH!N$1,SMALL(Dong1,ROWS($1:77)),)="1111",OFFSET(TH!C$1,SMALL(Dong1,ROWS($1:77)),),""))</f>
        <v>C62</v>
      </c>
      <c r="E90" s="95" t="str">
        <f ca="1">IF(ROWS($1:77)&gt;COUNT(Dong1),"",OFFSET(TH!E$1,SMALL(Dong1,ROWS($1:77)),))</f>
        <v>t/ứng mua bao &amp; thuốc ẩm</v>
      </c>
      <c r="F90" s="66">
        <f ca="1">IF(ROWS($1:77)&gt;COUNT(Dong1),"",IF(OFFSET(TH!N$1,SMALL(Dong1,ROWS($1:77)),)="1111",OFFSET(TH!M$1,SMALL(Dong1,ROWS($1:77)),),OFFSET(TH!N$1,SMALL(Dong1,ROWS($1:77)),)))</f>
        <v>0</v>
      </c>
      <c r="G90" s="67">
        <f ca="1">IF(ROWS($1:77)&gt;COUNT(Dong1),"",IF(OFFSET(TH!M$1,SMALL(Dong1,ROWS($1:77)),)="1111",OFFSET(TH!L$1,SMALL(Dong1,ROWS($1:77)),),0))</f>
        <v>0</v>
      </c>
      <c r="H90" s="65">
        <f ca="1">IF(ROWS($1:77)&gt;COUNT(Dong1),"",IF(OFFSET(TH!N$1,SMALL(Dong1,ROWS($1:77)),)="1111",OFFSET(TH!L$1,SMALL(Dong1,ROWS($1:77)),),0))</f>
        <v>2000000</v>
      </c>
      <c r="I90" s="63">
        <f t="shared" ca="1" si="2"/>
        <v>244277000</v>
      </c>
      <c r="J90" s="68"/>
    </row>
    <row r="91" spans="1:10" ht="19.5" customHeight="1">
      <c r="A91" s="62">
        <f ca="1">IF(ROWS($1:78)&gt;COUNT(Dong1),"",OFFSET(TH!B$1,SMALL(Dong1,ROWS($1:78)),))</f>
        <v>42811</v>
      </c>
      <c r="B91" s="62">
        <f ca="1">IF(ROWS($1:78)&gt;COUNT(Dong1),"",OFFSET(TH!D$1,SMALL(Dong1,ROWS($1:78)),))</f>
        <v>42811</v>
      </c>
      <c r="C91" s="63" t="str">
        <f ca="1">IF(ROWS($1:78)&gt;COUNT(Dong1),"",IF(OFFSET(TH!M$1,SMALL(Dong1,ROWS($1:78)),)="1111",OFFSET(TH!C$1,SMALL(Dong1,ROWS($1:78)),),""))</f>
        <v/>
      </c>
      <c r="D91" s="64" t="str">
        <f ca="1">IF(ROWS($1:78)&gt;COUNT(Dong1),"",IF(OFFSET(TH!N$1,SMALL(Dong1,ROWS($1:78)),)="1111",OFFSET(TH!C$1,SMALL(Dong1,ROWS($1:78)),),""))</f>
        <v>C63</v>
      </c>
      <c r="E91" s="95" t="str">
        <f ca="1">IF(ROWS($1:78)&gt;COUNT(Dong1),"",OFFSET(TH!E$1,SMALL(Dong1,ROWS($1:78)),))</f>
        <v>t/ứng mua vật tư</v>
      </c>
      <c r="F91" s="66">
        <f ca="1">IF(ROWS($1:78)&gt;COUNT(Dong1),"",IF(OFFSET(TH!N$1,SMALL(Dong1,ROWS($1:78)),)="1111",OFFSET(TH!M$1,SMALL(Dong1,ROWS($1:78)),),OFFSET(TH!N$1,SMALL(Dong1,ROWS($1:78)),)))</f>
        <v>0</v>
      </c>
      <c r="G91" s="67">
        <f ca="1">IF(ROWS($1:78)&gt;COUNT(Dong1),"",IF(OFFSET(TH!M$1,SMALL(Dong1,ROWS($1:78)),)="1111",OFFSET(TH!L$1,SMALL(Dong1,ROWS($1:78)),),0))</f>
        <v>0</v>
      </c>
      <c r="H91" s="65">
        <f ca="1">IF(ROWS($1:78)&gt;COUNT(Dong1),"",IF(OFFSET(TH!N$1,SMALL(Dong1,ROWS($1:78)),)="1111",OFFSET(TH!L$1,SMALL(Dong1,ROWS($1:78)),),0))</f>
        <v>2000000</v>
      </c>
      <c r="I91" s="63">
        <f t="shared" ca="1" si="2"/>
        <v>242277000</v>
      </c>
      <c r="J91" s="68"/>
    </row>
    <row r="92" spans="1:10" ht="19.5" customHeight="1">
      <c r="A92" s="62">
        <f ca="1">IF(ROWS($1:79)&gt;COUNT(Dong1),"",OFFSET(TH!B$1,SMALL(Dong1,ROWS($1:79)),))</f>
        <v>42811</v>
      </c>
      <c r="B92" s="62">
        <f ca="1">IF(ROWS($1:79)&gt;COUNT(Dong1),"",OFFSET(TH!D$1,SMALL(Dong1,ROWS($1:79)),))</f>
        <v>42811</v>
      </c>
      <c r="C92" s="63" t="str">
        <f ca="1">IF(ROWS($1:79)&gt;COUNT(Dong1),"",IF(OFFSET(TH!M$1,SMALL(Dong1,ROWS($1:79)),)="1111",OFFSET(TH!C$1,SMALL(Dong1,ROWS($1:79)),),""))</f>
        <v/>
      </c>
      <c r="D92" s="64" t="str">
        <f ca="1">IF(ROWS($1:79)&gt;COUNT(Dong1),"",IF(OFFSET(TH!N$1,SMALL(Dong1,ROWS($1:79)),)="1111",OFFSET(TH!C$1,SMALL(Dong1,ROWS($1:79)),),""))</f>
        <v>C64</v>
      </c>
      <c r="E92" s="95" t="str">
        <f ca="1">IF(ROWS($1:79)&gt;COUNT(Dong1),"",OFFSET(TH!E$1,SMALL(Dong1,ROWS($1:79)),))</f>
        <v>Tiền xe - Trần Quốc</v>
      </c>
      <c r="F92" s="66">
        <f ca="1">IF(ROWS($1:79)&gt;COUNT(Dong1),"",IF(OFFSET(TH!N$1,SMALL(Dong1,ROWS($1:79)),)="1111",OFFSET(TH!M$1,SMALL(Dong1,ROWS($1:79)),),OFFSET(TH!N$1,SMALL(Dong1,ROWS($1:79)),)))</f>
        <v>0</v>
      </c>
      <c r="G92" s="67">
        <f ca="1">IF(ROWS($1:79)&gt;COUNT(Dong1),"",IF(OFFSET(TH!M$1,SMALL(Dong1,ROWS($1:79)),)="1111",OFFSET(TH!L$1,SMALL(Dong1,ROWS($1:79)),),0))</f>
        <v>0</v>
      </c>
      <c r="H92" s="65">
        <f ca="1">IF(ROWS($1:79)&gt;COUNT(Dong1),"",IF(OFFSET(TH!N$1,SMALL(Dong1,ROWS($1:79)),)="1111",OFFSET(TH!L$1,SMALL(Dong1,ROWS($1:79)),),0))</f>
        <v>25102000</v>
      </c>
      <c r="I92" s="63">
        <f t="shared" ca="1" si="2"/>
        <v>217175000</v>
      </c>
      <c r="J92" s="68"/>
    </row>
    <row r="93" spans="1:10" ht="19.5" customHeight="1">
      <c r="A93" s="62">
        <f ca="1">IF(ROWS($1:80)&gt;COUNT(Dong1),"",OFFSET(TH!B$1,SMALL(Dong1,ROWS($1:80)),))</f>
        <v>42811</v>
      </c>
      <c r="B93" s="62">
        <f ca="1">IF(ROWS($1:80)&gt;COUNT(Dong1),"",OFFSET(TH!D$1,SMALL(Dong1,ROWS($1:80)),))</f>
        <v>42811</v>
      </c>
      <c r="C93" s="63" t="str">
        <f ca="1">IF(ROWS($1:80)&gt;COUNT(Dong1),"",IF(OFFSET(TH!M$1,SMALL(Dong1,ROWS($1:80)),)="1111",OFFSET(TH!C$1,SMALL(Dong1,ROWS($1:80)),),""))</f>
        <v/>
      </c>
      <c r="D93" s="64" t="str">
        <f ca="1">IF(ROWS($1:80)&gt;COUNT(Dong1),"",IF(OFFSET(TH!N$1,SMALL(Dong1,ROWS($1:80)),)="1111",OFFSET(TH!C$1,SMALL(Dong1,ROWS($1:80)),),""))</f>
        <v>C65</v>
      </c>
      <c r="E93" s="95" t="str">
        <f ca="1">IF(ROWS($1:80)&gt;COUNT(Dong1),"",OFFSET(TH!E$1,SMALL(Dong1,ROWS($1:80)),))</f>
        <v>Lương T2</v>
      </c>
      <c r="F93" s="66">
        <f ca="1">IF(ROWS($1:80)&gt;COUNT(Dong1),"",IF(OFFSET(TH!N$1,SMALL(Dong1,ROWS($1:80)),)="1111",OFFSET(TH!M$1,SMALL(Dong1,ROWS($1:80)),),OFFSET(TH!N$1,SMALL(Dong1,ROWS($1:80)),)))</f>
        <v>0</v>
      </c>
      <c r="G93" s="67">
        <f ca="1">IF(ROWS($1:80)&gt;COUNT(Dong1),"",IF(OFFSET(TH!M$1,SMALL(Dong1,ROWS($1:80)),)="1111",OFFSET(TH!L$1,SMALL(Dong1,ROWS($1:80)),),0))</f>
        <v>0</v>
      </c>
      <c r="H93" s="65">
        <f ca="1">IF(ROWS($1:80)&gt;COUNT(Dong1),"",IF(OFFSET(TH!N$1,SMALL(Dong1,ROWS($1:80)),)="1111",OFFSET(TH!L$1,SMALL(Dong1,ROWS($1:80)),),0))</f>
        <v>161621000</v>
      </c>
      <c r="I93" s="63">
        <f t="shared" ca="1" si="2"/>
        <v>55554000</v>
      </c>
      <c r="J93" s="68"/>
    </row>
    <row r="94" spans="1:10" ht="19.5" customHeight="1">
      <c r="A94" s="62">
        <f ca="1">IF(ROWS($1:81)&gt;COUNT(Dong1),"",OFFSET(TH!B$1,SMALL(Dong1,ROWS($1:81)),))</f>
        <v>42811</v>
      </c>
      <c r="B94" s="62">
        <f ca="1">IF(ROWS($1:81)&gt;COUNT(Dong1),"",OFFSET(TH!D$1,SMALL(Dong1,ROWS($1:81)),))</f>
        <v>42811</v>
      </c>
      <c r="C94" s="63" t="str">
        <f ca="1">IF(ROWS($1:81)&gt;COUNT(Dong1),"",IF(OFFSET(TH!M$1,SMALL(Dong1,ROWS($1:81)),)="1111",OFFSET(TH!C$1,SMALL(Dong1,ROWS($1:81)),),""))</f>
        <v>T14</v>
      </c>
      <c r="D94" s="64" t="str">
        <f ca="1">IF(ROWS($1:81)&gt;COUNT(Dong1),"",IF(OFFSET(TH!N$1,SMALL(Dong1,ROWS($1:81)),)="1111",OFFSET(TH!C$1,SMALL(Dong1,ROWS($1:81)),),""))</f>
        <v/>
      </c>
      <c r="E94" s="95" t="str">
        <f ca="1">IF(ROWS($1:81)&gt;COUNT(Dong1),"",OFFSET(TH!E$1,SMALL(Dong1,ROWS($1:81)),))</f>
        <v>Thu t/ứng PC:63 ngày 17/3</v>
      </c>
      <c r="F94" s="66">
        <f ca="1">IF(ROWS($1:81)&gt;COUNT(Dong1),"",IF(OFFSET(TH!N$1,SMALL(Dong1,ROWS($1:81)),)="1111",OFFSET(TH!M$1,SMALL(Dong1,ROWS($1:81)),),OFFSET(TH!N$1,SMALL(Dong1,ROWS($1:81)),)))</f>
        <v>0</v>
      </c>
      <c r="G94" s="67">
        <f ca="1">IF(ROWS($1:81)&gt;COUNT(Dong1),"",IF(OFFSET(TH!M$1,SMALL(Dong1,ROWS($1:81)),)="1111",OFFSET(TH!L$1,SMALL(Dong1,ROWS($1:81)),),0))</f>
        <v>2000000</v>
      </c>
      <c r="H94" s="65">
        <f ca="1">IF(ROWS($1:81)&gt;COUNT(Dong1),"",IF(OFFSET(TH!N$1,SMALL(Dong1,ROWS($1:81)),)="1111",OFFSET(TH!L$1,SMALL(Dong1,ROWS($1:81)),),0))</f>
        <v>0</v>
      </c>
      <c r="I94" s="63">
        <f t="shared" ca="1" si="2"/>
        <v>57554000</v>
      </c>
      <c r="J94" s="68"/>
    </row>
    <row r="95" spans="1:10" ht="19.5" customHeight="1">
      <c r="A95" s="62">
        <f ca="1">IF(ROWS($1:82)&gt;COUNT(Dong1),"",OFFSET(TH!B$1,SMALL(Dong1,ROWS($1:82)),))</f>
        <v>42811</v>
      </c>
      <c r="B95" s="62">
        <f ca="1">IF(ROWS($1:82)&gt;COUNT(Dong1),"",OFFSET(TH!D$1,SMALL(Dong1,ROWS($1:82)),))</f>
        <v>42811</v>
      </c>
      <c r="C95" s="63" t="str">
        <f ca="1">IF(ROWS($1:82)&gt;COUNT(Dong1),"",IF(OFFSET(TH!M$1,SMALL(Dong1,ROWS($1:82)),)="1111",OFFSET(TH!C$1,SMALL(Dong1,ROWS($1:82)),),""))</f>
        <v/>
      </c>
      <c r="D95" s="64" t="str">
        <f ca="1">IF(ROWS($1:82)&gt;COUNT(Dong1),"",IF(OFFSET(TH!N$1,SMALL(Dong1,ROWS($1:82)),)="1111",OFFSET(TH!C$1,SMALL(Dong1,ROWS($1:82)),),""))</f>
        <v>C66</v>
      </c>
      <c r="E95" s="95" t="str">
        <f ca="1">IF(ROWS($1:82)&gt;COUNT(Dong1),"",OFFSET(TH!E$1,SMALL(Dong1,ROWS($1:82)),))</f>
        <v>Mua vật tư xưởng</v>
      </c>
      <c r="F95" s="66">
        <f ca="1">IF(ROWS($1:82)&gt;COUNT(Dong1),"",IF(OFFSET(TH!N$1,SMALL(Dong1,ROWS($1:82)),)="1111",OFFSET(TH!M$1,SMALL(Dong1,ROWS($1:82)),),OFFSET(TH!N$1,SMALL(Dong1,ROWS($1:82)),)))</f>
        <v>0</v>
      </c>
      <c r="G95" s="67">
        <f ca="1">IF(ROWS($1:82)&gt;COUNT(Dong1),"",IF(OFFSET(TH!M$1,SMALL(Dong1,ROWS($1:82)),)="1111",OFFSET(TH!L$1,SMALL(Dong1,ROWS($1:82)),),0))</f>
        <v>0</v>
      </c>
      <c r="H95" s="65">
        <f ca="1">IF(ROWS($1:82)&gt;COUNT(Dong1),"",IF(OFFSET(TH!N$1,SMALL(Dong1,ROWS($1:82)),)="1111",OFFSET(TH!L$1,SMALL(Dong1,ROWS($1:82)),),0))</f>
        <v>2250000</v>
      </c>
      <c r="I95" s="63">
        <f t="shared" ca="1" si="2"/>
        <v>55304000</v>
      </c>
      <c r="J95" s="68"/>
    </row>
    <row r="96" spans="1:10" ht="19.5" customHeight="1">
      <c r="A96" s="62">
        <f ca="1">IF(ROWS($1:83)&gt;COUNT(Dong1),"",OFFSET(TH!B$1,SMALL(Dong1,ROWS($1:83)),))</f>
        <v>42811</v>
      </c>
      <c r="B96" s="62">
        <f ca="1">IF(ROWS($1:83)&gt;COUNT(Dong1),"",OFFSET(TH!D$1,SMALL(Dong1,ROWS($1:83)),))</f>
        <v>42811</v>
      </c>
      <c r="C96" s="63" t="str">
        <f ca="1">IF(ROWS($1:83)&gt;COUNT(Dong1),"",IF(OFFSET(TH!M$1,SMALL(Dong1,ROWS($1:83)),)="1111",OFFSET(TH!C$1,SMALL(Dong1,ROWS($1:83)),),""))</f>
        <v/>
      </c>
      <c r="D96" s="64" t="str">
        <f ca="1">IF(ROWS($1:83)&gt;COUNT(Dong1),"",IF(OFFSET(TH!N$1,SMALL(Dong1,ROWS($1:83)),)="1111",OFFSET(TH!C$1,SMALL(Dong1,ROWS($1:83)),),""))</f>
        <v>C67</v>
      </c>
      <c r="E96" s="95" t="str">
        <f ca="1">IF(ROWS($1:83)&gt;COUNT(Dong1),"",OFFSET(TH!E$1,SMALL(Dong1,ROWS($1:83)),))</f>
        <v>Lãi vay - Huy</v>
      </c>
      <c r="F96" s="66">
        <f ca="1">IF(ROWS($1:83)&gt;COUNT(Dong1),"",IF(OFFSET(TH!N$1,SMALL(Dong1,ROWS($1:83)),)="1111",OFFSET(TH!M$1,SMALL(Dong1,ROWS($1:83)),),OFFSET(TH!N$1,SMALL(Dong1,ROWS($1:83)),)))</f>
        <v>0</v>
      </c>
      <c r="G96" s="67">
        <f ca="1">IF(ROWS($1:83)&gt;COUNT(Dong1),"",IF(OFFSET(TH!M$1,SMALL(Dong1,ROWS($1:83)),)="1111",OFFSET(TH!L$1,SMALL(Dong1,ROWS($1:83)),),0))</f>
        <v>0</v>
      </c>
      <c r="H96" s="65">
        <f ca="1">IF(ROWS($1:83)&gt;COUNT(Dong1),"",IF(OFFSET(TH!N$1,SMALL(Dong1,ROWS($1:83)),)="1111",OFFSET(TH!L$1,SMALL(Dong1,ROWS($1:83)),),0))</f>
        <v>15011000</v>
      </c>
      <c r="I96" s="63">
        <f t="shared" ca="1" si="2"/>
        <v>40293000</v>
      </c>
      <c r="J96" s="68"/>
    </row>
    <row r="97" spans="1:10" ht="19.5" customHeight="1">
      <c r="A97" s="62">
        <f ca="1">IF(ROWS($1:84)&gt;COUNT(Dong1),"",OFFSET(TH!B$1,SMALL(Dong1,ROWS($1:84)),))</f>
        <v>42811</v>
      </c>
      <c r="B97" s="62">
        <f ca="1">IF(ROWS($1:84)&gt;COUNT(Dong1),"",OFFSET(TH!D$1,SMALL(Dong1,ROWS($1:84)),))</f>
        <v>42811</v>
      </c>
      <c r="C97" s="63" t="str">
        <f ca="1">IF(ROWS($1:84)&gt;COUNT(Dong1),"",IF(OFFSET(TH!M$1,SMALL(Dong1,ROWS($1:84)),)="1111",OFFSET(TH!C$1,SMALL(Dong1,ROWS($1:84)),),""))</f>
        <v/>
      </c>
      <c r="D97" s="64" t="str">
        <f ca="1">IF(ROWS($1:84)&gt;COUNT(Dong1),"",IF(OFFSET(TH!N$1,SMALL(Dong1,ROWS($1:84)),)="1111",OFFSET(TH!C$1,SMALL(Dong1,ROWS($1:84)),),""))</f>
        <v>C68</v>
      </c>
      <c r="E97" s="95" t="str">
        <f ca="1">IF(ROWS($1:84)&gt;COUNT(Dong1),"",OFFSET(TH!E$1,SMALL(Dong1,ROWS($1:84)),))</f>
        <v>Tiền cây kiểng</v>
      </c>
      <c r="F97" s="66">
        <f ca="1">IF(ROWS($1:84)&gt;COUNT(Dong1),"",IF(OFFSET(TH!N$1,SMALL(Dong1,ROWS($1:84)),)="1111",OFFSET(TH!M$1,SMALL(Dong1,ROWS($1:84)),),OFFSET(TH!N$1,SMALL(Dong1,ROWS($1:84)),)))</f>
        <v>0</v>
      </c>
      <c r="G97" s="67">
        <f ca="1">IF(ROWS($1:84)&gt;COUNT(Dong1),"",IF(OFFSET(TH!M$1,SMALL(Dong1,ROWS($1:84)),)="1111",OFFSET(TH!L$1,SMALL(Dong1,ROWS($1:84)),),0))</f>
        <v>0</v>
      </c>
      <c r="H97" s="65">
        <f ca="1">IF(ROWS($1:84)&gt;COUNT(Dong1),"",IF(OFFSET(TH!N$1,SMALL(Dong1,ROWS($1:84)),)="1111",OFFSET(TH!L$1,SMALL(Dong1,ROWS($1:84)),),0))</f>
        <v>4000000</v>
      </c>
      <c r="I97" s="63">
        <f t="shared" ca="1" si="2"/>
        <v>36293000</v>
      </c>
      <c r="J97" s="68"/>
    </row>
    <row r="98" spans="1:10" ht="19.5" customHeight="1">
      <c r="A98" s="62">
        <f ca="1">IF(ROWS($1:85)&gt;COUNT(Dong1),"",OFFSET(TH!B$1,SMALL(Dong1,ROWS($1:85)),))</f>
        <v>42811</v>
      </c>
      <c r="B98" s="62">
        <f ca="1">IF(ROWS($1:85)&gt;COUNT(Dong1),"",OFFSET(TH!D$1,SMALL(Dong1,ROWS($1:85)),))</f>
        <v>42811</v>
      </c>
      <c r="C98" s="63" t="str">
        <f ca="1">IF(ROWS($1:85)&gt;COUNT(Dong1),"",IF(OFFSET(TH!M$1,SMALL(Dong1,ROWS($1:85)),)="1111",OFFSET(TH!C$1,SMALL(Dong1,ROWS($1:85)),),""))</f>
        <v/>
      </c>
      <c r="D98" s="64" t="str">
        <f ca="1">IF(ROWS($1:85)&gt;COUNT(Dong1),"",IF(OFFSET(TH!N$1,SMALL(Dong1,ROWS($1:85)),)="1111",OFFSET(TH!C$1,SMALL(Dong1,ROWS($1:85)),),""))</f>
        <v>C69</v>
      </c>
      <c r="E98" s="95" t="str">
        <f ca="1">IF(ROWS($1:85)&gt;COUNT(Dong1),"",OFFSET(TH!E$1,SMALL(Dong1,ROWS($1:85)),))</f>
        <v>Tưới cây</v>
      </c>
      <c r="F98" s="66">
        <f ca="1">IF(ROWS($1:85)&gt;COUNT(Dong1),"",IF(OFFSET(TH!N$1,SMALL(Dong1,ROWS($1:85)),)="1111",OFFSET(TH!M$1,SMALL(Dong1,ROWS($1:85)),),OFFSET(TH!N$1,SMALL(Dong1,ROWS($1:85)),)))</f>
        <v>0</v>
      </c>
      <c r="G98" s="67">
        <f ca="1">IF(ROWS($1:85)&gt;COUNT(Dong1),"",IF(OFFSET(TH!M$1,SMALL(Dong1,ROWS($1:85)),)="1111",OFFSET(TH!L$1,SMALL(Dong1,ROWS($1:85)),),0))</f>
        <v>0</v>
      </c>
      <c r="H98" s="65">
        <f ca="1">IF(ROWS($1:85)&gt;COUNT(Dong1),"",IF(OFFSET(TH!N$1,SMALL(Dong1,ROWS($1:85)),)="1111",OFFSET(TH!L$1,SMALL(Dong1,ROWS($1:85)),),0))</f>
        <v>300000</v>
      </c>
      <c r="I98" s="63">
        <f t="shared" ca="1" si="2"/>
        <v>35993000</v>
      </c>
      <c r="J98" s="68"/>
    </row>
    <row r="99" spans="1:10" ht="19.5" customHeight="1">
      <c r="A99" s="62">
        <f ca="1">IF(ROWS($1:86)&gt;COUNT(Dong1),"",OFFSET(TH!B$1,SMALL(Dong1,ROWS($1:86)),))</f>
        <v>42811</v>
      </c>
      <c r="B99" s="62">
        <f ca="1">IF(ROWS($1:86)&gt;COUNT(Dong1),"",OFFSET(TH!D$1,SMALL(Dong1,ROWS($1:86)),))</f>
        <v>42811</v>
      </c>
      <c r="C99" s="63" t="str">
        <f ca="1">IF(ROWS($1:86)&gt;COUNT(Dong1),"",IF(OFFSET(TH!M$1,SMALL(Dong1,ROWS($1:86)),)="1111",OFFSET(TH!C$1,SMALL(Dong1,ROWS($1:86)),),""))</f>
        <v/>
      </c>
      <c r="D99" s="64" t="str">
        <f ca="1">IF(ROWS($1:86)&gt;COUNT(Dong1),"",IF(OFFSET(TH!N$1,SMALL(Dong1,ROWS($1:86)),)="1111",OFFSET(TH!C$1,SMALL(Dong1,ROWS($1:86)),),""))</f>
        <v>C70</v>
      </c>
      <c r="E99" s="95" t="str">
        <f ca="1">IF(ROWS($1:86)&gt;COUNT(Dong1),"",OFFSET(TH!E$1,SMALL(Dong1,ROWS($1:86)),))</f>
        <v>Tiền đóng cont</v>
      </c>
      <c r="F99" s="66">
        <f ca="1">IF(ROWS($1:86)&gt;COUNT(Dong1),"",IF(OFFSET(TH!N$1,SMALL(Dong1,ROWS($1:86)),)="1111",OFFSET(TH!M$1,SMALL(Dong1,ROWS($1:86)),),OFFSET(TH!N$1,SMALL(Dong1,ROWS($1:86)),)))</f>
        <v>0</v>
      </c>
      <c r="G99" s="67">
        <f ca="1">IF(ROWS($1:86)&gt;COUNT(Dong1),"",IF(OFFSET(TH!M$1,SMALL(Dong1,ROWS($1:86)),)="1111",OFFSET(TH!L$1,SMALL(Dong1,ROWS($1:86)),),0))</f>
        <v>0</v>
      </c>
      <c r="H99" s="65">
        <f ca="1">IF(ROWS($1:86)&gt;COUNT(Dong1),"",IF(OFFSET(TH!N$1,SMALL(Dong1,ROWS($1:86)),)="1111",OFFSET(TH!L$1,SMALL(Dong1,ROWS($1:86)),),0))</f>
        <v>500000</v>
      </c>
      <c r="I99" s="63">
        <f t="shared" ca="1" si="2"/>
        <v>35493000</v>
      </c>
      <c r="J99" s="68"/>
    </row>
    <row r="100" spans="1:10" ht="19.5" customHeight="1">
      <c r="A100" s="62">
        <f ca="1">IF(ROWS($1:87)&gt;COUNT(Dong1),"",OFFSET(TH!B$1,SMALL(Dong1,ROWS($1:87)),))</f>
        <v>42812</v>
      </c>
      <c r="B100" s="62">
        <f ca="1">IF(ROWS($1:87)&gt;COUNT(Dong1),"",OFFSET(TH!D$1,SMALL(Dong1,ROWS($1:87)),))</f>
        <v>42812</v>
      </c>
      <c r="C100" s="63" t="str">
        <f ca="1">IF(ROWS($1:87)&gt;COUNT(Dong1),"",IF(OFFSET(TH!M$1,SMALL(Dong1,ROWS($1:87)),)="1111",OFFSET(TH!C$1,SMALL(Dong1,ROWS($1:87)),),""))</f>
        <v/>
      </c>
      <c r="D100" s="64" t="str">
        <f ca="1">IF(ROWS($1:87)&gt;COUNT(Dong1),"",IF(OFFSET(TH!N$1,SMALL(Dong1,ROWS($1:87)),)="1111",OFFSET(TH!C$1,SMALL(Dong1,ROWS($1:87)),),""))</f>
        <v>C71</v>
      </c>
      <c r="E100" s="95" t="str">
        <f ca="1">IF(ROWS($1:87)&gt;COUNT(Dong1),"",OFFSET(TH!E$1,SMALL(Dong1,ROWS($1:87)),))</f>
        <v>Chi phí TV</v>
      </c>
      <c r="F100" s="66">
        <f ca="1">IF(ROWS($1:87)&gt;COUNT(Dong1),"",IF(OFFSET(TH!N$1,SMALL(Dong1,ROWS($1:87)),)="1111",OFFSET(TH!M$1,SMALL(Dong1,ROWS($1:87)),),OFFSET(TH!N$1,SMALL(Dong1,ROWS($1:87)),)))</f>
        <v>0</v>
      </c>
      <c r="G100" s="67">
        <f ca="1">IF(ROWS($1:87)&gt;COUNT(Dong1),"",IF(OFFSET(TH!M$1,SMALL(Dong1,ROWS($1:87)),)="1111",OFFSET(TH!L$1,SMALL(Dong1,ROWS($1:87)),),0))</f>
        <v>0</v>
      </c>
      <c r="H100" s="65">
        <f ca="1">IF(ROWS($1:87)&gt;COUNT(Dong1),"",IF(OFFSET(TH!N$1,SMALL(Dong1,ROWS($1:87)),)="1111",OFFSET(TH!L$1,SMALL(Dong1,ROWS($1:87)),),0))</f>
        <v>10000000</v>
      </c>
      <c r="I100" s="63">
        <f t="shared" ca="1" si="2"/>
        <v>25493000</v>
      </c>
      <c r="J100" s="68"/>
    </row>
    <row r="101" spans="1:10" ht="19.5" customHeight="1">
      <c r="A101" s="62">
        <f ca="1">IF(ROWS($1:88)&gt;COUNT(Dong1),"",OFFSET(TH!B$1,SMALL(Dong1,ROWS($1:88)),))</f>
        <v>42812</v>
      </c>
      <c r="B101" s="62">
        <f ca="1">IF(ROWS($1:88)&gt;COUNT(Dong1),"",OFFSET(TH!D$1,SMALL(Dong1,ROWS($1:88)),))</f>
        <v>42812</v>
      </c>
      <c r="C101" s="63" t="str">
        <f ca="1">IF(ROWS($1:88)&gt;COUNT(Dong1),"",IF(OFFSET(TH!M$1,SMALL(Dong1,ROWS($1:88)),)="1111",OFFSET(TH!C$1,SMALL(Dong1,ROWS($1:88)),),""))</f>
        <v/>
      </c>
      <c r="D101" s="64" t="str">
        <f ca="1">IF(ROWS($1:88)&gt;COUNT(Dong1),"",IF(OFFSET(TH!N$1,SMALL(Dong1,ROWS($1:88)),)="1111",OFFSET(TH!C$1,SMALL(Dong1,ROWS($1:88)),),""))</f>
        <v>C72</v>
      </c>
      <c r="E101" s="95" t="str">
        <f ca="1">IF(ROWS($1:88)&gt;COUNT(Dong1),"",OFFSET(TH!E$1,SMALL(Dong1,ROWS($1:88)),))</f>
        <v>Chi phí đi đóng cont</v>
      </c>
      <c r="F101" s="66">
        <f ca="1">IF(ROWS($1:88)&gt;COUNT(Dong1),"",IF(OFFSET(TH!N$1,SMALL(Dong1,ROWS($1:88)),)="1111",OFFSET(TH!M$1,SMALL(Dong1,ROWS($1:88)),),OFFSET(TH!N$1,SMALL(Dong1,ROWS($1:88)),)))</f>
        <v>0</v>
      </c>
      <c r="G101" s="67">
        <f ca="1">IF(ROWS($1:88)&gt;COUNT(Dong1),"",IF(OFFSET(TH!M$1,SMALL(Dong1,ROWS($1:88)),)="1111",OFFSET(TH!L$1,SMALL(Dong1,ROWS($1:88)),),0))</f>
        <v>0</v>
      </c>
      <c r="H101" s="65">
        <f ca="1">IF(ROWS($1:88)&gt;COUNT(Dong1),"",IF(OFFSET(TH!N$1,SMALL(Dong1,ROWS($1:88)),)="1111",OFFSET(TH!L$1,SMALL(Dong1,ROWS($1:88)),),0))</f>
        <v>700000</v>
      </c>
      <c r="I101" s="63">
        <f t="shared" ca="1" si="2"/>
        <v>24793000</v>
      </c>
      <c r="J101" s="68"/>
    </row>
    <row r="102" spans="1:10" ht="19.5" customHeight="1">
      <c r="A102" s="62">
        <f ca="1">IF(ROWS($1:89)&gt;COUNT(Dong1),"",OFFSET(TH!B$1,SMALL(Dong1,ROWS($1:89)),))</f>
        <v>42812</v>
      </c>
      <c r="B102" s="62">
        <f ca="1">IF(ROWS($1:89)&gt;COUNT(Dong1),"",OFFSET(TH!D$1,SMALL(Dong1,ROWS($1:89)),))</f>
        <v>42812</v>
      </c>
      <c r="C102" s="63" t="str">
        <f ca="1">IF(ROWS($1:89)&gt;COUNT(Dong1),"",IF(OFFSET(TH!M$1,SMALL(Dong1,ROWS($1:89)),)="1111",OFFSET(TH!C$1,SMALL(Dong1,ROWS($1:89)),),""))</f>
        <v>T15</v>
      </c>
      <c r="D102" s="64" t="str">
        <f ca="1">IF(ROWS($1:89)&gt;COUNT(Dong1),"",IF(OFFSET(TH!N$1,SMALL(Dong1,ROWS($1:89)),)="1111",OFFSET(TH!C$1,SMALL(Dong1,ROWS($1:89)),),""))</f>
        <v/>
      </c>
      <c r="E102" s="95" t="str">
        <f ca="1">IF(ROWS($1:89)&gt;COUNT(Dong1),"",OFFSET(TH!E$1,SMALL(Dong1,ROWS($1:89)),))</f>
        <v>Thu t/ứng PC:59&amp;70 ngày 17/3</v>
      </c>
      <c r="F102" s="66">
        <f ca="1">IF(ROWS($1:89)&gt;COUNT(Dong1),"",IF(OFFSET(TH!N$1,SMALL(Dong1,ROWS($1:89)),)="1111",OFFSET(TH!M$1,SMALL(Dong1,ROWS($1:89)),),OFFSET(TH!N$1,SMALL(Dong1,ROWS($1:89)),)))</f>
        <v>0</v>
      </c>
      <c r="G102" s="67">
        <f ca="1">IF(ROWS($1:89)&gt;COUNT(Dong1),"",IF(OFFSET(TH!M$1,SMALL(Dong1,ROWS($1:89)),)="1111",OFFSET(TH!L$1,SMALL(Dong1,ROWS($1:89)),),0))</f>
        <v>1000000</v>
      </c>
      <c r="H102" s="65">
        <f ca="1">IF(ROWS($1:89)&gt;COUNT(Dong1),"",IF(OFFSET(TH!N$1,SMALL(Dong1,ROWS($1:89)),)="1111",OFFSET(TH!L$1,SMALL(Dong1,ROWS($1:89)),),0))</f>
        <v>0</v>
      </c>
      <c r="I102" s="63">
        <f t="shared" ca="1" si="2"/>
        <v>25793000</v>
      </c>
      <c r="J102" s="68"/>
    </row>
    <row r="103" spans="1:10" ht="19.5" customHeight="1">
      <c r="A103" s="62">
        <f ca="1">IF(ROWS($1:90)&gt;COUNT(Dong1),"",OFFSET(TH!B$1,SMALL(Dong1,ROWS($1:90)),))</f>
        <v>42812</v>
      </c>
      <c r="B103" s="62">
        <f ca="1">IF(ROWS($1:90)&gt;COUNT(Dong1),"",OFFSET(TH!D$1,SMALL(Dong1,ROWS($1:90)),))</f>
        <v>42812</v>
      </c>
      <c r="C103" s="63" t="str">
        <f ca="1">IF(ROWS($1:90)&gt;COUNT(Dong1),"",IF(OFFSET(TH!M$1,SMALL(Dong1,ROWS($1:90)),)="1111",OFFSET(TH!C$1,SMALL(Dong1,ROWS($1:90)),),""))</f>
        <v/>
      </c>
      <c r="D103" s="64" t="str">
        <f ca="1">IF(ROWS($1:90)&gt;COUNT(Dong1),"",IF(OFFSET(TH!N$1,SMALL(Dong1,ROWS($1:90)),)="1111",OFFSET(TH!C$1,SMALL(Dong1,ROWS($1:90)),),""))</f>
        <v>C73</v>
      </c>
      <c r="E103" s="95" t="str">
        <f ca="1">IF(ROWS($1:90)&gt;COUNT(Dong1),"",OFFSET(TH!E$1,SMALL(Dong1,ROWS($1:90)),))</f>
        <v>Chi tiêền chợ</v>
      </c>
      <c r="F103" s="66">
        <f ca="1">IF(ROWS($1:90)&gt;COUNT(Dong1),"",IF(OFFSET(TH!N$1,SMALL(Dong1,ROWS($1:90)),)="1111",OFFSET(TH!M$1,SMALL(Dong1,ROWS($1:90)),),OFFSET(TH!N$1,SMALL(Dong1,ROWS($1:90)),)))</f>
        <v>0</v>
      </c>
      <c r="G103" s="67">
        <f ca="1">IF(ROWS($1:90)&gt;COUNT(Dong1),"",IF(OFFSET(TH!M$1,SMALL(Dong1,ROWS($1:90)),)="1111",OFFSET(TH!L$1,SMALL(Dong1,ROWS($1:90)),),0))</f>
        <v>0</v>
      </c>
      <c r="H103" s="65">
        <f ca="1">IF(ROWS($1:90)&gt;COUNT(Dong1),"",IF(OFFSET(TH!N$1,SMALL(Dong1,ROWS($1:90)),)="1111",OFFSET(TH!L$1,SMALL(Dong1,ROWS($1:90)),),0))</f>
        <v>1000000</v>
      </c>
      <c r="I103" s="63">
        <f t="shared" ca="1" si="2"/>
        <v>24793000</v>
      </c>
      <c r="J103" s="68"/>
    </row>
    <row r="104" spans="1:10" ht="19.5" customHeight="1">
      <c r="A104" s="62">
        <f ca="1">IF(ROWS($1:91)&gt;COUNT(Dong1),"",OFFSET(TH!B$1,SMALL(Dong1,ROWS($1:91)),))</f>
        <v>42812</v>
      </c>
      <c r="B104" s="62">
        <f ca="1">IF(ROWS($1:91)&gt;COUNT(Dong1),"",OFFSET(TH!D$1,SMALL(Dong1,ROWS($1:91)),))</f>
        <v>42812</v>
      </c>
      <c r="C104" s="63" t="str">
        <f ca="1">IF(ROWS($1:91)&gt;COUNT(Dong1),"",IF(OFFSET(TH!M$1,SMALL(Dong1,ROWS($1:91)),)="1111",OFFSET(TH!C$1,SMALL(Dong1,ROWS($1:91)),),""))</f>
        <v/>
      </c>
      <c r="D104" s="64" t="str">
        <f ca="1">IF(ROWS($1:91)&gt;COUNT(Dong1),"",IF(OFFSET(TH!N$1,SMALL(Dong1,ROWS($1:91)),)="1111",OFFSET(TH!C$1,SMALL(Dong1,ROWS($1:91)),),""))</f>
        <v>C74</v>
      </c>
      <c r="E104" s="95" t="str">
        <f ca="1">IF(ROWS($1:91)&gt;COUNT(Dong1),"",OFFSET(TH!E$1,SMALL(Dong1,ROWS($1:91)),))</f>
        <v>Tiền bảo vệ</v>
      </c>
      <c r="F104" s="66">
        <f ca="1">IF(ROWS($1:91)&gt;COUNT(Dong1),"",IF(OFFSET(TH!N$1,SMALL(Dong1,ROWS($1:91)),)="1111",OFFSET(TH!M$1,SMALL(Dong1,ROWS($1:91)),),OFFSET(TH!N$1,SMALL(Dong1,ROWS($1:91)),)))</f>
        <v>0</v>
      </c>
      <c r="G104" s="67">
        <f ca="1">IF(ROWS($1:91)&gt;COUNT(Dong1),"",IF(OFFSET(TH!M$1,SMALL(Dong1,ROWS($1:91)),)="1111",OFFSET(TH!L$1,SMALL(Dong1,ROWS($1:91)),),0))</f>
        <v>0</v>
      </c>
      <c r="H104" s="65">
        <f ca="1">IF(ROWS($1:91)&gt;COUNT(Dong1),"",IF(OFFSET(TH!N$1,SMALL(Dong1,ROWS($1:91)),)="1111",OFFSET(TH!L$1,SMALL(Dong1,ROWS($1:91)),),0))</f>
        <v>12650000</v>
      </c>
      <c r="I104" s="63">
        <f t="shared" ca="1" si="2"/>
        <v>12143000</v>
      </c>
      <c r="J104" s="68"/>
    </row>
    <row r="105" spans="1:10" ht="19.5" customHeight="1">
      <c r="A105" s="62">
        <f ca="1">IF(ROWS($1:92)&gt;COUNT(Dong1),"",OFFSET(TH!B$1,SMALL(Dong1,ROWS($1:92)),))</f>
        <v>42812</v>
      </c>
      <c r="B105" s="62">
        <f ca="1">IF(ROWS($1:92)&gt;COUNT(Dong1),"",OFFSET(TH!D$1,SMALL(Dong1,ROWS($1:92)),))</f>
        <v>42812</v>
      </c>
      <c r="C105" s="63" t="str">
        <f ca="1">IF(ROWS($1:92)&gt;COUNT(Dong1),"",IF(OFFSET(TH!M$1,SMALL(Dong1,ROWS($1:92)),)="1111",OFFSET(TH!C$1,SMALL(Dong1,ROWS($1:92)),),""))</f>
        <v/>
      </c>
      <c r="D105" s="64" t="str">
        <f ca="1">IF(ROWS($1:92)&gt;COUNT(Dong1),"",IF(OFFSET(TH!N$1,SMALL(Dong1,ROWS($1:92)),)="1111",OFFSET(TH!C$1,SMALL(Dong1,ROWS($1:92)),),""))</f>
        <v>C75</v>
      </c>
      <c r="E105" s="95" t="str">
        <f ca="1">IF(ROWS($1:92)&gt;COUNT(Dong1),"",OFFSET(TH!E$1,SMALL(Dong1,ROWS($1:92)),))</f>
        <v>Chi phí</v>
      </c>
      <c r="F105" s="66">
        <f ca="1">IF(ROWS($1:92)&gt;COUNT(Dong1),"",IF(OFFSET(TH!N$1,SMALL(Dong1,ROWS($1:92)),)="1111",OFFSET(TH!M$1,SMALL(Dong1,ROWS($1:92)),),OFFSET(TH!N$1,SMALL(Dong1,ROWS($1:92)),)))</f>
        <v>0</v>
      </c>
      <c r="G105" s="67">
        <f ca="1">IF(ROWS($1:92)&gt;COUNT(Dong1),"",IF(OFFSET(TH!M$1,SMALL(Dong1,ROWS($1:92)),)="1111",OFFSET(TH!L$1,SMALL(Dong1,ROWS($1:92)),),0))</f>
        <v>0</v>
      </c>
      <c r="H105" s="65">
        <f ca="1">IF(ROWS($1:92)&gt;COUNT(Dong1),"",IF(OFFSET(TH!N$1,SMALL(Dong1,ROWS($1:92)),)="1111",OFFSET(TH!L$1,SMALL(Dong1,ROWS($1:92)),),0))</f>
        <v>10000000</v>
      </c>
      <c r="I105" s="63">
        <f t="shared" ca="1" si="2"/>
        <v>2143000</v>
      </c>
      <c r="J105" s="68"/>
    </row>
    <row r="106" spans="1:10" ht="19.5" customHeight="1">
      <c r="A106" s="62">
        <f ca="1">IF(ROWS($1:93)&gt;COUNT(Dong1),"",OFFSET(TH!B$1,SMALL(Dong1,ROWS($1:93)),))</f>
        <v>42812</v>
      </c>
      <c r="B106" s="62">
        <f ca="1">IF(ROWS($1:93)&gt;COUNT(Dong1),"",OFFSET(TH!D$1,SMALL(Dong1,ROWS($1:93)),))</f>
        <v>42812</v>
      </c>
      <c r="C106" s="63" t="str">
        <f ca="1">IF(ROWS($1:93)&gt;COUNT(Dong1),"",IF(OFFSET(TH!M$1,SMALL(Dong1,ROWS($1:93)),)="1111",OFFSET(TH!C$1,SMALL(Dong1,ROWS($1:93)),),""))</f>
        <v/>
      </c>
      <c r="D106" s="64" t="str">
        <f ca="1">IF(ROWS($1:93)&gt;COUNT(Dong1),"",IF(OFFSET(TH!N$1,SMALL(Dong1,ROWS($1:93)),)="1111",OFFSET(TH!C$1,SMALL(Dong1,ROWS($1:93)),),""))</f>
        <v>C76</v>
      </c>
      <c r="E106" s="95" t="str">
        <f ca="1">IF(ROWS($1:93)&gt;COUNT(Dong1),"",OFFSET(TH!E$1,SMALL(Dong1,ROWS($1:93)),))</f>
        <v>Tiền dthoai5</v>
      </c>
      <c r="F106" s="66">
        <f ca="1">IF(ROWS($1:93)&gt;COUNT(Dong1),"",IF(OFFSET(TH!N$1,SMALL(Dong1,ROWS($1:93)),)="1111",OFFSET(TH!M$1,SMALL(Dong1,ROWS($1:93)),),OFFSET(TH!N$1,SMALL(Dong1,ROWS($1:93)),)))</f>
        <v>0</v>
      </c>
      <c r="G106" s="67">
        <f ca="1">IF(ROWS($1:93)&gt;COUNT(Dong1),"",IF(OFFSET(TH!M$1,SMALL(Dong1,ROWS($1:93)),)="1111",OFFSET(TH!L$1,SMALL(Dong1,ROWS($1:93)),),0))</f>
        <v>0</v>
      </c>
      <c r="H106" s="65">
        <f ca="1">IF(ROWS($1:93)&gt;COUNT(Dong1),"",IF(OFFSET(TH!N$1,SMALL(Dong1,ROWS($1:93)),)="1111",OFFSET(TH!L$1,SMALL(Dong1,ROWS($1:93)),),0))</f>
        <v>212000</v>
      </c>
      <c r="I106" s="63">
        <f t="shared" ca="1" si="2"/>
        <v>1931000</v>
      </c>
      <c r="J106" s="68"/>
    </row>
    <row r="107" spans="1:10" ht="19.5" customHeight="1">
      <c r="A107" s="62">
        <f ca="1">IF(ROWS($1:94)&gt;COUNT(Dong1),"",OFFSET(TH!B$1,SMALL(Dong1,ROWS($1:94)),))</f>
        <v>42814</v>
      </c>
      <c r="B107" s="62">
        <f ca="1">IF(ROWS($1:94)&gt;COUNT(Dong1),"",OFFSET(TH!D$1,SMALL(Dong1,ROWS($1:94)),))</f>
        <v>42814</v>
      </c>
      <c r="C107" s="63" t="str">
        <f ca="1">IF(ROWS($1:94)&gt;COUNT(Dong1),"",IF(OFFSET(TH!M$1,SMALL(Dong1,ROWS($1:94)),)="1111",OFFSET(TH!C$1,SMALL(Dong1,ROWS($1:94)),),""))</f>
        <v>T16</v>
      </c>
      <c r="D107" s="64" t="str">
        <f ca="1">IF(ROWS($1:94)&gt;COUNT(Dong1),"",IF(OFFSET(TH!N$1,SMALL(Dong1,ROWS($1:94)),)="1111",OFFSET(TH!C$1,SMALL(Dong1,ROWS($1:94)),),""))</f>
        <v/>
      </c>
      <c r="E107" s="95" t="str">
        <f ca="1">IF(ROWS($1:94)&gt;COUNT(Dong1),"",OFFSET(TH!E$1,SMALL(Dong1,ROWS($1:94)),))</f>
        <v>Thu tiền - Huyền CG</v>
      </c>
      <c r="F107" s="66" t="str">
        <f ca="1">IF(ROWS($1:94)&gt;COUNT(Dong1),"",IF(OFFSET(TH!N$1,SMALL(Dong1,ROWS($1:94)),)="1111",OFFSET(TH!M$1,SMALL(Dong1,ROWS($1:94)),),OFFSET(TH!N$1,SMALL(Dong1,ROWS($1:94)),)))</f>
        <v>331</v>
      </c>
      <c r="G107" s="67">
        <f ca="1">IF(ROWS($1:94)&gt;COUNT(Dong1),"",IF(OFFSET(TH!M$1,SMALL(Dong1,ROWS($1:94)),)="1111",OFFSET(TH!L$1,SMALL(Dong1,ROWS($1:94)),),0))</f>
        <v>230000000</v>
      </c>
      <c r="H107" s="65">
        <f ca="1">IF(ROWS($1:94)&gt;COUNT(Dong1),"",IF(OFFSET(TH!N$1,SMALL(Dong1,ROWS($1:94)),)="1111",OFFSET(TH!L$1,SMALL(Dong1,ROWS($1:94)),),0))</f>
        <v>0</v>
      </c>
      <c r="I107" s="63">
        <f t="shared" ca="1" si="2"/>
        <v>231931000</v>
      </c>
      <c r="J107" s="68"/>
    </row>
    <row r="108" spans="1:10" ht="19.5" customHeight="1">
      <c r="A108" s="62">
        <f ca="1">IF(ROWS($1:95)&gt;COUNT(Dong1),"",OFFSET(TH!B$1,SMALL(Dong1,ROWS($1:95)),))</f>
        <v>42814</v>
      </c>
      <c r="B108" s="62">
        <f ca="1">IF(ROWS($1:95)&gt;COUNT(Dong1),"",OFFSET(TH!D$1,SMALL(Dong1,ROWS($1:95)),))</f>
        <v>42814</v>
      </c>
      <c r="C108" s="63" t="str">
        <f ca="1">IF(ROWS($1:95)&gt;COUNT(Dong1),"",IF(OFFSET(TH!M$1,SMALL(Dong1,ROWS($1:95)),)="1111",OFFSET(TH!C$1,SMALL(Dong1,ROWS($1:95)),),""))</f>
        <v>T17</v>
      </c>
      <c r="D108" s="64" t="str">
        <f ca="1">IF(ROWS($1:95)&gt;COUNT(Dong1),"",IF(OFFSET(TH!N$1,SMALL(Dong1,ROWS($1:95)),)="1111",OFFSET(TH!C$1,SMALL(Dong1,ROWS($1:95)),),""))</f>
        <v/>
      </c>
      <c r="E108" s="95" t="str">
        <f ca="1">IF(ROWS($1:95)&gt;COUNT(Dong1),"",OFFSET(TH!E$1,SMALL(Dong1,ROWS($1:95)),))</f>
        <v>Thu tiền - C Dương</v>
      </c>
      <c r="F108" s="66">
        <f ca="1">IF(ROWS($1:95)&gt;COUNT(Dong1),"",IF(OFFSET(TH!N$1,SMALL(Dong1,ROWS($1:95)),)="1111",OFFSET(TH!M$1,SMALL(Dong1,ROWS($1:95)),),OFFSET(TH!N$1,SMALL(Dong1,ROWS($1:95)),)))</f>
        <v>0</v>
      </c>
      <c r="G108" s="67">
        <f ca="1">IF(ROWS($1:95)&gt;COUNT(Dong1),"",IF(OFFSET(TH!M$1,SMALL(Dong1,ROWS($1:95)),)="1111",OFFSET(TH!L$1,SMALL(Dong1,ROWS($1:95)),),0))</f>
        <v>200000000</v>
      </c>
      <c r="H108" s="65">
        <f ca="1">IF(ROWS($1:95)&gt;COUNT(Dong1),"",IF(OFFSET(TH!N$1,SMALL(Dong1,ROWS($1:95)),)="1111",OFFSET(TH!L$1,SMALL(Dong1,ROWS($1:95)),),0))</f>
        <v>0</v>
      </c>
      <c r="I108" s="63">
        <f t="shared" ca="1" si="2"/>
        <v>431931000</v>
      </c>
      <c r="J108" s="68"/>
    </row>
    <row r="109" spans="1:10" ht="19.5" customHeight="1">
      <c r="A109" s="62">
        <f ca="1">IF(ROWS($1:96)&gt;COUNT(Dong1),"",OFFSET(TH!B$1,SMALL(Dong1,ROWS($1:96)),))</f>
        <v>42814</v>
      </c>
      <c r="B109" s="62">
        <f ca="1">IF(ROWS($1:96)&gt;COUNT(Dong1),"",OFFSET(TH!D$1,SMALL(Dong1,ROWS($1:96)),))</f>
        <v>42814</v>
      </c>
      <c r="C109" s="63" t="str">
        <f ca="1">IF(ROWS($1:96)&gt;COUNT(Dong1),"",IF(OFFSET(TH!M$1,SMALL(Dong1,ROWS($1:96)),)="1111",OFFSET(TH!C$1,SMALL(Dong1,ROWS($1:96)),),""))</f>
        <v/>
      </c>
      <c r="D109" s="64" t="str">
        <f ca="1">IF(ROWS($1:96)&gt;COUNT(Dong1),"",IF(OFFSET(TH!N$1,SMALL(Dong1,ROWS($1:96)),)="1111",OFFSET(TH!C$1,SMALL(Dong1,ROWS($1:96)),),""))</f>
        <v>C77</v>
      </c>
      <c r="E109" s="95" t="str">
        <f ca="1">IF(ROWS($1:96)&gt;COUNT(Dong1),"",OFFSET(TH!E$1,SMALL(Dong1,ROWS($1:96)),))</f>
        <v>Chi lương TV</v>
      </c>
      <c r="F109" s="66">
        <f ca="1">IF(ROWS($1:96)&gt;COUNT(Dong1),"",IF(OFFSET(TH!N$1,SMALL(Dong1,ROWS($1:96)),)="1111",OFFSET(TH!M$1,SMALL(Dong1,ROWS($1:96)),),OFFSET(TH!N$1,SMALL(Dong1,ROWS($1:96)),)))</f>
        <v>0</v>
      </c>
      <c r="G109" s="67">
        <f ca="1">IF(ROWS($1:96)&gt;COUNT(Dong1),"",IF(OFFSET(TH!M$1,SMALL(Dong1,ROWS($1:96)),)="1111",OFFSET(TH!L$1,SMALL(Dong1,ROWS($1:96)),),0))</f>
        <v>0</v>
      </c>
      <c r="H109" s="65">
        <f ca="1">IF(ROWS($1:96)&gt;COUNT(Dong1),"",IF(OFFSET(TH!N$1,SMALL(Dong1,ROWS($1:96)),)="1111",OFFSET(TH!L$1,SMALL(Dong1,ROWS($1:96)),),0))</f>
        <v>370000000</v>
      </c>
      <c r="I109" s="63">
        <f t="shared" ca="1" si="2"/>
        <v>61931000</v>
      </c>
      <c r="J109" s="68"/>
    </row>
    <row r="110" spans="1:10" ht="19.5" customHeight="1">
      <c r="A110" s="62">
        <f ca="1">IF(ROWS($1:97)&gt;COUNT(Dong1),"",OFFSET(TH!B$1,SMALL(Dong1,ROWS($1:97)),))</f>
        <v>42814</v>
      </c>
      <c r="B110" s="62">
        <f ca="1">IF(ROWS($1:97)&gt;COUNT(Dong1),"",OFFSET(TH!D$1,SMALL(Dong1,ROWS($1:97)),))</f>
        <v>42814</v>
      </c>
      <c r="C110" s="63" t="str">
        <f ca="1">IF(ROWS($1:97)&gt;COUNT(Dong1),"",IF(OFFSET(TH!M$1,SMALL(Dong1,ROWS($1:97)),)="1111",OFFSET(TH!C$1,SMALL(Dong1,ROWS($1:97)),),""))</f>
        <v/>
      </c>
      <c r="D110" s="64" t="str">
        <f ca="1">IF(ROWS($1:97)&gt;COUNT(Dong1),"",IF(OFFSET(TH!N$1,SMALL(Dong1,ROWS($1:97)),)="1111",OFFSET(TH!C$1,SMALL(Dong1,ROWS($1:97)),),""))</f>
        <v>C78</v>
      </c>
      <c r="E110" s="95" t="str">
        <f ca="1">IF(ROWS($1:97)&gt;COUNT(Dong1),"",OFFSET(TH!E$1,SMALL(Dong1,ROWS($1:97)),))</f>
        <v>Chi phí TV</v>
      </c>
      <c r="F110" s="66">
        <f ca="1">IF(ROWS($1:97)&gt;COUNT(Dong1),"",IF(OFFSET(TH!N$1,SMALL(Dong1,ROWS($1:97)),)="1111",OFFSET(TH!M$1,SMALL(Dong1,ROWS($1:97)),),OFFSET(TH!N$1,SMALL(Dong1,ROWS($1:97)),)))</f>
        <v>0</v>
      </c>
      <c r="G110" s="67">
        <f ca="1">IF(ROWS($1:97)&gt;COUNT(Dong1),"",IF(OFFSET(TH!M$1,SMALL(Dong1,ROWS($1:97)),)="1111",OFFSET(TH!L$1,SMALL(Dong1,ROWS($1:97)),),0))</f>
        <v>0</v>
      </c>
      <c r="H110" s="65">
        <f ca="1">IF(ROWS($1:97)&gt;COUNT(Dong1),"",IF(OFFSET(TH!N$1,SMALL(Dong1,ROWS($1:97)),)="1111",OFFSET(TH!L$1,SMALL(Dong1,ROWS($1:97)),),0))</f>
        <v>10000000</v>
      </c>
      <c r="I110" s="63">
        <f t="shared" ca="1" si="2"/>
        <v>51931000</v>
      </c>
      <c r="J110" s="68"/>
    </row>
    <row r="111" spans="1:10" ht="19.5" customHeight="1">
      <c r="A111" s="62">
        <f ca="1">IF(ROWS($1:98)&gt;COUNT(Dong1),"",OFFSET(TH!B$1,SMALL(Dong1,ROWS($1:98)),))</f>
        <v>42814</v>
      </c>
      <c r="B111" s="62">
        <f ca="1">IF(ROWS($1:98)&gt;COUNT(Dong1),"",OFFSET(TH!D$1,SMALL(Dong1,ROWS($1:98)),))</f>
        <v>42814</v>
      </c>
      <c r="C111" s="63" t="str">
        <f ca="1">IF(ROWS($1:98)&gt;COUNT(Dong1),"",IF(OFFSET(TH!M$1,SMALL(Dong1,ROWS($1:98)),)="1111",OFFSET(TH!C$1,SMALL(Dong1,ROWS($1:98)),),""))</f>
        <v/>
      </c>
      <c r="D111" s="64" t="str">
        <f ca="1">IF(ROWS($1:98)&gt;COUNT(Dong1),"",IF(OFFSET(TH!N$1,SMALL(Dong1,ROWS($1:98)),)="1111",OFFSET(TH!C$1,SMALL(Dong1,ROWS($1:98)),),""))</f>
        <v>C79</v>
      </c>
      <c r="E111" s="95" t="str">
        <f ca="1">IF(ROWS($1:98)&gt;COUNT(Dong1),"",OFFSET(TH!E$1,SMALL(Dong1,ROWS($1:98)),))</f>
        <v>Đóng hụi - Chị 9</v>
      </c>
      <c r="F111" s="66">
        <f ca="1">IF(ROWS($1:98)&gt;COUNT(Dong1),"",IF(OFFSET(TH!N$1,SMALL(Dong1,ROWS($1:98)),)="1111",OFFSET(TH!M$1,SMALL(Dong1,ROWS($1:98)),),OFFSET(TH!N$1,SMALL(Dong1,ROWS($1:98)),)))</f>
        <v>0</v>
      </c>
      <c r="G111" s="67">
        <f ca="1">IF(ROWS($1:98)&gt;COUNT(Dong1),"",IF(OFFSET(TH!M$1,SMALL(Dong1,ROWS($1:98)),)="1111",OFFSET(TH!L$1,SMALL(Dong1,ROWS($1:98)),),0))</f>
        <v>0</v>
      </c>
      <c r="H111" s="65">
        <f ca="1">IF(ROWS($1:98)&gt;COUNT(Dong1),"",IF(OFFSET(TH!N$1,SMALL(Dong1,ROWS($1:98)),)="1111",OFFSET(TH!L$1,SMALL(Dong1,ROWS($1:98)),),0))</f>
        <v>1600000</v>
      </c>
      <c r="I111" s="63">
        <f t="shared" ca="1" si="2"/>
        <v>50331000</v>
      </c>
      <c r="J111" s="68"/>
    </row>
    <row r="112" spans="1:10" ht="19.5" customHeight="1">
      <c r="A112" s="62">
        <f ca="1">IF(ROWS($1:99)&gt;COUNT(Dong1),"",OFFSET(TH!B$1,SMALL(Dong1,ROWS($1:99)),))</f>
        <v>42815</v>
      </c>
      <c r="B112" s="62">
        <f ca="1">IF(ROWS($1:99)&gt;COUNT(Dong1),"",OFFSET(TH!D$1,SMALL(Dong1,ROWS($1:99)),))</f>
        <v>42815</v>
      </c>
      <c r="C112" s="63" t="str">
        <f ca="1">IF(ROWS($1:99)&gt;COUNT(Dong1),"",IF(OFFSET(TH!M$1,SMALL(Dong1,ROWS($1:99)),)="1111",OFFSET(TH!C$1,SMALL(Dong1,ROWS($1:99)),),""))</f>
        <v/>
      </c>
      <c r="D112" s="64" t="str">
        <f ca="1">IF(ROWS($1:99)&gt;COUNT(Dong1),"",IF(OFFSET(TH!N$1,SMALL(Dong1,ROWS($1:99)),)="1111",OFFSET(TH!C$1,SMALL(Dong1,ROWS($1:99)),),""))</f>
        <v>C80</v>
      </c>
      <c r="E112" s="95" t="str">
        <f ca="1">IF(ROWS($1:99)&gt;COUNT(Dong1),"",OFFSET(TH!E$1,SMALL(Dong1,ROWS($1:99)),))</f>
        <v>Tiền bồn inox</v>
      </c>
      <c r="F112" s="66">
        <f ca="1">IF(ROWS($1:99)&gt;COUNT(Dong1),"",IF(OFFSET(TH!N$1,SMALL(Dong1,ROWS($1:99)),)="1111",OFFSET(TH!M$1,SMALL(Dong1,ROWS($1:99)),),OFFSET(TH!N$1,SMALL(Dong1,ROWS($1:99)),)))</f>
        <v>0</v>
      </c>
      <c r="G112" s="67">
        <f ca="1">IF(ROWS($1:99)&gt;COUNT(Dong1),"",IF(OFFSET(TH!M$1,SMALL(Dong1,ROWS($1:99)),)="1111",OFFSET(TH!L$1,SMALL(Dong1,ROWS($1:99)),),0))</f>
        <v>0</v>
      </c>
      <c r="H112" s="65">
        <f ca="1">IF(ROWS($1:99)&gt;COUNT(Dong1),"",IF(OFFSET(TH!N$1,SMALL(Dong1,ROWS($1:99)),)="1111",OFFSET(TH!L$1,SMALL(Dong1,ROWS($1:99)),),0))</f>
        <v>25340000</v>
      </c>
      <c r="I112" s="63">
        <f t="shared" ca="1" si="2"/>
        <v>24991000</v>
      </c>
      <c r="J112" s="68"/>
    </row>
    <row r="113" spans="1:10" ht="19.5" customHeight="1">
      <c r="A113" s="62">
        <f ca="1">IF(ROWS($1:100)&gt;COUNT(Dong1),"",OFFSET(TH!B$1,SMALL(Dong1,ROWS($1:100)),))</f>
        <v>42815</v>
      </c>
      <c r="B113" s="62">
        <f ca="1">IF(ROWS($1:100)&gt;COUNT(Dong1),"",OFFSET(TH!D$1,SMALL(Dong1,ROWS($1:100)),))</f>
        <v>42815</v>
      </c>
      <c r="C113" s="63" t="str">
        <f ca="1">IF(ROWS($1:100)&gt;COUNT(Dong1),"",IF(OFFSET(TH!M$1,SMALL(Dong1,ROWS($1:100)),)="1111",OFFSET(TH!C$1,SMALL(Dong1,ROWS($1:100)),),""))</f>
        <v/>
      </c>
      <c r="D113" s="64" t="str">
        <f ca="1">IF(ROWS($1:100)&gt;COUNT(Dong1),"",IF(OFFSET(TH!N$1,SMALL(Dong1,ROWS($1:100)),)="1111",OFFSET(TH!C$1,SMALL(Dong1,ROWS($1:100)),),""))</f>
        <v>C81</v>
      </c>
      <c r="E113" s="95" t="str">
        <f ca="1">IF(ROWS($1:100)&gt;COUNT(Dong1),"",OFFSET(TH!E$1,SMALL(Dong1,ROWS($1:100)),))</f>
        <v xml:space="preserve">B/dưỡng </v>
      </c>
      <c r="F113" s="66">
        <f ca="1">IF(ROWS($1:100)&gt;COUNT(Dong1),"",IF(OFFSET(TH!N$1,SMALL(Dong1,ROWS($1:100)),)="1111",OFFSET(TH!M$1,SMALL(Dong1,ROWS($1:100)),),OFFSET(TH!N$1,SMALL(Dong1,ROWS($1:100)),)))</f>
        <v>0</v>
      </c>
      <c r="G113" s="67">
        <f ca="1">IF(ROWS($1:100)&gt;COUNT(Dong1),"",IF(OFFSET(TH!M$1,SMALL(Dong1,ROWS($1:100)),)="1111",OFFSET(TH!L$1,SMALL(Dong1,ROWS($1:100)),),0))</f>
        <v>0</v>
      </c>
      <c r="H113" s="65">
        <f ca="1">IF(ROWS($1:100)&gt;COUNT(Dong1),"",IF(OFFSET(TH!N$1,SMALL(Dong1,ROWS($1:100)),)="1111",OFFSET(TH!L$1,SMALL(Dong1,ROWS($1:100)),),0))</f>
        <v>2000000</v>
      </c>
      <c r="I113" s="63">
        <f t="shared" ca="1" si="2"/>
        <v>22991000</v>
      </c>
      <c r="J113" s="68"/>
    </row>
    <row r="114" spans="1:10" ht="19.5" customHeight="1">
      <c r="A114" s="62">
        <f ca="1">IF(ROWS($1:101)&gt;COUNT(Dong1),"",OFFSET(TH!B$1,SMALL(Dong1,ROWS($1:101)),))</f>
        <v>42815</v>
      </c>
      <c r="B114" s="62">
        <f ca="1">IF(ROWS($1:101)&gt;COUNT(Dong1),"",OFFSET(TH!D$1,SMALL(Dong1,ROWS($1:101)),))</f>
        <v>42815</v>
      </c>
      <c r="C114" s="63" t="str">
        <f ca="1">IF(ROWS($1:101)&gt;COUNT(Dong1),"",IF(OFFSET(TH!M$1,SMALL(Dong1,ROWS($1:101)),)="1111",OFFSET(TH!C$1,SMALL(Dong1,ROWS($1:101)),),""))</f>
        <v>T18</v>
      </c>
      <c r="D114" s="64" t="str">
        <f ca="1">IF(ROWS($1:101)&gt;COUNT(Dong1),"",IF(OFFSET(TH!N$1,SMALL(Dong1,ROWS($1:101)),)="1111",OFFSET(TH!C$1,SMALL(Dong1,ROWS($1:101)),),""))</f>
        <v/>
      </c>
      <c r="E114" s="95" t="str">
        <f ca="1">IF(ROWS($1:101)&gt;COUNT(Dong1),"",OFFSET(TH!E$1,SMALL(Dong1,ROWS($1:101)),))</f>
        <v>Thu tiền NH PV Combank</v>
      </c>
      <c r="F114" s="66">
        <f ca="1">IF(ROWS($1:101)&gt;COUNT(Dong1),"",IF(OFFSET(TH!N$1,SMALL(Dong1,ROWS($1:101)),)="1111",OFFSET(TH!M$1,SMALL(Dong1,ROWS($1:101)),),OFFSET(TH!N$1,SMALL(Dong1,ROWS($1:101)),)))</f>
        <v>0</v>
      </c>
      <c r="G114" s="67">
        <f ca="1">IF(ROWS($1:101)&gt;COUNT(Dong1),"",IF(OFFSET(TH!M$1,SMALL(Dong1,ROWS($1:101)),)="1111",OFFSET(TH!L$1,SMALL(Dong1,ROWS($1:101)),),0))</f>
        <v>760000000</v>
      </c>
      <c r="H114" s="65">
        <f ca="1">IF(ROWS($1:101)&gt;COUNT(Dong1),"",IF(OFFSET(TH!N$1,SMALL(Dong1,ROWS($1:101)),)="1111",OFFSET(TH!L$1,SMALL(Dong1,ROWS($1:101)),),0))</f>
        <v>0</v>
      </c>
      <c r="I114" s="63">
        <f t="shared" ca="1" si="2"/>
        <v>782991000</v>
      </c>
      <c r="J114" s="68"/>
    </row>
    <row r="115" spans="1:10" ht="19.5" customHeight="1">
      <c r="A115" s="62">
        <f ca="1">IF(ROWS($1:102)&gt;COUNT(Dong1),"",OFFSET(TH!B$1,SMALL(Dong1,ROWS($1:102)),))</f>
        <v>42815</v>
      </c>
      <c r="B115" s="62">
        <f ca="1">IF(ROWS($1:102)&gt;COUNT(Dong1),"",OFFSET(TH!D$1,SMALL(Dong1,ROWS($1:102)),))</f>
        <v>42815</v>
      </c>
      <c r="C115" s="63" t="str">
        <f ca="1">IF(ROWS($1:102)&gt;COUNT(Dong1),"",IF(OFFSET(TH!M$1,SMALL(Dong1,ROWS($1:102)),)="1111",OFFSET(TH!C$1,SMALL(Dong1,ROWS($1:102)),),""))</f>
        <v/>
      </c>
      <c r="D115" s="64" t="str">
        <f ca="1">IF(ROWS($1:102)&gt;COUNT(Dong1),"",IF(OFFSET(TH!N$1,SMALL(Dong1,ROWS($1:102)),)="1111",OFFSET(TH!C$1,SMALL(Dong1,ROWS($1:102)),),""))</f>
        <v>C82</v>
      </c>
      <c r="E115" s="95" t="str">
        <f ca="1">IF(ROWS($1:102)&gt;COUNT(Dong1),"",OFFSET(TH!E$1,SMALL(Dong1,ROWS($1:102)),))</f>
        <v>Nộp PVCombank</v>
      </c>
      <c r="F115" s="66">
        <f ca="1">IF(ROWS($1:102)&gt;COUNT(Dong1),"",IF(OFFSET(TH!N$1,SMALL(Dong1,ROWS($1:102)),)="1111",OFFSET(TH!M$1,SMALL(Dong1,ROWS($1:102)),),OFFSET(TH!N$1,SMALL(Dong1,ROWS($1:102)),)))</f>
        <v>0</v>
      </c>
      <c r="G115" s="67">
        <f ca="1">IF(ROWS($1:102)&gt;COUNT(Dong1),"",IF(OFFSET(TH!M$1,SMALL(Dong1,ROWS($1:102)),)="1111",OFFSET(TH!L$1,SMALL(Dong1,ROWS($1:102)),),0))</f>
        <v>0</v>
      </c>
      <c r="H115" s="65">
        <f ca="1">IF(ROWS($1:102)&gt;COUNT(Dong1),"",IF(OFFSET(TH!N$1,SMALL(Dong1,ROWS($1:102)),)="1111",OFFSET(TH!L$1,SMALL(Dong1,ROWS($1:102)),),0))</f>
        <v>30000000</v>
      </c>
      <c r="I115" s="63">
        <f t="shared" ca="1" si="2"/>
        <v>752991000</v>
      </c>
      <c r="J115" s="68"/>
    </row>
    <row r="116" spans="1:10" ht="19.5" customHeight="1">
      <c r="A116" s="62">
        <f ca="1">IF(ROWS($1:103)&gt;COUNT(Dong1),"",OFFSET(TH!B$1,SMALL(Dong1,ROWS($1:103)),))</f>
        <v>42815</v>
      </c>
      <c r="B116" s="62">
        <f ca="1">IF(ROWS($1:103)&gt;COUNT(Dong1),"",OFFSET(TH!D$1,SMALL(Dong1,ROWS($1:103)),))</f>
        <v>42815</v>
      </c>
      <c r="C116" s="63" t="str">
        <f ca="1">IF(ROWS($1:103)&gt;COUNT(Dong1),"",IF(OFFSET(TH!M$1,SMALL(Dong1,ROWS($1:103)),)="1111",OFFSET(TH!C$1,SMALL(Dong1,ROWS($1:103)),),""))</f>
        <v/>
      </c>
      <c r="D116" s="64" t="str">
        <f ca="1">IF(ROWS($1:103)&gt;COUNT(Dong1),"",IF(OFFSET(TH!N$1,SMALL(Dong1,ROWS($1:103)),)="1111",OFFSET(TH!C$1,SMALL(Dong1,ROWS($1:103)),),""))</f>
        <v>C83</v>
      </c>
      <c r="E116" s="95" t="str">
        <f ca="1">IF(ROWS($1:103)&gt;COUNT(Dong1),"",OFFSET(TH!E$1,SMALL(Dong1,ROWS($1:103)),))</f>
        <v>Trả tiền cá</v>
      </c>
      <c r="F116" s="66" t="str">
        <f ca="1">IF(ROWS($1:103)&gt;COUNT(Dong1),"",IF(OFFSET(TH!N$1,SMALL(Dong1,ROWS($1:103)),)="1111",OFFSET(TH!M$1,SMALL(Dong1,ROWS($1:103)),),OFFSET(TH!N$1,SMALL(Dong1,ROWS($1:103)),)))</f>
        <v>331</v>
      </c>
      <c r="G116" s="67">
        <f ca="1">IF(ROWS($1:103)&gt;COUNT(Dong1),"",IF(OFFSET(TH!M$1,SMALL(Dong1,ROWS($1:103)),)="1111",OFFSET(TH!L$1,SMALL(Dong1,ROWS($1:103)),),0))</f>
        <v>0</v>
      </c>
      <c r="H116" s="65">
        <f ca="1">IF(ROWS($1:103)&gt;COUNT(Dong1),"",IF(OFFSET(TH!N$1,SMALL(Dong1,ROWS($1:103)),)="1111",OFFSET(TH!L$1,SMALL(Dong1,ROWS($1:103)),),0))</f>
        <v>256000000</v>
      </c>
      <c r="I116" s="63">
        <f t="shared" ca="1" si="2"/>
        <v>496991000</v>
      </c>
      <c r="J116" s="68"/>
    </row>
    <row r="117" spans="1:10" ht="19.5" customHeight="1">
      <c r="A117" s="62">
        <f ca="1">IF(ROWS($1:104)&gt;COUNT(Dong1),"",OFFSET(TH!B$1,SMALL(Dong1,ROWS($1:104)),))</f>
        <v>42815</v>
      </c>
      <c r="B117" s="62">
        <f ca="1">IF(ROWS($1:104)&gt;COUNT(Dong1),"",OFFSET(TH!D$1,SMALL(Dong1,ROWS($1:104)),))</f>
        <v>42815</v>
      </c>
      <c r="C117" s="63" t="str">
        <f ca="1">IF(ROWS($1:104)&gt;COUNT(Dong1),"",IF(OFFSET(TH!M$1,SMALL(Dong1,ROWS($1:104)),)="1111",OFFSET(TH!C$1,SMALL(Dong1,ROWS($1:104)),),""))</f>
        <v/>
      </c>
      <c r="D117" s="64" t="str">
        <f ca="1">IF(ROWS($1:104)&gt;COUNT(Dong1),"",IF(OFFSET(TH!N$1,SMALL(Dong1,ROWS($1:104)),)="1111",OFFSET(TH!C$1,SMALL(Dong1,ROWS($1:104)),),""))</f>
        <v>C84</v>
      </c>
      <c r="E117" s="95" t="str">
        <f ca="1">IF(ROWS($1:104)&gt;COUNT(Dong1),"",OFFSET(TH!E$1,SMALL(Dong1,ROWS($1:104)),))</f>
        <v>Trả tiền cá</v>
      </c>
      <c r="F117" s="66" t="str">
        <f ca="1">IF(ROWS($1:104)&gt;COUNT(Dong1),"",IF(OFFSET(TH!N$1,SMALL(Dong1,ROWS($1:104)),)="1111",OFFSET(TH!M$1,SMALL(Dong1,ROWS($1:104)),),OFFSET(TH!N$1,SMALL(Dong1,ROWS($1:104)),)))</f>
        <v>331</v>
      </c>
      <c r="G117" s="67">
        <f ca="1">IF(ROWS($1:104)&gt;COUNT(Dong1),"",IF(OFFSET(TH!M$1,SMALL(Dong1,ROWS($1:104)),)="1111",OFFSET(TH!L$1,SMALL(Dong1,ROWS($1:104)),),0))</f>
        <v>0</v>
      </c>
      <c r="H117" s="65">
        <f ca="1">IF(ROWS($1:104)&gt;COUNT(Dong1),"",IF(OFFSET(TH!N$1,SMALL(Dong1,ROWS($1:104)),)="1111",OFFSET(TH!L$1,SMALL(Dong1,ROWS($1:104)),),0))</f>
        <v>100000000</v>
      </c>
      <c r="I117" s="63">
        <f t="shared" ca="1" si="2"/>
        <v>396991000</v>
      </c>
      <c r="J117" s="68"/>
    </row>
    <row r="118" spans="1:10" ht="19.5" customHeight="1">
      <c r="A118" s="62">
        <f ca="1">IF(ROWS($1:105)&gt;COUNT(Dong1),"",OFFSET(TH!B$1,SMALL(Dong1,ROWS($1:105)),))</f>
        <v>42815</v>
      </c>
      <c r="B118" s="62">
        <f ca="1">IF(ROWS($1:105)&gt;COUNT(Dong1),"",OFFSET(TH!D$1,SMALL(Dong1,ROWS($1:105)),))</f>
        <v>42815</v>
      </c>
      <c r="C118" s="63" t="str">
        <f ca="1">IF(ROWS($1:105)&gt;COUNT(Dong1),"",IF(OFFSET(TH!M$1,SMALL(Dong1,ROWS($1:105)),)="1111",OFFSET(TH!C$1,SMALL(Dong1,ROWS($1:105)),),""))</f>
        <v/>
      </c>
      <c r="D118" s="64" t="str">
        <f ca="1">IF(ROWS($1:105)&gt;COUNT(Dong1),"",IF(OFFSET(TH!N$1,SMALL(Dong1,ROWS($1:105)),)="1111",OFFSET(TH!C$1,SMALL(Dong1,ROWS($1:105)),),""))</f>
        <v>C85</v>
      </c>
      <c r="E118" s="95" t="str">
        <f ca="1">IF(ROWS($1:105)&gt;COUNT(Dong1),"",OFFSET(TH!E$1,SMALL(Dong1,ROWS($1:105)),))</f>
        <v>Lãi vay - Quốc VT</v>
      </c>
      <c r="F118" s="66">
        <f ca="1">IF(ROWS($1:105)&gt;COUNT(Dong1),"",IF(OFFSET(TH!N$1,SMALL(Dong1,ROWS($1:105)),)="1111",OFFSET(TH!M$1,SMALL(Dong1,ROWS($1:105)),),OFFSET(TH!N$1,SMALL(Dong1,ROWS($1:105)),)))</f>
        <v>0</v>
      </c>
      <c r="G118" s="67">
        <f ca="1">IF(ROWS($1:105)&gt;COUNT(Dong1),"",IF(OFFSET(TH!M$1,SMALL(Dong1,ROWS($1:105)),)="1111",OFFSET(TH!L$1,SMALL(Dong1,ROWS($1:105)),),0))</f>
        <v>0</v>
      </c>
      <c r="H118" s="65">
        <f ca="1">IF(ROWS($1:105)&gt;COUNT(Dong1),"",IF(OFFSET(TH!N$1,SMALL(Dong1,ROWS($1:105)),)="1111",OFFSET(TH!L$1,SMALL(Dong1,ROWS($1:105)),),0))</f>
        <v>35433000</v>
      </c>
      <c r="I118" s="63">
        <f t="shared" ca="1" si="2"/>
        <v>361558000</v>
      </c>
      <c r="J118" s="68"/>
    </row>
    <row r="119" spans="1:10" ht="19.5" customHeight="1">
      <c r="A119" s="62">
        <f ca="1">IF(ROWS($1:106)&gt;COUNT(Dong1),"",OFFSET(TH!B$1,SMALL(Dong1,ROWS($1:106)),))</f>
        <v>42815</v>
      </c>
      <c r="B119" s="62">
        <f ca="1">IF(ROWS($1:106)&gt;COUNT(Dong1),"",OFFSET(TH!D$1,SMALL(Dong1,ROWS($1:106)),))</f>
        <v>42815</v>
      </c>
      <c r="C119" s="63" t="str">
        <f ca="1">IF(ROWS($1:106)&gt;COUNT(Dong1),"",IF(OFFSET(TH!M$1,SMALL(Dong1,ROWS($1:106)),)="1111",OFFSET(TH!C$1,SMALL(Dong1,ROWS($1:106)),),""))</f>
        <v/>
      </c>
      <c r="D119" s="64" t="str">
        <f ca="1">IF(ROWS($1:106)&gt;COUNT(Dong1),"",IF(OFFSET(TH!N$1,SMALL(Dong1,ROWS($1:106)),)="1111",OFFSET(TH!C$1,SMALL(Dong1,ROWS($1:106)),),""))</f>
        <v>C86</v>
      </c>
      <c r="E119" s="95" t="str">
        <f ca="1">IF(ROWS($1:106)&gt;COUNT(Dong1),"",OFFSET(TH!E$1,SMALL(Dong1,ROWS($1:106)),))</f>
        <v>Nộp Q4 TV</v>
      </c>
      <c r="F119" s="66">
        <f ca="1">IF(ROWS($1:106)&gt;COUNT(Dong1),"",IF(OFFSET(TH!N$1,SMALL(Dong1,ROWS($1:106)),)="1111",OFFSET(TH!M$1,SMALL(Dong1,ROWS($1:106)),),OFFSET(TH!N$1,SMALL(Dong1,ROWS($1:106)),)))</f>
        <v>0</v>
      </c>
      <c r="G119" s="67">
        <f ca="1">IF(ROWS($1:106)&gt;COUNT(Dong1),"",IF(OFFSET(TH!M$1,SMALL(Dong1,ROWS($1:106)),)="1111",OFFSET(TH!L$1,SMALL(Dong1,ROWS($1:106)),),0))</f>
        <v>0</v>
      </c>
      <c r="H119" s="65">
        <f ca="1">IF(ROWS($1:106)&gt;COUNT(Dong1),"",IF(OFFSET(TH!N$1,SMALL(Dong1,ROWS($1:106)),)="1111",OFFSET(TH!L$1,SMALL(Dong1,ROWS($1:106)),),0))</f>
        <v>100000000</v>
      </c>
      <c r="I119" s="63">
        <f t="shared" ca="1" si="2"/>
        <v>261558000</v>
      </c>
      <c r="J119" s="68"/>
    </row>
    <row r="120" spans="1:10" ht="19.5" customHeight="1">
      <c r="A120" s="62">
        <f ca="1">IF(ROWS($1:107)&gt;COUNT(Dong1),"",OFFSET(TH!B$1,SMALL(Dong1,ROWS($1:107)),))</f>
        <v>42815</v>
      </c>
      <c r="B120" s="62">
        <f ca="1">IF(ROWS($1:107)&gt;COUNT(Dong1),"",OFFSET(TH!D$1,SMALL(Dong1,ROWS($1:107)),))</f>
        <v>42815</v>
      </c>
      <c r="C120" s="63" t="str">
        <f ca="1">IF(ROWS($1:107)&gt;COUNT(Dong1),"",IF(OFFSET(TH!M$1,SMALL(Dong1,ROWS($1:107)),)="1111",OFFSET(TH!C$1,SMALL(Dong1,ROWS($1:107)),),""))</f>
        <v/>
      </c>
      <c r="D120" s="64" t="str">
        <f ca="1">IF(ROWS($1:107)&gt;COUNT(Dong1),"",IF(OFFSET(TH!N$1,SMALL(Dong1,ROWS($1:107)),)="1111",OFFSET(TH!C$1,SMALL(Dong1,ROWS($1:107)),),""))</f>
        <v>C87</v>
      </c>
      <c r="E120" s="95" t="str">
        <f ca="1">IF(ROWS($1:107)&gt;COUNT(Dong1),"",OFFSET(TH!E$1,SMALL(Dong1,ROWS($1:107)),))</f>
        <v>Trả tiền cá</v>
      </c>
      <c r="F120" s="66" t="str">
        <f ca="1">IF(ROWS($1:107)&gt;COUNT(Dong1),"",IF(OFFSET(TH!N$1,SMALL(Dong1,ROWS($1:107)),)="1111",OFFSET(TH!M$1,SMALL(Dong1,ROWS($1:107)),),OFFSET(TH!N$1,SMALL(Dong1,ROWS($1:107)),)))</f>
        <v>331</v>
      </c>
      <c r="G120" s="67">
        <f ca="1">IF(ROWS($1:107)&gt;COUNT(Dong1),"",IF(OFFSET(TH!M$1,SMALL(Dong1,ROWS($1:107)),)="1111",OFFSET(TH!L$1,SMALL(Dong1,ROWS($1:107)),),0))</f>
        <v>0</v>
      </c>
      <c r="H120" s="65">
        <f ca="1">IF(ROWS($1:107)&gt;COUNT(Dong1),"",IF(OFFSET(TH!N$1,SMALL(Dong1,ROWS($1:107)),)="1111",OFFSET(TH!L$1,SMALL(Dong1,ROWS($1:107)),),0))</f>
        <v>200000000</v>
      </c>
      <c r="I120" s="63">
        <f t="shared" ca="1" si="2"/>
        <v>61558000</v>
      </c>
      <c r="J120" s="68"/>
    </row>
    <row r="121" spans="1:10" ht="19.5" customHeight="1">
      <c r="A121" s="62">
        <f ca="1">IF(ROWS($1:108)&gt;COUNT(Dong1),"",OFFSET(TH!B$1,SMALL(Dong1,ROWS($1:108)),))</f>
        <v>42816</v>
      </c>
      <c r="B121" s="62">
        <f ca="1">IF(ROWS($1:108)&gt;COUNT(Dong1),"",OFFSET(TH!D$1,SMALL(Dong1,ROWS($1:108)),))</f>
        <v>42816</v>
      </c>
      <c r="C121" s="63" t="str">
        <f ca="1">IF(ROWS($1:108)&gt;COUNT(Dong1),"",IF(OFFSET(TH!M$1,SMALL(Dong1,ROWS($1:108)),)="1111",OFFSET(TH!C$1,SMALL(Dong1,ROWS($1:108)),),""))</f>
        <v/>
      </c>
      <c r="D121" s="64" t="str">
        <f ca="1">IF(ROWS($1:108)&gt;COUNT(Dong1),"",IF(OFFSET(TH!N$1,SMALL(Dong1,ROWS($1:108)),)="1111",OFFSET(TH!C$1,SMALL(Dong1,ROWS($1:108)),),""))</f>
        <v>C88</v>
      </c>
      <c r="E121" s="95" t="str">
        <f ca="1">IF(ROWS($1:108)&gt;COUNT(Dong1),"",OFFSET(TH!E$1,SMALL(Dong1,ROWS($1:108)),))</f>
        <v>Nộp tiền an ninh quốc phòng</v>
      </c>
      <c r="F121" s="66">
        <f ca="1">IF(ROWS($1:108)&gt;COUNT(Dong1),"",IF(OFFSET(TH!N$1,SMALL(Dong1,ROWS($1:108)),)="1111",OFFSET(TH!M$1,SMALL(Dong1,ROWS($1:108)),),OFFSET(TH!N$1,SMALL(Dong1,ROWS($1:108)),)))</f>
        <v>0</v>
      </c>
      <c r="G121" s="67">
        <f ca="1">IF(ROWS($1:108)&gt;COUNT(Dong1),"",IF(OFFSET(TH!M$1,SMALL(Dong1,ROWS($1:108)),)="1111",OFFSET(TH!L$1,SMALL(Dong1,ROWS($1:108)),),0))</f>
        <v>0</v>
      </c>
      <c r="H121" s="65">
        <f ca="1">IF(ROWS($1:108)&gt;COUNT(Dong1),"",IF(OFFSET(TH!N$1,SMALL(Dong1,ROWS($1:108)),)="1111",OFFSET(TH!L$1,SMALL(Dong1,ROWS($1:108)),),0))</f>
        <v>2000000</v>
      </c>
      <c r="I121" s="63">
        <f t="shared" ca="1" si="2"/>
        <v>59558000</v>
      </c>
      <c r="J121" s="68"/>
    </row>
    <row r="122" spans="1:10" ht="19.5" customHeight="1">
      <c r="A122" s="62">
        <f ca="1">IF(ROWS($1:109)&gt;COUNT(Dong1),"",OFFSET(TH!B$1,SMALL(Dong1,ROWS($1:109)),))</f>
        <v>42816</v>
      </c>
      <c r="B122" s="62">
        <f ca="1">IF(ROWS($1:109)&gt;COUNT(Dong1),"",OFFSET(TH!D$1,SMALL(Dong1,ROWS($1:109)),))</f>
        <v>42816</v>
      </c>
      <c r="C122" s="63" t="str">
        <f ca="1">IF(ROWS($1:109)&gt;COUNT(Dong1),"",IF(OFFSET(TH!M$1,SMALL(Dong1,ROWS($1:109)),)="1111",OFFSET(TH!C$1,SMALL(Dong1,ROWS($1:109)),),""))</f>
        <v/>
      </c>
      <c r="D122" s="64" t="str">
        <f ca="1">IF(ROWS($1:109)&gt;COUNT(Dong1),"",IF(OFFSET(TH!N$1,SMALL(Dong1,ROWS($1:109)),)="1111",OFFSET(TH!C$1,SMALL(Dong1,ROWS($1:109)),),""))</f>
        <v>C89</v>
      </c>
      <c r="E122" s="95" t="str">
        <f ca="1">IF(ROWS($1:109)&gt;COUNT(Dong1),"",OFFSET(TH!E$1,SMALL(Dong1,ROWS($1:109)),))</f>
        <v>Sửa máy vi tính</v>
      </c>
      <c r="F122" s="66">
        <f ca="1">IF(ROWS($1:109)&gt;COUNT(Dong1),"",IF(OFFSET(TH!N$1,SMALL(Dong1,ROWS($1:109)),)="1111",OFFSET(TH!M$1,SMALL(Dong1,ROWS($1:109)),),OFFSET(TH!N$1,SMALL(Dong1,ROWS($1:109)),)))</f>
        <v>0</v>
      </c>
      <c r="G122" s="67">
        <f ca="1">IF(ROWS($1:109)&gt;COUNT(Dong1),"",IF(OFFSET(TH!M$1,SMALL(Dong1,ROWS($1:109)),)="1111",OFFSET(TH!L$1,SMALL(Dong1,ROWS($1:109)),),0))</f>
        <v>0</v>
      </c>
      <c r="H122" s="65">
        <f ca="1">IF(ROWS($1:109)&gt;COUNT(Dong1),"",IF(OFFSET(TH!N$1,SMALL(Dong1,ROWS($1:109)),)="1111",OFFSET(TH!L$1,SMALL(Dong1,ROWS($1:109)),),0))</f>
        <v>200000</v>
      </c>
      <c r="I122" s="63">
        <f t="shared" ca="1" si="2"/>
        <v>59358000</v>
      </c>
      <c r="J122" s="68"/>
    </row>
    <row r="123" spans="1:10" ht="19.5" customHeight="1">
      <c r="A123" s="62">
        <f ca="1">IF(ROWS($1:110)&gt;COUNT(Dong1),"",OFFSET(TH!B$1,SMALL(Dong1,ROWS($1:110)),))</f>
        <v>42816</v>
      </c>
      <c r="B123" s="62">
        <f ca="1">IF(ROWS($1:110)&gt;COUNT(Dong1),"",OFFSET(TH!D$1,SMALL(Dong1,ROWS($1:110)),))</f>
        <v>42816</v>
      </c>
      <c r="C123" s="63" t="str">
        <f ca="1">IF(ROWS($1:110)&gt;COUNT(Dong1),"",IF(OFFSET(TH!M$1,SMALL(Dong1,ROWS($1:110)),)="1111",OFFSET(TH!C$1,SMALL(Dong1,ROWS($1:110)),),""))</f>
        <v/>
      </c>
      <c r="D123" s="64" t="str">
        <f ca="1">IF(ROWS($1:110)&gt;COUNT(Dong1),"",IF(OFFSET(TH!N$1,SMALL(Dong1,ROWS($1:110)),)="1111",OFFSET(TH!C$1,SMALL(Dong1,ROWS($1:110)),),""))</f>
        <v>C90</v>
      </c>
      <c r="E123" s="95" t="str">
        <f ca="1">IF(ROWS($1:110)&gt;COUNT(Dong1),"",OFFSET(TH!E$1,SMALL(Dong1,ROWS($1:110)),))</f>
        <v>T/ứng đóng cont</v>
      </c>
      <c r="F123" s="66">
        <f ca="1">IF(ROWS($1:110)&gt;COUNT(Dong1),"",IF(OFFSET(TH!N$1,SMALL(Dong1,ROWS($1:110)),)="1111",OFFSET(TH!M$1,SMALL(Dong1,ROWS($1:110)),),OFFSET(TH!N$1,SMALL(Dong1,ROWS($1:110)),)))</f>
        <v>0</v>
      </c>
      <c r="G123" s="67">
        <f ca="1">IF(ROWS($1:110)&gt;COUNT(Dong1),"",IF(OFFSET(TH!M$1,SMALL(Dong1,ROWS($1:110)),)="1111",OFFSET(TH!L$1,SMALL(Dong1,ROWS($1:110)),),0))</f>
        <v>0</v>
      </c>
      <c r="H123" s="65">
        <f ca="1">IF(ROWS($1:110)&gt;COUNT(Dong1),"",IF(OFFSET(TH!N$1,SMALL(Dong1,ROWS($1:110)),)="1111",OFFSET(TH!L$1,SMALL(Dong1,ROWS($1:110)),),0))</f>
        <v>1000000</v>
      </c>
      <c r="I123" s="63">
        <f t="shared" ca="1" si="2"/>
        <v>58358000</v>
      </c>
      <c r="J123" s="68"/>
    </row>
    <row r="124" spans="1:10" ht="19.5" customHeight="1">
      <c r="A124" s="62">
        <f ca="1">IF(ROWS($1:111)&gt;COUNT(Dong1),"",OFFSET(TH!B$1,SMALL(Dong1,ROWS($1:111)),))</f>
        <v>42817</v>
      </c>
      <c r="B124" s="62">
        <f ca="1">IF(ROWS($1:111)&gt;COUNT(Dong1),"",OFFSET(TH!D$1,SMALL(Dong1,ROWS($1:111)),))</f>
        <v>42817</v>
      </c>
      <c r="C124" s="63" t="str">
        <f ca="1">IF(ROWS($1:111)&gt;COUNT(Dong1),"",IF(OFFSET(TH!M$1,SMALL(Dong1,ROWS($1:111)),)="1111",OFFSET(TH!C$1,SMALL(Dong1,ROWS($1:111)),),""))</f>
        <v>T19</v>
      </c>
      <c r="D124" s="64" t="str">
        <f ca="1">IF(ROWS($1:111)&gt;COUNT(Dong1),"",IF(OFFSET(TH!N$1,SMALL(Dong1,ROWS($1:111)),)="1111",OFFSET(TH!C$1,SMALL(Dong1,ROWS($1:111)),),""))</f>
        <v/>
      </c>
      <c r="E124" s="95" t="str">
        <f ca="1">IF(ROWS($1:111)&gt;COUNT(Dong1),"",OFFSET(TH!E$1,SMALL(Dong1,ROWS($1:111)),))</f>
        <v>Thu tiền mượn - Quyên M&amp;E</v>
      </c>
      <c r="F124" s="66">
        <f ca="1">IF(ROWS($1:111)&gt;COUNT(Dong1),"",IF(OFFSET(TH!N$1,SMALL(Dong1,ROWS($1:111)),)="1111",OFFSET(TH!M$1,SMALL(Dong1,ROWS($1:111)),),OFFSET(TH!N$1,SMALL(Dong1,ROWS($1:111)),)))</f>
        <v>0</v>
      </c>
      <c r="G124" s="67">
        <f ca="1">IF(ROWS($1:111)&gt;COUNT(Dong1),"",IF(OFFSET(TH!M$1,SMALL(Dong1,ROWS($1:111)),)="1111",OFFSET(TH!L$1,SMALL(Dong1,ROWS($1:111)),),0))</f>
        <v>100000000</v>
      </c>
      <c r="H124" s="65">
        <f ca="1">IF(ROWS($1:111)&gt;COUNT(Dong1),"",IF(OFFSET(TH!N$1,SMALL(Dong1,ROWS($1:111)),)="1111",OFFSET(TH!L$1,SMALL(Dong1,ROWS($1:111)),),0))</f>
        <v>0</v>
      </c>
      <c r="I124" s="63">
        <f t="shared" ca="1" si="2"/>
        <v>158358000</v>
      </c>
      <c r="J124" s="68"/>
    </row>
    <row r="125" spans="1:10" ht="19.5" customHeight="1">
      <c r="A125" s="62">
        <f ca="1">IF(ROWS($1:112)&gt;COUNT(Dong1),"",OFFSET(TH!B$1,SMALL(Dong1,ROWS($1:112)),))</f>
        <v>42817</v>
      </c>
      <c r="B125" s="62">
        <f ca="1">IF(ROWS($1:112)&gt;COUNT(Dong1),"",OFFSET(TH!D$1,SMALL(Dong1,ROWS($1:112)),))</f>
        <v>42817</v>
      </c>
      <c r="C125" s="63" t="str">
        <f ca="1">IF(ROWS($1:112)&gt;COUNT(Dong1),"",IF(OFFSET(TH!M$1,SMALL(Dong1,ROWS($1:112)),)="1111",OFFSET(TH!C$1,SMALL(Dong1,ROWS($1:112)),),""))</f>
        <v/>
      </c>
      <c r="D125" s="64" t="str">
        <f ca="1">IF(ROWS($1:112)&gt;COUNT(Dong1),"",IF(OFFSET(TH!N$1,SMALL(Dong1,ROWS($1:112)),)="1111",OFFSET(TH!C$1,SMALL(Dong1,ROWS($1:112)),),""))</f>
        <v>C91</v>
      </c>
      <c r="E125" s="95" t="str">
        <f ca="1">IF(ROWS($1:112)&gt;COUNT(Dong1),"",OFFSET(TH!E$1,SMALL(Dong1,ROWS($1:112)),))</f>
        <v>Trả tiền cá</v>
      </c>
      <c r="F125" s="66" t="str">
        <f ca="1">IF(ROWS($1:112)&gt;COUNT(Dong1),"",IF(OFFSET(TH!N$1,SMALL(Dong1,ROWS($1:112)),)="1111",OFFSET(TH!M$1,SMALL(Dong1,ROWS($1:112)),),OFFSET(TH!N$1,SMALL(Dong1,ROWS($1:112)),)))</f>
        <v>331</v>
      </c>
      <c r="G125" s="67">
        <f ca="1">IF(ROWS($1:112)&gt;COUNT(Dong1),"",IF(OFFSET(TH!M$1,SMALL(Dong1,ROWS($1:112)),)="1111",OFFSET(TH!L$1,SMALL(Dong1,ROWS($1:112)),),0))</f>
        <v>0</v>
      </c>
      <c r="H125" s="65">
        <f ca="1">IF(ROWS($1:112)&gt;COUNT(Dong1),"",IF(OFFSET(TH!N$1,SMALL(Dong1,ROWS($1:112)),)="1111",OFFSET(TH!L$1,SMALL(Dong1,ROWS($1:112)),),0))</f>
        <v>106088000</v>
      </c>
      <c r="I125" s="63">
        <f t="shared" ca="1" si="2"/>
        <v>52270000</v>
      </c>
      <c r="J125" s="68"/>
    </row>
    <row r="126" spans="1:10" ht="19.5" customHeight="1">
      <c r="A126" s="62">
        <f ca="1">IF(ROWS($1:113)&gt;COUNT(Dong1),"",OFFSET(TH!B$1,SMALL(Dong1,ROWS($1:113)),))</f>
        <v>42817</v>
      </c>
      <c r="B126" s="62">
        <f ca="1">IF(ROWS($1:113)&gt;COUNT(Dong1),"",OFFSET(TH!D$1,SMALL(Dong1,ROWS($1:113)),))</f>
        <v>42817</v>
      </c>
      <c r="C126" s="63" t="str">
        <f ca="1">IF(ROWS($1:113)&gt;COUNT(Dong1),"",IF(OFFSET(TH!M$1,SMALL(Dong1,ROWS($1:113)),)="1111",OFFSET(TH!C$1,SMALL(Dong1,ROWS($1:113)),),""))</f>
        <v/>
      </c>
      <c r="D126" s="64" t="str">
        <f ca="1">IF(ROWS($1:113)&gt;COUNT(Dong1),"",IF(OFFSET(TH!N$1,SMALL(Dong1,ROWS($1:113)),)="1111",OFFSET(TH!C$1,SMALL(Dong1,ROWS($1:113)),),""))</f>
        <v>C92</v>
      </c>
      <c r="E126" s="95" t="str">
        <f ca="1">IF(ROWS($1:113)&gt;COUNT(Dong1),"",OFFSET(TH!E$1,SMALL(Dong1,ROWS($1:113)),))</f>
        <v>Tiền chợ nhà</v>
      </c>
      <c r="F126" s="66">
        <f ca="1">IF(ROWS($1:113)&gt;COUNT(Dong1),"",IF(OFFSET(TH!N$1,SMALL(Dong1,ROWS($1:113)),)="1111",OFFSET(TH!M$1,SMALL(Dong1,ROWS($1:113)),),OFFSET(TH!N$1,SMALL(Dong1,ROWS($1:113)),)))</f>
        <v>0</v>
      </c>
      <c r="G126" s="67">
        <f ca="1">IF(ROWS($1:113)&gt;COUNT(Dong1),"",IF(OFFSET(TH!M$1,SMALL(Dong1,ROWS($1:113)),)="1111",OFFSET(TH!L$1,SMALL(Dong1,ROWS($1:113)),),0))</f>
        <v>0</v>
      </c>
      <c r="H126" s="65">
        <f ca="1">IF(ROWS($1:113)&gt;COUNT(Dong1),"",IF(OFFSET(TH!N$1,SMALL(Dong1,ROWS($1:113)),)="1111",OFFSET(TH!L$1,SMALL(Dong1,ROWS($1:113)),),0))</f>
        <v>1000000</v>
      </c>
      <c r="I126" s="63">
        <f t="shared" ca="1" si="2"/>
        <v>51270000</v>
      </c>
      <c r="J126" s="68"/>
    </row>
    <row r="127" spans="1:10" ht="19.5" customHeight="1">
      <c r="A127" s="62">
        <f ca="1">IF(ROWS($1:114)&gt;COUNT(Dong1),"",OFFSET(TH!B$1,SMALL(Dong1,ROWS($1:114)),))</f>
        <v>42817</v>
      </c>
      <c r="B127" s="62">
        <f ca="1">IF(ROWS($1:114)&gt;COUNT(Dong1),"",OFFSET(TH!D$1,SMALL(Dong1,ROWS($1:114)),))</f>
        <v>42817</v>
      </c>
      <c r="C127" s="63" t="str">
        <f ca="1">IF(ROWS($1:114)&gt;COUNT(Dong1),"",IF(OFFSET(TH!M$1,SMALL(Dong1,ROWS($1:114)),)="1111",OFFSET(TH!C$1,SMALL(Dong1,ROWS($1:114)),),""))</f>
        <v/>
      </c>
      <c r="D127" s="64" t="str">
        <f ca="1">IF(ROWS($1:114)&gt;COUNT(Dong1),"",IF(OFFSET(TH!N$1,SMALL(Dong1,ROWS($1:114)),)="1111",OFFSET(TH!C$1,SMALL(Dong1,ROWS($1:114)),),""))</f>
        <v>C93</v>
      </c>
      <c r="E127" s="95" t="str">
        <f ca="1">IF(ROWS($1:114)&gt;COUNT(Dong1),"",OFFSET(TH!E$1,SMALL(Dong1,ROWS($1:114)),))</f>
        <v>Tiền xăng dầu</v>
      </c>
      <c r="F127" s="66">
        <f ca="1">IF(ROWS($1:114)&gt;COUNT(Dong1),"",IF(OFFSET(TH!N$1,SMALL(Dong1,ROWS($1:114)),)="1111",OFFSET(TH!M$1,SMALL(Dong1,ROWS($1:114)),),OFFSET(TH!N$1,SMALL(Dong1,ROWS($1:114)),)))</f>
        <v>0</v>
      </c>
      <c r="G127" s="67">
        <f ca="1">IF(ROWS($1:114)&gt;COUNT(Dong1),"",IF(OFFSET(TH!M$1,SMALL(Dong1,ROWS($1:114)),)="1111",OFFSET(TH!L$1,SMALL(Dong1,ROWS($1:114)),),0))</f>
        <v>0</v>
      </c>
      <c r="H127" s="65">
        <f ca="1">IF(ROWS($1:114)&gt;COUNT(Dong1),"",IF(OFFSET(TH!N$1,SMALL(Dong1,ROWS($1:114)),)="1111",OFFSET(TH!L$1,SMALL(Dong1,ROWS($1:114)),),0))</f>
        <v>5833000</v>
      </c>
      <c r="I127" s="63">
        <f t="shared" ca="1" si="2"/>
        <v>45437000</v>
      </c>
      <c r="J127" s="68"/>
    </row>
    <row r="128" spans="1:10" ht="19.5" customHeight="1">
      <c r="A128" s="62">
        <f ca="1">IF(ROWS($1:115)&gt;COUNT(Dong1),"",OFFSET(TH!B$1,SMALL(Dong1,ROWS($1:115)),))</f>
        <v>42817</v>
      </c>
      <c r="B128" s="62">
        <f ca="1">IF(ROWS($1:115)&gt;COUNT(Dong1),"",OFFSET(TH!D$1,SMALL(Dong1,ROWS($1:115)),))</f>
        <v>42817</v>
      </c>
      <c r="C128" s="63" t="str">
        <f ca="1">IF(ROWS($1:115)&gt;COUNT(Dong1),"",IF(OFFSET(TH!M$1,SMALL(Dong1,ROWS($1:115)),)="1111",OFFSET(TH!C$1,SMALL(Dong1,ROWS($1:115)),),""))</f>
        <v/>
      </c>
      <c r="D128" s="64" t="str">
        <f ca="1">IF(ROWS($1:115)&gt;COUNT(Dong1),"",IF(OFFSET(TH!N$1,SMALL(Dong1,ROWS($1:115)),)="1111",OFFSET(TH!C$1,SMALL(Dong1,ROWS($1:115)),),""))</f>
        <v>C94</v>
      </c>
      <c r="E128" s="95" t="str">
        <f ca="1">IF(ROWS($1:115)&gt;COUNT(Dong1),"",OFFSET(TH!E$1,SMALL(Dong1,ROWS($1:115)),))</f>
        <v>Tiền dđiện kì 3/2 &amp; 1/3</v>
      </c>
      <c r="F128" s="66">
        <f ca="1">IF(ROWS($1:115)&gt;COUNT(Dong1),"",IF(OFFSET(TH!N$1,SMALL(Dong1,ROWS($1:115)),)="1111",OFFSET(TH!M$1,SMALL(Dong1,ROWS($1:115)),),OFFSET(TH!N$1,SMALL(Dong1,ROWS($1:115)),)))</f>
        <v>0</v>
      </c>
      <c r="G128" s="67">
        <f ca="1">IF(ROWS($1:115)&gt;COUNT(Dong1),"",IF(OFFSET(TH!M$1,SMALL(Dong1,ROWS($1:115)),)="1111",OFFSET(TH!L$1,SMALL(Dong1,ROWS($1:115)),),0))</f>
        <v>0</v>
      </c>
      <c r="H128" s="65">
        <f ca="1">IF(ROWS($1:115)&gt;COUNT(Dong1),"",IF(OFFSET(TH!N$1,SMALL(Dong1,ROWS($1:115)),)="1111",OFFSET(TH!L$1,SMALL(Dong1,ROWS($1:115)),),0))</f>
        <v>25464000</v>
      </c>
      <c r="I128" s="63">
        <f t="shared" ca="1" si="2"/>
        <v>19973000</v>
      </c>
      <c r="J128" s="68"/>
    </row>
    <row r="129" spans="1:10" ht="19.5" customHeight="1">
      <c r="A129" s="62" t="str">
        <f ca="1">IF(ROWS($1:116)&gt;COUNT(Dong1),"",OFFSET(TH!B$1,SMALL(Dong1,ROWS($1:116)),))</f>
        <v/>
      </c>
      <c r="B129" s="62" t="str">
        <f ca="1">IF(ROWS($1:116)&gt;COUNT(Dong1),"",OFFSET(TH!D$1,SMALL(Dong1,ROWS($1:116)),))</f>
        <v/>
      </c>
      <c r="C129" s="63" t="str">
        <f ca="1">IF(ROWS($1:116)&gt;COUNT(Dong1),"",IF(OFFSET(TH!M$1,SMALL(Dong1,ROWS($1:116)),)="1111",OFFSET(TH!C$1,SMALL(Dong1,ROWS($1:116)),),""))</f>
        <v/>
      </c>
      <c r="D129" s="64" t="str">
        <f ca="1">IF(ROWS($1:116)&gt;COUNT(Dong1),"",IF(OFFSET(TH!N$1,SMALL(Dong1,ROWS($1:116)),)="1111",OFFSET(TH!C$1,SMALL(Dong1,ROWS($1:116)),),""))</f>
        <v/>
      </c>
      <c r="E129" s="95" t="str">
        <f ca="1">IF(ROWS($1:116)&gt;COUNT(Dong1),"",OFFSET(TH!E$1,SMALL(Dong1,ROWS($1:116)),))</f>
        <v/>
      </c>
      <c r="F129" s="66" t="str">
        <f ca="1">IF(ROWS($1:116)&gt;COUNT(Dong1),"",IF(OFFSET(TH!N$1,SMALL(Dong1,ROWS($1:116)),)="1111",OFFSET(TH!M$1,SMALL(Dong1,ROWS($1:116)),),OFFSET(TH!N$1,SMALL(Dong1,ROWS($1:116)),)))</f>
        <v/>
      </c>
      <c r="G129" s="67" t="str">
        <f ca="1">IF(ROWS($1:116)&gt;COUNT(Dong1),"",IF(OFFSET(TH!M$1,SMALL(Dong1,ROWS($1:116)),)="1111",OFFSET(TH!L$1,SMALL(Dong1,ROWS($1:116)),),0))</f>
        <v/>
      </c>
      <c r="H129" s="65" t="str">
        <f ca="1">IF(ROWS($1:116)&gt;COUNT(Dong1),"",IF(OFFSET(TH!N$1,SMALL(Dong1,ROWS($1:116)),)="1111",OFFSET(TH!L$1,SMALL(Dong1,ROWS($1:116)),),0))</f>
        <v/>
      </c>
      <c r="I129" s="63">
        <f t="shared" ca="1" si="2"/>
        <v>0</v>
      </c>
      <c r="J129" s="68"/>
    </row>
    <row r="130" spans="1:10" ht="19.5" customHeight="1">
      <c r="A130" s="62" t="str">
        <f ca="1">IF(ROWS($1:117)&gt;COUNT(Dong1),"",OFFSET(TH!B$1,SMALL(Dong1,ROWS($1:117)),))</f>
        <v/>
      </c>
      <c r="B130" s="62" t="str">
        <f ca="1">IF(ROWS($1:117)&gt;COUNT(Dong1),"",OFFSET(TH!D$1,SMALL(Dong1,ROWS($1:117)),))</f>
        <v/>
      </c>
      <c r="C130" s="63" t="str">
        <f ca="1">IF(ROWS($1:117)&gt;COUNT(Dong1),"",IF(OFFSET(TH!M$1,SMALL(Dong1,ROWS($1:117)),)="1111",OFFSET(TH!C$1,SMALL(Dong1,ROWS($1:117)),),""))</f>
        <v/>
      </c>
      <c r="D130" s="64" t="str">
        <f ca="1">IF(ROWS($1:117)&gt;COUNT(Dong1),"",IF(OFFSET(TH!N$1,SMALL(Dong1,ROWS($1:117)),)="1111",OFFSET(TH!C$1,SMALL(Dong1,ROWS($1:117)),),""))</f>
        <v/>
      </c>
      <c r="E130" s="95" t="str">
        <f ca="1">IF(ROWS($1:117)&gt;COUNT(Dong1),"",OFFSET(TH!E$1,SMALL(Dong1,ROWS($1:117)),))</f>
        <v/>
      </c>
      <c r="F130" s="66" t="str">
        <f ca="1">IF(ROWS($1:117)&gt;COUNT(Dong1),"",IF(OFFSET(TH!N$1,SMALL(Dong1,ROWS($1:117)),)="1111",OFFSET(TH!M$1,SMALL(Dong1,ROWS($1:117)),),OFFSET(TH!N$1,SMALL(Dong1,ROWS($1:117)),)))</f>
        <v/>
      </c>
      <c r="G130" s="67" t="str">
        <f ca="1">IF(ROWS($1:117)&gt;COUNT(Dong1),"",IF(OFFSET(TH!M$1,SMALL(Dong1,ROWS($1:117)),)="1111",OFFSET(TH!L$1,SMALL(Dong1,ROWS($1:117)),),0))</f>
        <v/>
      </c>
      <c r="H130" s="65" t="str">
        <f ca="1">IF(ROWS($1:117)&gt;COUNT(Dong1),"",IF(OFFSET(TH!N$1,SMALL(Dong1,ROWS($1:117)),)="1111",OFFSET(TH!L$1,SMALL(Dong1,ROWS($1:117)),),0))</f>
        <v/>
      </c>
      <c r="I130" s="63">
        <f t="shared" ca="1" si="2"/>
        <v>0</v>
      </c>
      <c r="J130" s="68"/>
    </row>
    <row r="131" spans="1:10" ht="19.5" customHeight="1">
      <c r="A131" s="62" t="str">
        <f ca="1">IF(ROWS($1:118)&gt;COUNT(Dong1),"",OFFSET(TH!B$1,SMALL(Dong1,ROWS($1:118)),))</f>
        <v/>
      </c>
      <c r="B131" s="62" t="str">
        <f ca="1">IF(ROWS($1:118)&gt;COUNT(Dong1),"",OFFSET(TH!D$1,SMALL(Dong1,ROWS($1:118)),))</f>
        <v/>
      </c>
      <c r="C131" s="63" t="str">
        <f ca="1">IF(ROWS($1:118)&gt;COUNT(Dong1),"",IF(OFFSET(TH!M$1,SMALL(Dong1,ROWS($1:118)),)="1111",OFFSET(TH!C$1,SMALL(Dong1,ROWS($1:118)),),""))</f>
        <v/>
      </c>
      <c r="D131" s="64" t="str">
        <f ca="1">IF(ROWS($1:118)&gt;COUNT(Dong1),"",IF(OFFSET(TH!N$1,SMALL(Dong1,ROWS($1:118)),)="1111",OFFSET(TH!C$1,SMALL(Dong1,ROWS($1:118)),),""))</f>
        <v/>
      </c>
      <c r="E131" s="95" t="str">
        <f ca="1">IF(ROWS($1:118)&gt;COUNT(Dong1),"",OFFSET(TH!E$1,SMALL(Dong1,ROWS($1:118)),))</f>
        <v/>
      </c>
      <c r="F131" s="66" t="str">
        <f ca="1">IF(ROWS($1:118)&gt;COUNT(Dong1),"",IF(OFFSET(TH!N$1,SMALL(Dong1,ROWS($1:118)),)="1111",OFFSET(TH!M$1,SMALL(Dong1,ROWS($1:118)),),OFFSET(TH!N$1,SMALL(Dong1,ROWS($1:118)),)))</f>
        <v/>
      </c>
      <c r="G131" s="67" t="str">
        <f ca="1">IF(ROWS($1:118)&gt;COUNT(Dong1),"",IF(OFFSET(TH!M$1,SMALL(Dong1,ROWS($1:118)),)="1111",OFFSET(TH!L$1,SMALL(Dong1,ROWS($1:118)),),0))</f>
        <v/>
      </c>
      <c r="H131" s="65" t="str">
        <f ca="1">IF(ROWS($1:118)&gt;COUNT(Dong1),"",IF(OFFSET(TH!N$1,SMALL(Dong1,ROWS($1:118)),)="1111",OFFSET(TH!L$1,SMALL(Dong1,ROWS($1:118)),),0))</f>
        <v/>
      </c>
      <c r="I131" s="63">
        <f t="shared" ca="1" si="2"/>
        <v>0</v>
      </c>
      <c r="J131" s="68"/>
    </row>
    <row r="132" spans="1:10" ht="19.5" customHeight="1">
      <c r="A132" s="62" t="str">
        <f ca="1">IF(ROWS($1:119)&gt;COUNT(Dong1),"",OFFSET(TH!B$1,SMALL(Dong1,ROWS($1:119)),))</f>
        <v/>
      </c>
      <c r="B132" s="62" t="str">
        <f ca="1">IF(ROWS($1:119)&gt;COUNT(Dong1),"",OFFSET(TH!D$1,SMALL(Dong1,ROWS($1:119)),))</f>
        <v/>
      </c>
      <c r="C132" s="63" t="str">
        <f ca="1">IF(ROWS($1:119)&gt;COUNT(Dong1),"",IF(OFFSET(TH!M$1,SMALL(Dong1,ROWS($1:119)),)="1111",OFFSET(TH!C$1,SMALL(Dong1,ROWS($1:119)),),""))</f>
        <v/>
      </c>
      <c r="D132" s="64" t="str">
        <f ca="1">IF(ROWS($1:119)&gt;COUNT(Dong1),"",IF(OFFSET(TH!N$1,SMALL(Dong1,ROWS($1:119)),)="1111",OFFSET(TH!C$1,SMALL(Dong1,ROWS($1:119)),),""))</f>
        <v/>
      </c>
      <c r="E132" s="95" t="str">
        <f ca="1">IF(ROWS($1:119)&gt;COUNT(Dong1),"",OFFSET(TH!E$1,SMALL(Dong1,ROWS($1:119)),))</f>
        <v/>
      </c>
      <c r="F132" s="66" t="str">
        <f ca="1">IF(ROWS($1:119)&gt;COUNT(Dong1),"",IF(OFFSET(TH!N$1,SMALL(Dong1,ROWS($1:119)),)="1111",OFFSET(TH!M$1,SMALL(Dong1,ROWS($1:119)),),OFFSET(TH!N$1,SMALL(Dong1,ROWS($1:119)),)))</f>
        <v/>
      </c>
      <c r="G132" s="67" t="str">
        <f ca="1">IF(ROWS($1:119)&gt;COUNT(Dong1),"",IF(OFFSET(TH!M$1,SMALL(Dong1,ROWS($1:119)),)="1111",OFFSET(TH!L$1,SMALL(Dong1,ROWS($1:119)),),0))</f>
        <v/>
      </c>
      <c r="H132" s="65" t="str">
        <f ca="1">IF(ROWS($1:119)&gt;COUNT(Dong1),"",IF(OFFSET(TH!N$1,SMALL(Dong1,ROWS($1:119)),)="1111",OFFSET(TH!L$1,SMALL(Dong1,ROWS($1:119)),),0))</f>
        <v/>
      </c>
      <c r="I132" s="63">
        <f t="shared" ca="1" si="2"/>
        <v>0</v>
      </c>
      <c r="J132" s="68"/>
    </row>
    <row r="133" spans="1:10" ht="19.5" customHeight="1">
      <c r="A133" s="62" t="str">
        <f ca="1">IF(ROWS($1:120)&gt;COUNT(Dong1),"",OFFSET(TH!B$1,SMALL(Dong1,ROWS($1:120)),))</f>
        <v/>
      </c>
      <c r="B133" s="62" t="str">
        <f ca="1">IF(ROWS($1:120)&gt;COUNT(Dong1),"",OFFSET(TH!D$1,SMALL(Dong1,ROWS($1:120)),))</f>
        <v/>
      </c>
      <c r="C133" s="63" t="str">
        <f ca="1">IF(ROWS($1:120)&gt;COUNT(Dong1),"",IF(OFFSET(TH!M$1,SMALL(Dong1,ROWS($1:120)),)="1111",OFFSET(TH!C$1,SMALL(Dong1,ROWS($1:120)),),""))</f>
        <v/>
      </c>
      <c r="D133" s="64" t="str">
        <f ca="1">IF(ROWS($1:120)&gt;COUNT(Dong1),"",IF(OFFSET(TH!N$1,SMALL(Dong1,ROWS($1:120)),)="1111",OFFSET(TH!C$1,SMALL(Dong1,ROWS($1:120)),),""))</f>
        <v/>
      </c>
      <c r="E133" s="95" t="str">
        <f ca="1">IF(ROWS($1:120)&gt;COUNT(Dong1),"",OFFSET(TH!E$1,SMALL(Dong1,ROWS($1:120)),))</f>
        <v/>
      </c>
      <c r="F133" s="66" t="str">
        <f ca="1">IF(ROWS($1:120)&gt;COUNT(Dong1),"",IF(OFFSET(TH!N$1,SMALL(Dong1,ROWS($1:120)),)="1111",OFFSET(TH!M$1,SMALL(Dong1,ROWS($1:120)),),OFFSET(TH!N$1,SMALL(Dong1,ROWS($1:120)),)))</f>
        <v/>
      </c>
      <c r="G133" s="67" t="str">
        <f ca="1">IF(ROWS($1:120)&gt;COUNT(Dong1),"",IF(OFFSET(TH!M$1,SMALL(Dong1,ROWS($1:120)),)="1111",OFFSET(TH!L$1,SMALL(Dong1,ROWS($1:120)),),0))</f>
        <v/>
      </c>
      <c r="H133" s="65" t="str">
        <f ca="1">IF(ROWS($1:120)&gt;COUNT(Dong1),"",IF(OFFSET(TH!N$1,SMALL(Dong1,ROWS($1:120)),)="1111",OFFSET(TH!L$1,SMALL(Dong1,ROWS($1:120)),),0))</f>
        <v/>
      </c>
      <c r="I133" s="63">
        <f t="shared" ca="1" si="2"/>
        <v>0</v>
      </c>
      <c r="J133" s="68"/>
    </row>
    <row r="134" spans="1:10" ht="19.5" customHeight="1">
      <c r="A134" s="62" t="str">
        <f ca="1">IF(ROWS($1:121)&gt;COUNT(Dong1),"",OFFSET(TH!B$1,SMALL(Dong1,ROWS($1:121)),))</f>
        <v/>
      </c>
      <c r="B134" s="62" t="str">
        <f ca="1">IF(ROWS($1:121)&gt;COUNT(Dong1),"",OFFSET(TH!D$1,SMALL(Dong1,ROWS($1:121)),))</f>
        <v/>
      </c>
      <c r="C134" s="63" t="str">
        <f ca="1">IF(ROWS($1:121)&gt;COUNT(Dong1),"",IF(OFFSET(TH!M$1,SMALL(Dong1,ROWS($1:121)),)="1111",OFFSET(TH!C$1,SMALL(Dong1,ROWS($1:121)),),""))</f>
        <v/>
      </c>
      <c r="D134" s="64" t="str">
        <f ca="1">IF(ROWS($1:121)&gt;COUNT(Dong1),"",IF(OFFSET(TH!N$1,SMALL(Dong1,ROWS($1:121)),)="1111",OFFSET(TH!C$1,SMALL(Dong1,ROWS($1:121)),),""))</f>
        <v/>
      </c>
      <c r="E134" s="95" t="str">
        <f ca="1">IF(ROWS($1:121)&gt;COUNT(Dong1),"",OFFSET(TH!E$1,SMALL(Dong1,ROWS($1:121)),))</f>
        <v/>
      </c>
      <c r="F134" s="66" t="str">
        <f ca="1">IF(ROWS($1:121)&gt;COUNT(Dong1),"",IF(OFFSET(TH!N$1,SMALL(Dong1,ROWS($1:121)),)="1111",OFFSET(TH!M$1,SMALL(Dong1,ROWS($1:121)),),OFFSET(TH!N$1,SMALL(Dong1,ROWS($1:121)),)))</f>
        <v/>
      </c>
      <c r="G134" s="67" t="str">
        <f ca="1">IF(ROWS($1:121)&gt;COUNT(Dong1),"",IF(OFFSET(TH!M$1,SMALL(Dong1,ROWS($1:121)),)="1111",OFFSET(TH!L$1,SMALL(Dong1,ROWS($1:121)),),0))</f>
        <v/>
      </c>
      <c r="H134" s="65" t="str">
        <f ca="1">IF(ROWS($1:121)&gt;COUNT(Dong1),"",IF(OFFSET(TH!N$1,SMALL(Dong1,ROWS($1:121)),)="1111",OFFSET(TH!L$1,SMALL(Dong1,ROWS($1:121)),),0))</f>
        <v/>
      </c>
      <c r="I134" s="63">
        <f t="shared" ca="1" si="2"/>
        <v>0</v>
      </c>
      <c r="J134" s="68"/>
    </row>
    <row r="135" spans="1:10" ht="19.5" customHeight="1">
      <c r="A135" s="62" t="str">
        <f ca="1">IF(ROWS($1:122)&gt;COUNT(Dong1),"",OFFSET(TH!B$1,SMALL(Dong1,ROWS($1:122)),))</f>
        <v/>
      </c>
      <c r="B135" s="62" t="str">
        <f ca="1">IF(ROWS($1:122)&gt;COUNT(Dong1),"",OFFSET(TH!D$1,SMALL(Dong1,ROWS($1:122)),))</f>
        <v/>
      </c>
      <c r="C135" s="63" t="str">
        <f ca="1">IF(ROWS($1:122)&gt;COUNT(Dong1),"",IF(OFFSET(TH!M$1,SMALL(Dong1,ROWS($1:122)),)="1111",OFFSET(TH!C$1,SMALL(Dong1,ROWS($1:122)),),""))</f>
        <v/>
      </c>
      <c r="D135" s="64" t="str">
        <f ca="1">IF(ROWS($1:122)&gt;COUNT(Dong1),"",IF(OFFSET(TH!N$1,SMALL(Dong1,ROWS($1:122)),)="1111",OFFSET(TH!C$1,SMALL(Dong1,ROWS($1:122)),),""))</f>
        <v/>
      </c>
      <c r="E135" s="95" t="str">
        <f ca="1">IF(ROWS($1:122)&gt;COUNT(Dong1),"",OFFSET(TH!E$1,SMALL(Dong1,ROWS($1:122)),))</f>
        <v/>
      </c>
      <c r="F135" s="66" t="str">
        <f ca="1">IF(ROWS($1:122)&gt;COUNT(Dong1),"",IF(OFFSET(TH!N$1,SMALL(Dong1,ROWS($1:122)),)="1111",OFFSET(TH!M$1,SMALL(Dong1,ROWS($1:122)),),OFFSET(TH!N$1,SMALL(Dong1,ROWS($1:122)),)))</f>
        <v/>
      </c>
      <c r="G135" s="67" t="str">
        <f ca="1">IF(ROWS($1:122)&gt;COUNT(Dong1),"",IF(OFFSET(TH!M$1,SMALL(Dong1,ROWS($1:122)),)="1111",OFFSET(TH!L$1,SMALL(Dong1,ROWS($1:122)),),0))</f>
        <v/>
      </c>
      <c r="H135" s="65" t="str">
        <f ca="1">IF(ROWS($1:122)&gt;COUNT(Dong1),"",IF(OFFSET(TH!N$1,SMALL(Dong1,ROWS($1:122)),)="1111",OFFSET(TH!L$1,SMALL(Dong1,ROWS($1:122)),),0))</f>
        <v/>
      </c>
      <c r="I135" s="63">
        <f t="shared" ca="1" si="2"/>
        <v>0</v>
      </c>
      <c r="J135" s="68"/>
    </row>
    <row r="136" spans="1:10" ht="19.5" customHeight="1">
      <c r="A136" s="62" t="str">
        <f ca="1">IF(ROWS($1:123)&gt;COUNT(Dong1),"",OFFSET(TH!B$1,SMALL(Dong1,ROWS($1:123)),))</f>
        <v/>
      </c>
      <c r="B136" s="62" t="str">
        <f ca="1">IF(ROWS($1:123)&gt;COUNT(Dong1),"",OFFSET(TH!D$1,SMALL(Dong1,ROWS($1:123)),))</f>
        <v/>
      </c>
      <c r="C136" s="63" t="str">
        <f ca="1">IF(ROWS($1:123)&gt;COUNT(Dong1),"",IF(OFFSET(TH!M$1,SMALL(Dong1,ROWS($1:123)),)="1111",OFFSET(TH!C$1,SMALL(Dong1,ROWS($1:123)),),""))</f>
        <v/>
      </c>
      <c r="D136" s="64" t="str">
        <f ca="1">IF(ROWS($1:123)&gt;COUNT(Dong1),"",IF(OFFSET(TH!N$1,SMALL(Dong1,ROWS($1:123)),)="1111",OFFSET(TH!C$1,SMALL(Dong1,ROWS($1:123)),),""))</f>
        <v/>
      </c>
      <c r="E136" s="95" t="str">
        <f ca="1">IF(ROWS($1:123)&gt;COUNT(Dong1),"",OFFSET(TH!E$1,SMALL(Dong1,ROWS($1:123)),))</f>
        <v/>
      </c>
      <c r="F136" s="66" t="str">
        <f ca="1">IF(ROWS($1:123)&gt;COUNT(Dong1),"",IF(OFFSET(TH!N$1,SMALL(Dong1,ROWS($1:123)),)="1111",OFFSET(TH!M$1,SMALL(Dong1,ROWS($1:123)),),OFFSET(TH!N$1,SMALL(Dong1,ROWS($1:123)),)))</f>
        <v/>
      </c>
      <c r="G136" s="67" t="str">
        <f ca="1">IF(ROWS($1:123)&gt;COUNT(Dong1),"",IF(OFFSET(TH!M$1,SMALL(Dong1,ROWS($1:123)),)="1111",OFFSET(TH!L$1,SMALL(Dong1,ROWS($1:123)),),0))</f>
        <v/>
      </c>
      <c r="H136" s="65" t="str">
        <f ca="1">IF(ROWS($1:123)&gt;COUNT(Dong1),"",IF(OFFSET(TH!N$1,SMALL(Dong1,ROWS($1:123)),)="1111",OFFSET(TH!L$1,SMALL(Dong1,ROWS($1:123)),),0))</f>
        <v/>
      </c>
      <c r="I136" s="63">
        <f t="shared" ca="1" si="2"/>
        <v>0</v>
      </c>
      <c r="J136" s="68"/>
    </row>
    <row r="137" spans="1:10" ht="19.5" customHeight="1">
      <c r="A137" s="62" t="str">
        <f ca="1">IF(ROWS($1:124)&gt;COUNT(Dong1),"",OFFSET(TH!B$1,SMALL(Dong1,ROWS($1:124)),))</f>
        <v/>
      </c>
      <c r="B137" s="62" t="str">
        <f ca="1">IF(ROWS($1:124)&gt;COUNT(Dong1),"",OFFSET(TH!D$1,SMALL(Dong1,ROWS($1:124)),))</f>
        <v/>
      </c>
      <c r="C137" s="63" t="str">
        <f ca="1">IF(ROWS($1:124)&gt;COUNT(Dong1),"",IF(OFFSET(TH!M$1,SMALL(Dong1,ROWS($1:124)),)="1111",OFFSET(TH!C$1,SMALL(Dong1,ROWS($1:124)),),""))</f>
        <v/>
      </c>
      <c r="D137" s="64" t="str">
        <f ca="1">IF(ROWS($1:124)&gt;COUNT(Dong1),"",IF(OFFSET(TH!N$1,SMALL(Dong1,ROWS($1:124)),)="1111",OFFSET(TH!C$1,SMALL(Dong1,ROWS($1:124)),),""))</f>
        <v/>
      </c>
      <c r="E137" s="95" t="str">
        <f ca="1">IF(ROWS($1:124)&gt;COUNT(Dong1),"",OFFSET(TH!E$1,SMALL(Dong1,ROWS($1:124)),))</f>
        <v/>
      </c>
      <c r="F137" s="66" t="str">
        <f ca="1">IF(ROWS($1:124)&gt;COUNT(Dong1),"",IF(OFFSET(TH!N$1,SMALL(Dong1,ROWS($1:124)),)="1111",OFFSET(TH!M$1,SMALL(Dong1,ROWS($1:124)),),OFFSET(TH!N$1,SMALL(Dong1,ROWS($1:124)),)))</f>
        <v/>
      </c>
      <c r="G137" s="67" t="str">
        <f ca="1">IF(ROWS($1:124)&gt;COUNT(Dong1),"",IF(OFFSET(TH!M$1,SMALL(Dong1,ROWS($1:124)),)="1111",OFFSET(TH!L$1,SMALL(Dong1,ROWS($1:124)),),0))</f>
        <v/>
      </c>
      <c r="H137" s="65" t="str">
        <f ca="1">IF(ROWS($1:124)&gt;COUNT(Dong1),"",IF(OFFSET(TH!N$1,SMALL(Dong1,ROWS($1:124)),)="1111",OFFSET(TH!L$1,SMALL(Dong1,ROWS($1:124)),),0))</f>
        <v/>
      </c>
      <c r="I137" s="63">
        <f t="shared" ca="1" si="2"/>
        <v>0</v>
      </c>
      <c r="J137" s="68"/>
    </row>
    <row r="138" spans="1:10" ht="19.5" customHeight="1">
      <c r="A138" s="62" t="str">
        <f ca="1">IF(ROWS($1:125)&gt;COUNT(Dong1),"",OFFSET(TH!B$1,SMALL(Dong1,ROWS($1:125)),))</f>
        <v/>
      </c>
      <c r="B138" s="62" t="str">
        <f ca="1">IF(ROWS($1:125)&gt;COUNT(Dong1),"",OFFSET(TH!D$1,SMALL(Dong1,ROWS($1:125)),))</f>
        <v/>
      </c>
      <c r="C138" s="63" t="str">
        <f ca="1">IF(ROWS($1:125)&gt;COUNT(Dong1),"",IF(OFFSET(TH!M$1,SMALL(Dong1,ROWS($1:125)),)="1111",OFFSET(TH!C$1,SMALL(Dong1,ROWS($1:125)),),""))</f>
        <v/>
      </c>
      <c r="D138" s="64" t="str">
        <f ca="1">IF(ROWS($1:125)&gt;COUNT(Dong1),"",IF(OFFSET(TH!N$1,SMALL(Dong1,ROWS($1:125)),)="1111",OFFSET(TH!C$1,SMALL(Dong1,ROWS($1:125)),),""))</f>
        <v/>
      </c>
      <c r="E138" s="95" t="str">
        <f ca="1">IF(ROWS($1:125)&gt;COUNT(Dong1),"",OFFSET(TH!E$1,SMALL(Dong1,ROWS($1:125)),))</f>
        <v/>
      </c>
      <c r="F138" s="66" t="str">
        <f ca="1">IF(ROWS($1:125)&gt;COUNT(Dong1),"",IF(OFFSET(TH!N$1,SMALL(Dong1,ROWS($1:125)),)="1111",OFFSET(TH!M$1,SMALL(Dong1,ROWS($1:125)),),OFFSET(TH!N$1,SMALL(Dong1,ROWS($1:125)),)))</f>
        <v/>
      </c>
      <c r="G138" s="67" t="str">
        <f ca="1">IF(ROWS($1:125)&gt;COUNT(Dong1),"",IF(OFFSET(TH!M$1,SMALL(Dong1,ROWS($1:125)),)="1111",OFFSET(TH!L$1,SMALL(Dong1,ROWS($1:125)),),0))</f>
        <v/>
      </c>
      <c r="H138" s="65" t="str">
        <f ca="1">IF(ROWS($1:125)&gt;COUNT(Dong1),"",IF(OFFSET(TH!N$1,SMALL(Dong1,ROWS($1:125)),)="1111",OFFSET(TH!L$1,SMALL(Dong1,ROWS($1:125)),),0))</f>
        <v/>
      </c>
      <c r="I138" s="63">
        <f t="shared" ca="1" si="2"/>
        <v>0</v>
      </c>
      <c r="J138" s="68"/>
    </row>
    <row r="139" spans="1:10" ht="19.5" customHeight="1">
      <c r="A139" s="62" t="str">
        <f ca="1">IF(ROWS($1:126)&gt;COUNT(Dong1),"",OFFSET(TH!B$1,SMALL(Dong1,ROWS($1:126)),))</f>
        <v/>
      </c>
      <c r="B139" s="62" t="str">
        <f ca="1">IF(ROWS($1:126)&gt;COUNT(Dong1),"",OFFSET(TH!D$1,SMALL(Dong1,ROWS($1:126)),))</f>
        <v/>
      </c>
      <c r="C139" s="63" t="str">
        <f ca="1">IF(ROWS($1:126)&gt;COUNT(Dong1),"",IF(OFFSET(TH!M$1,SMALL(Dong1,ROWS($1:126)),)="1111",OFFSET(TH!C$1,SMALL(Dong1,ROWS($1:126)),),""))</f>
        <v/>
      </c>
      <c r="D139" s="64" t="str">
        <f ca="1">IF(ROWS($1:126)&gt;COUNT(Dong1),"",IF(OFFSET(TH!N$1,SMALL(Dong1,ROWS($1:126)),)="1111",OFFSET(TH!C$1,SMALL(Dong1,ROWS($1:126)),),""))</f>
        <v/>
      </c>
      <c r="E139" s="95" t="str">
        <f ca="1">IF(ROWS($1:126)&gt;COUNT(Dong1),"",OFFSET(TH!E$1,SMALL(Dong1,ROWS($1:126)),))</f>
        <v/>
      </c>
      <c r="F139" s="66" t="str">
        <f ca="1">IF(ROWS($1:126)&gt;COUNT(Dong1),"",IF(OFFSET(TH!N$1,SMALL(Dong1,ROWS($1:126)),)="1111",OFFSET(TH!M$1,SMALL(Dong1,ROWS($1:126)),),OFFSET(TH!N$1,SMALL(Dong1,ROWS($1:126)),)))</f>
        <v/>
      </c>
      <c r="G139" s="67" t="str">
        <f ca="1">IF(ROWS($1:126)&gt;COUNT(Dong1),"",IF(OFFSET(TH!M$1,SMALL(Dong1,ROWS($1:126)),)="1111",OFFSET(TH!L$1,SMALL(Dong1,ROWS($1:126)),),0))</f>
        <v/>
      </c>
      <c r="H139" s="65" t="str">
        <f ca="1">IF(ROWS($1:126)&gt;COUNT(Dong1),"",IF(OFFSET(TH!N$1,SMALL(Dong1,ROWS($1:126)),)="1111",OFFSET(TH!L$1,SMALL(Dong1,ROWS($1:126)),),0))</f>
        <v/>
      </c>
      <c r="I139" s="63">
        <f t="shared" ca="1" si="2"/>
        <v>0</v>
      </c>
      <c r="J139" s="68"/>
    </row>
    <row r="140" spans="1:10" ht="19.5" customHeight="1">
      <c r="A140" s="62" t="str">
        <f ca="1">IF(ROWS($1:127)&gt;COUNT(Dong1),"",OFFSET(TH!B$1,SMALL(Dong1,ROWS($1:127)),))</f>
        <v/>
      </c>
      <c r="B140" s="62" t="str">
        <f ca="1">IF(ROWS($1:127)&gt;COUNT(Dong1),"",OFFSET(TH!D$1,SMALL(Dong1,ROWS($1:127)),))</f>
        <v/>
      </c>
      <c r="C140" s="63" t="str">
        <f ca="1">IF(ROWS($1:127)&gt;COUNT(Dong1),"",IF(OFFSET(TH!M$1,SMALL(Dong1,ROWS($1:127)),)="1111",OFFSET(TH!C$1,SMALL(Dong1,ROWS($1:127)),),""))</f>
        <v/>
      </c>
      <c r="D140" s="64" t="str">
        <f ca="1">IF(ROWS($1:127)&gt;COUNT(Dong1),"",IF(OFFSET(TH!N$1,SMALL(Dong1,ROWS($1:127)),)="1111",OFFSET(TH!C$1,SMALL(Dong1,ROWS($1:127)),),""))</f>
        <v/>
      </c>
      <c r="E140" s="95" t="str">
        <f ca="1">IF(ROWS($1:127)&gt;COUNT(Dong1),"",OFFSET(TH!E$1,SMALL(Dong1,ROWS($1:127)),))</f>
        <v/>
      </c>
      <c r="F140" s="66" t="str">
        <f ca="1">IF(ROWS($1:127)&gt;COUNT(Dong1),"",IF(OFFSET(TH!N$1,SMALL(Dong1,ROWS($1:127)),)="1111",OFFSET(TH!M$1,SMALL(Dong1,ROWS($1:127)),),OFFSET(TH!N$1,SMALL(Dong1,ROWS($1:127)),)))</f>
        <v/>
      </c>
      <c r="G140" s="67" t="str">
        <f ca="1">IF(ROWS($1:127)&gt;COUNT(Dong1),"",IF(OFFSET(TH!M$1,SMALL(Dong1,ROWS($1:127)),)="1111",OFFSET(TH!L$1,SMALL(Dong1,ROWS($1:127)),),0))</f>
        <v/>
      </c>
      <c r="H140" s="65" t="str">
        <f ca="1">IF(ROWS($1:127)&gt;COUNT(Dong1),"",IF(OFFSET(TH!N$1,SMALL(Dong1,ROWS($1:127)),)="1111",OFFSET(TH!L$1,SMALL(Dong1,ROWS($1:127)),),0))</f>
        <v/>
      </c>
      <c r="I140" s="63">
        <f t="shared" ca="1" si="2"/>
        <v>0</v>
      </c>
      <c r="J140" s="68"/>
    </row>
    <row r="141" spans="1:10" ht="19.5" customHeight="1">
      <c r="A141" s="62" t="str">
        <f ca="1">IF(ROWS($1:128)&gt;COUNT(Dong1),"",OFFSET(TH!B$1,SMALL(Dong1,ROWS($1:128)),))</f>
        <v/>
      </c>
      <c r="B141" s="62" t="str">
        <f ca="1">IF(ROWS($1:128)&gt;COUNT(Dong1),"",OFFSET(TH!D$1,SMALL(Dong1,ROWS($1:128)),))</f>
        <v/>
      </c>
      <c r="C141" s="63" t="str">
        <f ca="1">IF(ROWS($1:128)&gt;COUNT(Dong1),"",IF(OFFSET(TH!M$1,SMALL(Dong1,ROWS($1:128)),)="1111",OFFSET(TH!C$1,SMALL(Dong1,ROWS($1:128)),),""))</f>
        <v/>
      </c>
      <c r="D141" s="64" t="str">
        <f ca="1">IF(ROWS($1:128)&gt;COUNT(Dong1),"",IF(OFFSET(TH!N$1,SMALL(Dong1,ROWS($1:128)),)="1111",OFFSET(TH!C$1,SMALL(Dong1,ROWS($1:128)),),""))</f>
        <v/>
      </c>
      <c r="E141" s="95" t="str">
        <f ca="1">IF(ROWS($1:128)&gt;COUNT(Dong1),"",OFFSET(TH!E$1,SMALL(Dong1,ROWS($1:128)),))</f>
        <v/>
      </c>
      <c r="F141" s="66" t="str">
        <f ca="1">IF(ROWS($1:128)&gt;COUNT(Dong1),"",IF(OFFSET(TH!N$1,SMALL(Dong1,ROWS($1:128)),)="1111",OFFSET(TH!M$1,SMALL(Dong1,ROWS($1:128)),),OFFSET(TH!N$1,SMALL(Dong1,ROWS($1:128)),)))</f>
        <v/>
      </c>
      <c r="G141" s="67" t="str">
        <f ca="1">IF(ROWS($1:128)&gt;COUNT(Dong1),"",IF(OFFSET(TH!M$1,SMALL(Dong1,ROWS($1:128)),)="1111",OFFSET(TH!L$1,SMALL(Dong1,ROWS($1:128)),),0))</f>
        <v/>
      </c>
      <c r="H141" s="65" t="str">
        <f ca="1">IF(ROWS($1:128)&gt;COUNT(Dong1),"",IF(OFFSET(TH!N$1,SMALL(Dong1,ROWS($1:128)),)="1111",OFFSET(TH!L$1,SMALL(Dong1,ROWS($1:128)),),0))</f>
        <v/>
      </c>
      <c r="I141" s="63">
        <f t="shared" ca="1" si="2"/>
        <v>0</v>
      </c>
      <c r="J141" s="68"/>
    </row>
    <row r="142" spans="1:10" ht="19.5" customHeight="1">
      <c r="A142" s="62" t="str">
        <f ca="1">IF(ROWS($1:129)&gt;COUNT(Dong1),"",OFFSET(TH!B$1,SMALL(Dong1,ROWS($1:129)),))</f>
        <v/>
      </c>
      <c r="B142" s="62" t="str">
        <f ca="1">IF(ROWS($1:129)&gt;COUNT(Dong1),"",OFFSET(TH!D$1,SMALL(Dong1,ROWS($1:129)),))</f>
        <v/>
      </c>
      <c r="C142" s="63" t="str">
        <f ca="1">IF(ROWS($1:129)&gt;COUNT(Dong1),"",IF(OFFSET(TH!M$1,SMALL(Dong1,ROWS($1:129)),)="1111",OFFSET(TH!C$1,SMALL(Dong1,ROWS($1:129)),),""))</f>
        <v/>
      </c>
      <c r="D142" s="64" t="str">
        <f ca="1">IF(ROWS($1:129)&gt;COUNT(Dong1),"",IF(OFFSET(TH!N$1,SMALL(Dong1,ROWS($1:129)),)="1111",OFFSET(TH!C$1,SMALL(Dong1,ROWS($1:129)),),""))</f>
        <v/>
      </c>
      <c r="E142" s="95" t="str">
        <f ca="1">IF(ROWS($1:129)&gt;COUNT(Dong1),"",OFFSET(TH!E$1,SMALL(Dong1,ROWS($1:129)),))</f>
        <v/>
      </c>
      <c r="F142" s="66" t="str">
        <f ca="1">IF(ROWS($1:129)&gt;COUNT(Dong1),"",IF(OFFSET(TH!N$1,SMALL(Dong1,ROWS($1:129)),)="1111",OFFSET(TH!M$1,SMALL(Dong1,ROWS($1:129)),),OFFSET(TH!N$1,SMALL(Dong1,ROWS($1:129)),)))</f>
        <v/>
      </c>
      <c r="G142" s="67" t="str">
        <f ca="1">IF(ROWS($1:129)&gt;COUNT(Dong1),"",IF(OFFSET(TH!M$1,SMALL(Dong1,ROWS($1:129)),)="1111",OFFSET(TH!L$1,SMALL(Dong1,ROWS($1:129)),),0))</f>
        <v/>
      </c>
      <c r="H142" s="65" t="str">
        <f ca="1">IF(ROWS($1:129)&gt;COUNT(Dong1),"",IF(OFFSET(TH!N$1,SMALL(Dong1,ROWS($1:129)),)="1111",OFFSET(TH!L$1,SMALL(Dong1,ROWS($1:129)),),0))</f>
        <v/>
      </c>
      <c r="I142" s="63">
        <f t="shared" ca="1" si="2"/>
        <v>0</v>
      </c>
      <c r="J142" s="68"/>
    </row>
    <row r="143" spans="1:10" ht="19.5" customHeight="1">
      <c r="A143" s="62" t="str">
        <f ca="1">IF(ROWS($1:130)&gt;COUNT(Dong1),"",OFFSET(TH!B$1,SMALL(Dong1,ROWS($1:130)),))</f>
        <v/>
      </c>
      <c r="B143" s="62" t="str">
        <f ca="1">IF(ROWS($1:130)&gt;COUNT(Dong1),"",OFFSET(TH!D$1,SMALL(Dong1,ROWS($1:130)),))</f>
        <v/>
      </c>
      <c r="C143" s="63" t="str">
        <f ca="1">IF(ROWS($1:130)&gt;COUNT(Dong1),"",IF(OFFSET(TH!M$1,SMALL(Dong1,ROWS($1:130)),)="1111",OFFSET(TH!C$1,SMALL(Dong1,ROWS($1:130)),),""))</f>
        <v/>
      </c>
      <c r="D143" s="64" t="str">
        <f ca="1">IF(ROWS($1:130)&gt;COUNT(Dong1),"",IF(OFFSET(TH!N$1,SMALL(Dong1,ROWS($1:130)),)="1111",OFFSET(TH!C$1,SMALL(Dong1,ROWS($1:130)),),""))</f>
        <v/>
      </c>
      <c r="E143" s="95" t="str">
        <f ca="1">IF(ROWS($1:130)&gt;COUNT(Dong1),"",OFFSET(TH!E$1,SMALL(Dong1,ROWS($1:130)),))</f>
        <v/>
      </c>
      <c r="F143" s="66" t="str">
        <f ca="1">IF(ROWS($1:130)&gt;COUNT(Dong1),"",IF(OFFSET(TH!N$1,SMALL(Dong1,ROWS($1:130)),)="1111",OFFSET(TH!M$1,SMALL(Dong1,ROWS($1:130)),),OFFSET(TH!N$1,SMALL(Dong1,ROWS($1:130)),)))</f>
        <v/>
      </c>
      <c r="G143" s="67" t="str">
        <f ca="1">IF(ROWS($1:130)&gt;COUNT(Dong1),"",IF(OFFSET(TH!M$1,SMALL(Dong1,ROWS($1:130)),)="1111",OFFSET(TH!L$1,SMALL(Dong1,ROWS($1:130)),),0))</f>
        <v/>
      </c>
      <c r="H143" s="65" t="str">
        <f ca="1">IF(ROWS($1:130)&gt;COUNT(Dong1),"",IF(OFFSET(TH!N$1,SMALL(Dong1,ROWS($1:130)),)="1111",OFFSET(TH!L$1,SMALL(Dong1,ROWS($1:130)),),0))</f>
        <v/>
      </c>
      <c r="I143" s="63">
        <f t="shared" ca="1" si="2"/>
        <v>0</v>
      </c>
      <c r="J143" s="68"/>
    </row>
    <row r="144" spans="1:10" ht="19.5" customHeight="1">
      <c r="A144" s="62" t="str">
        <f ca="1">IF(ROWS($1:131)&gt;COUNT(Dong1),"",OFFSET(TH!B$1,SMALL(Dong1,ROWS($1:131)),))</f>
        <v/>
      </c>
      <c r="B144" s="62" t="str">
        <f ca="1">IF(ROWS($1:131)&gt;COUNT(Dong1),"",OFFSET(TH!D$1,SMALL(Dong1,ROWS($1:131)),))</f>
        <v/>
      </c>
      <c r="C144" s="63" t="str">
        <f ca="1">IF(ROWS($1:131)&gt;COUNT(Dong1),"",IF(OFFSET(TH!M$1,SMALL(Dong1,ROWS($1:131)),)="1111",OFFSET(TH!C$1,SMALL(Dong1,ROWS($1:131)),),""))</f>
        <v/>
      </c>
      <c r="D144" s="64" t="str">
        <f ca="1">IF(ROWS($1:131)&gt;COUNT(Dong1),"",IF(OFFSET(TH!N$1,SMALL(Dong1,ROWS($1:131)),)="1111",OFFSET(TH!C$1,SMALL(Dong1,ROWS($1:131)),),""))</f>
        <v/>
      </c>
      <c r="E144" s="95" t="str">
        <f ca="1">IF(ROWS($1:131)&gt;COUNT(Dong1),"",OFFSET(TH!E$1,SMALL(Dong1,ROWS($1:131)),))</f>
        <v/>
      </c>
      <c r="F144" s="66" t="str">
        <f ca="1">IF(ROWS($1:131)&gt;COUNT(Dong1),"",IF(OFFSET(TH!N$1,SMALL(Dong1,ROWS($1:131)),)="1111",OFFSET(TH!M$1,SMALL(Dong1,ROWS($1:131)),),OFFSET(TH!N$1,SMALL(Dong1,ROWS($1:131)),)))</f>
        <v/>
      </c>
      <c r="G144" s="67" t="str">
        <f ca="1">IF(ROWS($1:131)&gt;COUNT(Dong1),"",IF(OFFSET(TH!M$1,SMALL(Dong1,ROWS($1:131)),)="1111",OFFSET(TH!L$1,SMALL(Dong1,ROWS($1:131)),),0))</f>
        <v/>
      </c>
      <c r="H144" s="65" t="str">
        <f ca="1">IF(ROWS($1:131)&gt;COUNT(Dong1),"",IF(OFFSET(TH!N$1,SMALL(Dong1,ROWS($1:131)),)="1111",OFFSET(TH!L$1,SMALL(Dong1,ROWS($1:131)),),0))</f>
        <v/>
      </c>
      <c r="I144" s="63">
        <f t="shared" ca="1" si="2"/>
        <v>0</v>
      </c>
      <c r="J144" s="68"/>
    </row>
    <row r="145" spans="1:10" ht="19.5" customHeight="1">
      <c r="A145" s="62" t="str">
        <f ca="1">IF(ROWS($1:132)&gt;COUNT(Dong1),"",OFFSET(TH!B$1,SMALL(Dong1,ROWS($1:132)),))</f>
        <v/>
      </c>
      <c r="B145" s="62" t="str">
        <f ca="1">IF(ROWS($1:132)&gt;COUNT(Dong1),"",OFFSET(TH!D$1,SMALL(Dong1,ROWS($1:132)),))</f>
        <v/>
      </c>
      <c r="C145" s="63" t="str">
        <f ca="1">IF(ROWS($1:132)&gt;COUNT(Dong1),"",IF(OFFSET(TH!M$1,SMALL(Dong1,ROWS($1:132)),)="1111",OFFSET(TH!C$1,SMALL(Dong1,ROWS($1:132)),),""))</f>
        <v/>
      </c>
      <c r="D145" s="64" t="str">
        <f ca="1">IF(ROWS($1:132)&gt;COUNT(Dong1),"",IF(OFFSET(TH!N$1,SMALL(Dong1,ROWS($1:132)),)="1111",OFFSET(TH!C$1,SMALL(Dong1,ROWS($1:132)),),""))</f>
        <v/>
      </c>
      <c r="E145" s="95" t="str">
        <f ca="1">IF(ROWS($1:132)&gt;COUNT(Dong1),"",OFFSET(TH!E$1,SMALL(Dong1,ROWS($1:132)),))</f>
        <v/>
      </c>
      <c r="F145" s="66" t="str">
        <f ca="1">IF(ROWS($1:132)&gt;COUNT(Dong1),"",IF(OFFSET(TH!N$1,SMALL(Dong1,ROWS($1:132)),)="1111",OFFSET(TH!M$1,SMALL(Dong1,ROWS($1:132)),),OFFSET(TH!N$1,SMALL(Dong1,ROWS($1:132)),)))</f>
        <v/>
      </c>
      <c r="G145" s="67" t="str">
        <f ca="1">IF(ROWS($1:132)&gt;COUNT(Dong1),"",IF(OFFSET(TH!M$1,SMALL(Dong1,ROWS($1:132)),)="1111",OFFSET(TH!L$1,SMALL(Dong1,ROWS($1:132)),),0))</f>
        <v/>
      </c>
      <c r="H145" s="65" t="str">
        <f ca="1">IF(ROWS($1:132)&gt;COUNT(Dong1),"",IF(OFFSET(TH!N$1,SMALL(Dong1,ROWS($1:132)),)="1111",OFFSET(TH!L$1,SMALL(Dong1,ROWS($1:132)),),0))</f>
        <v/>
      </c>
      <c r="I145" s="63">
        <f t="shared" ref="I145:I208" ca="1" si="3">IF(E145&lt;&gt;"",I144+G145-H145,0)</f>
        <v>0</v>
      </c>
      <c r="J145" s="68"/>
    </row>
    <row r="146" spans="1:10" ht="19.5" customHeight="1">
      <c r="A146" s="62" t="str">
        <f ca="1">IF(ROWS($1:133)&gt;COUNT(Dong1),"",OFFSET(TH!B$1,SMALL(Dong1,ROWS($1:133)),))</f>
        <v/>
      </c>
      <c r="B146" s="62" t="str">
        <f ca="1">IF(ROWS($1:133)&gt;COUNT(Dong1),"",OFFSET(TH!D$1,SMALL(Dong1,ROWS($1:133)),))</f>
        <v/>
      </c>
      <c r="C146" s="63" t="str">
        <f ca="1">IF(ROWS($1:133)&gt;COUNT(Dong1),"",IF(OFFSET(TH!M$1,SMALL(Dong1,ROWS($1:133)),)="1111",OFFSET(TH!C$1,SMALL(Dong1,ROWS($1:133)),),""))</f>
        <v/>
      </c>
      <c r="D146" s="64" t="str">
        <f ca="1">IF(ROWS($1:133)&gt;COUNT(Dong1),"",IF(OFFSET(TH!N$1,SMALL(Dong1,ROWS($1:133)),)="1111",OFFSET(TH!C$1,SMALL(Dong1,ROWS($1:133)),),""))</f>
        <v/>
      </c>
      <c r="E146" s="95" t="str">
        <f ca="1">IF(ROWS($1:133)&gt;COUNT(Dong1),"",OFFSET(TH!E$1,SMALL(Dong1,ROWS($1:133)),))</f>
        <v/>
      </c>
      <c r="F146" s="66" t="str">
        <f ca="1">IF(ROWS($1:133)&gt;COUNT(Dong1),"",IF(OFFSET(TH!N$1,SMALL(Dong1,ROWS($1:133)),)="1111",OFFSET(TH!M$1,SMALL(Dong1,ROWS($1:133)),),OFFSET(TH!N$1,SMALL(Dong1,ROWS($1:133)),)))</f>
        <v/>
      </c>
      <c r="G146" s="67" t="str">
        <f ca="1">IF(ROWS($1:133)&gt;COUNT(Dong1),"",IF(OFFSET(TH!M$1,SMALL(Dong1,ROWS($1:133)),)="1111",OFFSET(TH!L$1,SMALL(Dong1,ROWS($1:133)),),0))</f>
        <v/>
      </c>
      <c r="H146" s="65" t="str">
        <f ca="1">IF(ROWS($1:133)&gt;COUNT(Dong1),"",IF(OFFSET(TH!N$1,SMALL(Dong1,ROWS($1:133)),)="1111",OFFSET(TH!L$1,SMALL(Dong1,ROWS($1:133)),),0))</f>
        <v/>
      </c>
      <c r="I146" s="63">
        <f t="shared" ca="1" si="3"/>
        <v>0</v>
      </c>
      <c r="J146" s="68"/>
    </row>
    <row r="147" spans="1:10" ht="19.5" customHeight="1">
      <c r="A147" s="62" t="str">
        <f ca="1">IF(ROWS($1:134)&gt;COUNT(Dong1),"",OFFSET(TH!B$1,SMALL(Dong1,ROWS($1:134)),))</f>
        <v/>
      </c>
      <c r="B147" s="62" t="str">
        <f ca="1">IF(ROWS($1:134)&gt;COUNT(Dong1),"",OFFSET(TH!D$1,SMALL(Dong1,ROWS($1:134)),))</f>
        <v/>
      </c>
      <c r="C147" s="63" t="str">
        <f ca="1">IF(ROWS($1:134)&gt;COUNT(Dong1),"",IF(OFFSET(TH!M$1,SMALL(Dong1,ROWS($1:134)),)="1111",OFFSET(TH!C$1,SMALL(Dong1,ROWS($1:134)),),""))</f>
        <v/>
      </c>
      <c r="D147" s="64" t="str">
        <f ca="1">IF(ROWS($1:134)&gt;COUNT(Dong1),"",IF(OFFSET(TH!N$1,SMALL(Dong1,ROWS($1:134)),)="1111",OFFSET(TH!C$1,SMALL(Dong1,ROWS($1:134)),),""))</f>
        <v/>
      </c>
      <c r="E147" s="95" t="str">
        <f ca="1">IF(ROWS($1:134)&gt;COUNT(Dong1),"",OFFSET(TH!E$1,SMALL(Dong1,ROWS($1:134)),))</f>
        <v/>
      </c>
      <c r="F147" s="66" t="str">
        <f ca="1">IF(ROWS($1:134)&gt;COUNT(Dong1),"",IF(OFFSET(TH!N$1,SMALL(Dong1,ROWS($1:134)),)="1111",OFFSET(TH!M$1,SMALL(Dong1,ROWS($1:134)),),OFFSET(TH!N$1,SMALL(Dong1,ROWS($1:134)),)))</f>
        <v/>
      </c>
      <c r="G147" s="67" t="str">
        <f ca="1">IF(ROWS($1:134)&gt;COUNT(Dong1),"",IF(OFFSET(TH!M$1,SMALL(Dong1,ROWS($1:134)),)="1111",OFFSET(TH!L$1,SMALL(Dong1,ROWS($1:134)),),0))</f>
        <v/>
      </c>
      <c r="H147" s="65" t="str">
        <f ca="1">IF(ROWS($1:134)&gt;COUNT(Dong1),"",IF(OFFSET(TH!N$1,SMALL(Dong1,ROWS($1:134)),)="1111",OFFSET(TH!L$1,SMALL(Dong1,ROWS($1:134)),),0))</f>
        <v/>
      </c>
      <c r="I147" s="63">
        <f t="shared" ca="1" si="3"/>
        <v>0</v>
      </c>
      <c r="J147" s="68"/>
    </row>
    <row r="148" spans="1:10" ht="19.5" customHeight="1">
      <c r="A148" s="62" t="str">
        <f ca="1">IF(ROWS($1:135)&gt;COUNT(Dong1),"",OFFSET(TH!B$1,SMALL(Dong1,ROWS($1:135)),))</f>
        <v/>
      </c>
      <c r="B148" s="62" t="str">
        <f ca="1">IF(ROWS($1:135)&gt;COUNT(Dong1),"",OFFSET(TH!D$1,SMALL(Dong1,ROWS($1:135)),))</f>
        <v/>
      </c>
      <c r="C148" s="63" t="str">
        <f ca="1">IF(ROWS($1:135)&gt;COUNT(Dong1),"",IF(OFFSET(TH!M$1,SMALL(Dong1,ROWS($1:135)),)="1111",OFFSET(TH!C$1,SMALL(Dong1,ROWS($1:135)),),""))</f>
        <v/>
      </c>
      <c r="D148" s="64" t="str">
        <f ca="1">IF(ROWS($1:135)&gt;COUNT(Dong1),"",IF(OFFSET(TH!N$1,SMALL(Dong1,ROWS($1:135)),)="1111",OFFSET(TH!C$1,SMALL(Dong1,ROWS($1:135)),),""))</f>
        <v/>
      </c>
      <c r="E148" s="95" t="str">
        <f ca="1">IF(ROWS($1:135)&gt;COUNT(Dong1),"",OFFSET(TH!E$1,SMALL(Dong1,ROWS($1:135)),))</f>
        <v/>
      </c>
      <c r="F148" s="66" t="str">
        <f ca="1">IF(ROWS($1:135)&gt;COUNT(Dong1),"",IF(OFFSET(TH!N$1,SMALL(Dong1,ROWS($1:135)),)="1111",OFFSET(TH!M$1,SMALL(Dong1,ROWS($1:135)),),OFFSET(TH!N$1,SMALL(Dong1,ROWS($1:135)),)))</f>
        <v/>
      </c>
      <c r="G148" s="67" t="str">
        <f ca="1">IF(ROWS($1:135)&gt;COUNT(Dong1),"",IF(OFFSET(TH!M$1,SMALL(Dong1,ROWS($1:135)),)="1111",OFFSET(TH!L$1,SMALL(Dong1,ROWS($1:135)),),0))</f>
        <v/>
      </c>
      <c r="H148" s="65" t="str">
        <f ca="1">IF(ROWS($1:135)&gt;COUNT(Dong1),"",IF(OFFSET(TH!N$1,SMALL(Dong1,ROWS($1:135)),)="1111",OFFSET(TH!L$1,SMALL(Dong1,ROWS($1:135)),),0))</f>
        <v/>
      </c>
      <c r="I148" s="63">
        <f t="shared" ca="1" si="3"/>
        <v>0</v>
      </c>
      <c r="J148" s="68"/>
    </row>
    <row r="149" spans="1:10" ht="19.5" customHeight="1">
      <c r="A149" s="62" t="str">
        <f ca="1">IF(ROWS($1:136)&gt;COUNT(Dong1),"",OFFSET(TH!B$1,SMALL(Dong1,ROWS($1:136)),))</f>
        <v/>
      </c>
      <c r="B149" s="62" t="str">
        <f ca="1">IF(ROWS($1:136)&gt;COUNT(Dong1),"",OFFSET(TH!D$1,SMALL(Dong1,ROWS($1:136)),))</f>
        <v/>
      </c>
      <c r="C149" s="63" t="str">
        <f ca="1">IF(ROWS($1:136)&gt;COUNT(Dong1),"",IF(OFFSET(TH!M$1,SMALL(Dong1,ROWS($1:136)),)="1111",OFFSET(TH!C$1,SMALL(Dong1,ROWS($1:136)),),""))</f>
        <v/>
      </c>
      <c r="D149" s="64" t="str">
        <f ca="1">IF(ROWS($1:136)&gt;COUNT(Dong1),"",IF(OFFSET(TH!N$1,SMALL(Dong1,ROWS($1:136)),)="1111",OFFSET(TH!C$1,SMALL(Dong1,ROWS($1:136)),),""))</f>
        <v/>
      </c>
      <c r="E149" s="95" t="str">
        <f ca="1">IF(ROWS($1:136)&gt;COUNT(Dong1),"",OFFSET(TH!E$1,SMALL(Dong1,ROWS($1:136)),))</f>
        <v/>
      </c>
      <c r="F149" s="66" t="str">
        <f ca="1">IF(ROWS($1:136)&gt;COUNT(Dong1),"",IF(OFFSET(TH!N$1,SMALL(Dong1,ROWS($1:136)),)="1111",OFFSET(TH!M$1,SMALL(Dong1,ROWS($1:136)),),OFFSET(TH!N$1,SMALL(Dong1,ROWS($1:136)),)))</f>
        <v/>
      </c>
      <c r="G149" s="67" t="str">
        <f ca="1">IF(ROWS($1:136)&gt;COUNT(Dong1),"",IF(OFFSET(TH!M$1,SMALL(Dong1,ROWS($1:136)),)="1111",OFFSET(TH!L$1,SMALL(Dong1,ROWS($1:136)),),0))</f>
        <v/>
      </c>
      <c r="H149" s="65" t="str">
        <f ca="1">IF(ROWS($1:136)&gt;COUNT(Dong1),"",IF(OFFSET(TH!N$1,SMALL(Dong1,ROWS($1:136)),)="1111",OFFSET(TH!L$1,SMALL(Dong1,ROWS($1:136)),),0))</f>
        <v/>
      </c>
      <c r="I149" s="63">
        <f t="shared" ca="1" si="3"/>
        <v>0</v>
      </c>
      <c r="J149" s="68"/>
    </row>
    <row r="150" spans="1:10" ht="19.5" customHeight="1">
      <c r="A150" s="62" t="str">
        <f ca="1">IF(ROWS($1:137)&gt;COUNT(Dong1),"",OFFSET(TH!B$1,SMALL(Dong1,ROWS($1:137)),))</f>
        <v/>
      </c>
      <c r="B150" s="62" t="str">
        <f ca="1">IF(ROWS($1:137)&gt;COUNT(Dong1),"",OFFSET(TH!D$1,SMALL(Dong1,ROWS($1:137)),))</f>
        <v/>
      </c>
      <c r="C150" s="63" t="str">
        <f ca="1">IF(ROWS($1:137)&gt;COUNT(Dong1),"",IF(OFFSET(TH!M$1,SMALL(Dong1,ROWS($1:137)),)="1111",OFFSET(TH!C$1,SMALL(Dong1,ROWS($1:137)),),""))</f>
        <v/>
      </c>
      <c r="D150" s="64" t="str">
        <f ca="1">IF(ROWS($1:137)&gt;COUNT(Dong1),"",IF(OFFSET(TH!N$1,SMALL(Dong1,ROWS($1:137)),)="1111",OFFSET(TH!C$1,SMALL(Dong1,ROWS($1:137)),),""))</f>
        <v/>
      </c>
      <c r="E150" s="95" t="str">
        <f ca="1">IF(ROWS($1:137)&gt;COUNT(Dong1),"",OFFSET(TH!E$1,SMALL(Dong1,ROWS($1:137)),))</f>
        <v/>
      </c>
      <c r="F150" s="66" t="str">
        <f ca="1">IF(ROWS($1:137)&gt;COUNT(Dong1),"",IF(OFFSET(TH!N$1,SMALL(Dong1,ROWS($1:137)),)="1111",OFFSET(TH!M$1,SMALL(Dong1,ROWS($1:137)),),OFFSET(TH!N$1,SMALL(Dong1,ROWS($1:137)),)))</f>
        <v/>
      </c>
      <c r="G150" s="67" t="str">
        <f ca="1">IF(ROWS($1:137)&gt;COUNT(Dong1),"",IF(OFFSET(TH!M$1,SMALL(Dong1,ROWS($1:137)),)="1111",OFFSET(TH!L$1,SMALL(Dong1,ROWS($1:137)),),0))</f>
        <v/>
      </c>
      <c r="H150" s="65" t="str">
        <f ca="1">IF(ROWS($1:137)&gt;COUNT(Dong1),"",IF(OFFSET(TH!N$1,SMALL(Dong1,ROWS($1:137)),)="1111",OFFSET(TH!L$1,SMALL(Dong1,ROWS($1:137)),),0))</f>
        <v/>
      </c>
      <c r="I150" s="63">
        <f t="shared" ca="1" si="3"/>
        <v>0</v>
      </c>
      <c r="J150" s="68"/>
    </row>
    <row r="151" spans="1:10" ht="19.5" customHeight="1">
      <c r="A151" s="62" t="str">
        <f ca="1">IF(ROWS($1:138)&gt;COUNT(Dong1),"",OFFSET(TH!B$1,SMALL(Dong1,ROWS($1:138)),))</f>
        <v/>
      </c>
      <c r="B151" s="62" t="str">
        <f ca="1">IF(ROWS($1:138)&gt;COUNT(Dong1),"",OFFSET(TH!D$1,SMALL(Dong1,ROWS($1:138)),))</f>
        <v/>
      </c>
      <c r="C151" s="63" t="str">
        <f ca="1">IF(ROWS($1:138)&gt;COUNT(Dong1),"",IF(OFFSET(TH!M$1,SMALL(Dong1,ROWS($1:138)),)="1111",OFFSET(TH!C$1,SMALL(Dong1,ROWS($1:138)),),""))</f>
        <v/>
      </c>
      <c r="D151" s="64" t="str">
        <f ca="1">IF(ROWS($1:138)&gt;COUNT(Dong1),"",IF(OFFSET(TH!N$1,SMALL(Dong1,ROWS($1:138)),)="1111",OFFSET(TH!C$1,SMALL(Dong1,ROWS($1:138)),),""))</f>
        <v/>
      </c>
      <c r="E151" s="95" t="str">
        <f ca="1">IF(ROWS($1:138)&gt;COUNT(Dong1),"",OFFSET(TH!E$1,SMALL(Dong1,ROWS($1:138)),))</f>
        <v/>
      </c>
      <c r="F151" s="66" t="str">
        <f ca="1">IF(ROWS($1:138)&gt;COUNT(Dong1),"",IF(OFFSET(TH!N$1,SMALL(Dong1,ROWS($1:138)),)="1111",OFFSET(TH!M$1,SMALL(Dong1,ROWS($1:138)),),OFFSET(TH!N$1,SMALL(Dong1,ROWS($1:138)),)))</f>
        <v/>
      </c>
      <c r="G151" s="67" t="str">
        <f ca="1">IF(ROWS($1:138)&gt;COUNT(Dong1),"",IF(OFFSET(TH!M$1,SMALL(Dong1,ROWS($1:138)),)="1111",OFFSET(TH!L$1,SMALL(Dong1,ROWS($1:138)),),0))</f>
        <v/>
      </c>
      <c r="H151" s="65" t="str">
        <f ca="1">IF(ROWS($1:138)&gt;COUNT(Dong1),"",IF(OFFSET(TH!N$1,SMALL(Dong1,ROWS($1:138)),)="1111",OFFSET(TH!L$1,SMALL(Dong1,ROWS($1:138)),),0))</f>
        <v/>
      </c>
      <c r="I151" s="63">
        <f t="shared" ca="1" si="3"/>
        <v>0</v>
      </c>
      <c r="J151" s="68"/>
    </row>
    <row r="152" spans="1:10" ht="19.5" customHeight="1">
      <c r="A152" s="62" t="str">
        <f ca="1">IF(ROWS($1:139)&gt;COUNT(Dong1),"",OFFSET(TH!B$1,SMALL(Dong1,ROWS($1:139)),))</f>
        <v/>
      </c>
      <c r="B152" s="62" t="str">
        <f ca="1">IF(ROWS($1:139)&gt;COUNT(Dong1),"",OFFSET(TH!D$1,SMALL(Dong1,ROWS($1:139)),))</f>
        <v/>
      </c>
      <c r="C152" s="63" t="str">
        <f ca="1">IF(ROWS($1:139)&gt;COUNT(Dong1),"",IF(OFFSET(TH!M$1,SMALL(Dong1,ROWS($1:139)),)="1111",OFFSET(TH!C$1,SMALL(Dong1,ROWS($1:139)),),""))</f>
        <v/>
      </c>
      <c r="D152" s="64" t="str">
        <f ca="1">IF(ROWS($1:139)&gt;COUNT(Dong1),"",IF(OFFSET(TH!N$1,SMALL(Dong1,ROWS($1:139)),)="1111",OFFSET(TH!C$1,SMALL(Dong1,ROWS($1:139)),),""))</f>
        <v/>
      </c>
      <c r="E152" s="95" t="str">
        <f ca="1">IF(ROWS($1:139)&gt;COUNT(Dong1),"",OFFSET(TH!E$1,SMALL(Dong1,ROWS($1:139)),))</f>
        <v/>
      </c>
      <c r="F152" s="66" t="str">
        <f ca="1">IF(ROWS($1:139)&gt;COUNT(Dong1),"",IF(OFFSET(TH!N$1,SMALL(Dong1,ROWS($1:139)),)="1111",OFFSET(TH!M$1,SMALL(Dong1,ROWS($1:139)),),OFFSET(TH!N$1,SMALL(Dong1,ROWS($1:139)),)))</f>
        <v/>
      </c>
      <c r="G152" s="67" t="str">
        <f ca="1">IF(ROWS($1:139)&gt;COUNT(Dong1),"",IF(OFFSET(TH!M$1,SMALL(Dong1,ROWS($1:139)),)="1111",OFFSET(TH!L$1,SMALL(Dong1,ROWS($1:139)),),0))</f>
        <v/>
      </c>
      <c r="H152" s="65" t="str">
        <f ca="1">IF(ROWS($1:139)&gt;COUNT(Dong1),"",IF(OFFSET(TH!N$1,SMALL(Dong1,ROWS($1:139)),)="1111",OFFSET(TH!L$1,SMALL(Dong1,ROWS($1:139)),),0))</f>
        <v/>
      </c>
      <c r="I152" s="63">
        <f t="shared" ca="1" si="3"/>
        <v>0</v>
      </c>
      <c r="J152" s="68"/>
    </row>
    <row r="153" spans="1:10" ht="19.5" customHeight="1">
      <c r="A153" s="62" t="str">
        <f ca="1">IF(ROWS($1:140)&gt;COUNT(Dong1),"",OFFSET(TH!B$1,SMALL(Dong1,ROWS($1:140)),))</f>
        <v/>
      </c>
      <c r="B153" s="62" t="str">
        <f ca="1">IF(ROWS($1:140)&gt;COUNT(Dong1),"",OFFSET(TH!D$1,SMALL(Dong1,ROWS($1:140)),))</f>
        <v/>
      </c>
      <c r="C153" s="63" t="str">
        <f ca="1">IF(ROWS($1:140)&gt;COUNT(Dong1),"",IF(OFFSET(TH!M$1,SMALL(Dong1,ROWS($1:140)),)="1111",OFFSET(TH!C$1,SMALL(Dong1,ROWS($1:140)),),""))</f>
        <v/>
      </c>
      <c r="D153" s="64" t="str">
        <f ca="1">IF(ROWS($1:140)&gt;COUNT(Dong1),"",IF(OFFSET(TH!N$1,SMALL(Dong1,ROWS($1:140)),)="1111",OFFSET(TH!C$1,SMALL(Dong1,ROWS($1:140)),),""))</f>
        <v/>
      </c>
      <c r="E153" s="95" t="str">
        <f ca="1">IF(ROWS($1:140)&gt;COUNT(Dong1),"",OFFSET(TH!E$1,SMALL(Dong1,ROWS($1:140)),))</f>
        <v/>
      </c>
      <c r="F153" s="66" t="str">
        <f ca="1">IF(ROWS($1:140)&gt;COUNT(Dong1),"",IF(OFFSET(TH!N$1,SMALL(Dong1,ROWS($1:140)),)="1111",OFFSET(TH!M$1,SMALL(Dong1,ROWS($1:140)),),OFFSET(TH!N$1,SMALL(Dong1,ROWS($1:140)),)))</f>
        <v/>
      </c>
      <c r="G153" s="67" t="str">
        <f ca="1">IF(ROWS($1:140)&gt;COUNT(Dong1),"",IF(OFFSET(TH!M$1,SMALL(Dong1,ROWS($1:140)),)="1111",OFFSET(TH!L$1,SMALL(Dong1,ROWS($1:140)),),0))</f>
        <v/>
      </c>
      <c r="H153" s="65" t="str">
        <f ca="1">IF(ROWS($1:140)&gt;COUNT(Dong1),"",IF(OFFSET(TH!N$1,SMALL(Dong1,ROWS($1:140)),)="1111",OFFSET(TH!L$1,SMALL(Dong1,ROWS($1:140)),),0))</f>
        <v/>
      </c>
      <c r="I153" s="63">
        <f t="shared" ca="1" si="3"/>
        <v>0</v>
      </c>
      <c r="J153" s="68"/>
    </row>
    <row r="154" spans="1:10" ht="19.5" customHeight="1">
      <c r="A154" s="62" t="str">
        <f ca="1">IF(ROWS($1:141)&gt;COUNT(Dong1),"",OFFSET(TH!B$1,SMALL(Dong1,ROWS($1:141)),))</f>
        <v/>
      </c>
      <c r="B154" s="62" t="str">
        <f ca="1">IF(ROWS($1:141)&gt;COUNT(Dong1),"",OFFSET(TH!D$1,SMALL(Dong1,ROWS($1:141)),))</f>
        <v/>
      </c>
      <c r="C154" s="63" t="str">
        <f ca="1">IF(ROWS($1:141)&gt;COUNT(Dong1),"",IF(OFFSET(TH!M$1,SMALL(Dong1,ROWS($1:141)),)="1111",OFFSET(TH!C$1,SMALL(Dong1,ROWS($1:141)),),""))</f>
        <v/>
      </c>
      <c r="D154" s="64" t="str">
        <f ca="1">IF(ROWS($1:141)&gt;COUNT(Dong1),"",IF(OFFSET(TH!N$1,SMALL(Dong1,ROWS($1:141)),)="1111",OFFSET(TH!C$1,SMALL(Dong1,ROWS($1:141)),),""))</f>
        <v/>
      </c>
      <c r="E154" s="95" t="str">
        <f ca="1">IF(ROWS($1:141)&gt;COUNT(Dong1),"",OFFSET(TH!E$1,SMALL(Dong1,ROWS($1:141)),))</f>
        <v/>
      </c>
      <c r="F154" s="66" t="str">
        <f ca="1">IF(ROWS($1:141)&gt;COUNT(Dong1),"",IF(OFFSET(TH!N$1,SMALL(Dong1,ROWS($1:141)),)="1111",OFFSET(TH!M$1,SMALL(Dong1,ROWS($1:141)),),OFFSET(TH!N$1,SMALL(Dong1,ROWS($1:141)),)))</f>
        <v/>
      </c>
      <c r="G154" s="67" t="str">
        <f ca="1">IF(ROWS($1:141)&gt;COUNT(Dong1),"",IF(OFFSET(TH!M$1,SMALL(Dong1,ROWS($1:141)),)="1111",OFFSET(TH!L$1,SMALL(Dong1,ROWS($1:141)),),0))</f>
        <v/>
      </c>
      <c r="H154" s="65" t="str">
        <f ca="1">IF(ROWS($1:141)&gt;COUNT(Dong1),"",IF(OFFSET(TH!N$1,SMALL(Dong1,ROWS($1:141)),)="1111",OFFSET(TH!L$1,SMALL(Dong1,ROWS($1:141)),),0))</f>
        <v/>
      </c>
      <c r="I154" s="63">
        <f t="shared" ca="1" si="3"/>
        <v>0</v>
      </c>
      <c r="J154" s="68"/>
    </row>
    <row r="155" spans="1:10" ht="19.5" customHeight="1">
      <c r="A155" s="62" t="str">
        <f ca="1">IF(ROWS($1:142)&gt;COUNT(Dong1),"",OFFSET(TH!B$1,SMALL(Dong1,ROWS($1:142)),))</f>
        <v/>
      </c>
      <c r="B155" s="62" t="str">
        <f ca="1">IF(ROWS($1:142)&gt;COUNT(Dong1),"",OFFSET(TH!D$1,SMALL(Dong1,ROWS($1:142)),))</f>
        <v/>
      </c>
      <c r="C155" s="63" t="str">
        <f ca="1">IF(ROWS($1:142)&gt;COUNT(Dong1),"",IF(OFFSET(TH!M$1,SMALL(Dong1,ROWS($1:142)),)="1111",OFFSET(TH!C$1,SMALL(Dong1,ROWS($1:142)),),""))</f>
        <v/>
      </c>
      <c r="D155" s="64" t="str">
        <f ca="1">IF(ROWS($1:142)&gt;COUNT(Dong1),"",IF(OFFSET(TH!N$1,SMALL(Dong1,ROWS($1:142)),)="1111",OFFSET(TH!C$1,SMALL(Dong1,ROWS($1:142)),),""))</f>
        <v/>
      </c>
      <c r="E155" s="95" t="str">
        <f ca="1">IF(ROWS($1:142)&gt;COUNT(Dong1),"",OFFSET(TH!E$1,SMALL(Dong1,ROWS($1:142)),))</f>
        <v/>
      </c>
      <c r="F155" s="66" t="str">
        <f ca="1">IF(ROWS($1:142)&gt;COUNT(Dong1),"",IF(OFFSET(TH!N$1,SMALL(Dong1,ROWS($1:142)),)="1111",OFFSET(TH!M$1,SMALL(Dong1,ROWS($1:142)),),OFFSET(TH!N$1,SMALL(Dong1,ROWS($1:142)),)))</f>
        <v/>
      </c>
      <c r="G155" s="67" t="str">
        <f ca="1">IF(ROWS($1:142)&gt;COUNT(Dong1),"",IF(OFFSET(TH!M$1,SMALL(Dong1,ROWS($1:142)),)="1111",OFFSET(TH!L$1,SMALL(Dong1,ROWS($1:142)),),0))</f>
        <v/>
      </c>
      <c r="H155" s="65" t="str">
        <f ca="1">IF(ROWS($1:142)&gt;COUNT(Dong1),"",IF(OFFSET(TH!N$1,SMALL(Dong1,ROWS($1:142)),)="1111",OFFSET(TH!L$1,SMALL(Dong1,ROWS($1:142)),),0))</f>
        <v/>
      </c>
      <c r="I155" s="63">
        <f t="shared" ca="1" si="3"/>
        <v>0</v>
      </c>
      <c r="J155" s="68"/>
    </row>
    <row r="156" spans="1:10" ht="19.5" customHeight="1">
      <c r="A156" s="62" t="str">
        <f ca="1">IF(ROWS($1:143)&gt;COUNT(Dong1),"",OFFSET(TH!B$1,SMALL(Dong1,ROWS($1:143)),))</f>
        <v/>
      </c>
      <c r="B156" s="62" t="str">
        <f ca="1">IF(ROWS($1:143)&gt;COUNT(Dong1),"",OFFSET(TH!D$1,SMALL(Dong1,ROWS($1:143)),))</f>
        <v/>
      </c>
      <c r="C156" s="63" t="str">
        <f ca="1">IF(ROWS($1:143)&gt;COUNT(Dong1),"",IF(OFFSET(TH!M$1,SMALL(Dong1,ROWS($1:143)),)="1111",OFFSET(TH!C$1,SMALL(Dong1,ROWS($1:143)),),""))</f>
        <v/>
      </c>
      <c r="D156" s="64" t="str">
        <f ca="1">IF(ROWS($1:143)&gt;COUNT(Dong1),"",IF(OFFSET(TH!N$1,SMALL(Dong1,ROWS($1:143)),)="1111",OFFSET(TH!C$1,SMALL(Dong1,ROWS($1:143)),),""))</f>
        <v/>
      </c>
      <c r="E156" s="95" t="str">
        <f ca="1">IF(ROWS($1:143)&gt;COUNT(Dong1),"",OFFSET(TH!E$1,SMALL(Dong1,ROWS($1:143)),))</f>
        <v/>
      </c>
      <c r="F156" s="66" t="str">
        <f ca="1">IF(ROWS($1:143)&gt;COUNT(Dong1),"",IF(OFFSET(TH!N$1,SMALL(Dong1,ROWS($1:143)),)="1111",OFFSET(TH!M$1,SMALL(Dong1,ROWS($1:143)),),OFFSET(TH!N$1,SMALL(Dong1,ROWS($1:143)),)))</f>
        <v/>
      </c>
      <c r="G156" s="67" t="str">
        <f ca="1">IF(ROWS($1:143)&gt;COUNT(Dong1),"",IF(OFFSET(TH!M$1,SMALL(Dong1,ROWS($1:143)),)="1111",OFFSET(TH!L$1,SMALL(Dong1,ROWS($1:143)),),0))</f>
        <v/>
      </c>
      <c r="H156" s="65" t="str">
        <f ca="1">IF(ROWS($1:143)&gt;COUNT(Dong1),"",IF(OFFSET(TH!N$1,SMALL(Dong1,ROWS($1:143)),)="1111",OFFSET(TH!L$1,SMALL(Dong1,ROWS($1:143)),),0))</f>
        <v/>
      </c>
      <c r="I156" s="63">
        <f t="shared" ca="1" si="3"/>
        <v>0</v>
      </c>
      <c r="J156" s="68"/>
    </row>
    <row r="157" spans="1:10" ht="19.5" customHeight="1">
      <c r="A157" s="62" t="str">
        <f ca="1">IF(ROWS($1:144)&gt;COUNT(Dong1),"",OFFSET(TH!B$1,SMALL(Dong1,ROWS($1:144)),))</f>
        <v/>
      </c>
      <c r="B157" s="62" t="str">
        <f ca="1">IF(ROWS($1:144)&gt;COUNT(Dong1),"",OFFSET(TH!D$1,SMALL(Dong1,ROWS($1:144)),))</f>
        <v/>
      </c>
      <c r="C157" s="63" t="str">
        <f ca="1">IF(ROWS($1:144)&gt;COUNT(Dong1),"",IF(OFFSET(TH!M$1,SMALL(Dong1,ROWS($1:144)),)="1111",OFFSET(TH!C$1,SMALL(Dong1,ROWS($1:144)),),""))</f>
        <v/>
      </c>
      <c r="D157" s="64" t="str">
        <f ca="1">IF(ROWS($1:144)&gt;COUNT(Dong1),"",IF(OFFSET(TH!N$1,SMALL(Dong1,ROWS($1:144)),)="1111",OFFSET(TH!C$1,SMALL(Dong1,ROWS($1:144)),),""))</f>
        <v/>
      </c>
      <c r="E157" s="95" t="str">
        <f ca="1">IF(ROWS($1:144)&gt;COUNT(Dong1),"",OFFSET(TH!E$1,SMALL(Dong1,ROWS($1:144)),))</f>
        <v/>
      </c>
      <c r="F157" s="66" t="str">
        <f ca="1">IF(ROWS($1:144)&gt;COUNT(Dong1),"",IF(OFFSET(TH!N$1,SMALL(Dong1,ROWS($1:144)),)="1111",OFFSET(TH!M$1,SMALL(Dong1,ROWS($1:144)),),OFFSET(TH!N$1,SMALL(Dong1,ROWS($1:144)),)))</f>
        <v/>
      </c>
      <c r="G157" s="67" t="str">
        <f ca="1">IF(ROWS($1:144)&gt;COUNT(Dong1),"",IF(OFFSET(TH!M$1,SMALL(Dong1,ROWS($1:144)),)="1111",OFFSET(TH!L$1,SMALL(Dong1,ROWS($1:144)),),0))</f>
        <v/>
      </c>
      <c r="H157" s="65" t="str">
        <f ca="1">IF(ROWS($1:144)&gt;COUNT(Dong1),"",IF(OFFSET(TH!N$1,SMALL(Dong1,ROWS($1:144)),)="1111",OFFSET(TH!L$1,SMALL(Dong1,ROWS($1:144)),),0))</f>
        <v/>
      </c>
      <c r="I157" s="63">
        <f t="shared" ca="1" si="3"/>
        <v>0</v>
      </c>
      <c r="J157" s="68"/>
    </row>
    <row r="158" spans="1:10" ht="19.5" customHeight="1">
      <c r="A158" s="62" t="str">
        <f ca="1">IF(ROWS($1:145)&gt;COUNT(Dong1),"",OFFSET(TH!B$1,SMALL(Dong1,ROWS($1:145)),))</f>
        <v/>
      </c>
      <c r="B158" s="62" t="str">
        <f ca="1">IF(ROWS($1:145)&gt;COUNT(Dong1),"",OFFSET(TH!D$1,SMALL(Dong1,ROWS($1:145)),))</f>
        <v/>
      </c>
      <c r="C158" s="63" t="str">
        <f ca="1">IF(ROWS($1:145)&gt;COUNT(Dong1),"",IF(OFFSET(TH!M$1,SMALL(Dong1,ROWS($1:145)),)="1111",OFFSET(TH!C$1,SMALL(Dong1,ROWS($1:145)),),""))</f>
        <v/>
      </c>
      <c r="D158" s="64" t="str">
        <f ca="1">IF(ROWS($1:145)&gt;COUNT(Dong1),"",IF(OFFSET(TH!N$1,SMALL(Dong1,ROWS($1:145)),)="1111",OFFSET(TH!C$1,SMALL(Dong1,ROWS($1:145)),),""))</f>
        <v/>
      </c>
      <c r="E158" s="95" t="str">
        <f ca="1">IF(ROWS($1:145)&gt;COUNT(Dong1),"",OFFSET(TH!E$1,SMALL(Dong1,ROWS($1:145)),))</f>
        <v/>
      </c>
      <c r="F158" s="66" t="str">
        <f ca="1">IF(ROWS($1:145)&gt;COUNT(Dong1),"",IF(OFFSET(TH!N$1,SMALL(Dong1,ROWS($1:145)),)="1111",OFFSET(TH!M$1,SMALL(Dong1,ROWS($1:145)),),OFFSET(TH!N$1,SMALL(Dong1,ROWS($1:145)),)))</f>
        <v/>
      </c>
      <c r="G158" s="67" t="str">
        <f ca="1">IF(ROWS($1:145)&gt;COUNT(Dong1),"",IF(OFFSET(TH!M$1,SMALL(Dong1,ROWS($1:145)),)="1111",OFFSET(TH!L$1,SMALL(Dong1,ROWS($1:145)),),0))</f>
        <v/>
      </c>
      <c r="H158" s="65" t="str">
        <f ca="1">IF(ROWS($1:145)&gt;COUNT(Dong1),"",IF(OFFSET(TH!N$1,SMALL(Dong1,ROWS($1:145)),)="1111",OFFSET(TH!L$1,SMALL(Dong1,ROWS($1:145)),),0))</f>
        <v/>
      </c>
      <c r="I158" s="63">
        <f t="shared" ca="1" si="3"/>
        <v>0</v>
      </c>
      <c r="J158" s="68"/>
    </row>
    <row r="159" spans="1:10" ht="19.5" customHeight="1">
      <c r="A159" s="62" t="str">
        <f ca="1">IF(ROWS($1:146)&gt;COUNT(Dong1),"",OFFSET(TH!B$1,SMALL(Dong1,ROWS($1:146)),))</f>
        <v/>
      </c>
      <c r="B159" s="62" t="str">
        <f ca="1">IF(ROWS($1:146)&gt;COUNT(Dong1),"",OFFSET(TH!D$1,SMALL(Dong1,ROWS($1:146)),))</f>
        <v/>
      </c>
      <c r="C159" s="63" t="str">
        <f ca="1">IF(ROWS($1:146)&gt;COUNT(Dong1),"",IF(OFFSET(TH!M$1,SMALL(Dong1,ROWS($1:146)),)="1111",OFFSET(TH!C$1,SMALL(Dong1,ROWS($1:146)),),""))</f>
        <v/>
      </c>
      <c r="D159" s="64" t="str">
        <f ca="1">IF(ROWS($1:146)&gt;COUNT(Dong1),"",IF(OFFSET(TH!N$1,SMALL(Dong1,ROWS($1:146)),)="1111",OFFSET(TH!C$1,SMALL(Dong1,ROWS($1:146)),),""))</f>
        <v/>
      </c>
      <c r="E159" s="95" t="str">
        <f ca="1">IF(ROWS($1:146)&gt;COUNT(Dong1),"",OFFSET(TH!E$1,SMALL(Dong1,ROWS($1:146)),))</f>
        <v/>
      </c>
      <c r="F159" s="66" t="str">
        <f ca="1">IF(ROWS($1:146)&gt;COUNT(Dong1),"",IF(OFFSET(TH!N$1,SMALL(Dong1,ROWS($1:146)),)="1111",OFFSET(TH!M$1,SMALL(Dong1,ROWS($1:146)),),OFFSET(TH!N$1,SMALL(Dong1,ROWS($1:146)),)))</f>
        <v/>
      </c>
      <c r="G159" s="67" t="str">
        <f ca="1">IF(ROWS($1:146)&gt;COUNT(Dong1),"",IF(OFFSET(TH!M$1,SMALL(Dong1,ROWS($1:146)),)="1111",OFFSET(TH!L$1,SMALL(Dong1,ROWS($1:146)),),0))</f>
        <v/>
      </c>
      <c r="H159" s="65" t="str">
        <f ca="1">IF(ROWS($1:146)&gt;COUNT(Dong1),"",IF(OFFSET(TH!N$1,SMALL(Dong1,ROWS($1:146)),)="1111",OFFSET(TH!L$1,SMALL(Dong1,ROWS($1:146)),),0))</f>
        <v/>
      </c>
      <c r="I159" s="63">
        <f t="shared" ca="1" si="3"/>
        <v>0</v>
      </c>
      <c r="J159" s="68"/>
    </row>
    <row r="160" spans="1:10" ht="19.5" customHeight="1">
      <c r="A160" s="62" t="str">
        <f ca="1">IF(ROWS($1:147)&gt;COUNT(Dong1),"",OFFSET(TH!B$1,SMALL(Dong1,ROWS($1:147)),))</f>
        <v/>
      </c>
      <c r="B160" s="62" t="str">
        <f ca="1">IF(ROWS($1:147)&gt;COUNT(Dong1),"",OFFSET(TH!D$1,SMALL(Dong1,ROWS($1:147)),))</f>
        <v/>
      </c>
      <c r="C160" s="63" t="str">
        <f ca="1">IF(ROWS($1:147)&gt;COUNT(Dong1),"",IF(OFFSET(TH!M$1,SMALL(Dong1,ROWS($1:147)),)="1111",OFFSET(TH!C$1,SMALL(Dong1,ROWS($1:147)),),""))</f>
        <v/>
      </c>
      <c r="D160" s="64" t="str">
        <f ca="1">IF(ROWS($1:147)&gt;COUNT(Dong1),"",IF(OFFSET(TH!N$1,SMALL(Dong1,ROWS($1:147)),)="1111",OFFSET(TH!C$1,SMALL(Dong1,ROWS($1:147)),),""))</f>
        <v/>
      </c>
      <c r="E160" s="95" t="str">
        <f ca="1">IF(ROWS($1:147)&gt;COUNT(Dong1),"",OFFSET(TH!E$1,SMALL(Dong1,ROWS($1:147)),))</f>
        <v/>
      </c>
      <c r="F160" s="66" t="str">
        <f ca="1">IF(ROWS($1:147)&gt;COUNT(Dong1),"",IF(OFFSET(TH!N$1,SMALL(Dong1,ROWS($1:147)),)="1111",OFFSET(TH!M$1,SMALL(Dong1,ROWS($1:147)),),OFFSET(TH!N$1,SMALL(Dong1,ROWS($1:147)),)))</f>
        <v/>
      </c>
      <c r="G160" s="67" t="str">
        <f ca="1">IF(ROWS($1:147)&gt;COUNT(Dong1),"",IF(OFFSET(TH!M$1,SMALL(Dong1,ROWS($1:147)),)="1111",OFFSET(TH!L$1,SMALL(Dong1,ROWS($1:147)),),0))</f>
        <v/>
      </c>
      <c r="H160" s="65" t="str">
        <f ca="1">IF(ROWS($1:147)&gt;COUNT(Dong1),"",IF(OFFSET(TH!N$1,SMALL(Dong1,ROWS($1:147)),)="1111",OFFSET(TH!L$1,SMALL(Dong1,ROWS($1:147)),),0))</f>
        <v/>
      </c>
      <c r="I160" s="63">
        <f t="shared" ca="1" si="3"/>
        <v>0</v>
      </c>
      <c r="J160" s="68"/>
    </row>
    <row r="161" spans="1:10" ht="19.5" customHeight="1">
      <c r="A161" s="62" t="str">
        <f ca="1">IF(ROWS($1:148)&gt;COUNT(Dong1),"",OFFSET(TH!B$1,SMALL(Dong1,ROWS($1:148)),))</f>
        <v/>
      </c>
      <c r="B161" s="62" t="str">
        <f ca="1">IF(ROWS($1:148)&gt;COUNT(Dong1),"",OFFSET(TH!D$1,SMALL(Dong1,ROWS($1:148)),))</f>
        <v/>
      </c>
      <c r="C161" s="63" t="str">
        <f ca="1">IF(ROWS($1:148)&gt;COUNT(Dong1),"",IF(OFFSET(TH!M$1,SMALL(Dong1,ROWS($1:148)),)="1111",OFFSET(TH!C$1,SMALL(Dong1,ROWS($1:148)),),""))</f>
        <v/>
      </c>
      <c r="D161" s="64" t="str">
        <f ca="1">IF(ROWS($1:148)&gt;COUNT(Dong1),"",IF(OFFSET(TH!N$1,SMALL(Dong1,ROWS($1:148)),)="1111",OFFSET(TH!C$1,SMALL(Dong1,ROWS($1:148)),),""))</f>
        <v/>
      </c>
      <c r="E161" s="95" t="str">
        <f ca="1">IF(ROWS($1:148)&gt;COUNT(Dong1),"",OFFSET(TH!E$1,SMALL(Dong1,ROWS($1:148)),))</f>
        <v/>
      </c>
      <c r="F161" s="66" t="str">
        <f ca="1">IF(ROWS($1:148)&gt;COUNT(Dong1),"",IF(OFFSET(TH!N$1,SMALL(Dong1,ROWS($1:148)),)="1111",OFFSET(TH!M$1,SMALL(Dong1,ROWS($1:148)),),OFFSET(TH!N$1,SMALL(Dong1,ROWS($1:148)),)))</f>
        <v/>
      </c>
      <c r="G161" s="67" t="str">
        <f ca="1">IF(ROWS($1:148)&gt;COUNT(Dong1),"",IF(OFFSET(TH!M$1,SMALL(Dong1,ROWS($1:148)),)="1111",OFFSET(TH!L$1,SMALL(Dong1,ROWS($1:148)),),0))</f>
        <v/>
      </c>
      <c r="H161" s="65" t="str">
        <f ca="1">IF(ROWS($1:148)&gt;COUNT(Dong1),"",IF(OFFSET(TH!N$1,SMALL(Dong1,ROWS($1:148)),)="1111",OFFSET(TH!L$1,SMALL(Dong1,ROWS($1:148)),),0))</f>
        <v/>
      </c>
      <c r="I161" s="63">
        <f t="shared" ca="1" si="3"/>
        <v>0</v>
      </c>
      <c r="J161" s="68"/>
    </row>
    <row r="162" spans="1:10" ht="19.5" customHeight="1">
      <c r="A162" s="62" t="str">
        <f ca="1">IF(ROWS($1:149)&gt;COUNT(Dong1),"",OFFSET(TH!B$1,SMALL(Dong1,ROWS($1:149)),))</f>
        <v/>
      </c>
      <c r="B162" s="62" t="str">
        <f ca="1">IF(ROWS($1:149)&gt;COUNT(Dong1),"",OFFSET(TH!D$1,SMALL(Dong1,ROWS($1:149)),))</f>
        <v/>
      </c>
      <c r="C162" s="63" t="str">
        <f ca="1">IF(ROWS($1:149)&gt;COUNT(Dong1),"",IF(OFFSET(TH!M$1,SMALL(Dong1,ROWS($1:149)),)="1111",OFFSET(TH!C$1,SMALL(Dong1,ROWS($1:149)),),""))</f>
        <v/>
      </c>
      <c r="D162" s="64" t="str">
        <f ca="1">IF(ROWS($1:149)&gt;COUNT(Dong1),"",IF(OFFSET(TH!N$1,SMALL(Dong1,ROWS($1:149)),)="1111",OFFSET(TH!C$1,SMALL(Dong1,ROWS($1:149)),),""))</f>
        <v/>
      </c>
      <c r="E162" s="95" t="str">
        <f ca="1">IF(ROWS($1:149)&gt;COUNT(Dong1),"",OFFSET(TH!E$1,SMALL(Dong1,ROWS($1:149)),))</f>
        <v/>
      </c>
      <c r="F162" s="66" t="str">
        <f ca="1">IF(ROWS($1:149)&gt;COUNT(Dong1),"",IF(OFFSET(TH!N$1,SMALL(Dong1,ROWS($1:149)),)="1111",OFFSET(TH!M$1,SMALL(Dong1,ROWS($1:149)),),OFFSET(TH!N$1,SMALL(Dong1,ROWS($1:149)),)))</f>
        <v/>
      </c>
      <c r="G162" s="67" t="str">
        <f ca="1">IF(ROWS($1:149)&gt;COUNT(Dong1),"",IF(OFFSET(TH!M$1,SMALL(Dong1,ROWS($1:149)),)="1111",OFFSET(TH!L$1,SMALL(Dong1,ROWS($1:149)),),0))</f>
        <v/>
      </c>
      <c r="H162" s="65" t="str">
        <f ca="1">IF(ROWS($1:149)&gt;COUNT(Dong1),"",IF(OFFSET(TH!N$1,SMALL(Dong1,ROWS($1:149)),)="1111",OFFSET(TH!L$1,SMALL(Dong1,ROWS($1:149)),),0))</f>
        <v/>
      </c>
      <c r="I162" s="63">
        <f t="shared" ca="1" si="3"/>
        <v>0</v>
      </c>
      <c r="J162" s="68"/>
    </row>
    <row r="163" spans="1:10" ht="19.5" customHeight="1">
      <c r="A163" s="62" t="str">
        <f ca="1">IF(ROWS($1:150)&gt;COUNT(Dong1),"",OFFSET(TH!B$1,SMALL(Dong1,ROWS($1:150)),))</f>
        <v/>
      </c>
      <c r="B163" s="62" t="str">
        <f ca="1">IF(ROWS($1:150)&gt;COUNT(Dong1),"",OFFSET(TH!D$1,SMALL(Dong1,ROWS($1:150)),))</f>
        <v/>
      </c>
      <c r="C163" s="63" t="str">
        <f ca="1">IF(ROWS($1:150)&gt;COUNT(Dong1),"",IF(OFFSET(TH!M$1,SMALL(Dong1,ROWS($1:150)),)="1111",OFFSET(TH!C$1,SMALL(Dong1,ROWS($1:150)),),""))</f>
        <v/>
      </c>
      <c r="D163" s="64" t="str">
        <f ca="1">IF(ROWS($1:150)&gt;COUNT(Dong1),"",IF(OFFSET(TH!N$1,SMALL(Dong1,ROWS($1:150)),)="1111",OFFSET(TH!C$1,SMALL(Dong1,ROWS($1:150)),),""))</f>
        <v/>
      </c>
      <c r="E163" s="95" t="str">
        <f ca="1">IF(ROWS($1:150)&gt;COUNT(Dong1),"",OFFSET(TH!E$1,SMALL(Dong1,ROWS($1:150)),))</f>
        <v/>
      </c>
      <c r="F163" s="66" t="str">
        <f ca="1">IF(ROWS($1:150)&gt;COUNT(Dong1),"",IF(OFFSET(TH!N$1,SMALL(Dong1,ROWS($1:150)),)="1111",OFFSET(TH!M$1,SMALL(Dong1,ROWS($1:150)),),OFFSET(TH!N$1,SMALL(Dong1,ROWS($1:150)),)))</f>
        <v/>
      </c>
      <c r="G163" s="67" t="str">
        <f ca="1">IF(ROWS($1:150)&gt;COUNT(Dong1),"",IF(OFFSET(TH!M$1,SMALL(Dong1,ROWS($1:150)),)="1111",OFFSET(TH!L$1,SMALL(Dong1,ROWS($1:150)),),0))</f>
        <v/>
      </c>
      <c r="H163" s="65" t="str">
        <f ca="1">IF(ROWS($1:150)&gt;COUNT(Dong1),"",IF(OFFSET(TH!N$1,SMALL(Dong1,ROWS($1:150)),)="1111",OFFSET(TH!L$1,SMALL(Dong1,ROWS($1:150)),),0))</f>
        <v/>
      </c>
      <c r="I163" s="63">
        <f t="shared" ca="1" si="3"/>
        <v>0</v>
      </c>
      <c r="J163" s="68"/>
    </row>
    <row r="164" spans="1:10" ht="19.5" customHeight="1">
      <c r="A164" s="62" t="str">
        <f ca="1">IF(ROWS($1:151)&gt;COUNT(Dong1),"",OFFSET(TH!B$1,SMALL(Dong1,ROWS($1:151)),))</f>
        <v/>
      </c>
      <c r="B164" s="62" t="str">
        <f ca="1">IF(ROWS($1:151)&gt;COUNT(Dong1),"",OFFSET(TH!D$1,SMALL(Dong1,ROWS($1:151)),))</f>
        <v/>
      </c>
      <c r="C164" s="63" t="str">
        <f ca="1">IF(ROWS($1:151)&gt;COUNT(Dong1),"",IF(OFFSET(TH!M$1,SMALL(Dong1,ROWS($1:151)),)="1111",OFFSET(TH!C$1,SMALL(Dong1,ROWS($1:151)),),""))</f>
        <v/>
      </c>
      <c r="D164" s="64" t="str">
        <f ca="1">IF(ROWS($1:151)&gt;COUNT(Dong1),"",IF(OFFSET(TH!N$1,SMALL(Dong1,ROWS($1:151)),)="1111",OFFSET(TH!C$1,SMALL(Dong1,ROWS($1:151)),),""))</f>
        <v/>
      </c>
      <c r="E164" s="95" t="str">
        <f ca="1">IF(ROWS($1:151)&gt;COUNT(Dong1),"",OFFSET(TH!E$1,SMALL(Dong1,ROWS($1:151)),))</f>
        <v/>
      </c>
      <c r="F164" s="66" t="str">
        <f ca="1">IF(ROWS($1:151)&gt;COUNT(Dong1),"",IF(OFFSET(TH!N$1,SMALL(Dong1,ROWS($1:151)),)="1111",OFFSET(TH!M$1,SMALL(Dong1,ROWS($1:151)),),OFFSET(TH!N$1,SMALL(Dong1,ROWS($1:151)),)))</f>
        <v/>
      </c>
      <c r="G164" s="67" t="str">
        <f ca="1">IF(ROWS($1:151)&gt;COUNT(Dong1),"",IF(OFFSET(TH!M$1,SMALL(Dong1,ROWS($1:151)),)="1111",OFFSET(TH!L$1,SMALL(Dong1,ROWS($1:151)),),0))</f>
        <v/>
      </c>
      <c r="H164" s="65" t="str">
        <f ca="1">IF(ROWS($1:151)&gt;COUNT(Dong1),"",IF(OFFSET(TH!N$1,SMALL(Dong1,ROWS($1:151)),)="1111",OFFSET(TH!L$1,SMALL(Dong1,ROWS($1:151)),),0))</f>
        <v/>
      </c>
      <c r="I164" s="63">
        <f t="shared" ca="1" si="3"/>
        <v>0</v>
      </c>
      <c r="J164" s="68"/>
    </row>
    <row r="165" spans="1:10" ht="19.5" customHeight="1">
      <c r="A165" s="62" t="str">
        <f ca="1">IF(ROWS($1:152)&gt;COUNT(Dong1),"",OFFSET(TH!B$1,SMALL(Dong1,ROWS($1:152)),))</f>
        <v/>
      </c>
      <c r="B165" s="62" t="str">
        <f ca="1">IF(ROWS($1:152)&gt;COUNT(Dong1),"",OFFSET(TH!D$1,SMALL(Dong1,ROWS($1:152)),))</f>
        <v/>
      </c>
      <c r="C165" s="63" t="str">
        <f ca="1">IF(ROWS($1:152)&gt;COUNT(Dong1),"",IF(OFFSET(TH!M$1,SMALL(Dong1,ROWS($1:152)),)="1111",OFFSET(TH!C$1,SMALL(Dong1,ROWS($1:152)),),""))</f>
        <v/>
      </c>
      <c r="D165" s="64" t="str">
        <f ca="1">IF(ROWS($1:152)&gt;COUNT(Dong1),"",IF(OFFSET(TH!N$1,SMALL(Dong1,ROWS($1:152)),)="1111",OFFSET(TH!C$1,SMALL(Dong1,ROWS($1:152)),),""))</f>
        <v/>
      </c>
      <c r="E165" s="95" t="str">
        <f ca="1">IF(ROWS($1:152)&gt;COUNT(Dong1),"",OFFSET(TH!E$1,SMALL(Dong1,ROWS($1:152)),))</f>
        <v/>
      </c>
      <c r="F165" s="66" t="str">
        <f ca="1">IF(ROWS($1:152)&gt;COUNT(Dong1),"",IF(OFFSET(TH!N$1,SMALL(Dong1,ROWS($1:152)),)="1111",OFFSET(TH!M$1,SMALL(Dong1,ROWS($1:152)),),OFFSET(TH!N$1,SMALL(Dong1,ROWS($1:152)),)))</f>
        <v/>
      </c>
      <c r="G165" s="67" t="str">
        <f ca="1">IF(ROWS($1:152)&gt;COUNT(Dong1),"",IF(OFFSET(TH!M$1,SMALL(Dong1,ROWS($1:152)),)="1111",OFFSET(TH!L$1,SMALL(Dong1,ROWS($1:152)),),0))</f>
        <v/>
      </c>
      <c r="H165" s="65" t="str">
        <f ca="1">IF(ROWS($1:152)&gt;COUNT(Dong1),"",IF(OFFSET(TH!N$1,SMALL(Dong1,ROWS($1:152)),)="1111",OFFSET(TH!L$1,SMALL(Dong1,ROWS($1:152)),),0))</f>
        <v/>
      </c>
      <c r="I165" s="63">
        <f t="shared" ca="1" si="3"/>
        <v>0</v>
      </c>
      <c r="J165" s="68"/>
    </row>
    <row r="166" spans="1:10" ht="19.5" customHeight="1">
      <c r="A166" s="62" t="str">
        <f ca="1">IF(ROWS($1:153)&gt;COUNT(Dong1),"",OFFSET(TH!B$1,SMALL(Dong1,ROWS($1:153)),))</f>
        <v/>
      </c>
      <c r="B166" s="62" t="str">
        <f ca="1">IF(ROWS($1:153)&gt;COUNT(Dong1),"",OFFSET(TH!D$1,SMALL(Dong1,ROWS($1:153)),))</f>
        <v/>
      </c>
      <c r="C166" s="63" t="str">
        <f ca="1">IF(ROWS($1:153)&gt;COUNT(Dong1),"",IF(OFFSET(TH!M$1,SMALL(Dong1,ROWS($1:153)),)="1111",OFFSET(TH!C$1,SMALL(Dong1,ROWS($1:153)),),""))</f>
        <v/>
      </c>
      <c r="D166" s="64" t="str">
        <f ca="1">IF(ROWS($1:153)&gt;COUNT(Dong1),"",IF(OFFSET(TH!N$1,SMALL(Dong1,ROWS($1:153)),)="1111",OFFSET(TH!C$1,SMALL(Dong1,ROWS($1:153)),),""))</f>
        <v/>
      </c>
      <c r="E166" s="95" t="str">
        <f ca="1">IF(ROWS($1:153)&gt;COUNT(Dong1),"",OFFSET(TH!E$1,SMALL(Dong1,ROWS($1:153)),))</f>
        <v/>
      </c>
      <c r="F166" s="66" t="str">
        <f ca="1">IF(ROWS($1:153)&gt;COUNT(Dong1),"",IF(OFFSET(TH!N$1,SMALL(Dong1,ROWS($1:153)),)="1111",OFFSET(TH!M$1,SMALL(Dong1,ROWS($1:153)),),OFFSET(TH!N$1,SMALL(Dong1,ROWS($1:153)),)))</f>
        <v/>
      </c>
      <c r="G166" s="67" t="str">
        <f ca="1">IF(ROWS($1:153)&gt;COUNT(Dong1),"",IF(OFFSET(TH!M$1,SMALL(Dong1,ROWS($1:153)),)="1111",OFFSET(TH!L$1,SMALL(Dong1,ROWS($1:153)),),0))</f>
        <v/>
      </c>
      <c r="H166" s="65" t="str">
        <f ca="1">IF(ROWS($1:153)&gt;COUNT(Dong1),"",IF(OFFSET(TH!N$1,SMALL(Dong1,ROWS($1:153)),)="1111",OFFSET(TH!L$1,SMALL(Dong1,ROWS($1:153)),),0))</f>
        <v/>
      </c>
      <c r="I166" s="63">
        <f t="shared" ca="1" si="3"/>
        <v>0</v>
      </c>
      <c r="J166" s="68"/>
    </row>
    <row r="167" spans="1:10" ht="19.5" customHeight="1">
      <c r="A167" s="62" t="str">
        <f ca="1">IF(ROWS($1:154)&gt;COUNT(Dong1),"",OFFSET(TH!B$1,SMALL(Dong1,ROWS($1:154)),))</f>
        <v/>
      </c>
      <c r="B167" s="62" t="str">
        <f ca="1">IF(ROWS($1:154)&gt;COUNT(Dong1),"",OFFSET(TH!D$1,SMALL(Dong1,ROWS($1:154)),))</f>
        <v/>
      </c>
      <c r="C167" s="63" t="str">
        <f ca="1">IF(ROWS($1:154)&gt;COUNT(Dong1),"",IF(OFFSET(TH!M$1,SMALL(Dong1,ROWS($1:154)),)="1111",OFFSET(TH!C$1,SMALL(Dong1,ROWS($1:154)),),""))</f>
        <v/>
      </c>
      <c r="D167" s="64" t="str">
        <f ca="1">IF(ROWS($1:154)&gt;COUNT(Dong1),"",IF(OFFSET(TH!N$1,SMALL(Dong1,ROWS($1:154)),)="1111",OFFSET(TH!C$1,SMALL(Dong1,ROWS($1:154)),),""))</f>
        <v/>
      </c>
      <c r="E167" s="95" t="str">
        <f ca="1">IF(ROWS($1:154)&gt;COUNT(Dong1),"",OFFSET(TH!E$1,SMALL(Dong1,ROWS($1:154)),))</f>
        <v/>
      </c>
      <c r="F167" s="66" t="str">
        <f ca="1">IF(ROWS($1:154)&gt;COUNT(Dong1),"",IF(OFFSET(TH!N$1,SMALL(Dong1,ROWS($1:154)),)="1111",OFFSET(TH!M$1,SMALL(Dong1,ROWS($1:154)),),OFFSET(TH!N$1,SMALL(Dong1,ROWS($1:154)),)))</f>
        <v/>
      </c>
      <c r="G167" s="67" t="str">
        <f ca="1">IF(ROWS($1:154)&gt;COUNT(Dong1),"",IF(OFFSET(TH!M$1,SMALL(Dong1,ROWS($1:154)),)="1111",OFFSET(TH!L$1,SMALL(Dong1,ROWS($1:154)),),0))</f>
        <v/>
      </c>
      <c r="H167" s="65" t="str">
        <f ca="1">IF(ROWS($1:154)&gt;COUNT(Dong1),"",IF(OFFSET(TH!N$1,SMALL(Dong1,ROWS($1:154)),)="1111",OFFSET(TH!L$1,SMALL(Dong1,ROWS($1:154)),),0))</f>
        <v/>
      </c>
      <c r="I167" s="63">
        <f t="shared" ca="1" si="3"/>
        <v>0</v>
      </c>
      <c r="J167" s="68"/>
    </row>
    <row r="168" spans="1:10" ht="19.5" customHeight="1">
      <c r="A168" s="62" t="str">
        <f ca="1">IF(ROWS($1:155)&gt;COUNT(Dong1),"",OFFSET(TH!B$1,SMALL(Dong1,ROWS($1:155)),))</f>
        <v/>
      </c>
      <c r="B168" s="62" t="str">
        <f ca="1">IF(ROWS($1:155)&gt;COUNT(Dong1),"",OFFSET(TH!D$1,SMALL(Dong1,ROWS($1:155)),))</f>
        <v/>
      </c>
      <c r="C168" s="63" t="str">
        <f ca="1">IF(ROWS($1:155)&gt;COUNT(Dong1),"",IF(OFFSET(TH!M$1,SMALL(Dong1,ROWS($1:155)),)="1111",OFFSET(TH!C$1,SMALL(Dong1,ROWS($1:155)),),""))</f>
        <v/>
      </c>
      <c r="D168" s="64" t="str">
        <f ca="1">IF(ROWS($1:155)&gt;COUNT(Dong1),"",IF(OFFSET(TH!N$1,SMALL(Dong1,ROWS($1:155)),)="1111",OFFSET(TH!C$1,SMALL(Dong1,ROWS($1:155)),),""))</f>
        <v/>
      </c>
      <c r="E168" s="95" t="str">
        <f ca="1">IF(ROWS($1:155)&gt;COUNT(Dong1),"",OFFSET(TH!E$1,SMALL(Dong1,ROWS($1:155)),))</f>
        <v/>
      </c>
      <c r="F168" s="66" t="str">
        <f ca="1">IF(ROWS($1:155)&gt;COUNT(Dong1),"",IF(OFFSET(TH!N$1,SMALL(Dong1,ROWS($1:155)),)="1111",OFFSET(TH!M$1,SMALL(Dong1,ROWS($1:155)),),OFFSET(TH!N$1,SMALL(Dong1,ROWS($1:155)),)))</f>
        <v/>
      </c>
      <c r="G168" s="67" t="str">
        <f ca="1">IF(ROWS($1:155)&gt;COUNT(Dong1),"",IF(OFFSET(TH!M$1,SMALL(Dong1,ROWS($1:155)),)="1111",OFFSET(TH!L$1,SMALL(Dong1,ROWS($1:155)),),0))</f>
        <v/>
      </c>
      <c r="H168" s="65" t="str">
        <f ca="1">IF(ROWS($1:155)&gt;COUNT(Dong1),"",IF(OFFSET(TH!N$1,SMALL(Dong1,ROWS($1:155)),)="1111",OFFSET(TH!L$1,SMALL(Dong1,ROWS($1:155)),),0))</f>
        <v/>
      </c>
      <c r="I168" s="63">
        <f t="shared" ca="1" si="3"/>
        <v>0</v>
      </c>
      <c r="J168" s="68"/>
    </row>
    <row r="169" spans="1:10" ht="19.5" customHeight="1">
      <c r="A169" s="62" t="str">
        <f ca="1">IF(ROWS($1:156)&gt;COUNT(Dong1),"",OFFSET(TH!B$1,SMALL(Dong1,ROWS($1:156)),))</f>
        <v/>
      </c>
      <c r="B169" s="62" t="str">
        <f ca="1">IF(ROWS($1:156)&gt;COUNT(Dong1),"",OFFSET(TH!D$1,SMALL(Dong1,ROWS($1:156)),))</f>
        <v/>
      </c>
      <c r="C169" s="63" t="str">
        <f ca="1">IF(ROWS($1:156)&gt;COUNT(Dong1),"",IF(OFFSET(TH!M$1,SMALL(Dong1,ROWS($1:156)),)="1111",OFFSET(TH!C$1,SMALL(Dong1,ROWS($1:156)),),""))</f>
        <v/>
      </c>
      <c r="D169" s="64" t="str">
        <f ca="1">IF(ROWS($1:156)&gt;COUNT(Dong1),"",IF(OFFSET(TH!N$1,SMALL(Dong1,ROWS($1:156)),)="1111",OFFSET(TH!C$1,SMALL(Dong1,ROWS($1:156)),),""))</f>
        <v/>
      </c>
      <c r="E169" s="95" t="str">
        <f ca="1">IF(ROWS($1:156)&gt;COUNT(Dong1),"",OFFSET(TH!E$1,SMALL(Dong1,ROWS($1:156)),))</f>
        <v/>
      </c>
      <c r="F169" s="66" t="str">
        <f ca="1">IF(ROWS($1:156)&gt;COUNT(Dong1),"",IF(OFFSET(TH!N$1,SMALL(Dong1,ROWS($1:156)),)="1111",OFFSET(TH!M$1,SMALL(Dong1,ROWS($1:156)),),OFFSET(TH!N$1,SMALL(Dong1,ROWS($1:156)),)))</f>
        <v/>
      </c>
      <c r="G169" s="67" t="str">
        <f ca="1">IF(ROWS($1:156)&gt;COUNT(Dong1),"",IF(OFFSET(TH!M$1,SMALL(Dong1,ROWS($1:156)),)="1111",OFFSET(TH!L$1,SMALL(Dong1,ROWS($1:156)),),0))</f>
        <v/>
      </c>
      <c r="H169" s="65" t="str">
        <f ca="1">IF(ROWS($1:156)&gt;COUNT(Dong1),"",IF(OFFSET(TH!N$1,SMALL(Dong1,ROWS($1:156)),)="1111",OFFSET(TH!L$1,SMALL(Dong1,ROWS($1:156)),),0))</f>
        <v/>
      </c>
      <c r="I169" s="63">
        <f t="shared" ca="1" si="3"/>
        <v>0</v>
      </c>
      <c r="J169" s="68"/>
    </row>
    <row r="170" spans="1:10" ht="19.5" customHeight="1">
      <c r="A170" s="62" t="str">
        <f ca="1">IF(ROWS($1:157)&gt;COUNT(Dong1),"",OFFSET(TH!B$1,SMALL(Dong1,ROWS($1:157)),))</f>
        <v/>
      </c>
      <c r="B170" s="62" t="str">
        <f ca="1">IF(ROWS($1:157)&gt;COUNT(Dong1),"",OFFSET(TH!D$1,SMALL(Dong1,ROWS($1:157)),))</f>
        <v/>
      </c>
      <c r="C170" s="63" t="str">
        <f ca="1">IF(ROWS($1:157)&gt;COUNT(Dong1),"",IF(OFFSET(TH!M$1,SMALL(Dong1,ROWS($1:157)),)="1111",OFFSET(TH!C$1,SMALL(Dong1,ROWS($1:157)),),""))</f>
        <v/>
      </c>
      <c r="D170" s="64" t="str">
        <f ca="1">IF(ROWS($1:157)&gt;COUNT(Dong1),"",IF(OFFSET(TH!N$1,SMALL(Dong1,ROWS($1:157)),)="1111",OFFSET(TH!C$1,SMALL(Dong1,ROWS($1:157)),),""))</f>
        <v/>
      </c>
      <c r="E170" s="95" t="str">
        <f ca="1">IF(ROWS($1:157)&gt;COUNT(Dong1),"",OFFSET(TH!E$1,SMALL(Dong1,ROWS($1:157)),))</f>
        <v/>
      </c>
      <c r="F170" s="66" t="str">
        <f ca="1">IF(ROWS($1:157)&gt;COUNT(Dong1),"",IF(OFFSET(TH!N$1,SMALL(Dong1,ROWS($1:157)),)="1111",OFFSET(TH!M$1,SMALL(Dong1,ROWS($1:157)),),OFFSET(TH!N$1,SMALL(Dong1,ROWS($1:157)),)))</f>
        <v/>
      </c>
      <c r="G170" s="67" t="str">
        <f ca="1">IF(ROWS($1:157)&gt;COUNT(Dong1),"",IF(OFFSET(TH!M$1,SMALL(Dong1,ROWS($1:157)),)="1111",OFFSET(TH!L$1,SMALL(Dong1,ROWS($1:157)),),0))</f>
        <v/>
      </c>
      <c r="H170" s="65" t="str">
        <f ca="1">IF(ROWS($1:157)&gt;COUNT(Dong1),"",IF(OFFSET(TH!N$1,SMALL(Dong1,ROWS($1:157)),)="1111",OFFSET(TH!L$1,SMALL(Dong1,ROWS($1:157)),),0))</f>
        <v/>
      </c>
      <c r="I170" s="63">
        <f t="shared" ca="1" si="3"/>
        <v>0</v>
      </c>
      <c r="J170" s="68"/>
    </row>
    <row r="171" spans="1:10" ht="19.5" customHeight="1">
      <c r="A171" s="62" t="str">
        <f ca="1">IF(ROWS($1:158)&gt;COUNT(Dong1),"",OFFSET(TH!B$1,SMALL(Dong1,ROWS($1:158)),))</f>
        <v/>
      </c>
      <c r="B171" s="62" t="str">
        <f ca="1">IF(ROWS($1:158)&gt;COUNT(Dong1),"",OFFSET(TH!D$1,SMALL(Dong1,ROWS($1:158)),))</f>
        <v/>
      </c>
      <c r="C171" s="63" t="str">
        <f ca="1">IF(ROWS($1:158)&gt;COUNT(Dong1),"",IF(OFFSET(TH!M$1,SMALL(Dong1,ROWS($1:158)),)="1111",OFFSET(TH!C$1,SMALL(Dong1,ROWS($1:158)),),""))</f>
        <v/>
      </c>
      <c r="D171" s="64" t="str">
        <f ca="1">IF(ROWS($1:158)&gt;COUNT(Dong1),"",IF(OFFSET(TH!N$1,SMALL(Dong1,ROWS($1:158)),)="1111",OFFSET(TH!C$1,SMALL(Dong1,ROWS($1:158)),),""))</f>
        <v/>
      </c>
      <c r="E171" s="95" t="str">
        <f ca="1">IF(ROWS($1:158)&gt;COUNT(Dong1),"",OFFSET(TH!E$1,SMALL(Dong1,ROWS($1:158)),))</f>
        <v/>
      </c>
      <c r="F171" s="66" t="str">
        <f ca="1">IF(ROWS($1:158)&gt;COUNT(Dong1),"",IF(OFFSET(TH!N$1,SMALL(Dong1,ROWS($1:158)),)="1111",OFFSET(TH!M$1,SMALL(Dong1,ROWS($1:158)),),OFFSET(TH!N$1,SMALL(Dong1,ROWS($1:158)),)))</f>
        <v/>
      </c>
      <c r="G171" s="67" t="str">
        <f ca="1">IF(ROWS($1:158)&gt;COUNT(Dong1),"",IF(OFFSET(TH!M$1,SMALL(Dong1,ROWS($1:158)),)="1111",OFFSET(TH!L$1,SMALL(Dong1,ROWS($1:158)),),0))</f>
        <v/>
      </c>
      <c r="H171" s="65" t="str">
        <f ca="1">IF(ROWS($1:158)&gt;COUNT(Dong1),"",IF(OFFSET(TH!N$1,SMALL(Dong1,ROWS($1:158)),)="1111",OFFSET(TH!L$1,SMALL(Dong1,ROWS($1:158)),),0))</f>
        <v/>
      </c>
      <c r="I171" s="63">
        <f t="shared" ca="1" si="3"/>
        <v>0</v>
      </c>
      <c r="J171" s="68"/>
    </row>
    <row r="172" spans="1:10" ht="19.5" customHeight="1">
      <c r="A172" s="62" t="str">
        <f ca="1">IF(ROWS($1:159)&gt;COUNT(Dong1),"",OFFSET(TH!B$1,SMALL(Dong1,ROWS($1:159)),))</f>
        <v/>
      </c>
      <c r="B172" s="62" t="str">
        <f ca="1">IF(ROWS($1:159)&gt;COUNT(Dong1),"",OFFSET(TH!D$1,SMALL(Dong1,ROWS($1:159)),))</f>
        <v/>
      </c>
      <c r="C172" s="63" t="str">
        <f ca="1">IF(ROWS($1:159)&gt;COUNT(Dong1),"",IF(OFFSET(TH!M$1,SMALL(Dong1,ROWS($1:159)),)="1111",OFFSET(TH!C$1,SMALL(Dong1,ROWS($1:159)),),""))</f>
        <v/>
      </c>
      <c r="D172" s="64" t="str">
        <f ca="1">IF(ROWS($1:159)&gt;COUNT(Dong1),"",IF(OFFSET(TH!N$1,SMALL(Dong1,ROWS($1:159)),)="1111",OFFSET(TH!C$1,SMALL(Dong1,ROWS($1:159)),),""))</f>
        <v/>
      </c>
      <c r="E172" s="95" t="str">
        <f ca="1">IF(ROWS($1:159)&gt;COUNT(Dong1),"",OFFSET(TH!E$1,SMALL(Dong1,ROWS($1:159)),))</f>
        <v/>
      </c>
      <c r="F172" s="66" t="str">
        <f ca="1">IF(ROWS($1:159)&gt;COUNT(Dong1),"",IF(OFFSET(TH!N$1,SMALL(Dong1,ROWS($1:159)),)="1111",OFFSET(TH!M$1,SMALL(Dong1,ROWS($1:159)),),OFFSET(TH!N$1,SMALL(Dong1,ROWS($1:159)),)))</f>
        <v/>
      </c>
      <c r="G172" s="67" t="str">
        <f ca="1">IF(ROWS($1:159)&gt;COUNT(Dong1),"",IF(OFFSET(TH!M$1,SMALL(Dong1,ROWS($1:159)),)="1111",OFFSET(TH!L$1,SMALL(Dong1,ROWS($1:159)),),0))</f>
        <v/>
      </c>
      <c r="H172" s="65" t="str">
        <f ca="1">IF(ROWS($1:159)&gt;COUNT(Dong1),"",IF(OFFSET(TH!N$1,SMALL(Dong1,ROWS($1:159)),)="1111",OFFSET(TH!L$1,SMALL(Dong1,ROWS($1:159)),),0))</f>
        <v/>
      </c>
      <c r="I172" s="63">
        <f t="shared" ca="1" si="3"/>
        <v>0</v>
      </c>
      <c r="J172" s="68"/>
    </row>
    <row r="173" spans="1:10" ht="19.5" customHeight="1">
      <c r="A173" s="62" t="str">
        <f ca="1">IF(ROWS($1:160)&gt;COUNT(Dong1),"",OFFSET(TH!B$1,SMALL(Dong1,ROWS($1:160)),))</f>
        <v/>
      </c>
      <c r="B173" s="62" t="str">
        <f ca="1">IF(ROWS($1:160)&gt;COUNT(Dong1),"",OFFSET(TH!D$1,SMALL(Dong1,ROWS($1:160)),))</f>
        <v/>
      </c>
      <c r="C173" s="63" t="str">
        <f ca="1">IF(ROWS($1:160)&gt;COUNT(Dong1),"",IF(OFFSET(TH!M$1,SMALL(Dong1,ROWS($1:160)),)="1111",OFFSET(TH!C$1,SMALL(Dong1,ROWS($1:160)),),""))</f>
        <v/>
      </c>
      <c r="D173" s="64" t="str">
        <f ca="1">IF(ROWS($1:160)&gt;COUNT(Dong1),"",IF(OFFSET(TH!N$1,SMALL(Dong1,ROWS($1:160)),)="1111",OFFSET(TH!C$1,SMALL(Dong1,ROWS($1:160)),),""))</f>
        <v/>
      </c>
      <c r="E173" s="95" t="str">
        <f ca="1">IF(ROWS($1:160)&gt;COUNT(Dong1),"",OFFSET(TH!E$1,SMALL(Dong1,ROWS($1:160)),))</f>
        <v/>
      </c>
      <c r="F173" s="66" t="str">
        <f ca="1">IF(ROWS($1:160)&gt;COUNT(Dong1),"",IF(OFFSET(TH!N$1,SMALL(Dong1,ROWS($1:160)),)="1111",OFFSET(TH!M$1,SMALL(Dong1,ROWS($1:160)),),OFFSET(TH!N$1,SMALL(Dong1,ROWS($1:160)),)))</f>
        <v/>
      </c>
      <c r="G173" s="67" t="str">
        <f ca="1">IF(ROWS($1:160)&gt;COUNT(Dong1),"",IF(OFFSET(TH!M$1,SMALL(Dong1,ROWS($1:160)),)="1111",OFFSET(TH!L$1,SMALL(Dong1,ROWS($1:160)),),0))</f>
        <v/>
      </c>
      <c r="H173" s="65" t="str">
        <f ca="1">IF(ROWS($1:160)&gt;COUNT(Dong1),"",IF(OFFSET(TH!N$1,SMALL(Dong1,ROWS($1:160)),)="1111",OFFSET(TH!L$1,SMALL(Dong1,ROWS($1:160)),),0))</f>
        <v/>
      </c>
      <c r="I173" s="63">
        <f t="shared" ca="1" si="3"/>
        <v>0</v>
      </c>
      <c r="J173" s="68"/>
    </row>
    <row r="174" spans="1:10" ht="19.5" customHeight="1">
      <c r="A174" s="62" t="str">
        <f ca="1">IF(ROWS($1:161)&gt;COUNT(Dong1),"",OFFSET(TH!B$1,SMALL(Dong1,ROWS($1:161)),))</f>
        <v/>
      </c>
      <c r="B174" s="62" t="str">
        <f ca="1">IF(ROWS($1:161)&gt;COUNT(Dong1),"",OFFSET(TH!D$1,SMALL(Dong1,ROWS($1:161)),))</f>
        <v/>
      </c>
      <c r="C174" s="63" t="str">
        <f ca="1">IF(ROWS($1:161)&gt;COUNT(Dong1),"",IF(OFFSET(TH!M$1,SMALL(Dong1,ROWS($1:161)),)="1111",OFFSET(TH!C$1,SMALL(Dong1,ROWS($1:161)),),""))</f>
        <v/>
      </c>
      <c r="D174" s="64" t="str">
        <f ca="1">IF(ROWS($1:161)&gt;COUNT(Dong1),"",IF(OFFSET(TH!N$1,SMALL(Dong1,ROWS($1:161)),)="1111",OFFSET(TH!C$1,SMALL(Dong1,ROWS($1:161)),),""))</f>
        <v/>
      </c>
      <c r="E174" s="95" t="str">
        <f ca="1">IF(ROWS($1:161)&gt;COUNT(Dong1),"",OFFSET(TH!E$1,SMALL(Dong1,ROWS($1:161)),))</f>
        <v/>
      </c>
      <c r="F174" s="66" t="str">
        <f ca="1">IF(ROWS($1:161)&gt;COUNT(Dong1),"",IF(OFFSET(TH!N$1,SMALL(Dong1,ROWS($1:161)),)="1111",OFFSET(TH!M$1,SMALL(Dong1,ROWS($1:161)),),OFFSET(TH!N$1,SMALL(Dong1,ROWS($1:161)),)))</f>
        <v/>
      </c>
      <c r="G174" s="67" t="str">
        <f ca="1">IF(ROWS($1:161)&gt;COUNT(Dong1),"",IF(OFFSET(TH!M$1,SMALL(Dong1,ROWS($1:161)),)="1111",OFFSET(TH!L$1,SMALL(Dong1,ROWS($1:161)),),0))</f>
        <v/>
      </c>
      <c r="H174" s="65" t="str">
        <f ca="1">IF(ROWS($1:161)&gt;COUNT(Dong1),"",IF(OFFSET(TH!N$1,SMALL(Dong1,ROWS($1:161)),)="1111",OFFSET(TH!L$1,SMALL(Dong1,ROWS($1:161)),),0))</f>
        <v/>
      </c>
      <c r="I174" s="63">
        <f t="shared" ca="1" si="3"/>
        <v>0</v>
      </c>
      <c r="J174" s="68"/>
    </row>
    <row r="175" spans="1:10" ht="19.5" customHeight="1">
      <c r="A175" s="62" t="str">
        <f ca="1">IF(ROWS($1:162)&gt;COUNT(Dong1),"",OFFSET(TH!B$1,SMALL(Dong1,ROWS($1:162)),))</f>
        <v/>
      </c>
      <c r="B175" s="62" t="str">
        <f ca="1">IF(ROWS($1:162)&gt;COUNT(Dong1),"",OFFSET(TH!D$1,SMALL(Dong1,ROWS($1:162)),))</f>
        <v/>
      </c>
      <c r="C175" s="63" t="str">
        <f ca="1">IF(ROWS($1:162)&gt;COUNT(Dong1),"",IF(OFFSET(TH!M$1,SMALL(Dong1,ROWS($1:162)),)="1111",OFFSET(TH!C$1,SMALL(Dong1,ROWS($1:162)),),""))</f>
        <v/>
      </c>
      <c r="D175" s="64" t="str">
        <f ca="1">IF(ROWS($1:162)&gt;COUNT(Dong1),"",IF(OFFSET(TH!N$1,SMALL(Dong1,ROWS($1:162)),)="1111",OFFSET(TH!C$1,SMALL(Dong1,ROWS($1:162)),),""))</f>
        <v/>
      </c>
      <c r="E175" s="95" t="str">
        <f ca="1">IF(ROWS($1:162)&gt;COUNT(Dong1),"",OFFSET(TH!E$1,SMALL(Dong1,ROWS($1:162)),))</f>
        <v/>
      </c>
      <c r="F175" s="66" t="str">
        <f ca="1">IF(ROWS($1:162)&gt;COUNT(Dong1),"",IF(OFFSET(TH!N$1,SMALL(Dong1,ROWS($1:162)),)="1111",OFFSET(TH!M$1,SMALL(Dong1,ROWS($1:162)),),OFFSET(TH!N$1,SMALL(Dong1,ROWS($1:162)),)))</f>
        <v/>
      </c>
      <c r="G175" s="67" t="str">
        <f ca="1">IF(ROWS($1:162)&gt;COUNT(Dong1),"",IF(OFFSET(TH!M$1,SMALL(Dong1,ROWS($1:162)),)="1111",OFFSET(TH!L$1,SMALL(Dong1,ROWS($1:162)),),0))</f>
        <v/>
      </c>
      <c r="H175" s="65" t="str">
        <f ca="1">IF(ROWS($1:162)&gt;COUNT(Dong1),"",IF(OFFSET(TH!N$1,SMALL(Dong1,ROWS($1:162)),)="1111",OFFSET(TH!L$1,SMALL(Dong1,ROWS($1:162)),),0))</f>
        <v/>
      </c>
      <c r="I175" s="63">
        <f t="shared" ca="1" si="3"/>
        <v>0</v>
      </c>
      <c r="J175" s="68"/>
    </row>
    <row r="176" spans="1:10" ht="19.5" customHeight="1">
      <c r="A176" s="62" t="str">
        <f ca="1">IF(ROWS($1:163)&gt;COUNT(Dong1),"",OFFSET(TH!B$1,SMALL(Dong1,ROWS($1:163)),))</f>
        <v/>
      </c>
      <c r="B176" s="62" t="str">
        <f ca="1">IF(ROWS($1:163)&gt;COUNT(Dong1),"",OFFSET(TH!D$1,SMALL(Dong1,ROWS($1:163)),))</f>
        <v/>
      </c>
      <c r="C176" s="63" t="str">
        <f ca="1">IF(ROWS($1:163)&gt;COUNT(Dong1),"",IF(OFFSET(TH!M$1,SMALL(Dong1,ROWS($1:163)),)="1111",OFFSET(TH!C$1,SMALL(Dong1,ROWS($1:163)),),""))</f>
        <v/>
      </c>
      <c r="D176" s="64" t="str">
        <f ca="1">IF(ROWS($1:163)&gt;COUNT(Dong1),"",IF(OFFSET(TH!N$1,SMALL(Dong1,ROWS($1:163)),)="1111",OFFSET(TH!C$1,SMALL(Dong1,ROWS($1:163)),),""))</f>
        <v/>
      </c>
      <c r="E176" s="95" t="str">
        <f ca="1">IF(ROWS($1:163)&gt;COUNT(Dong1),"",OFFSET(TH!E$1,SMALL(Dong1,ROWS($1:163)),))</f>
        <v/>
      </c>
      <c r="F176" s="66" t="str">
        <f ca="1">IF(ROWS($1:163)&gt;COUNT(Dong1),"",IF(OFFSET(TH!N$1,SMALL(Dong1,ROWS($1:163)),)="1111",OFFSET(TH!M$1,SMALL(Dong1,ROWS($1:163)),),OFFSET(TH!N$1,SMALL(Dong1,ROWS($1:163)),)))</f>
        <v/>
      </c>
      <c r="G176" s="67" t="str">
        <f ca="1">IF(ROWS($1:163)&gt;COUNT(Dong1),"",IF(OFFSET(TH!M$1,SMALL(Dong1,ROWS($1:163)),)="1111",OFFSET(TH!L$1,SMALL(Dong1,ROWS($1:163)),),0))</f>
        <v/>
      </c>
      <c r="H176" s="65" t="str">
        <f ca="1">IF(ROWS($1:163)&gt;COUNT(Dong1),"",IF(OFFSET(TH!N$1,SMALL(Dong1,ROWS($1:163)),)="1111",OFFSET(TH!L$1,SMALL(Dong1,ROWS($1:163)),),0))</f>
        <v/>
      </c>
      <c r="I176" s="63">
        <f t="shared" ca="1" si="3"/>
        <v>0</v>
      </c>
      <c r="J176" s="68"/>
    </row>
    <row r="177" spans="1:10" ht="19.5" customHeight="1">
      <c r="A177" s="62" t="str">
        <f ca="1">IF(ROWS($1:164)&gt;COUNT(Dong1),"",OFFSET(TH!B$1,SMALL(Dong1,ROWS($1:164)),))</f>
        <v/>
      </c>
      <c r="B177" s="62" t="str">
        <f ca="1">IF(ROWS($1:164)&gt;COUNT(Dong1),"",OFFSET(TH!D$1,SMALL(Dong1,ROWS($1:164)),))</f>
        <v/>
      </c>
      <c r="C177" s="63" t="str">
        <f ca="1">IF(ROWS($1:164)&gt;COUNT(Dong1),"",IF(OFFSET(TH!M$1,SMALL(Dong1,ROWS($1:164)),)="1111",OFFSET(TH!C$1,SMALL(Dong1,ROWS($1:164)),),""))</f>
        <v/>
      </c>
      <c r="D177" s="64" t="str">
        <f ca="1">IF(ROWS($1:164)&gt;COUNT(Dong1),"",IF(OFFSET(TH!N$1,SMALL(Dong1,ROWS($1:164)),)="1111",OFFSET(TH!C$1,SMALL(Dong1,ROWS($1:164)),),""))</f>
        <v/>
      </c>
      <c r="E177" s="95" t="str">
        <f ca="1">IF(ROWS($1:164)&gt;COUNT(Dong1),"",OFFSET(TH!E$1,SMALL(Dong1,ROWS($1:164)),))</f>
        <v/>
      </c>
      <c r="F177" s="66" t="str">
        <f ca="1">IF(ROWS($1:164)&gt;COUNT(Dong1),"",IF(OFFSET(TH!N$1,SMALL(Dong1,ROWS($1:164)),)="1111",OFFSET(TH!M$1,SMALL(Dong1,ROWS($1:164)),),OFFSET(TH!N$1,SMALL(Dong1,ROWS($1:164)),)))</f>
        <v/>
      </c>
      <c r="G177" s="67" t="str">
        <f ca="1">IF(ROWS($1:164)&gt;COUNT(Dong1),"",IF(OFFSET(TH!M$1,SMALL(Dong1,ROWS($1:164)),)="1111",OFFSET(TH!L$1,SMALL(Dong1,ROWS($1:164)),),0))</f>
        <v/>
      </c>
      <c r="H177" s="65" t="str">
        <f ca="1">IF(ROWS($1:164)&gt;COUNT(Dong1),"",IF(OFFSET(TH!N$1,SMALL(Dong1,ROWS($1:164)),)="1111",OFFSET(TH!L$1,SMALL(Dong1,ROWS($1:164)),),0))</f>
        <v/>
      </c>
      <c r="I177" s="63">
        <f t="shared" ca="1" si="3"/>
        <v>0</v>
      </c>
      <c r="J177" s="68"/>
    </row>
    <row r="178" spans="1:10" ht="19.5" customHeight="1">
      <c r="A178" s="62" t="str">
        <f ca="1">IF(ROWS($1:165)&gt;COUNT(Dong1),"",OFFSET(TH!B$1,SMALL(Dong1,ROWS($1:165)),))</f>
        <v/>
      </c>
      <c r="B178" s="62" t="str">
        <f ca="1">IF(ROWS($1:165)&gt;COUNT(Dong1),"",OFFSET(TH!D$1,SMALL(Dong1,ROWS($1:165)),))</f>
        <v/>
      </c>
      <c r="C178" s="63" t="str">
        <f ca="1">IF(ROWS($1:165)&gt;COUNT(Dong1),"",IF(OFFSET(TH!M$1,SMALL(Dong1,ROWS($1:165)),)="1111",OFFSET(TH!C$1,SMALL(Dong1,ROWS($1:165)),),""))</f>
        <v/>
      </c>
      <c r="D178" s="64" t="str">
        <f ca="1">IF(ROWS($1:165)&gt;COUNT(Dong1),"",IF(OFFSET(TH!N$1,SMALL(Dong1,ROWS($1:165)),)="1111",OFFSET(TH!C$1,SMALL(Dong1,ROWS($1:165)),),""))</f>
        <v/>
      </c>
      <c r="E178" s="95" t="str">
        <f ca="1">IF(ROWS($1:165)&gt;COUNT(Dong1),"",OFFSET(TH!E$1,SMALL(Dong1,ROWS($1:165)),))</f>
        <v/>
      </c>
      <c r="F178" s="66" t="str">
        <f ca="1">IF(ROWS($1:165)&gt;COUNT(Dong1),"",IF(OFFSET(TH!N$1,SMALL(Dong1,ROWS($1:165)),)="1111",OFFSET(TH!M$1,SMALL(Dong1,ROWS($1:165)),),OFFSET(TH!N$1,SMALL(Dong1,ROWS($1:165)),)))</f>
        <v/>
      </c>
      <c r="G178" s="67" t="str">
        <f ca="1">IF(ROWS($1:165)&gt;COUNT(Dong1),"",IF(OFFSET(TH!M$1,SMALL(Dong1,ROWS($1:165)),)="1111",OFFSET(TH!L$1,SMALL(Dong1,ROWS($1:165)),),0))</f>
        <v/>
      </c>
      <c r="H178" s="65" t="str">
        <f ca="1">IF(ROWS($1:165)&gt;COUNT(Dong1),"",IF(OFFSET(TH!N$1,SMALL(Dong1,ROWS($1:165)),)="1111",OFFSET(TH!L$1,SMALL(Dong1,ROWS($1:165)),),0))</f>
        <v/>
      </c>
      <c r="I178" s="63">
        <f t="shared" ca="1" si="3"/>
        <v>0</v>
      </c>
      <c r="J178" s="68"/>
    </row>
    <row r="179" spans="1:10" ht="19.5" customHeight="1">
      <c r="A179" s="62" t="str">
        <f ca="1">IF(ROWS($1:166)&gt;COUNT(Dong1),"",OFFSET(TH!B$1,SMALL(Dong1,ROWS($1:166)),))</f>
        <v/>
      </c>
      <c r="B179" s="62" t="str">
        <f ca="1">IF(ROWS($1:166)&gt;COUNT(Dong1),"",OFFSET(TH!D$1,SMALL(Dong1,ROWS($1:166)),))</f>
        <v/>
      </c>
      <c r="C179" s="63" t="str">
        <f ca="1">IF(ROWS($1:166)&gt;COUNT(Dong1),"",IF(OFFSET(TH!M$1,SMALL(Dong1,ROWS($1:166)),)="1111",OFFSET(TH!C$1,SMALL(Dong1,ROWS($1:166)),),""))</f>
        <v/>
      </c>
      <c r="D179" s="64" t="str">
        <f ca="1">IF(ROWS($1:166)&gt;COUNT(Dong1),"",IF(OFFSET(TH!N$1,SMALL(Dong1,ROWS($1:166)),)="1111",OFFSET(TH!C$1,SMALL(Dong1,ROWS($1:166)),),""))</f>
        <v/>
      </c>
      <c r="E179" s="95" t="str">
        <f ca="1">IF(ROWS($1:166)&gt;COUNT(Dong1),"",OFFSET(TH!E$1,SMALL(Dong1,ROWS($1:166)),))</f>
        <v/>
      </c>
      <c r="F179" s="66" t="str">
        <f ca="1">IF(ROWS($1:166)&gt;COUNT(Dong1),"",IF(OFFSET(TH!N$1,SMALL(Dong1,ROWS($1:166)),)="1111",OFFSET(TH!M$1,SMALL(Dong1,ROWS($1:166)),),OFFSET(TH!N$1,SMALL(Dong1,ROWS($1:166)),)))</f>
        <v/>
      </c>
      <c r="G179" s="67" t="str">
        <f ca="1">IF(ROWS($1:166)&gt;COUNT(Dong1),"",IF(OFFSET(TH!M$1,SMALL(Dong1,ROWS($1:166)),)="1111",OFFSET(TH!L$1,SMALL(Dong1,ROWS($1:166)),),0))</f>
        <v/>
      </c>
      <c r="H179" s="65" t="str">
        <f ca="1">IF(ROWS($1:166)&gt;COUNT(Dong1),"",IF(OFFSET(TH!N$1,SMALL(Dong1,ROWS($1:166)),)="1111",OFFSET(TH!L$1,SMALL(Dong1,ROWS($1:166)),),0))</f>
        <v/>
      </c>
      <c r="I179" s="63">
        <f t="shared" ca="1" si="3"/>
        <v>0</v>
      </c>
      <c r="J179" s="68"/>
    </row>
    <row r="180" spans="1:10" ht="19.5" customHeight="1">
      <c r="A180" s="62" t="str">
        <f ca="1">IF(ROWS($1:167)&gt;COUNT(Dong1),"",OFFSET(TH!B$1,SMALL(Dong1,ROWS($1:167)),))</f>
        <v/>
      </c>
      <c r="B180" s="62" t="str">
        <f ca="1">IF(ROWS($1:167)&gt;COUNT(Dong1),"",OFFSET(TH!D$1,SMALL(Dong1,ROWS($1:167)),))</f>
        <v/>
      </c>
      <c r="C180" s="63" t="str">
        <f ca="1">IF(ROWS($1:167)&gt;COUNT(Dong1),"",IF(OFFSET(TH!M$1,SMALL(Dong1,ROWS($1:167)),)="1111",OFFSET(TH!C$1,SMALL(Dong1,ROWS($1:167)),),""))</f>
        <v/>
      </c>
      <c r="D180" s="64" t="str">
        <f ca="1">IF(ROWS($1:167)&gt;COUNT(Dong1),"",IF(OFFSET(TH!N$1,SMALL(Dong1,ROWS($1:167)),)="1111",OFFSET(TH!C$1,SMALL(Dong1,ROWS($1:167)),),""))</f>
        <v/>
      </c>
      <c r="E180" s="95" t="str">
        <f ca="1">IF(ROWS($1:167)&gt;COUNT(Dong1),"",OFFSET(TH!E$1,SMALL(Dong1,ROWS($1:167)),))</f>
        <v/>
      </c>
      <c r="F180" s="66" t="str">
        <f ca="1">IF(ROWS($1:167)&gt;COUNT(Dong1),"",IF(OFFSET(TH!N$1,SMALL(Dong1,ROWS($1:167)),)="1111",OFFSET(TH!M$1,SMALL(Dong1,ROWS($1:167)),),OFFSET(TH!N$1,SMALL(Dong1,ROWS($1:167)),)))</f>
        <v/>
      </c>
      <c r="G180" s="67" t="str">
        <f ca="1">IF(ROWS($1:167)&gt;COUNT(Dong1),"",IF(OFFSET(TH!M$1,SMALL(Dong1,ROWS($1:167)),)="1111",OFFSET(TH!L$1,SMALL(Dong1,ROWS($1:167)),),0))</f>
        <v/>
      </c>
      <c r="H180" s="65" t="str">
        <f ca="1">IF(ROWS($1:167)&gt;COUNT(Dong1),"",IF(OFFSET(TH!N$1,SMALL(Dong1,ROWS($1:167)),)="1111",OFFSET(TH!L$1,SMALL(Dong1,ROWS($1:167)),),0))</f>
        <v/>
      </c>
      <c r="I180" s="63">
        <f t="shared" ca="1" si="3"/>
        <v>0</v>
      </c>
      <c r="J180" s="68"/>
    </row>
    <row r="181" spans="1:10" ht="19.5" customHeight="1">
      <c r="A181" s="62" t="str">
        <f ca="1">IF(ROWS($1:168)&gt;COUNT(Dong1),"",OFFSET(TH!B$1,SMALL(Dong1,ROWS($1:168)),))</f>
        <v/>
      </c>
      <c r="B181" s="62" t="str">
        <f ca="1">IF(ROWS($1:168)&gt;COUNT(Dong1),"",OFFSET(TH!D$1,SMALL(Dong1,ROWS($1:168)),))</f>
        <v/>
      </c>
      <c r="C181" s="63" t="str">
        <f ca="1">IF(ROWS($1:168)&gt;COUNT(Dong1),"",IF(OFFSET(TH!M$1,SMALL(Dong1,ROWS($1:168)),)="1111",OFFSET(TH!C$1,SMALL(Dong1,ROWS($1:168)),),""))</f>
        <v/>
      </c>
      <c r="D181" s="64" t="str">
        <f ca="1">IF(ROWS($1:168)&gt;COUNT(Dong1),"",IF(OFFSET(TH!N$1,SMALL(Dong1,ROWS($1:168)),)="1111",OFFSET(TH!C$1,SMALL(Dong1,ROWS($1:168)),),""))</f>
        <v/>
      </c>
      <c r="E181" s="95" t="str">
        <f ca="1">IF(ROWS($1:168)&gt;COUNT(Dong1),"",OFFSET(TH!E$1,SMALL(Dong1,ROWS($1:168)),))</f>
        <v/>
      </c>
      <c r="F181" s="66" t="str">
        <f ca="1">IF(ROWS($1:168)&gt;COUNT(Dong1),"",IF(OFFSET(TH!N$1,SMALL(Dong1,ROWS($1:168)),)="1111",OFFSET(TH!M$1,SMALL(Dong1,ROWS($1:168)),),OFFSET(TH!N$1,SMALL(Dong1,ROWS($1:168)),)))</f>
        <v/>
      </c>
      <c r="G181" s="67" t="str">
        <f ca="1">IF(ROWS($1:168)&gt;COUNT(Dong1),"",IF(OFFSET(TH!M$1,SMALL(Dong1,ROWS($1:168)),)="1111",OFFSET(TH!L$1,SMALL(Dong1,ROWS($1:168)),),0))</f>
        <v/>
      </c>
      <c r="H181" s="65" t="str">
        <f ca="1">IF(ROWS($1:168)&gt;COUNT(Dong1),"",IF(OFFSET(TH!N$1,SMALL(Dong1,ROWS($1:168)),)="1111",OFFSET(TH!L$1,SMALL(Dong1,ROWS($1:168)),),0))</f>
        <v/>
      </c>
      <c r="I181" s="63">
        <f t="shared" ca="1" si="3"/>
        <v>0</v>
      </c>
      <c r="J181" s="68"/>
    </row>
    <row r="182" spans="1:10" ht="19.5" customHeight="1">
      <c r="A182" s="62" t="str">
        <f ca="1">IF(ROWS($1:169)&gt;COUNT(Dong1),"",OFFSET(TH!B$1,SMALL(Dong1,ROWS($1:169)),))</f>
        <v/>
      </c>
      <c r="B182" s="62" t="str">
        <f ca="1">IF(ROWS($1:169)&gt;COUNT(Dong1),"",OFFSET(TH!D$1,SMALL(Dong1,ROWS($1:169)),))</f>
        <v/>
      </c>
      <c r="C182" s="63" t="str">
        <f ca="1">IF(ROWS($1:169)&gt;COUNT(Dong1),"",IF(OFFSET(TH!M$1,SMALL(Dong1,ROWS($1:169)),)="1111",OFFSET(TH!C$1,SMALL(Dong1,ROWS($1:169)),),""))</f>
        <v/>
      </c>
      <c r="D182" s="64" t="str">
        <f ca="1">IF(ROWS($1:169)&gt;COUNT(Dong1),"",IF(OFFSET(TH!N$1,SMALL(Dong1,ROWS($1:169)),)="1111",OFFSET(TH!C$1,SMALL(Dong1,ROWS($1:169)),),""))</f>
        <v/>
      </c>
      <c r="E182" s="95" t="str">
        <f ca="1">IF(ROWS($1:169)&gt;COUNT(Dong1),"",OFFSET(TH!E$1,SMALL(Dong1,ROWS($1:169)),))</f>
        <v/>
      </c>
      <c r="F182" s="66" t="str">
        <f ca="1">IF(ROWS($1:169)&gt;COUNT(Dong1),"",IF(OFFSET(TH!N$1,SMALL(Dong1,ROWS($1:169)),)="1111",OFFSET(TH!M$1,SMALL(Dong1,ROWS($1:169)),),OFFSET(TH!N$1,SMALL(Dong1,ROWS($1:169)),)))</f>
        <v/>
      </c>
      <c r="G182" s="67" t="str">
        <f ca="1">IF(ROWS($1:169)&gt;COUNT(Dong1),"",IF(OFFSET(TH!M$1,SMALL(Dong1,ROWS($1:169)),)="1111",OFFSET(TH!L$1,SMALL(Dong1,ROWS($1:169)),),0))</f>
        <v/>
      </c>
      <c r="H182" s="65" t="str">
        <f ca="1">IF(ROWS($1:169)&gt;COUNT(Dong1),"",IF(OFFSET(TH!N$1,SMALL(Dong1,ROWS($1:169)),)="1111",OFFSET(TH!L$1,SMALL(Dong1,ROWS($1:169)),),0))</f>
        <v/>
      </c>
      <c r="I182" s="63">
        <f t="shared" ca="1" si="3"/>
        <v>0</v>
      </c>
      <c r="J182" s="68"/>
    </row>
    <row r="183" spans="1:10" ht="19.5" customHeight="1">
      <c r="A183" s="62" t="str">
        <f ca="1">IF(ROWS($1:170)&gt;COUNT(Dong1),"",OFFSET(TH!B$1,SMALL(Dong1,ROWS($1:170)),))</f>
        <v/>
      </c>
      <c r="B183" s="62" t="str">
        <f ca="1">IF(ROWS($1:170)&gt;COUNT(Dong1),"",OFFSET(TH!D$1,SMALL(Dong1,ROWS($1:170)),))</f>
        <v/>
      </c>
      <c r="C183" s="63" t="str">
        <f ca="1">IF(ROWS($1:170)&gt;COUNT(Dong1),"",IF(OFFSET(TH!M$1,SMALL(Dong1,ROWS($1:170)),)="1111",OFFSET(TH!C$1,SMALL(Dong1,ROWS($1:170)),),""))</f>
        <v/>
      </c>
      <c r="D183" s="64" t="str">
        <f ca="1">IF(ROWS($1:170)&gt;COUNT(Dong1),"",IF(OFFSET(TH!N$1,SMALL(Dong1,ROWS($1:170)),)="1111",OFFSET(TH!C$1,SMALL(Dong1,ROWS($1:170)),),""))</f>
        <v/>
      </c>
      <c r="E183" s="95" t="str">
        <f ca="1">IF(ROWS($1:170)&gt;COUNT(Dong1),"",OFFSET(TH!E$1,SMALL(Dong1,ROWS($1:170)),))</f>
        <v/>
      </c>
      <c r="F183" s="66" t="str">
        <f ca="1">IF(ROWS($1:170)&gt;COUNT(Dong1),"",IF(OFFSET(TH!N$1,SMALL(Dong1,ROWS($1:170)),)="1111",OFFSET(TH!M$1,SMALL(Dong1,ROWS($1:170)),),OFFSET(TH!N$1,SMALL(Dong1,ROWS($1:170)),)))</f>
        <v/>
      </c>
      <c r="G183" s="67" t="str">
        <f ca="1">IF(ROWS($1:170)&gt;COUNT(Dong1),"",IF(OFFSET(TH!M$1,SMALL(Dong1,ROWS($1:170)),)="1111",OFFSET(TH!L$1,SMALL(Dong1,ROWS($1:170)),),0))</f>
        <v/>
      </c>
      <c r="H183" s="65" t="str">
        <f ca="1">IF(ROWS($1:170)&gt;COUNT(Dong1),"",IF(OFFSET(TH!N$1,SMALL(Dong1,ROWS($1:170)),)="1111",OFFSET(TH!L$1,SMALL(Dong1,ROWS($1:170)),),0))</f>
        <v/>
      </c>
      <c r="I183" s="63">
        <f t="shared" ca="1" si="3"/>
        <v>0</v>
      </c>
      <c r="J183" s="68"/>
    </row>
    <row r="184" spans="1:10" ht="19.5" customHeight="1">
      <c r="A184" s="62" t="str">
        <f ca="1">IF(ROWS($1:171)&gt;COUNT(Dong1),"",OFFSET(TH!B$1,SMALL(Dong1,ROWS($1:171)),))</f>
        <v/>
      </c>
      <c r="B184" s="62" t="str">
        <f ca="1">IF(ROWS($1:171)&gt;COUNT(Dong1),"",OFFSET(TH!D$1,SMALL(Dong1,ROWS($1:171)),))</f>
        <v/>
      </c>
      <c r="C184" s="63" t="str">
        <f ca="1">IF(ROWS($1:171)&gt;COUNT(Dong1),"",IF(OFFSET(TH!M$1,SMALL(Dong1,ROWS($1:171)),)="1111",OFFSET(TH!C$1,SMALL(Dong1,ROWS($1:171)),),""))</f>
        <v/>
      </c>
      <c r="D184" s="64" t="str">
        <f ca="1">IF(ROWS($1:171)&gt;COUNT(Dong1),"",IF(OFFSET(TH!N$1,SMALL(Dong1,ROWS($1:171)),)="1111",OFFSET(TH!C$1,SMALL(Dong1,ROWS($1:171)),),""))</f>
        <v/>
      </c>
      <c r="E184" s="95" t="str">
        <f ca="1">IF(ROWS($1:171)&gt;COUNT(Dong1),"",OFFSET(TH!E$1,SMALL(Dong1,ROWS($1:171)),))</f>
        <v/>
      </c>
      <c r="F184" s="66" t="str">
        <f ca="1">IF(ROWS($1:171)&gt;COUNT(Dong1),"",IF(OFFSET(TH!N$1,SMALL(Dong1,ROWS($1:171)),)="1111",OFFSET(TH!M$1,SMALL(Dong1,ROWS($1:171)),),OFFSET(TH!N$1,SMALL(Dong1,ROWS($1:171)),)))</f>
        <v/>
      </c>
      <c r="G184" s="67" t="str">
        <f ca="1">IF(ROWS($1:171)&gt;COUNT(Dong1),"",IF(OFFSET(TH!M$1,SMALL(Dong1,ROWS($1:171)),)="1111",OFFSET(TH!L$1,SMALL(Dong1,ROWS($1:171)),),0))</f>
        <v/>
      </c>
      <c r="H184" s="65" t="str">
        <f ca="1">IF(ROWS($1:171)&gt;COUNT(Dong1),"",IF(OFFSET(TH!N$1,SMALL(Dong1,ROWS($1:171)),)="1111",OFFSET(TH!L$1,SMALL(Dong1,ROWS($1:171)),),0))</f>
        <v/>
      </c>
      <c r="I184" s="63">
        <f t="shared" ca="1" si="3"/>
        <v>0</v>
      </c>
      <c r="J184" s="68"/>
    </row>
    <row r="185" spans="1:10" ht="19.5" customHeight="1">
      <c r="A185" s="62" t="str">
        <f ca="1">IF(ROWS($1:172)&gt;COUNT(Dong1),"",OFFSET(TH!B$1,SMALL(Dong1,ROWS($1:172)),))</f>
        <v/>
      </c>
      <c r="B185" s="62" t="str">
        <f ca="1">IF(ROWS($1:172)&gt;COUNT(Dong1),"",OFFSET(TH!D$1,SMALL(Dong1,ROWS($1:172)),))</f>
        <v/>
      </c>
      <c r="C185" s="63" t="str">
        <f ca="1">IF(ROWS($1:172)&gt;COUNT(Dong1),"",IF(OFFSET(TH!M$1,SMALL(Dong1,ROWS($1:172)),)="1111",OFFSET(TH!C$1,SMALL(Dong1,ROWS($1:172)),),""))</f>
        <v/>
      </c>
      <c r="D185" s="64" t="str">
        <f ca="1">IF(ROWS($1:172)&gt;COUNT(Dong1),"",IF(OFFSET(TH!N$1,SMALL(Dong1,ROWS($1:172)),)="1111",OFFSET(TH!C$1,SMALL(Dong1,ROWS($1:172)),),""))</f>
        <v/>
      </c>
      <c r="E185" s="95" t="str">
        <f ca="1">IF(ROWS($1:172)&gt;COUNT(Dong1),"",OFFSET(TH!E$1,SMALL(Dong1,ROWS($1:172)),))</f>
        <v/>
      </c>
      <c r="F185" s="66" t="str">
        <f ca="1">IF(ROWS($1:172)&gt;COUNT(Dong1),"",IF(OFFSET(TH!N$1,SMALL(Dong1,ROWS($1:172)),)="1111",OFFSET(TH!M$1,SMALL(Dong1,ROWS($1:172)),),OFFSET(TH!N$1,SMALL(Dong1,ROWS($1:172)),)))</f>
        <v/>
      </c>
      <c r="G185" s="67" t="str">
        <f ca="1">IF(ROWS($1:172)&gt;COUNT(Dong1),"",IF(OFFSET(TH!M$1,SMALL(Dong1,ROWS($1:172)),)="1111",OFFSET(TH!L$1,SMALL(Dong1,ROWS($1:172)),),0))</f>
        <v/>
      </c>
      <c r="H185" s="65" t="str">
        <f ca="1">IF(ROWS($1:172)&gt;COUNT(Dong1),"",IF(OFFSET(TH!N$1,SMALL(Dong1,ROWS($1:172)),)="1111",OFFSET(TH!L$1,SMALL(Dong1,ROWS($1:172)),),0))</f>
        <v/>
      </c>
      <c r="I185" s="63">
        <f t="shared" ca="1" si="3"/>
        <v>0</v>
      </c>
      <c r="J185" s="68"/>
    </row>
    <row r="186" spans="1:10" ht="19.5" customHeight="1">
      <c r="A186" s="62" t="str">
        <f ca="1">IF(ROWS($1:173)&gt;COUNT(Dong1),"",OFFSET(TH!B$1,SMALL(Dong1,ROWS($1:173)),))</f>
        <v/>
      </c>
      <c r="B186" s="62" t="str">
        <f ca="1">IF(ROWS($1:173)&gt;COUNT(Dong1),"",OFFSET(TH!D$1,SMALL(Dong1,ROWS($1:173)),))</f>
        <v/>
      </c>
      <c r="C186" s="63" t="str">
        <f ca="1">IF(ROWS($1:173)&gt;COUNT(Dong1),"",IF(OFFSET(TH!M$1,SMALL(Dong1,ROWS($1:173)),)="1111",OFFSET(TH!C$1,SMALL(Dong1,ROWS($1:173)),),""))</f>
        <v/>
      </c>
      <c r="D186" s="64" t="str">
        <f ca="1">IF(ROWS($1:173)&gt;COUNT(Dong1),"",IF(OFFSET(TH!N$1,SMALL(Dong1,ROWS($1:173)),)="1111",OFFSET(TH!C$1,SMALL(Dong1,ROWS($1:173)),),""))</f>
        <v/>
      </c>
      <c r="E186" s="95" t="str">
        <f ca="1">IF(ROWS($1:173)&gt;COUNT(Dong1),"",OFFSET(TH!E$1,SMALL(Dong1,ROWS($1:173)),))</f>
        <v/>
      </c>
      <c r="F186" s="66" t="str">
        <f ca="1">IF(ROWS($1:173)&gt;COUNT(Dong1),"",IF(OFFSET(TH!N$1,SMALL(Dong1,ROWS($1:173)),)="1111",OFFSET(TH!M$1,SMALL(Dong1,ROWS($1:173)),),OFFSET(TH!N$1,SMALL(Dong1,ROWS($1:173)),)))</f>
        <v/>
      </c>
      <c r="G186" s="67" t="str">
        <f ca="1">IF(ROWS($1:173)&gt;COUNT(Dong1),"",IF(OFFSET(TH!M$1,SMALL(Dong1,ROWS($1:173)),)="1111",OFFSET(TH!L$1,SMALL(Dong1,ROWS($1:173)),),0))</f>
        <v/>
      </c>
      <c r="H186" s="65" t="str">
        <f ca="1">IF(ROWS($1:173)&gt;COUNT(Dong1),"",IF(OFFSET(TH!N$1,SMALL(Dong1,ROWS($1:173)),)="1111",OFFSET(TH!L$1,SMALL(Dong1,ROWS($1:173)),),0))</f>
        <v/>
      </c>
      <c r="I186" s="63">
        <f t="shared" ca="1" si="3"/>
        <v>0</v>
      </c>
      <c r="J186" s="68"/>
    </row>
    <row r="187" spans="1:10" ht="19.5" customHeight="1">
      <c r="A187" s="62" t="str">
        <f ca="1">IF(ROWS($1:174)&gt;COUNT(Dong1),"",OFFSET(TH!B$1,SMALL(Dong1,ROWS($1:174)),))</f>
        <v/>
      </c>
      <c r="B187" s="62" t="str">
        <f ca="1">IF(ROWS($1:174)&gt;COUNT(Dong1),"",OFFSET(TH!D$1,SMALL(Dong1,ROWS($1:174)),))</f>
        <v/>
      </c>
      <c r="C187" s="63" t="str">
        <f ca="1">IF(ROWS($1:174)&gt;COUNT(Dong1),"",IF(OFFSET(TH!M$1,SMALL(Dong1,ROWS($1:174)),)="1111",OFFSET(TH!C$1,SMALL(Dong1,ROWS($1:174)),),""))</f>
        <v/>
      </c>
      <c r="D187" s="64" t="str">
        <f ca="1">IF(ROWS($1:174)&gt;COUNT(Dong1),"",IF(OFFSET(TH!N$1,SMALL(Dong1,ROWS($1:174)),)="1111",OFFSET(TH!C$1,SMALL(Dong1,ROWS($1:174)),),""))</f>
        <v/>
      </c>
      <c r="E187" s="95" t="str">
        <f ca="1">IF(ROWS($1:174)&gt;COUNT(Dong1),"",OFFSET(TH!E$1,SMALL(Dong1,ROWS($1:174)),))</f>
        <v/>
      </c>
      <c r="F187" s="66" t="str">
        <f ca="1">IF(ROWS($1:174)&gt;COUNT(Dong1),"",IF(OFFSET(TH!N$1,SMALL(Dong1,ROWS($1:174)),)="1111",OFFSET(TH!M$1,SMALL(Dong1,ROWS($1:174)),),OFFSET(TH!N$1,SMALL(Dong1,ROWS($1:174)),)))</f>
        <v/>
      </c>
      <c r="G187" s="67" t="str">
        <f ca="1">IF(ROWS($1:174)&gt;COUNT(Dong1),"",IF(OFFSET(TH!M$1,SMALL(Dong1,ROWS($1:174)),)="1111",OFFSET(TH!L$1,SMALL(Dong1,ROWS($1:174)),),0))</f>
        <v/>
      </c>
      <c r="H187" s="65" t="str">
        <f ca="1">IF(ROWS($1:174)&gt;COUNT(Dong1),"",IF(OFFSET(TH!N$1,SMALL(Dong1,ROWS($1:174)),)="1111",OFFSET(TH!L$1,SMALL(Dong1,ROWS($1:174)),),0))</f>
        <v/>
      </c>
      <c r="I187" s="63">
        <f t="shared" ca="1" si="3"/>
        <v>0</v>
      </c>
      <c r="J187" s="68"/>
    </row>
    <row r="188" spans="1:10" ht="19.5" customHeight="1">
      <c r="A188" s="62" t="str">
        <f ca="1">IF(ROWS($1:175)&gt;COUNT(Dong1),"",OFFSET(TH!B$1,SMALL(Dong1,ROWS($1:175)),))</f>
        <v/>
      </c>
      <c r="B188" s="62" t="str">
        <f ca="1">IF(ROWS($1:175)&gt;COUNT(Dong1),"",OFFSET(TH!D$1,SMALL(Dong1,ROWS($1:175)),))</f>
        <v/>
      </c>
      <c r="C188" s="63" t="str">
        <f ca="1">IF(ROWS($1:175)&gt;COUNT(Dong1),"",IF(OFFSET(TH!M$1,SMALL(Dong1,ROWS($1:175)),)="1111",OFFSET(TH!C$1,SMALL(Dong1,ROWS($1:175)),),""))</f>
        <v/>
      </c>
      <c r="D188" s="64" t="str">
        <f ca="1">IF(ROWS($1:175)&gt;COUNT(Dong1),"",IF(OFFSET(TH!N$1,SMALL(Dong1,ROWS($1:175)),)="1111",OFFSET(TH!C$1,SMALL(Dong1,ROWS($1:175)),),""))</f>
        <v/>
      </c>
      <c r="E188" s="95" t="str">
        <f ca="1">IF(ROWS($1:175)&gt;COUNT(Dong1),"",OFFSET(TH!E$1,SMALL(Dong1,ROWS($1:175)),))</f>
        <v/>
      </c>
      <c r="F188" s="66" t="str">
        <f ca="1">IF(ROWS($1:175)&gt;COUNT(Dong1),"",IF(OFFSET(TH!N$1,SMALL(Dong1,ROWS($1:175)),)="1111",OFFSET(TH!M$1,SMALL(Dong1,ROWS($1:175)),),OFFSET(TH!N$1,SMALL(Dong1,ROWS($1:175)),)))</f>
        <v/>
      </c>
      <c r="G188" s="67" t="str">
        <f ca="1">IF(ROWS($1:175)&gt;COUNT(Dong1),"",IF(OFFSET(TH!M$1,SMALL(Dong1,ROWS($1:175)),)="1111",OFFSET(TH!L$1,SMALL(Dong1,ROWS($1:175)),),0))</f>
        <v/>
      </c>
      <c r="H188" s="65" t="str">
        <f ca="1">IF(ROWS($1:175)&gt;COUNT(Dong1),"",IF(OFFSET(TH!N$1,SMALL(Dong1,ROWS($1:175)),)="1111",OFFSET(TH!L$1,SMALL(Dong1,ROWS($1:175)),),0))</f>
        <v/>
      </c>
      <c r="I188" s="63">
        <f t="shared" ca="1" si="3"/>
        <v>0</v>
      </c>
      <c r="J188" s="68"/>
    </row>
    <row r="189" spans="1:10" ht="19.5" customHeight="1">
      <c r="A189" s="62" t="str">
        <f ca="1">IF(ROWS($1:176)&gt;COUNT(Dong1),"",OFFSET(TH!B$1,SMALL(Dong1,ROWS($1:176)),))</f>
        <v/>
      </c>
      <c r="B189" s="62" t="str">
        <f ca="1">IF(ROWS($1:176)&gt;COUNT(Dong1),"",OFFSET(TH!D$1,SMALL(Dong1,ROWS($1:176)),))</f>
        <v/>
      </c>
      <c r="C189" s="63" t="str">
        <f ca="1">IF(ROWS($1:176)&gt;COUNT(Dong1),"",IF(OFFSET(TH!M$1,SMALL(Dong1,ROWS($1:176)),)="1111",OFFSET(TH!C$1,SMALL(Dong1,ROWS($1:176)),),""))</f>
        <v/>
      </c>
      <c r="D189" s="64" t="str">
        <f ca="1">IF(ROWS($1:176)&gt;COUNT(Dong1),"",IF(OFFSET(TH!N$1,SMALL(Dong1,ROWS($1:176)),)="1111",OFFSET(TH!C$1,SMALL(Dong1,ROWS($1:176)),),""))</f>
        <v/>
      </c>
      <c r="E189" s="95" t="str">
        <f ca="1">IF(ROWS($1:176)&gt;COUNT(Dong1),"",OFFSET(TH!E$1,SMALL(Dong1,ROWS($1:176)),))</f>
        <v/>
      </c>
      <c r="F189" s="66" t="str">
        <f ca="1">IF(ROWS($1:176)&gt;COUNT(Dong1),"",IF(OFFSET(TH!N$1,SMALL(Dong1,ROWS($1:176)),)="1111",OFFSET(TH!M$1,SMALL(Dong1,ROWS($1:176)),),OFFSET(TH!N$1,SMALL(Dong1,ROWS($1:176)),)))</f>
        <v/>
      </c>
      <c r="G189" s="67" t="str">
        <f ca="1">IF(ROWS($1:176)&gt;COUNT(Dong1),"",IF(OFFSET(TH!M$1,SMALL(Dong1,ROWS($1:176)),)="1111",OFFSET(TH!L$1,SMALL(Dong1,ROWS($1:176)),),0))</f>
        <v/>
      </c>
      <c r="H189" s="65" t="str">
        <f ca="1">IF(ROWS($1:176)&gt;COUNT(Dong1),"",IF(OFFSET(TH!N$1,SMALL(Dong1,ROWS($1:176)),)="1111",OFFSET(TH!L$1,SMALL(Dong1,ROWS($1:176)),),0))</f>
        <v/>
      </c>
      <c r="I189" s="63">
        <f t="shared" ca="1" si="3"/>
        <v>0</v>
      </c>
      <c r="J189" s="68"/>
    </row>
    <row r="190" spans="1:10" ht="19.5" customHeight="1">
      <c r="A190" s="62" t="str">
        <f ca="1">IF(ROWS($1:177)&gt;COUNT(Dong1),"",OFFSET(TH!B$1,SMALL(Dong1,ROWS($1:177)),))</f>
        <v/>
      </c>
      <c r="B190" s="62" t="str">
        <f ca="1">IF(ROWS($1:177)&gt;COUNT(Dong1),"",OFFSET(TH!D$1,SMALL(Dong1,ROWS($1:177)),))</f>
        <v/>
      </c>
      <c r="C190" s="63" t="str">
        <f ca="1">IF(ROWS($1:177)&gt;COUNT(Dong1),"",IF(OFFSET(TH!M$1,SMALL(Dong1,ROWS($1:177)),)="1111",OFFSET(TH!C$1,SMALL(Dong1,ROWS($1:177)),),""))</f>
        <v/>
      </c>
      <c r="D190" s="64" t="str">
        <f ca="1">IF(ROWS($1:177)&gt;COUNT(Dong1),"",IF(OFFSET(TH!N$1,SMALL(Dong1,ROWS($1:177)),)="1111",OFFSET(TH!C$1,SMALL(Dong1,ROWS($1:177)),),""))</f>
        <v/>
      </c>
      <c r="E190" s="95" t="str">
        <f ca="1">IF(ROWS($1:177)&gt;COUNT(Dong1),"",OFFSET(TH!E$1,SMALL(Dong1,ROWS($1:177)),))</f>
        <v/>
      </c>
      <c r="F190" s="66" t="str">
        <f ca="1">IF(ROWS($1:177)&gt;COUNT(Dong1),"",IF(OFFSET(TH!N$1,SMALL(Dong1,ROWS($1:177)),)="1111",OFFSET(TH!M$1,SMALL(Dong1,ROWS($1:177)),),OFFSET(TH!N$1,SMALL(Dong1,ROWS($1:177)),)))</f>
        <v/>
      </c>
      <c r="G190" s="67" t="str">
        <f ca="1">IF(ROWS($1:177)&gt;COUNT(Dong1),"",IF(OFFSET(TH!M$1,SMALL(Dong1,ROWS($1:177)),)="1111",OFFSET(TH!L$1,SMALL(Dong1,ROWS($1:177)),),0))</f>
        <v/>
      </c>
      <c r="H190" s="65" t="str">
        <f ca="1">IF(ROWS($1:177)&gt;COUNT(Dong1),"",IF(OFFSET(TH!N$1,SMALL(Dong1,ROWS($1:177)),)="1111",OFFSET(TH!L$1,SMALL(Dong1,ROWS($1:177)),),0))</f>
        <v/>
      </c>
      <c r="I190" s="63">
        <f t="shared" ca="1" si="3"/>
        <v>0</v>
      </c>
      <c r="J190" s="68"/>
    </row>
    <row r="191" spans="1:10" ht="19.5" customHeight="1">
      <c r="A191" s="62" t="str">
        <f ca="1">IF(ROWS($1:178)&gt;COUNT(Dong1),"",OFFSET(TH!B$1,SMALL(Dong1,ROWS($1:178)),))</f>
        <v/>
      </c>
      <c r="B191" s="62" t="str">
        <f ca="1">IF(ROWS($1:178)&gt;COUNT(Dong1),"",OFFSET(TH!D$1,SMALL(Dong1,ROWS($1:178)),))</f>
        <v/>
      </c>
      <c r="C191" s="63" t="str">
        <f ca="1">IF(ROWS($1:178)&gt;COUNT(Dong1),"",IF(OFFSET(TH!M$1,SMALL(Dong1,ROWS($1:178)),)="1111",OFFSET(TH!C$1,SMALL(Dong1,ROWS($1:178)),),""))</f>
        <v/>
      </c>
      <c r="D191" s="64" t="str">
        <f ca="1">IF(ROWS($1:178)&gt;COUNT(Dong1),"",IF(OFFSET(TH!N$1,SMALL(Dong1,ROWS($1:178)),)="1111",OFFSET(TH!C$1,SMALL(Dong1,ROWS($1:178)),),""))</f>
        <v/>
      </c>
      <c r="E191" s="95" t="str">
        <f ca="1">IF(ROWS($1:178)&gt;COUNT(Dong1),"",OFFSET(TH!E$1,SMALL(Dong1,ROWS($1:178)),))</f>
        <v/>
      </c>
      <c r="F191" s="66" t="str">
        <f ca="1">IF(ROWS($1:178)&gt;COUNT(Dong1),"",IF(OFFSET(TH!N$1,SMALL(Dong1,ROWS($1:178)),)="1111",OFFSET(TH!M$1,SMALL(Dong1,ROWS($1:178)),),OFFSET(TH!N$1,SMALL(Dong1,ROWS($1:178)),)))</f>
        <v/>
      </c>
      <c r="G191" s="67" t="str">
        <f ca="1">IF(ROWS($1:178)&gt;COUNT(Dong1),"",IF(OFFSET(TH!M$1,SMALL(Dong1,ROWS($1:178)),)="1111",OFFSET(TH!L$1,SMALL(Dong1,ROWS($1:178)),),0))</f>
        <v/>
      </c>
      <c r="H191" s="65" t="str">
        <f ca="1">IF(ROWS($1:178)&gt;COUNT(Dong1),"",IF(OFFSET(TH!N$1,SMALL(Dong1,ROWS($1:178)),)="1111",OFFSET(TH!L$1,SMALL(Dong1,ROWS($1:178)),),0))</f>
        <v/>
      </c>
      <c r="I191" s="63">
        <f t="shared" ca="1" si="3"/>
        <v>0</v>
      </c>
      <c r="J191" s="68"/>
    </row>
    <row r="192" spans="1:10" ht="19.5" customHeight="1">
      <c r="A192" s="62" t="str">
        <f ca="1">IF(ROWS($1:179)&gt;COUNT(Dong1),"",OFFSET(TH!B$1,SMALL(Dong1,ROWS($1:179)),))</f>
        <v/>
      </c>
      <c r="B192" s="62" t="str">
        <f ca="1">IF(ROWS($1:179)&gt;COUNT(Dong1),"",OFFSET(TH!D$1,SMALL(Dong1,ROWS($1:179)),))</f>
        <v/>
      </c>
      <c r="C192" s="63" t="str">
        <f ca="1">IF(ROWS($1:179)&gt;COUNT(Dong1),"",IF(OFFSET(TH!M$1,SMALL(Dong1,ROWS($1:179)),)="1111",OFFSET(TH!C$1,SMALL(Dong1,ROWS($1:179)),),""))</f>
        <v/>
      </c>
      <c r="D192" s="64" t="str">
        <f ca="1">IF(ROWS($1:179)&gt;COUNT(Dong1),"",IF(OFFSET(TH!N$1,SMALL(Dong1,ROWS($1:179)),)="1111",OFFSET(TH!C$1,SMALL(Dong1,ROWS($1:179)),),""))</f>
        <v/>
      </c>
      <c r="E192" s="95" t="str">
        <f ca="1">IF(ROWS($1:179)&gt;COUNT(Dong1),"",OFFSET(TH!E$1,SMALL(Dong1,ROWS($1:179)),))</f>
        <v/>
      </c>
      <c r="F192" s="66" t="str">
        <f ca="1">IF(ROWS($1:179)&gt;COUNT(Dong1),"",IF(OFFSET(TH!N$1,SMALL(Dong1,ROWS($1:179)),)="1111",OFFSET(TH!M$1,SMALL(Dong1,ROWS($1:179)),),OFFSET(TH!N$1,SMALL(Dong1,ROWS($1:179)),)))</f>
        <v/>
      </c>
      <c r="G192" s="67" t="str">
        <f ca="1">IF(ROWS($1:179)&gt;COUNT(Dong1),"",IF(OFFSET(TH!M$1,SMALL(Dong1,ROWS($1:179)),)="1111",OFFSET(TH!L$1,SMALL(Dong1,ROWS($1:179)),),0))</f>
        <v/>
      </c>
      <c r="H192" s="65" t="str">
        <f ca="1">IF(ROWS($1:179)&gt;COUNT(Dong1),"",IF(OFFSET(TH!N$1,SMALL(Dong1,ROWS($1:179)),)="1111",OFFSET(TH!L$1,SMALL(Dong1,ROWS($1:179)),),0))</f>
        <v/>
      </c>
      <c r="I192" s="63">
        <f t="shared" ca="1" si="3"/>
        <v>0</v>
      </c>
      <c r="J192" s="68"/>
    </row>
    <row r="193" spans="1:10" ht="19.5" customHeight="1">
      <c r="A193" s="62" t="str">
        <f ca="1">IF(ROWS($1:180)&gt;COUNT(Dong1),"",OFFSET(TH!B$1,SMALL(Dong1,ROWS($1:180)),))</f>
        <v/>
      </c>
      <c r="B193" s="62" t="str">
        <f ca="1">IF(ROWS($1:180)&gt;COUNT(Dong1),"",OFFSET(TH!D$1,SMALL(Dong1,ROWS($1:180)),))</f>
        <v/>
      </c>
      <c r="C193" s="63" t="str">
        <f ca="1">IF(ROWS($1:180)&gt;COUNT(Dong1),"",IF(OFFSET(TH!M$1,SMALL(Dong1,ROWS($1:180)),)="1111",OFFSET(TH!C$1,SMALL(Dong1,ROWS($1:180)),),""))</f>
        <v/>
      </c>
      <c r="D193" s="64" t="str">
        <f ca="1">IF(ROWS($1:180)&gt;COUNT(Dong1),"",IF(OFFSET(TH!N$1,SMALL(Dong1,ROWS($1:180)),)="1111",OFFSET(TH!C$1,SMALL(Dong1,ROWS($1:180)),),""))</f>
        <v/>
      </c>
      <c r="E193" s="95" t="str">
        <f ca="1">IF(ROWS($1:180)&gt;COUNT(Dong1),"",OFFSET(TH!E$1,SMALL(Dong1,ROWS($1:180)),))</f>
        <v/>
      </c>
      <c r="F193" s="66" t="str">
        <f ca="1">IF(ROWS($1:180)&gt;COUNT(Dong1),"",IF(OFFSET(TH!N$1,SMALL(Dong1,ROWS($1:180)),)="1111",OFFSET(TH!M$1,SMALL(Dong1,ROWS($1:180)),),OFFSET(TH!N$1,SMALL(Dong1,ROWS($1:180)),)))</f>
        <v/>
      </c>
      <c r="G193" s="67" t="str">
        <f ca="1">IF(ROWS($1:180)&gt;COUNT(Dong1),"",IF(OFFSET(TH!M$1,SMALL(Dong1,ROWS($1:180)),)="1111",OFFSET(TH!L$1,SMALL(Dong1,ROWS($1:180)),),0))</f>
        <v/>
      </c>
      <c r="H193" s="65" t="str">
        <f ca="1">IF(ROWS($1:180)&gt;COUNT(Dong1),"",IF(OFFSET(TH!N$1,SMALL(Dong1,ROWS($1:180)),)="1111",OFFSET(TH!L$1,SMALL(Dong1,ROWS($1:180)),),0))</f>
        <v/>
      </c>
      <c r="I193" s="63">
        <f t="shared" ca="1" si="3"/>
        <v>0</v>
      </c>
      <c r="J193" s="68"/>
    </row>
    <row r="194" spans="1:10" ht="19.5" customHeight="1">
      <c r="A194" s="62" t="str">
        <f ca="1">IF(ROWS($1:181)&gt;COUNT(Dong1),"",OFFSET(TH!B$1,SMALL(Dong1,ROWS($1:181)),))</f>
        <v/>
      </c>
      <c r="B194" s="62" t="str">
        <f ca="1">IF(ROWS($1:181)&gt;COUNT(Dong1),"",OFFSET(TH!D$1,SMALL(Dong1,ROWS($1:181)),))</f>
        <v/>
      </c>
      <c r="C194" s="63" t="str">
        <f ca="1">IF(ROWS($1:181)&gt;COUNT(Dong1),"",IF(OFFSET(TH!M$1,SMALL(Dong1,ROWS($1:181)),)="1111",OFFSET(TH!C$1,SMALL(Dong1,ROWS($1:181)),),""))</f>
        <v/>
      </c>
      <c r="D194" s="64" t="str">
        <f ca="1">IF(ROWS($1:181)&gt;COUNT(Dong1),"",IF(OFFSET(TH!N$1,SMALL(Dong1,ROWS($1:181)),)="1111",OFFSET(TH!C$1,SMALL(Dong1,ROWS($1:181)),),""))</f>
        <v/>
      </c>
      <c r="E194" s="95" t="str">
        <f ca="1">IF(ROWS($1:181)&gt;COUNT(Dong1),"",OFFSET(TH!E$1,SMALL(Dong1,ROWS($1:181)),))</f>
        <v/>
      </c>
      <c r="F194" s="66" t="str">
        <f ca="1">IF(ROWS($1:181)&gt;COUNT(Dong1),"",IF(OFFSET(TH!N$1,SMALL(Dong1,ROWS($1:181)),)="1111",OFFSET(TH!M$1,SMALL(Dong1,ROWS($1:181)),),OFFSET(TH!N$1,SMALL(Dong1,ROWS($1:181)),)))</f>
        <v/>
      </c>
      <c r="G194" s="67" t="str">
        <f ca="1">IF(ROWS($1:181)&gt;COUNT(Dong1),"",IF(OFFSET(TH!M$1,SMALL(Dong1,ROWS($1:181)),)="1111",OFFSET(TH!L$1,SMALL(Dong1,ROWS($1:181)),),0))</f>
        <v/>
      </c>
      <c r="H194" s="65" t="str">
        <f ca="1">IF(ROWS($1:181)&gt;COUNT(Dong1),"",IF(OFFSET(TH!N$1,SMALL(Dong1,ROWS($1:181)),)="1111",OFFSET(TH!L$1,SMALL(Dong1,ROWS($1:181)),),0))</f>
        <v/>
      </c>
      <c r="I194" s="63">
        <f t="shared" ca="1" si="3"/>
        <v>0</v>
      </c>
      <c r="J194" s="68"/>
    </row>
    <row r="195" spans="1:10" ht="19.5" customHeight="1">
      <c r="A195" s="62" t="str">
        <f ca="1">IF(ROWS($1:182)&gt;COUNT(Dong1),"",OFFSET(TH!B$1,SMALL(Dong1,ROWS($1:182)),))</f>
        <v/>
      </c>
      <c r="B195" s="62" t="str">
        <f ca="1">IF(ROWS($1:182)&gt;COUNT(Dong1),"",OFFSET(TH!D$1,SMALL(Dong1,ROWS($1:182)),))</f>
        <v/>
      </c>
      <c r="C195" s="63" t="str">
        <f ca="1">IF(ROWS($1:182)&gt;COUNT(Dong1),"",IF(OFFSET(TH!M$1,SMALL(Dong1,ROWS($1:182)),)="1111",OFFSET(TH!C$1,SMALL(Dong1,ROWS($1:182)),),""))</f>
        <v/>
      </c>
      <c r="D195" s="64" t="str">
        <f ca="1">IF(ROWS($1:182)&gt;COUNT(Dong1),"",IF(OFFSET(TH!N$1,SMALL(Dong1,ROWS($1:182)),)="1111",OFFSET(TH!C$1,SMALL(Dong1,ROWS($1:182)),),""))</f>
        <v/>
      </c>
      <c r="E195" s="95" t="str">
        <f ca="1">IF(ROWS($1:182)&gt;COUNT(Dong1),"",OFFSET(TH!E$1,SMALL(Dong1,ROWS($1:182)),))</f>
        <v/>
      </c>
      <c r="F195" s="66" t="str">
        <f ca="1">IF(ROWS($1:182)&gt;COUNT(Dong1),"",IF(OFFSET(TH!N$1,SMALL(Dong1,ROWS($1:182)),)="1111",OFFSET(TH!M$1,SMALL(Dong1,ROWS($1:182)),),OFFSET(TH!N$1,SMALL(Dong1,ROWS($1:182)),)))</f>
        <v/>
      </c>
      <c r="G195" s="67" t="str">
        <f ca="1">IF(ROWS($1:182)&gt;COUNT(Dong1),"",IF(OFFSET(TH!M$1,SMALL(Dong1,ROWS($1:182)),)="1111",OFFSET(TH!L$1,SMALL(Dong1,ROWS($1:182)),),0))</f>
        <v/>
      </c>
      <c r="H195" s="65" t="str">
        <f ca="1">IF(ROWS($1:182)&gt;COUNT(Dong1),"",IF(OFFSET(TH!N$1,SMALL(Dong1,ROWS($1:182)),)="1111",OFFSET(TH!L$1,SMALL(Dong1,ROWS($1:182)),),0))</f>
        <v/>
      </c>
      <c r="I195" s="63">
        <f t="shared" ca="1" si="3"/>
        <v>0</v>
      </c>
      <c r="J195" s="68"/>
    </row>
    <row r="196" spans="1:10" ht="19.5" customHeight="1">
      <c r="A196" s="62" t="str">
        <f ca="1">IF(ROWS($1:183)&gt;COUNT(Dong1),"",OFFSET(TH!B$1,SMALL(Dong1,ROWS($1:183)),))</f>
        <v/>
      </c>
      <c r="B196" s="62" t="str">
        <f ca="1">IF(ROWS($1:183)&gt;COUNT(Dong1),"",OFFSET(TH!D$1,SMALL(Dong1,ROWS($1:183)),))</f>
        <v/>
      </c>
      <c r="C196" s="63" t="str">
        <f ca="1">IF(ROWS($1:183)&gt;COUNT(Dong1),"",IF(OFFSET(TH!M$1,SMALL(Dong1,ROWS($1:183)),)="1111",OFFSET(TH!C$1,SMALL(Dong1,ROWS($1:183)),),""))</f>
        <v/>
      </c>
      <c r="D196" s="64" t="str">
        <f ca="1">IF(ROWS($1:183)&gt;COUNT(Dong1),"",IF(OFFSET(TH!N$1,SMALL(Dong1,ROWS($1:183)),)="1111",OFFSET(TH!C$1,SMALL(Dong1,ROWS($1:183)),),""))</f>
        <v/>
      </c>
      <c r="E196" s="95" t="str">
        <f ca="1">IF(ROWS($1:183)&gt;COUNT(Dong1),"",OFFSET(TH!E$1,SMALL(Dong1,ROWS($1:183)),))</f>
        <v/>
      </c>
      <c r="F196" s="66" t="str">
        <f ca="1">IF(ROWS($1:183)&gt;COUNT(Dong1),"",IF(OFFSET(TH!N$1,SMALL(Dong1,ROWS($1:183)),)="1111",OFFSET(TH!M$1,SMALL(Dong1,ROWS($1:183)),),OFFSET(TH!N$1,SMALL(Dong1,ROWS($1:183)),)))</f>
        <v/>
      </c>
      <c r="G196" s="67" t="str">
        <f ca="1">IF(ROWS($1:183)&gt;COUNT(Dong1),"",IF(OFFSET(TH!M$1,SMALL(Dong1,ROWS($1:183)),)="1111",OFFSET(TH!L$1,SMALL(Dong1,ROWS($1:183)),),0))</f>
        <v/>
      </c>
      <c r="H196" s="65" t="str">
        <f ca="1">IF(ROWS($1:183)&gt;COUNT(Dong1),"",IF(OFFSET(TH!N$1,SMALL(Dong1,ROWS($1:183)),)="1111",OFFSET(TH!L$1,SMALL(Dong1,ROWS($1:183)),),0))</f>
        <v/>
      </c>
      <c r="I196" s="63">
        <f t="shared" ca="1" si="3"/>
        <v>0</v>
      </c>
      <c r="J196" s="68"/>
    </row>
    <row r="197" spans="1:10" ht="19.5" customHeight="1">
      <c r="A197" s="62" t="str">
        <f ca="1">IF(ROWS($1:184)&gt;COUNT(Dong1),"",OFFSET(TH!B$1,SMALL(Dong1,ROWS($1:184)),))</f>
        <v/>
      </c>
      <c r="B197" s="62" t="str">
        <f ca="1">IF(ROWS($1:184)&gt;COUNT(Dong1),"",OFFSET(TH!D$1,SMALL(Dong1,ROWS($1:184)),))</f>
        <v/>
      </c>
      <c r="C197" s="63" t="str">
        <f ca="1">IF(ROWS($1:184)&gt;COUNT(Dong1),"",IF(OFFSET(TH!M$1,SMALL(Dong1,ROWS($1:184)),)="1111",OFFSET(TH!C$1,SMALL(Dong1,ROWS($1:184)),),""))</f>
        <v/>
      </c>
      <c r="D197" s="64" t="str">
        <f ca="1">IF(ROWS($1:184)&gt;COUNT(Dong1),"",IF(OFFSET(TH!N$1,SMALL(Dong1,ROWS($1:184)),)="1111",OFFSET(TH!C$1,SMALL(Dong1,ROWS($1:184)),),""))</f>
        <v/>
      </c>
      <c r="E197" s="95" t="str">
        <f ca="1">IF(ROWS($1:184)&gt;COUNT(Dong1),"",OFFSET(TH!E$1,SMALL(Dong1,ROWS($1:184)),))</f>
        <v/>
      </c>
      <c r="F197" s="66" t="str">
        <f ca="1">IF(ROWS($1:184)&gt;COUNT(Dong1),"",IF(OFFSET(TH!N$1,SMALL(Dong1,ROWS($1:184)),)="1111",OFFSET(TH!M$1,SMALL(Dong1,ROWS($1:184)),),OFFSET(TH!N$1,SMALL(Dong1,ROWS($1:184)),)))</f>
        <v/>
      </c>
      <c r="G197" s="67" t="str">
        <f ca="1">IF(ROWS($1:184)&gt;COUNT(Dong1),"",IF(OFFSET(TH!M$1,SMALL(Dong1,ROWS($1:184)),)="1111",OFFSET(TH!L$1,SMALL(Dong1,ROWS($1:184)),),0))</f>
        <v/>
      </c>
      <c r="H197" s="65" t="str">
        <f ca="1">IF(ROWS($1:184)&gt;COUNT(Dong1),"",IF(OFFSET(TH!N$1,SMALL(Dong1,ROWS($1:184)),)="1111",OFFSET(TH!L$1,SMALL(Dong1,ROWS($1:184)),),0))</f>
        <v/>
      </c>
      <c r="I197" s="63">
        <f t="shared" ca="1" si="3"/>
        <v>0</v>
      </c>
      <c r="J197" s="68"/>
    </row>
    <row r="198" spans="1:10" ht="19.5" customHeight="1">
      <c r="A198" s="62" t="str">
        <f ca="1">IF(ROWS($1:185)&gt;COUNT(Dong1),"",OFFSET(TH!B$1,SMALL(Dong1,ROWS($1:185)),))</f>
        <v/>
      </c>
      <c r="B198" s="62" t="str">
        <f ca="1">IF(ROWS($1:185)&gt;COUNT(Dong1),"",OFFSET(TH!D$1,SMALL(Dong1,ROWS($1:185)),))</f>
        <v/>
      </c>
      <c r="C198" s="63" t="str">
        <f ca="1">IF(ROWS($1:185)&gt;COUNT(Dong1),"",IF(OFFSET(TH!M$1,SMALL(Dong1,ROWS($1:185)),)="1111",OFFSET(TH!C$1,SMALL(Dong1,ROWS($1:185)),),""))</f>
        <v/>
      </c>
      <c r="D198" s="64" t="str">
        <f ca="1">IF(ROWS($1:185)&gt;COUNT(Dong1),"",IF(OFFSET(TH!N$1,SMALL(Dong1,ROWS($1:185)),)="1111",OFFSET(TH!C$1,SMALL(Dong1,ROWS($1:185)),),""))</f>
        <v/>
      </c>
      <c r="E198" s="95" t="str">
        <f ca="1">IF(ROWS($1:185)&gt;COUNT(Dong1),"",OFFSET(TH!E$1,SMALL(Dong1,ROWS($1:185)),))</f>
        <v/>
      </c>
      <c r="F198" s="66" t="str">
        <f ca="1">IF(ROWS($1:185)&gt;COUNT(Dong1),"",IF(OFFSET(TH!N$1,SMALL(Dong1,ROWS($1:185)),)="1111",OFFSET(TH!M$1,SMALL(Dong1,ROWS($1:185)),),OFFSET(TH!N$1,SMALL(Dong1,ROWS($1:185)),)))</f>
        <v/>
      </c>
      <c r="G198" s="67" t="str">
        <f ca="1">IF(ROWS($1:185)&gt;COUNT(Dong1),"",IF(OFFSET(TH!M$1,SMALL(Dong1,ROWS($1:185)),)="1111",OFFSET(TH!L$1,SMALL(Dong1,ROWS($1:185)),),0))</f>
        <v/>
      </c>
      <c r="H198" s="65" t="str">
        <f ca="1">IF(ROWS($1:185)&gt;COUNT(Dong1),"",IF(OFFSET(TH!N$1,SMALL(Dong1,ROWS($1:185)),)="1111",OFFSET(TH!L$1,SMALL(Dong1,ROWS($1:185)),),0))</f>
        <v/>
      </c>
      <c r="I198" s="63">
        <f t="shared" ca="1" si="3"/>
        <v>0</v>
      </c>
      <c r="J198" s="68"/>
    </row>
    <row r="199" spans="1:10" ht="19.5" customHeight="1">
      <c r="A199" s="62" t="str">
        <f ca="1">IF(ROWS($1:186)&gt;COUNT(Dong1),"",OFFSET(TH!B$1,SMALL(Dong1,ROWS($1:186)),))</f>
        <v/>
      </c>
      <c r="B199" s="62" t="str">
        <f ca="1">IF(ROWS($1:186)&gt;COUNT(Dong1),"",OFFSET(TH!D$1,SMALL(Dong1,ROWS($1:186)),))</f>
        <v/>
      </c>
      <c r="C199" s="63" t="str">
        <f ca="1">IF(ROWS($1:186)&gt;COUNT(Dong1),"",IF(OFFSET(TH!M$1,SMALL(Dong1,ROWS($1:186)),)="1111",OFFSET(TH!C$1,SMALL(Dong1,ROWS($1:186)),),""))</f>
        <v/>
      </c>
      <c r="D199" s="64" t="str">
        <f ca="1">IF(ROWS($1:186)&gt;COUNT(Dong1),"",IF(OFFSET(TH!N$1,SMALL(Dong1,ROWS($1:186)),)="1111",OFFSET(TH!C$1,SMALL(Dong1,ROWS($1:186)),),""))</f>
        <v/>
      </c>
      <c r="E199" s="95" t="str">
        <f ca="1">IF(ROWS($1:186)&gt;COUNT(Dong1),"",OFFSET(TH!E$1,SMALL(Dong1,ROWS($1:186)),))</f>
        <v/>
      </c>
      <c r="F199" s="66" t="str">
        <f ca="1">IF(ROWS($1:186)&gt;COUNT(Dong1),"",IF(OFFSET(TH!N$1,SMALL(Dong1,ROWS($1:186)),)="1111",OFFSET(TH!M$1,SMALL(Dong1,ROWS($1:186)),),OFFSET(TH!N$1,SMALL(Dong1,ROWS($1:186)),)))</f>
        <v/>
      </c>
      <c r="G199" s="67" t="str">
        <f ca="1">IF(ROWS($1:186)&gt;COUNT(Dong1),"",IF(OFFSET(TH!M$1,SMALL(Dong1,ROWS($1:186)),)="1111",OFFSET(TH!L$1,SMALL(Dong1,ROWS($1:186)),),0))</f>
        <v/>
      </c>
      <c r="H199" s="65" t="str">
        <f ca="1">IF(ROWS($1:186)&gt;COUNT(Dong1),"",IF(OFFSET(TH!N$1,SMALL(Dong1,ROWS($1:186)),)="1111",OFFSET(TH!L$1,SMALL(Dong1,ROWS($1:186)),),0))</f>
        <v/>
      </c>
      <c r="I199" s="63">
        <f t="shared" ca="1" si="3"/>
        <v>0</v>
      </c>
      <c r="J199" s="68"/>
    </row>
    <row r="200" spans="1:10" ht="19.5" customHeight="1">
      <c r="A200" s="62" t="str">
        <f ca="1">IF(ROWS($1:187)&gt;COUNT(Dong1),"",OFFSET(TH!B$1,SMALL(Dong1,ROWS($1:187)),))</f>
        <v/>
      </c>
      <c r="B200" s="62" t="str">
        <f ca="1">IF(ROWS($1:187)&gt;COUNT(Dong1),"",OFFSET(TH!D$1,SMALL(Dong1,ROWS($1:187)),))</f>
        <v/>
      </c>
      <c r="C200" s="63" t="str">
        <f ca="1">IF(ROWS($1:187)&gt;COUNT(Dong1),"",IF(OFFSET(TH!M$1,SMALL(Dong1,ROWS($1:187)),)="1111",OFFSET(TH!C$1,SMALL(Dong1,ROWS($1:187)),),""))</f>
        <v/>
      </c>
      <c r="D200" s="64" t="str">
        <f ca="1">IF(ROWS($1:187)&gt;COUNT(Dong1),"",IF(OFFSET(TH!N$1,SMALL(Dong1,ROWS($1:187)),)="1111",OFFSET(TH!C$1,SMALL(Dong1,ROWS($1:187)),),""))</f>
        <v/>
      </c>
      <c r="E200" s="95" t="str">
        <f ca="1">IF(ROWS($1:187)&gt;COUNT(Dong1),"",OFFSET(TH!E$1,SMALL(Dong1,ROWS($1:187)),))</f>
        <v/>
      </c>
      <c r="F200" s="66" t="str">
        <f ca="1">IF(ROWS($1:187)&gt;COUNT(Dong1),"",IF(OFFSET(TH!N$1,SMALL(Dong1,ROWS($1:187)),)="1111",OFFSET(TH!M$1,SMALL(Dong1,ROWS($1:187)),),OFFSET(TH!N$1,SMALL(Dong1,ROWS($1:187)),)))</f>
        <v/>
      </c>
      <c r="G200" s="67" t="str">
        <f ca="1">IF(ROWS($1:187)&gt;COUNT(Dong1),"",IF(OFFSET(TH!M$1,SMALL(Dong1,ROWS($1:187)),)="1111",OFFSET(TH!L$1,SMALL(Dong1,ROWS($1:187)),),0))</f>
        <v/>
      </c>
      <c r="H200" s="65" t="str">
        <f ca="1">IF(ROWS($1:187)&gt;COUNT(Dong1),"",IF(OFFSET(TH!N$1,SMALL(Dong1,ROWS($1:187)),)="1111",OFFSET(TH!L$1,SMALL(Dong1,ROWS($1:187)),),0))</f>
        <v/>
      </c>
      <c r="I200" s="63">
        <f t="shared" ca="1" si="3"/>
        <v>0</v>
      </c>
      <c r="J200" s="68"/>
    </row>
    <row r="201" spans="1:10" ht="19.5" customHeight="1">
      <c r="A201" s="62" t="str">
        <f ca="1">IF(ROWS($1:188)&gt;COUNT(Dong1),"",OFFSET(TH!B$1,SMALL(Dong1,ROWS($1:188)),))</f>
        <v/>
      </c>
      <c r="B201" s="62" t="str">
        <f ca="1">IF(ROWS($1:188)&gt;COUNT(Dong1),"",OFFSET(TH!D$1,SMALL(Dong1,ROWS($1:188)),))</f>
        <v/>
      </c>
      <c r="C201" s="63" t="str">
        <f ca="1">IF(ROWS($1:188)&gt;COUNT(Dong1),"",IF(OFFSET(TH!M$1,SMALL(Dong1,ROWS($1:188)),)="1111",OFFSET(TH!C$1,SMALL(Dong1,ROWS($1:188)),),""))</f>
        <v/>
      </c>
      <c r="D201" s="64" t="str">
        <f ca="1">IF(ROWS($1:188)&gt;COUNT(Dong1),"",IF(OFFSET(TH!N$1,SMALL(Dong1,ROWS($1:188)),)="1111",OFFSET(TH!C$1,SMALL(Dong1,ROWS($1:188)),),""))</f>
        <v/>
      </c>
      <c r="E201" s="95" t="str">
        <f ca="1">IF(ROWS($1:188)&gt;COUNT(Dong1),"",OFFSET(TH!E$1,SMALL(Dong1,ROWS($1:188)),))</f>
        <v/>
      </c>
      <c r="F201" s="66" t="str">
        <f ca="1">IF(ROWS($1:188)&gt;COUNT(Dong1),"",IF(OFFSET(TH!N$1,SMALL(Dong1,ROWS($1:188)),)="1111",OFFSET(TH!M$1,SMALL(Dong1,ROWS($1:188)),),OFFSET(TH!N$1,SMALL(Dong1,ROWS($1:188)),)))</f>
        <v/>
      </c>
      <c r="G201" s="67" t="str">
        <f ca="1">IF(ROWS($1:188)&gt;COUNT(Dong1),"",IF(OFFSET(TH!M$1,SMALL(Dong1,ROWS($1:188)),)="1111",OFFSET(TH!L$1,SMALL(Dong1,ROWS($1:188)),),0))</f>
        <v/>
      </c>
      <c r="H201" s="65" t="str">
        <f ca="1">IF(ROWS($1:188)&gt;COUNT(Dong1),"",IF(OFFSET(TH!N$1,SMALL(Dong1,ROWS($1:188)),)="1111",OFFSET(TH!L$1,SMALL(Dong1,ROWS($1:188)),),0))</f>
        <v/>
      </c>
      <c r="I201" s="63">
        <f t="shared" ca="1" si="3"/>
        <v>0</v>
      </c>
      <c r="J201" s="68"/>
    </row>
    <row r="202" spans="1:10" ht="19.5" customHeight="1">
      <c r="A202" s="62" t="str">
        <f ca="1">IF(ROWS($1:189)&gt;COUNT(Dong1),"",OFFSET(TH!B$1,SMALL(Dong1,ROWS($1:189)),))</f>
        <v/>
      </c>
      <c r="B202" s="62" t="str">
        <f ca="1">IF(ROWS($1:189)&gt;COUNT(Dong1),"",OFFSET(TH!D$1,SMALL(Dong1,ROWS($1:189)),))</f>
        <v/>
      </c>
      <c r="C202" s="63" t="str">
        <f ca="1">IF(ROWS($1:189)&gt;COUNT(Dong1),"",IF(OFFSET(TH!M$1,SMALL(Dong1,ROWS($1:189)),)="1111",OFFSET(TH!C$1,SMALL(Dong1,ROWS($1:189)),),""))</f>
        <v/>
      </c>
      <c r="D202" s="64" t="str">
        <f ca="1">IF(ROWS($1:189)&gt;COUNT(Dong1),"",IF(OFFSET(TH!N$1,SMALL(Dong1,ROWS($1:189)),)="1111",OFFSET(TH!C$1,SMALL(Dong1,ROWS($1:189)),),""))</f>
        <v/>
      </c>
      <c r="E202" s="95" t="str">
        <f ca="1">IF(ROWS($1:189)&gt;COUNT(Dong1),"",OFFSET(TH!E$1,SMALL(Dong1,ROWS($1:189)),))</f>
        <v/>
      </c>
      <c r="F202" s="66" t="str">
        <f ca="1">IF(ROWS($1:189)&gt;COUNT(Dong1),"",IF(OFFSET(TH!N$1,SMALL(Dong1,ROWS($1:189)),)="1111",OFFSET(TH!M$1,SMALL(Dong1,ROWS($1:189)),),OFFSET(TH!N$1,SMALL(Dong1,ROWS($1:189)),)))</f>
        <v/>
      </c>
      <c r="G202" s="67" t="str">
        <f ca="1">IF(ROWS($1:189)&gt;COUNT(Dong1),"",IF(OFFSET(TH!M$1,SMALL(Dong1,ROWS($1:189)),)="1111",OFFSET(TH!L$1,SMALL(Dong1,ROWS($1:189)),),0))</f>
        <v/>
      </c>
      <c r="H202" s="65" t="str">
        <f ca="1">IF(ROWS($1:189)&gt;COUNT(Dong1),"",IF(OFFSET(TH!N$1,SMALL(Dong1,ROWS($1:189)),)="1111",OFFSET(TH!L$1,SMALL(Dong1,ROWS($1:189)),),0))</f>
        <v/>
      </c>
      <c r="I202" s="63">
        <f t="shared" ca="1" si="3"/>
        <v>0</v>
      </c>
      <c r="J202" s="68"/>
    </row>
    <row r="203" spans="1:10" ht="19.5" customHeight="1">
      <c r="A203" s="62" t="str">
        <f ca="1">IF(ROWS($1:190)&gt;COUNT(Dong1),"",OFFSET(TH!B$1,SMALL(Dong1,ROWS($1:190)),))</f>
        <v/>
      </c>
      <c r="B203" s="62" t="str">
        <f ca="1">IF(ROWS($1:190)&gt;COUNT(Dong1),"",OFFSET(TH!D$1,SMALL(Dong1,ROWS($1:190)),))</f>
        <v/>
      </c>
      <c r="C203" s="63" t="str">
        <f ca="1">IF(ROWS($1:190)&gt;COUNT(Dong1),"",IF(OFFSET(TH!M$1,SMALL(Dong1,ROWS($1:190)),)="1111",OFFSET(TH!C$1,SMALL(Dong1,ROWS($1:190)),),""))</f>
        <v/>
      </c>
      <c r="D203" s="64" t="str">
        <f ca="1">IF(ROWS($1:190)&gt;COUNT(Dong1),"",IF(OFFSET(TH!N$1,SMALL(Dong1,ROWS($1:190)),)="1111",OFFSET(TH!C$1,SMALL(Dong1,ROWS($1:190)),),""))</f>
        <v/>
      </c>
      <c r="E203" s="95" t="str">
        <f ca="1">IF(ROWS($1:190)&gt;COUNT(Dong1),"",OFFSET(TH!E$1,SMALL(Dong1,ROWS($1:190)),))</f>
        <v/>
      </c>
      <c r="F203" s="66" t="str">
        <f ca="1">IF(ROWS($1:190)&gt;COUNT(Dong1),"",IF(OFFSET(TH!N$1,SMALL(Dong1,ROWS($1:190)),)="1111",OFFSET(TH!M$1,SMALL(Dong1,ROWS($1:190)),),OFFSET(TH!N$1,SMALL(Dong1,ROWS($1:190)),)))</f>
        <v/>
      </c>
      <c r="G203" s="67" t="str">
        <f ca="1">IF(ROWS($1:190)&gt;COUNT(Dong1),"",IF(OFFSET(TH!M$1,SMALL(Dong1,ROWS($1:190)),)="1111",OFFSET(TH!L$1,SMALL(Dong1,ROWS($1:190)),),0))</f>
        <v/>
      </c>
      <c r="H203" s="65" t="str">
        <f ca="1">IF(ROWS($1:190)&gt;COUNT(Dong1),"",IF(OFFSET(TH!N$1,SMALL(Dong1,ROWS($1:190)),)="1111",OFFSET(TH!L$1,SMALL(Dong1,ROWS($1:190)),),0))</f>
        <v/>
      </c>
      <c r="I203" s="63">
        <f t="shared" ca="1" si="3"/>
        <v>0</v>
      </c>
      <c r="J203" s="68"/>
    </row>
    <row r="204" spans="1:10" ht="19.5" customHeight="1">
      <c r="A204" s="62" t="str">
        <f ca="1">IF(ROWS($1:191)&gt;COUNT(Dong1),"",OFFSET(TH!B$1,SMALL(Dong1,ROWS($1:191)),))</f>
        <v/>
      </c>
      <c r="B204" s="62" t="str">
        <f ca="1">IF(ROWS($1:191)&gt;COUNT(Dong1),"",OFFSET(TH!D$1,SMALL(Dong1,ROWS($1:191)),))</f>
        <v/>
      </c>
      <c r="C204" s="63" t="str">
        <f ca="1">IF(ROWS($1:191)&gt;COUNT(Dong1),"",IF(OFFSET(TH!M$1,SMALL(Dong1,ROWS($1:191)),)="1111",OFFSET(TH!C$1,SMALL(Dong1,ROWS($1:191)),),""))</f>
        <v/>
      </c>
      <c r="D204" s="64" t="str">
        <f ca="1">IF(ROWS($1:191)&gt;COUNT(Dong1),"",IF(OFFSET(TH!N$1,SMALL(Dong1,ROWS($1:191)),)="1111",OFFSET(TH!C$1,SMALL(Dong1,ROWS($1:191)),),""))</f>
        <v/>
      </c>
      <c r="E204" s="95" t="str">
        <f ca="1">IF(ROWS($1:191)&gt;COUNT(Dong1),"",OFFSET(TH!E$1,SMALL(Dong1,ROWS($1:191)),))</f>
        <v/>
      </c>
      <c r="F204" s="66" t="str">
        <f ca="1">IF(ROWS($1:191)&gt;COUNT(Dong1),"",IF(OFFSET(TH!N$1,SMALL(Dong1,ROWS($1:191)),)="1111",OFFSET(TH!M$1,SMALL(Dong1,ROWS($1:191)),),OFFSET(TH!N$1,SMALL(Dong1,ROWS($1:191)),)))</f>
        <v/>
      </c>
      <c r="G204" s="67" t="str">
        <f ca="1">IF(ROWS($1:191)&gt;COUNT(Dong1),"",IF(OFFSET(TH!M$1,SMALL(Dong1,ROWS($1:191)),)="1111",OFFSET(TH!L$1,SMALL(Dong1,ROWS($1:191)),),0))</f>
        <v/>
      </c>
      <c r="H204" s="65" t="str">
        <f ca="1">IF(ROWS($1:191)&gt;COUNT(Dong1),"",IF(OFFSET(TH!N$1,SMALL(Dong1,ROWS($1:191)),)="1111",OFFSET(TH!L$1,SMALL(Dong1,ROWS($1:191)),),0))</f>
        <v/>
      </c>
      <c r="I204" s="63">
        <f t="shared" ca="1" si="3"/>
        <v>0</v>
      </c>
      <c r="J204" s="68"/>
    </row>
    <row r="205" spans="1:10" ht="19.5" customHeight="1">
      <c r="A205" s="62" t="str">
        <f ca="1">IF(ROWS($1:192)&gt;COUNT(Dong1),"",OFFSET(TH!B$1,SMALL(Dong1,ROWS($1:192)),))</f>
        <v/>
      </c>
      <c r="B205" s="62" t="str">
        <f ca="1">IF(ROWS($1:192)&gt;COUNT(Dong1),"",OFFSET(TH!D$1,SMALL(Dong1,ROWS($1:192)),))</f>
        <v/>
      </c>
      <c r="C205" s="63" t="str">
        <f ca="1">IF(ROWS($1:192)&gt;COUNT(Dong1),"",IF(OFFSET(TH!M$1,SMALL(Dong1,ROWS($1:192)),)="1111",OFFSET(TH!C$1,SMALL(Dong1,ROWS($1:192)),),""))</f>
        <v/>
      </c>
      <c r="D205" s="64" t="str">
        <f ca="1">IF(ROWS($1:192)&gt;COUNT(Dong1),"",IF(OFFSET(TH!N$1,SMALL(Dong1,ROWS($1:192)),)="1111",OFFSET(TH!C$1,SMALL(Dong1,ROWS($1:192)),),""))</f>
        <v/>
      </c>
      <c r="E205" s="95" t="str">
        <f ca="1">IF(ROWS($1:192)&gt;COUNT(Dong1),"",OFFSET(TH!E$1,SMALL(Dong1,ROWS($1:192)),))</f>
        <v/>
      </c>
      <c r="F205" s="66" t="str">
        <f ca="1">IF(ROWS($1:192)&gt;COUNT(Dong1),"",IF(OFFSET(TH!N$1,SMALL(Dong1,ROWS($1:192)),)="1111",OFFSET(TH!M$1,SMALL(Dong1,ROWS($1:192)),),OFFSET(TH!N$1,SMALL(Dong1,ROWS($1:192)),)))</f>
        <v/>
      </c>
      <c r="G205" s="67" t="str">
        <f ca="1">IF(ROWS($1:192)&gt;COUNT(Dong1),"",IF(OFFSET(TH!M$1,SMALL(Dong1,ROWS($1:192)),)="1111",OFFSET(TH!L$1,SMALL(Dong1,ROWS($1:192)),),0))</f>
        <v/>
      </c>
      <c r="H205" s="65" t="str">
        <f ca="1">IF(ROWS($1:192)&gt;COUNT(Dong1),"",IF(OFFSET(TH!N$1,SMALL(Dong1,ROWS($1:192)),)="1111",OFFSET(TH!L$1,SMALL(Dong1,ROWS($1:192)),),0))</f>
        <v/>
      </c>
      <c r="I205" s="63">
        <f t="shared" ca="1" si="3"/>
        <v>0</v>
      </c>
      <c r="J205" s="68"/>
    </row>
    <row r="206" spans="1:10" ht="19.5" customHeight="1">
      <c r="A206" s="62" t="str">
        <f ca="1">IF(ROWS($1:193)&gt;COUNT(Dong1),"",OFFSET(TH!B$1,SMALL(Dong1,ROWS($1:193)),))</f>
        <v/>
      </c>
      <c r="B206" s="62" t="str">
        <f ca="1">IF(ROWS($1:193)&gt;COUNT(Dong1),"",OFFSET(TH!D$1,SMALL(Dong1,ROWS($1:193)),))</f>
        <v/>
      </c>
      <c r="C206" s="63" t="str">
        <f ca="1">IF(ROWS($1:193)&gt;COUNT(Dong1),"",IF(OFFSET(TH!M$1,SMALL(Dong1,ROWS($1:193)),)="1111",OFFSET(TH!C$1,SMALL(Dong1,ROWS($1:193)),),""))</f>
        <v/>
      </c>
      <c r="D206" s="64" t="str">
        <f ca="1">IF(ROWS($1:193)&gt;COUNT(Dong1),"",IF(OFFSET(TH!N$1,SMALL(Dong1,ROWS($1:193)),)="1111",OFFSET(TH!C$1,SMALL(Dong1,ROWS($1:193)),),""))</f>
        <v/>
      </c>
      <c r="E206" s="95" t="str">
        <f ca="1">IF(ROWS($1:193)&gt;COUNT(Dong1),"",OFFSET(TH!E$1,SMALL(Dong1,ROWS($1:193)),))</f>
        <v/>
      </c>
      <c r="F206" s="66" t="str">
        <f ca="1">IF(ROWS($1:193)&gt;COUNT(Dong1),"",IF(OFFSET(TH!N$1,SMALL(Dong1,ROWS($1:193)),)="1111",OFFSET(TH!M$1,SMALL(Dong1,ROWS($1:193)),),OFFSET(TH!N$1,SMALL(Dong1,ROWS($1:193)),)))</f>
        <v/>
      </c>
      <c r="G206" s="67" t="str">
        <f ca="1">IF(ROWS($1:193)&gt;COUNT(Dong1),"",IF(OFFSET(TH!M$1,SMALL(Dong1,ROWS($1:193)),)="1111",OFFSET(TH!L$1,SMALL(Dong1,ROWS($1:193)),),0))</f>
        <v/>
      </c>
      <c r="H206" s="65" t="str">
        <f ca="1">IF(ROWS($1:193)&gt;COUNT(Dong1),"",IF(OFFSET(TH!N$1,SMALL(Dong1,ROWS($1:193)),)="1111",OFFSET(TH!L$1,SMALL(Dong1,ROWS($1:193)),),0))</f>
        <v/>
      </c>
      <c r="I206" s="63">
        <f t="shared" ca="1" si="3"/>
        <v>0</v>
      </c>
      <c r="J206" s="68"/>
    </row>
    <row r="207" spans="1:10" ht="19.5" customHeight="1">
      <c r="A207" s="62" t="str">
        <f ca="1">IF(ROWS($1:194)&gt;COUNT(Dong1),"",OFFSET(TH!B$1,SMALL(Dong1,ROWS($1:194)),))</f>
        <v/>
      </c>
      <c r="B207" s="62" t="str">
        <f ca="1">IF(ROWS($1:194)&gt;COUNT(Dong1),"",OFFSET(TH!D$1,SMALL(Dong1,ROWS($1:194)),))</f>
        <v/>
      </c>
      <c r="C207" s="63" t="str">
        <f ca="1">IF(ROWS($1:194)&gt;COUNT(Dong1),"",IF(OFFSET(TH!M$1,SMALL(Dong1,ROWS($1:194)),)="1111",OFFSET(TH!C$1,SMALL(Dong1,ROWS($1:194)),),""))</f>
        <v/>
      </c>
      <c r="D207" s="64" t="str">
        <f ca="1">IF(ROWS($1:194)&gt;COUNT(Dong1),"",IF(OFFSET(TH!N$1,SMALL(Dong1,ROWS($1:194)),)="1111",OFFSET(TH!C$1,SMALL(Dong1,ROWS($1:194)),),""))</f>
        <v/>
      </c>
      <c r="E207" s="95" t="str">
        <f ca="1">IF(ROWS($1:194)&gt;COUNT(Dong1),"",OFFSET(TH!E$1,SMALL(Dong1,ROWS($1:194)),))</f>
        <v/>
      </c>
      <c r="F207" s="66" t="str">
        <f ca="1">IF(ROWS($1:194)&gt;COUNT(Dong1),"",IF(OFFSET(TH!N$1,SMALL(Dong1,ROWS($1:194)),)="1111",OFFSET(TH!M$1,SMALL(Dong1,ROWS($1:194)),),OFFSET(TH!N$1,SMALL(Dong1,ROWS($1:194)),)))</f>
        <v/>
      </c>
      <c r="G207" s="67" t="str">
        <f ca="1">IF(ROWS($1:194)&gt;COUNT(Dong1),"",IF(OFFSET(TH!M$1,SMALL(Dong1,ROWS($1:194)),)="1111",OFFSET(TH!L$1,SMALL(Dong1,ROWS($1:194)),),0))</f>
        <v/>
      </c>
      <c r="H207" s="65" t="str">
        <f ca="1">IF(ROWS($1:194)&gt;COUNT(Dong1),"",IF(OFFSET(TH!N$1,SMALL(Dong1,ROWS($1:194)),)="1111",OFFSET(TH!L$1,SMALL(Dong1,ROWS($1:194)),),0))</f>
        <v/>
      </c>
      <c r="I207" s="63">
        <f t="shared" ca="1" si="3"/>
        <v>0</v>
      </c>
      <c r="J207" s="68"/>
    </row>
    <row r="208" spans="1:10" ht="19.5" customHeight="1">
      <c r="A208" s="62" t="str">
        <f ca="1">IF(ROWS($1:195)&gt;COUNT(Dong1),"",OFFSET(TH!B$1,SMALL(Dong1,ROWS($1:195)),))</f>
        <v/>
      </c>
      <c r="B208" s="62" t="str">
        <f ca="1">IF(ROWS($1:195)&gt;COUNT(Dong1),"",OFFSET(TH!D$1,SMALL(Dong1,ROWS($1:195)),))</f>
        <v/>
      </c>
      <c r="C208" s="63" t="str">
        <f ca="1">IF(ROWS($1:195)&gt;COUNT(Dong1),"",IF(OFFSET(TH!M$1,SMALL(Dong1,ROWS($1:195)),)="1111",OFFSET(TH!C$1,SMALL(Dong1,ROWS($1:195)),),""))</f>
        <v/>
      </c>
      <c r="D208" s="64" t="str">
        <f ca="1">IF(ROWS($1:195)&gt;COUNT(Dong1),"",IF(OFFSET(TH!N$1,SMALL(Dong1,ROWS($1:195)),)="1111",OFFSET(TH!C$1,SMALL(Dong1,ROWS($1:195)),),""))</f>
        <v/>
      </c>
      <c r="E208" s="95" t="str">
        <f ca="1">IF(ROWS($1:195)&gt;COUNT(Dong1),"",OFFSET(TH!E$1,SMALL(Dong1,ROWS($1:195)),))</f>
        <v/>
      </c>
      <c r="F208" s="66" t="str">
        <f ca="1">IF(ROWS($1:195)&gt;COUNT(Dong1),"",IF(OFFSET(TH!N$1,SMALL(Dong1,ROWS($1:195)),)="1111",OFFSET(TH!M$1,SMALL(Dong1,ROWS($1:195)),),OFFSET(TH!N$1,SMALL(Dong1,ROWS($1:195)),)))</f>
        <v/>
      </c>
      <c r="G208" s="67" t="str">
        <f ca="1">IF(ROWS($1:195)&gt;COUNT(Dong1),"",IF(OFFSET(TH!M$1,SMALL(Dong1,ROWS($1:195)),)="1111",OFFSET(TH!L$1,SMALL(Dong1,ROWS($1:195)),),0))</f>
        <v/>
      </c>
      <c r="H208" s="65" t="str">
        <f ca="1">IF(ROWS($1:195)&gt;COUNT(Dong1),"",IF(OFFSET(TH!N$1,SMALL(Dong1,ROWS($1:195)),)="1111",OFFSET(TH!L$1,SMALL(Dong1,ROWS($1:195)),),0))</f>
        <v/>
      </c>
      <c r="I208" s="63">
        <f t="shared" ca="1" si="3"/>
        <v>0</v>
      </c>
      <c r="J208" s="68"/>
    </row>
    <row r="209" spans="1:10" ht="19.5" customHeight="1">
      <c r="A209" s="62" t="str">
        <f ca="1">IF(ROWS($1:196)&gt;COUNT(Dong1),"",OFFSET(TH!B$1,SMALL(Dong1,ROWS($1:196)),))</f>
        <v/>
      </c>
      <c r="B209" s="62" t="str">
        <f ca="1">IF(ROWS($1:196)&gt;COUNT(Dong1),"",OFFSET(TH!D$1,SMALL(Dong1,ROWS($1:196)),))</f>
        <v/>
      </c>
      <c r="C209" s="63" t="str">
        <f ca="1">IF(ROWS($1:196)&gt;COUNT(Dong1),"",IF(OFFSET(TH!M$1,SMALL(Dong1,ROWS($1:196)),)="1111",OFFSET(TH!C$1,SMALL(Dong1,ROWS($1:196)),),""))</f>
        <v/>
      </c>
      <c r="D209" s="64" t="str">
        <f ca="1">IF(ROWS($1:196)&gt;COUNT(Dong1),"",IF(OFFSET(TH!N$1,SMALL(Dong1,ROWS($1:196)),)="1111",OFFSET(TH!C$1,SMALL(Dong1,ROWS($1:196)),),""))</f>
        <v/>
      </c>
      <c r="E209" s="95" t="str">
        <f ca="1">IF(ROWS($1:196)&gt;COUNT(Dong1),"",OFFSET(TH!E$1,SMALL(Dong1,ROWS($1:196)),))</f>
        <v/>
      </c>
      <c r="F209" s="66" t="str">
        <f ca="1">IF(ROWS($1:196)&gt;COUNT(Dong1),"",IF(OFFSET(TH!N$1,SMALL(Dong1,ROWS($1:196)),)="1111",OFFSET(TH!M$1,SMALL(Dong1,ROWS($1:196)),),OFFSET(TH!N$1,SMALL(Dong1,ROWS($1:196)),)))</f>
        <v/>
      </c>
      <c r="G209" s="67" t="str">
        <f ca="1">IF(ROWS($1:196)&gt;COUNT(Dong1),"",IF(OFFSET(TH!M$1,SMALL(Dong1,ROWS($1:196)),)="1111",OFFSET(TH!L$1,SMALL(Dong1,ROWS($1:196)),),0))</f>
        <v/>
      </c>
      <c r="H209" s="65" t="str">
        <f ca="1">IF(ROWS($1:196)&gt;COUNT(Dong1),"",IF(OFFSET(TH!N$1,SMALL(Dong1,ROWS($1:196)),)="1111",OFFSET(TH!L$1,SMALL(Dong1,ROWS($1:196)),),0))</f>
        <v/>
      </c>
      <c r="I209" s="63">
        <f t="shared" ref="I209:I224" ca="1" si="4">IF(E209&lt;&gt;"",I208+G209-H209,0)</f>
        <v>0</v>
      </c>
      <c r="J209" s="68"/>
    </row>
    <row r="210" spans="1:10" ht="19.5" customHeight="1">
      <c r="A210" s="62" t="str">
        <f ca="1">IF(ROWS($1:197)&gt;COUNT(Dong1),"",OFFSET(TH!B$1,SMALL(Dong1,ROWS($1:197)),))</f>
        <v/>
      </c>
      <c r="B210" s="62" t="str">
        <f ca="1">IF(ROWS($1:197)&gt;COUNT(Dong1),"",OFFSET(TH!D$1,SMALL(Dong1,ROWS($1:197)),))</f>
        <v/>
      </c>
      <c r="C210" s="63" t="str">
        <f ca="1">IF(ROWS($1:197)&gt;COUNT(Dong1),"",IF(OFFSET(TH!M$1,SMALL(Dong1,ROWS($1:197)),)="1111",OFFSET(TH!C$1,SMALL(Dong1,ROWS($1:197)),),""))</f>
        <v/>
      </c>
      <c r="D210" s="64" t="str">
        <f ca="1">IF(ROWS($1:197)&gt;COUNT(Dong1),"",IF(OFFSET(TH!N$1,SMALL(Dong1,ROWS($1:197)),)="1111",OFFSET(TH!C$1,SMALL(Dong1,ROWS($1:197)),),""))</f>
        <v/>
      </c>
      <c r="E210" s="95" t="str">
        <f ca="1">IF(ROWS($1:197)&gt;COUNT(Dong1),"",OFFSET(TH!E$1,SMALL(Dong1,ROWS($1:197)),))</f>
        <v/>
      </c>
      <c r="F210" s="66" t="str">
        <f ca="1">IF(ROWS($1:197)&gt;COUNT(Dong1),"",IF(OFFSET(TH!N$1,SMALL(Dong1,ROWS($1:197)),)="1111",OFFSET(TH!M$1,SMALL(Dong1,ROWS($1:197)),),OFFSET(TH!N$1,SMALL(Dong1,ROWS($1:197)),)))</f>
        <v/>
      </c>
      <c r="G210" s="67" t="str">
        <f ca="1">IF(ROWS($1:197)&gt;COUNT(Dong1),"",IF(OFFSET(TH!M$1,SMALL(Dong1,ROWS($1:197)),)="1111",OFFSET(TH!L$1,SMALL(Dong1,ROWS($1:197)),),0))</f>
        <v/>
      </c>
      <c r="H210" s="65" t="str">
        <f ca="1">IF(ROWS($1:197)&gt;COUNT(Dong1),"",IF(OFFSET(TH!N$1,SMALL(Dong1,ROWS($1:197)),)="1111",OFFSET(TH!L$1,SMALL(Dong1,ROWS($1:197)),),0))</f>
        <v/>
      </c>
      <c r="I210" s="63">
        <f t="shared" ca="1" si="4"/>
        <v>0</v>
      </c>
      <c r="J210" s="68"/>
    </row>
    <row r="211" spans="1:10" ht="19.5" customHeight="1">
      <c r="A211" s="62" t="str">
        <f ca="1">IF(ROWS($1:198)&gt;COUNT(Dong1),"",OFFSET(TH!B$1,SMALL(Dong1,ROWS($1:198)),))</f>
        <v/>
      </c>
      <c r="B211" s="62" t="str">
        <f ca="1">IF(ROWS($1:198)&gt;COUNT(Dong1),"",OFFSET(TH!D$1,SMALL(Dong1,ROWS($1:198)),))</f>
        <v/>
      </c>
      <c r="C211" s="63" t="str">
        <f ca="1">IF(ROWS($1:198)&gt;COUNT(Dong1),"",IF(OFFSET(TH!M$1,SMALL(Dong1,ROWS($1:198)),)="1111",OFFSET(TH!C$1,SMALL(Dong1,ROWS($1:198)),),""))</f>
        <v/>
      </c>
      <c r="D211" s="64" t="str">
        <f ca="1">IF(ROWS($1:198)&gt;COUNT(Dong1),"",IF(OFFSET(TH!N$1,SMALL(Dong1,ROWS($1:198)),)="1111",OFFSET(TH!C$1,SMALL(Dong1,ROWS($1:198)),),""))</f>
        <v/>
      </c>
      <c r="E211" s="95" t="str">
        <f ca="1">IF(ROWS($1:198)&gt;COUNT(Dong1),"",OFFSET(TH!E$1,SMALL(Dong1,ROWS($1:198)),))</f>
        <v/>
      </c>
      <c r="F211" s="66" t="str">
        <f ca="1">IF(ROWS($1:198)&gt;COUNT(Dong1),"",IF(OFFSET(TH!N$1,SMALL(Dong1,ROWS($1:198)),)="1111",OFFSET(TH!M$1,SMALL(Dong1,ROWS($1:198)),),OFFSET(TH!N$1,SMALL(Dong1,ROWS($1:198)),)))</f>
        <v/>
      </c>
      <c r="G211" s="67" t="str">
        <f ca="1">IF(ROWS($1:198)&gt;COUNT(Dong1),"",IF(OFFSET(TH!M$1,SMALL(Dong1,ROWS($1:198)),)="1111",OFFSET(TH!L$1,SMALL(Dong1,ROWS($1:198)),),0))</f>
        <v/>
      </c>
      <c r="H211" s="65" t="str">
        <f ca="1">IF(ROWS($1:198)&gt;COUNT(Dong1),"",IF(OFFSET(TH!N$1,SMALL(Dong1,ROWS($1:198)),)="1111",OFFSET(TH!L$1,SMALL(Dong1,ROWS($1:198)),),0))</f>
        <v/>
      </c>
      <c r="I211" s="63">
        <f t="shared" ca="1" si="4"/>
        <v>0</v>
      </c>
      <c r="J211" s="68"/>
    </row>
    <row r="212" spans="1:10" ht="19.5" customHeight="1">
      <c r="A212" s="62" t="str">
        <f ca="1">IF(ROWS($1:199)&gt;COUNT(Dong1),"",OFFSET(TH!B$1,SMALL(Dong1,ROWS($1:199)),))</f>
        <v/>
      </c>
      <c r="B212" s="62" t="str">
        <f ca="1">IF(ROWS($1:199)&gt;COUNT(Dong1),"",OFFSET(TH!D$1,SMALL(Dong1,ROWS($1:199)),))</f>
        <v/>
      </c>
      <c r="C212" s="63" t="str">
        <f ca="1">IF(ROWS($1:199)&gt;COUNT(Dong1),"",IF(OFFSET(TH!M$1,SMALL(Dong1,ROWS($1:199)),)="1111",OFFSET(TH!C$1,SMALL(Dong1,ROWS($1:199)),),""))</f>
        <v/>
      </c>
      <c r="D212" s="64" t="str">
        <f ca="1">IF(ROWS($1:199)&gt;COUNT(Dong1),"",IF(OFFSET(TH!N$1,SMALL(Dong1,ROWS($1:199)),)="1111",OFFSET(TH!C$1,SMALL(Dong1,ROWS($1:199)),),""))</f>
        <v/>
      </c>
      <c r="E212" s="95" t="str">
        <f ca="1">IF(ROWS($1:199)&gt;COUNT(Dong1),"",OFFSET(TH!E$1,SMALL(Dong1,ROWS($1:199)),))</f>
        <v/>
      </c>
      <c r="F212" s="66" t="str">
        <f ca="1">IF(ROWS($1:199)&gt;COUNT(Dong1),"",IF(OFFSET(TH!N$1,SMALL(Dong1,ROWS($1:199)),)="1111",OFFSET(TH!M$1,SMALL(Dong1,ROWS($1:199)),),OFFSET(TH!N$1,SMALL(Dong1,ROWS($1:199)),)))</f>
        <v/>
      </c>
      <c r="G212" s="67" t="str">
        <f ca="1">IF(ROWS($1:199)&gt;COUNT(Dong1),"",IF(OFFSET(TH!M$1,SMALL(Dong1,ROWS($1:199)),)="1111",OFFSET(TH!L$1,SMALL(Dong1,ROWS($1:199)),),0))</f>
        <v/>
      </c>
      <c r="H212" s="65" t="str">
        <f ca="1">IF(ROWS($1:199)&gt;COUNT(Dong1),"",IF(OFFSET(TH!N$1,SMALL(Dong1,ROWS($1:199)),)="1111",OFFSET(TH!L$1,SMALL(Dong1,ROWS($1:199)),),0))</f>
        <v/>
      </c>
      <c r="I212" s="63">
        <f t="shared" ca="1" si="4"/>
        <v>0</v>
      </c>
      <c r="J212" s="68"/>
    </row>
    <row r="213" spans="1:10" ht="19.5" customHeight="1">
      <c r="A213" s="62" t="str">
        <f ca="1">IF(ROWS($1:200)&gt;COUNT(Dong1),"",OFFSET(TH!B$1,SMALL(Dong1,ROWS($1:200)),))</f>
        <v/>
      </c>
      <c r="B213" s="62" t="str">
        <f ca="1">IF(ROWS($1:200)&gt;COUNT(Dong1),"",OFFSET(TH!D$1,SMALL(Dong1,ROWS($1:200)),))</f>
        <v/>
      </c>
      <c r="C213" s="63" t="str">
        <f ca="1">IF(ROWS($1:200)&gt;COUNT(Dong1),"",IF(OFFSET(TH!M$1,SMALL(Dong1,ROWS($1:200)),)="1111",OFFSET(TH!C$1,SMALL(Dong1,ROWS($1:200)),),""))</f>
        <v/>
      </c>
      <c r="D213" s="64" t="str">
        <f ca="1">IF(ROWS($1:200)&gt;COUNT(Dong1),"",IF(OFFSET(TH!N$1,SMALL(Dong1,ROWS($1:200)),)="1111",OFFSET(TH!C$1,SMALL(Dong1,ROWS($1:200)),),""))</f>
        <v/>
      </c>
      <c r="E213" s="95" t="str">
        <f ca="1">IF(ROWS($1:200)&gt;COUNT(Dong1),"",OFFSET(TH!E$1,SMALL(Dong1,ROWS($1:200)),))</f>
        <v/>
      </c>
      <c r="F213" s="66" t="str">
        <f ca="1">IF(ROWS($1:200)&gt;COUNT(Dong1),"",IF(OFFSET(TH!N$1,SMALL(Dong1,ROWS($1:200)),)="1111",OFFSET(TH!M$1,SMALL(Dong1,ROWS($1:200)),),OFFSET(TH!N$1,SMALL(Dong1,ROWS($1:200)),)))</f>
        <v/>
      </c>
      <c r="G213" s="67" t="str">
        <f ca="1">IF(ROWS($1:200)&gt;COUNT(Dong1),"",IF(OFFSET(TH!M$1,SMALL(Dong1,ROWS($1:200)),)="1111",OFFSET(TH!L$1,SMALL(Dong1,ROWS($1:200)),),0))</f>
        <v/>
      </c>
      <c r="H213" s="65" t="str">
        <f ca="1">IF(ROWS($1:200)&gt;COUNT(Dong1),"",IF(OFFSET(TH!N$1,SMALL(Dong1,ROWS($1:200)),)="1111",OFFSET(TH!L$1,SMALL(Dong1,ROWS($1:200)),),0))</f>
        <v/>
      </c>
      <c r="I213" s="63">
        <f t="shared" ca="1" si="4"/>
        <v>0</v>
      </c>
      <c r="J213" s="68"/>
    </row>
    <row r="214" spans="1:10" ht="19.5" customHeight="1">
      <c r="A214" s="62" t="str">
        <f ca="1">IF(ROWS($1:201)&gt;COUNT(Dong1),"",OFFSET(TH!B$1,SMALL(Dong1,ROWS($1:201)),))</f>
        <v/>
      </c>
      <c r="B214" s="62" t="str">
        <f ca="1">IF(ROWS($1:201)&gt;COUNT(Dong1),"",OFFSET(TH!D$1,SMALL(Dong1,ROWS($1:201)),))</f>
        <v/>
      </c>
      <c r="C214" s="63" t="str">
        <f ca="1">IF(ROWS($1:201)&gt;COUNT(Dong1),"",IF(OFFSET(TH!M$1,SMALL(Dong1,ROWS($1:201)),)="1111",OFFSET(TH!C$1,SMALL(Dong1,ROWS($1:201)),),""))</f>
        <v/>
      </c>
      <c r="D214" s="64" t="str">
        <f ca="1">IF(ROWS($1:201)&gt;COUNT(Dong1),"",IF(OFFSET(TH!N$1,SMALL(Dong1,ROWS($1:201)),)="1111",OFFSET(TH!C$1,SMALL(Dong1,ROWS($1:201)),),""))</f>
        <v/>
      </c>
      <c r="E214" s="95" t="str">
        <f ca="1">IF(ROWS($1:201)&gt;COUNT(Dong1),"",OFFSET(TH!E$1,SMALL(Dong1,ROWS($1:201)),))</f>
        <v/>
      </c>
      <c r="F214" s="66" t="str">
        <f ca="1">IF(ROWS($1:201)&gt;COUNT(Dong1),"",IF(OFFSET(TH!N$1,SMALL(Dong1,ROWS($1:201)),)="1111",OFFSET(TH!M$1,SMALL(Dong1,ROWS($1:201)),),OFFSET(TH!N$1,SMALL(Dong1,ROWS($1:201)),)))</f>
        <v/>
      </c>
      <c r="G214" s="67" t="str">
        <f ca="1">IF(ROWS($1:201)&gt;COUNT(Dong1),"",IF(OFFSET(TH!M$1,SMALL(Dong1,ROWS($1:201)),)="1111",OFFSET(TH!L$1,SMALL(Dong1,ROWS($1:201)),),0))</f>
        <v/>
      </c>
      <c r="H214" s="65" t="str">
        <f ca="1">IF(ROWS($1:201)&gt;COUNT(Dong1),"",IF(OFFSET(TH!N$1,SMALL(Dong1,ROWS($1:201)),)="1111",OFFSET(TH!L$1,SMALL(Dong1,ROWS($1:201)),),0))</f>
        <v/>
      </c>
      <c r="I214" s="63">
        <f t="shared" ca="1" si="4"/>
        <v>0</v>
      </c>
      <c r="J214" s="68"/>
    </row>
    <row r="215" spans="1:10" ht="19.5" customHeight="1">
      <c r="A215" s="62" t="str">
        <f ca="1">IF(ROWS($1:202)&gt;COUNT(Dong1),"",OFFSET(TH!B$1,SMALL(Dong1,ROWS($1:202)),))</f>
        <v/>
      </c>
      <c r="B215" s="62" t="str">
        <f ca="1">IF(ROWS($1:202)&gt;COUNT(Dong1),"",OFFSET(TH!D$1,SMALL(Dong1,ROWS($1:202)),))</f>
        <v/>
      </c>
      <c r="C215" s="63" t="str">
        <f ca="1">IF(ROWS($1:202)&gt;COUNT(Dong1),"",IF(OFFSET(TH!M$1,SMALL(Dong1,ROWS($1:202)),)="1111",OFFSET(TH!C$1,SMALL(Dong1,ROWS($1:202)),),""))</f>
        <v/>
      </c>
      <c r="D215" s="64" t="str">
        <f ca="1">IF(ROWS($1:202)&gt;COUNT(Dong1),"",IF(OFFSET(TH!N$1,SMALL(Dong1,ROWS($1:202)),)="1111",OFFSET(TH!C$1,SMALL(Dong1,ROWS($1:202)),),""))</f>
        <v/>
      </c>
      <c r="E215" s="95" t="str">
        <f ca="1">IF(ROWS($1:202)&gt;COUNT(Dong1),"",OFFSET(TH!E$1,SMALL(Dong1,ROWS($1:202)),))</f>
        <v/>
      </c>
      <c r="F215" s="66" t="str">
        <f ca="1">IF(ROWS($1:202)&gt;COUNT(Dong1),"",IF(OFFSET(TH!N$1,SMALL(Dong1,ROWS($1:202)),)="1111",OFFSET(TH!M$1,SMALL(Dong1,ROWS($1:202)),),OFFSET(TH!N$1,SMALL(Dong1,ROWS($1:202)),)))</f>
        <v/>
      </c>
      <c r="G215" s="67" t="str">
        <f ca="1">IF(ROWS($1:202)&gt;COUNT(Dong1),"",IF(OFFSET(TH!M$1,SMALL(Dong1,ROWS($1:202)),)="1111",OFFSET(TH!L$1,SMALL(Dong1,ROWS($1:202)),),0))</f>
        <v/>
      </c>
      <c r="H215" s="65" t="str">
        <f ca="1">IF(ROWS($1:202)&gt;COUNT(Dong1),"",IF(OFFSET(TH!N$1,SMALL(Dong1,ROWS($1:202)),)="1111",OFFSET(TH!L$1,SMALL(Dong1,ROWS($1:202)),),0))</f>
        <v/>
      </c>
      <c r="I215" s="63">
        <f t="shared" ca="1" si="4"/>
        <v>0</v>
      </c>
      <c r="J215" s="68"/>
    </row>
    <row r="216" spans="1:10" ht="19.5" customHeight="1">
      <c r="A216" s="62" t="str">
        <f ca="1">IF(ROWS($1:203)&gt;COUNT(Dong1),"",OFFSET(TH!B$1,SMALL(Dong1,ROWS($1:203)),))</f>
        <v/>
      </c>
      <c r="B216" s="62" t="str">
        <f ca="1">IF(ROWS($1:203)&gt;COUNT(Dong1),"",OFFSET(TH!D$1,SMALL(Dong1,ROWS($1:203)),))</f>
        <v/>
      </c>
      <c r="C216" s="63" t="str">
        <f ca="1">IF(ROWS($1:203)&gt;COUNT(Dong1),"",IF(OFFSET(TH!M$1,SMALL(Dong1,ROWS($1:203)),)="1111",OFFSET(TH!C$1,SMALL(Dong1,ROWS($1:203)),),""))</f>
        <v/>
      </c>
      <c r="D216" s="64" t="str">
        <f ca="1">IF(ROWS($1:203)&gt;COUNT(Dong1),"",IF(OFFSET(TH!N$1,SMALL(Dong1,ROWS($1:203)),)="1111",OFFSET(TH!C$1,SMALL(Dong1,ROWS($1:203)),),""))</f>
        <v/>
      </c>
      <c r="E216" s="95" t="str">
        <f ca="1">IF(ROWS($1:203)&gt;COUNT(Dong1),"",OFFSET(TH!E$1,SMALL(Dong1,ROWS($1:203)),))</f>
        <v/>
      </c>
      <c r="F216" s="66" t="str">
        <f ca="1">IF(ROWS($1:203)&gt;COUNT(Dong1),"",IF(OFFSET(TH!N$1,SMALL(Dong1,ROWS($1:203)),)="1111",OFFSET(TH!M$1,SMALL(Dong1,ROWS($1:203)),),OFFSET(TH!N$1,SMALL(Dong1,ROWS($1:203)),)))</f>
        <v/>
      </c>
      <c r="G216" s="67" t="str">
        <f ca="1">IF(ROWS($1:203)&gt;COUNT(Dong1),"",IF(OFFSET(TH!M$1,SMALL(Dong1,ROWS($1:203)),)="1111",OFFSET(TH!L$1,SMALL(Dong1,ROWS($1:203)),),0))</f>
        <v/>
      </c>
      <c r="H216" s="65" t="str">
        <f ca="1">IF(ROWS($1:203)&gt;COUNT(Dong1),"",IF(OFFSET(TH!N$1,SMALL(Dong1,ROWS($1:203)),)="1111",OFFSET(TH!L$1,SMALL(Dong1,ROWS($1:203)),),0))</f>
        <v/>
      </c>
      <c r="I216" s="63">
        <f t="shared" ca="1" si="4"/>
        <v>0</v>
      </c>
      <c r="J216" s="68"/>
    </row>
    <row r="217" spans="1:10" ht="19.5" customHeight="1">
      <c r="A217" s="62" t="str">
        <f ca="1">IF(ROWS($1:204)&gt;COUNT(Dong1),"",OFFSET(TH!B$1,SMALL(Dong1,ROWS($1:204)),))</f>
        <v/>
      </c>
      <c r="B217" s="62" t="str">
        <f ca="1">IF(ROWS($1:204)&gt;COUNT(Dong1),"",OFFSET(TH!D$1,SMALL(Dong1,ROWS($1:204)),))</f>
        <v/>
      </c>
      <c r="C217" s="63" t="str">
        <f ca="1">IF(ROWS($1:204)&gt;COUNT(Dong1),"",IF(OFFSET(TH!M$1,SMALL(Dong1,ROWS($1:204)),)="1111",OFFSET(TH!C$1,SMALL(Dong1,ROWS($1:204)),),""))</f>
        <v/>
      </c>
      <c r="D217" s="64" t="str">
        <f ca="1">IF(ROWS($1:204)&gt;COUNT(Dong1),"",IF(OFFSET(TH!N$1,SMALL(Dong1,ROWS($1:204)),)="1111",OFFSET(TH!C$1,SMALL(Dong1,ROWS($1:204)),),""))</f>
        <v/>
      </c>
      <c r="E217" s="95" t="str">
        <f ca="1">IF(ROWS($1:204)&gt;COUNT(Dong1),"",OFFSET(TH!E$1,SMALL(Dong1,ROWS($1:204)),))</f>
        <v/>
      </c>
      <c r="F217" s="66" t="str">
        <f ca="1">IF(ROWS($1:204)&gt;COUNT(Dong1),"",IF(OFFSET(TH!N$1,SMALL(Dong1,ROWS($1:204)),)="1111",OFFSET(TH!M$1,SMALL(Dong1,ROWS($1:204)),),OFFSET(TH!N$1,SMALL(Dong1,ROWS($1:204)),)))</f>
        <v/>
      </c>
      <c r="G217" s="67" t="str">
        <f ca="1">IF(ROWS($1:204)&gt;COUNT(Dong1),"",IF(OFFSET(TH!M$1,SMALL(Dong1,ROWS($1:204)),)="1111",OFFSET(TH!L$1,SMALL(Dong1,ROWS($1:204)),),0))</f>
        <v/>
      </c>
      <c r="H217" s="65" t="str">
        <f ca="1">IF(ROWS($1:204)&gt;COUNT(Dong1),"",IF(OFFSET(TH!N$1,SMALL(Dong1,ROWS($1:204)),)="1111",OFFSET(TH!L$1,SMALL(Dong1,ROWS($1:204)),),0))</f>
        <v/>
      </c>
      <c r="I217" s="63">
        <f t="shared" ca="1" si="4"/>
        <v>0</v>
      </c>
      <c r="J217" s="68"/>
    </row>
    <row r="218" spans="1:10" ht="19.5" customHeight="1">
      <c r="A218" s="62" t="str">
        <f ca="1">IF(ROWS($1:205)&gt;COUNT(Dong1),"",OFFSET(TH!B$1,SMALL(Dong1,ROWS($1:205)),))</f>
        <v/>
      </c>
      <c r="B218" s="62" t="str">
        <f ca="1">IF(ROWS($1:205)&gt;COUNT(Dong1),"",OFFSET(TH!D$1,SMALL(Dong1,ROWS($1:205)),))</f>
        <v/>
      </c>
      <c r="C218" s="63" t="str">
        <f ca="1">IF(ROWS($1:205)&gt;COUNT(Dong1),"",IF(OFFSET(TH!M$1,SMALL(Dong1,ROWS($1:205)),)="1111",OFFSET(TH!C$1,SMALL(Dong1,ROWS($1:205)),),""))</f>
        <v/>
      </c>
      <c r="D218" s="64" t="str">
        <f ca="1">IF(ROWS($1:205)&gt;COUNT(Dong1),"",IF(OFFSET(TH!N$1,SMALL(Dong1,ROWS($1:205)),)="1111",OFFSET(TH!C$1,SMALL(Dong1,ROWS($1:205)),),""))</f>
        <v/>
      </c>
      <c r="E218" s="95" t="str">
        <f ca="1">IF(ROWS($1:205)&gt;COUNT(Dong1),"",OFFSET(TH!E$1,SMALL(Dong1,ROWS($1:205)),))</f>
        <v/>
      </c>
      <c r="F218" s="66" t="str">
        <f ca="1">IF(ROWS($1:205)&gt;COUNT(Dong1),"",IF(OFFSET(TH!N$1,SMALL(Dong1,ROWS($1:205)),)="1111",OFFSET(TH!M$1,SMALL(Dong1,ROWS($1:205)),),OFFSET(TH!N$1,SMALL(Dong1,ROWS($1:205)),)))</f>
        <v/>
      </c>
      <c r="G218" s="67" t="str">
        <f ca="1">IF(ROWS($1:205)&gt;COUNT(Dong1),"",IF(OFFSET(TH!M$1,SMALL(Dong1,ROWS($1:205)),)="1111",OFFSET(TH!L$1,SMALL(Dong1,ROWS($1:205)),),0))</f>
        <v/>
      </c>
      <c r="H218" s="65" t="str">
        <f ca="1">IF(ROWS($1:205)&gt;COUNT(Dong1),"",IF(OFFSET(TH!N$1,SMALL(Dong1,ROWS($1:205)),)="1111",OFFSET(TH!L$1,SMALL(Dong1,ROWS($1:205)),),0))</f>
        <v/>
      </c>
      <c r="I218" s="63">
        <f t="shared" ca="1" si="4"/>
        <v>0</v>
      </c>
      <c r="J218" s="68"/>
    </row>
    <row r="219" spans="1:10" ht="19.5" customHeight="1">
      <c r="A219" s="62" t="str">
        <f ca="1">IF(ROWS($1:206)&gt;COUNT(Dong1),"",OFFSET(TH!B$1,SMALL(Dong1,ROWS($1:206)),))</f>
        <v/>
      </c>
      <c r="B219" s="62" t="str">
        <f ca="1">IF(ROWS($1:206)&gt;COUNT(Dong1),"",OFFSET(TH!D$1,SMALL(Dong1,ROWS($1:206)),))</f>
        <v/>
      </c>
      <c r="C219" s="63" t="str">
        <f ca="1">IF(ROWS($1:206)&gt;COUNT(Dong1),"",IF(OFFSET(TH!M$1,SMALL(Dong1,ROWS($1:206)),)="1111",OFFSET(TH!C$1,SMALL(Dong1,ROWS($1:206)),),""))</f>
        <v/>
      </c>
      <c r="D219" s="64" t="str">
        <f ca="1">IF(ROWS($1:206)&gt;COUNT(Dong1),"",IF(OFFSET(TH!N$1,SMALL(Dong1,ROWS($1:206)),)="1111",OFFSET(TH!C$1,SMALL(Dong1,ROWS($1:206)),),""))</f>
        <v/>
      </c>
      <c r="E219" s="95" t="str">
        <f ca="1">IF(ROWS($1:206)&gt;COUNT(Dong1),"",OFFSET(TH!E$1,SMALL(Dong1,ROWS($1:206)),))</f>
        <v/>
      </c>
      <c r="F219" s="66" t="str">
        <f ca="1">IF(ROWS($1:206)&gt;COUNT(Dong1),"",IF(OFFSET(TH!N$1,SMALL(Dong1,ROWS($1:206)),)="1111",OFFSET(TH!M$1,SMALL(Dong1,ROWS($1:206)),),OFFSET(TH!N$1,SMALL(Dong1,ROWS($1:206)),)))</f>
        <v/>
      </c>
      <c r="G219" s="67" t="str">
        <f ca="1">IF(ROWS($1:206)&gt;COUNT(Dong1),"",IF(OFFSET(TH!M$1,SMALL(Dong1,ROWS($1:206)),)="1111",OFFSET(TH!L$1,SMALL(Dong1,ROWS($1:206)),),0))</f>
        <v/>
      </c>
      <c r="H219" s="65" t="str">
        <f ca="1">IF(ROWS($1:206)&gt;COUNT(Dong1),"",IF(OFFSET(TH!N$1,SMALL(Dong1,ROWS($1:206)),)="1111",OFFSET(TH!L$1,SMALL(Dong1,ROWS($1:206)),),0))</f>
        <v/>
      </c>
      <c r="I219" s="63">
        <f t="shared" ca="1" si="4"/>
        <v>0</v>
      </c>
      <c r="J219" s="68"/>
    </row>
    <row r="220" spans="1:10" ht="19.5" customHeight="1">
      <c r="A220" s="62" t="str">
        <f ca="1">IF(ROWS($1:207)&gt;COUNT(Dong1),"",OFFSET(TH!B$1,SMALL(Dong1,ROWS($1:207)),))</f>
        <v/>
      </c>
      <c r="B220" s="62" t="str">
        <f ca="1">IF(ROWS($1:207)&gt;COUNT(Dong1),"",OFFSET(TH!D$1,SMALL(Dong1,ROWS($1:207)),))</f>
        <v/>
      </c>
      <c r="C220" s="63" t="str">
        <f ca="1">IF(ROWS($1:207)&gt;COUNT(Dong1),"",IF(OFFSET(TH!M$1,SMALL(Dong1,ROWS($1:207)),)="1111",OFFSET(TH!C$1,SMALL(Dong1,ROWS($1:207)),),""))</f>
        <v/>
      </c>
      <c r="D220" s="64" t="str">
        <f ca="1">IF(ROWS($1:207)&gt;COUNT(Dong1),"",IF(OFFSET(TH!N$1,SMALL(Dong1,ROWS($1:207)),)="1111",OFFSET(TH!C$1,SMALL(Dong1,ROWS($1:207)),),""))</f>
        <v/>
      </c>
      <c r="E220" s="95" t="str">
        <f ca="1">IF(ROWS($1:207)&gt;COUNT(Dong1),"",OFFSET(TH!E$1,SMALL(Dong1,ROWS($1:207)),))</f>
        <v/>
      </c>
      <c r="F220" s="66" t="str">
        <f ca="1">IF(ROWS($1:207)&gt;COUNT(Dong1),"",IF(OFFSET(TH!N$1,SMALL(Dong1,ROWS($1:207)),)="1111",OFFSET(TH!M$1,SMALL(Dong1,ROWS($1:207)),),OFFSET(TH!N$1,SMALL(Dong1,ROWS($1:207)),)))</f>
        <v/>
      </c>
      <c r="G220" s="67" t="str">
        <f ca="1">IF(ROWS($1:207)&gt;COUNT(Dong1),"",IF(OFFSET(TH!M$1,SMALL(Dong1,ROWS($1:207)),)="1111",OFFSET(TH!L$1,SMALL(Dong1,ROWS($1:207)),),0))</f>
        <v/>
      </c>
      <c r="H220" s="65" t="str">
        <f ca="1">IF(ROWS($1:207)&gt;COUNT(Dong1),"",IF(OFFSET(TH!N$1,SMALL(Dong1,ROWS($1:207)),)="1111",OFFSET(TH!L$1,SMALL(Dong1,ROWS($1:207)),),0))</f>
        <v/>
      </c>
      <c r="I220" s="63">
        <f t="shared" ca="1" si="4"/>
        <v>0</v>
      </c>
      <c r="J220" s="68"/>
    </row>
    <row r="221" spans="1:10" ht="19.5" customHeight="1">
      <c r="A221" s="62" t="str">
        <f ca="1">IF(ROWS($1:208)&gt;COUNT(Dong1),"",OFFSET(TH!B$1,SMALL(Dong1,ROWS($1:208)),))</f>
        <v/>
      </c>
      <c r="B221" s="62" t="str">
        <f ca="1">IF(ROWS($1:208)&gt;COUNT(Dong1),"",OFFSET(TH!D$1,SMALL(Dong1,ROWS($1:208)),))</f>
        <v/>
      </c>
      <c r="C221" s="63" t="str">
        <f ca="1">IF(ROWS($1:208)&gt;COUNT(Dong1),"",IF(OFFSET(TH!M$1,SMALL(Dong1,ROWS($1:208)),)="1111",OFFSET(TH!C$1,SMALL(Dong1,ROWS($1:208)),),""))</f>
        <v/>
      </c>
      <c r="D221" s="64" t="str">
        <f ca="1">IF(ROWS($1:208)&gt;COUNT(Dong1),"",IF(OFFSET(TH!N$1,SMALL(Dong1,ROWS($1:208)),)="1111",OFFSET(TH!C$1,SMALL(Dong1,ROWS($1:208)),),""))</f>
        <v/>
      </c>
      <c r="E221" s="95" t="str">
        <f ca="1">IF(ROWS($1:208)&gt;COUNT(Dong1),"",OFFSET(TH!E$1,SMALL(Dong1,ROWS($1:208)),))</f>
        <v/>
      </c>
      <c r="F221" s="66" t="str">
        <f ca="1">IF(ROWS($1:208)&gt;COUNT(Dong1),"",IF(OFFSET(TH!N$1,SMALL(Dong1,ROWS($1:208)),)="1111",OFFSET(TH!M$1,SMALL(Dong1,ROWS($1:208)),),OFFSET(TH!N$1,SMALL(Dong1,ROWS($1:208)),)))</f>
        <v/>
      </c>
      <c r="G221" s="67" t="str">
        <f ca="1">IF(ROWS($1:208)&gt;COUNT(Dong1),"",IF(OFFSET(TH!M$1,SMALL(Dong1,ROWS($1:208)),)="1111",OFFSET(TH!L$1,SMALL(Dong1,ROWS($1:208)),),0))</f>
        <v/>
      </c>
      <c r="H221" s="65" t="str">
        <f ca="1">IF(ROWS($1:208)&gt;COUNT(Dong1),"",IF(OFFSET(TH!N$1,SMALL(Dong1,ROWS($1:208)),)="1111",OFFSET(TH!L$1,SMALL(Dong1,ROWS($1:208)),),0))</f>
        <v/>
      </c>
      <c r="I221" s="63">
        <f t="shared" ca="1" si="4"/>
        <v>0</v>
      </c>
      <c r="J221" s="68"/>
    </row>
    <row r="222" spans="1:10" ht="19.5" customHeight="1">
      <c r="A222" s="62" t="str">
        <f ca="1">IF(ROWS($1:209)&gt;COUNT(Dong1),"",OFFSET(TH!B$1,SMALL(Dong1,ROWS($1:209)),))</f>
        <v/>
      </c>
      <c r="B222" s="62" t="str">
        <f ca="1">IF(ROWS($1:209)&gt;COUNT(Dong1),"",OFFSET(TH!D$1,SMALL(Dong1,ROWS($1:209)),))</f>
        <v/>
      </c>
      <c r="C222" s="63" t="str">
        <f ca="1">IF(ROWS($1:209)&gt;COUNT(Dong1),"",IF(OFFSET(TH!M$1,SMALL(Dong1,ROWS($1:209)),)="1111",OFFSET(TH!C$1,SMALL(Dong1,ROWS($1:209)),),""))</f>
        <v/>
      </c>
      <c r="D222" s="64" t="str">
        <f ca="1">IF(ROWS($1:209)&gt;COUNT(Dong1),"",IF(OFFSET(TH!N$1,SMALL(Dong1,ROWS($1:209)),)="1111",OFFSET(TH!C$1,SMALL(Dong1,ROWS($1:209)),),""))</f>
        <v/>
      </c>
      <c r="E222" s="95" t="str">
        <f ca="1">IF(ROWS($1:209)&gt;COUNT(Dong1),"",OFFSET(TH!E$1,SMALL(Dong1,ROWS($1:209)),))</f>
        <v/>
      </c>
      <c r="F222" s="66" t="str">
        <f ca="1">IF(ROWS($1:209)&gt;COUNT(Dong1),"",IF(OFFSET(TH!N$1,SMALL(Dong1,ROWS($1:209)),)="1111",OFFSET(TH!M$1,SMALL(Dong1,ROWS($1:209)),),OFFSET(TH!N$1,SMALL(Dong1,ROWS($1:209)),)))</f>
        <v/>
      </c>
      <c r="G222" s="67" t="str">
        <f ca="1">IF(ROWS($1:209)&gt;COUNT(Dong1),"",IF(OFFSET(TH!M$1,SMALL(Dong1,ROWS($1:209)),)="1111",OFFSET(TH!L$1,SMALL(Dong1,ROWS($1:209)),),0))</f>
        <v/>
      </c>
      <c r="H222" s="65" t="str">
        <f ca="1">IF(ROWS($1:209)&gt;COUNT(Dong1),"",IF(OFFSET(TH!N$1,SMALL(Dong1,ROWS($1:209)),)="1111",OFFSET(TH!L$1,SMALL(Dong1,ROWS($1:209)),),0))</f>
        <v/>
      </c>
      <c r="I222" s="63">
        <f t="shared" ca="1" si="4"/>
        <v>0</v>
      </c>
      <c r="J222" s="68"/>
    </row>
    <row r="223" spans="1:10" ht="19.5" customHeight="1">
      <c r="A223" s="62" t="str">
        <f ca="1">IF(ROWS($1:210)&gt;COUNT(Dong1),"",OFFSET(TH!B$1,SMALL(Dong1,ROWS($1:210)),))</f>
        <v/>
      </c>
      <c r="B223" s="62" t="str">
        <f ca="1">IF(ROWS($1:210)&gt;COUNT(Dong1),"",OFFSET(TH!D$1,SMALL(Dong1,ROWS($1:210)),))</f>
        <v/>
      </c>
      <c r="C223" s="63" t="str">
        <f ca="1">IF(ROWS($1:210)&gt;COUNT(Dong1),"",IF(OFFSET(TH!M$1,SMALL(Dong1,ROWS($1:210)),)="1111",OFFSET(TH!C$1,SMALL(Dong1,ROWS($1:210)),),""))</f>
        <v/>
      </c>
      <c r="D223" s="64" t="str">
        <f ca="1">IF(ROWS($1:210)&gt;COUNT(Dong1),"",IF(OFFSET(TH!N$1,SMALL(Dong1,ROWS($1:210)),)="1111",OFFSET(TH!C$1,SMALL(Dong1,ROWS($1:210)),),""))</f>
        <v/>
      </c>
      <c r="E223" s="95" t="str">
        <f ca="1">IF(ROWS($1:210)&gt;COUNT(Dong1),"",OFFSET(TH!E$1,SMALL(Dong1,ROWS($1:210)),))</f>
        <v/>
      </c>
      <c r="F223" s="66" t="str">
        <f ca="1">IF(ROWS($1:210)&gt;COUNT(Dong1),"",IF(OFFSET(TH!N$1,SMALL(Dong1,ROWS($1:210)),)="1111",OFFSET(TH!M$1,SMALL(Dong1,ROWS($1:210)),),OFFSET(TH!N$1,SMALL(Dong1,ROWS($1:210)),)))</f>
        <v/>
      </c>
      <c r="G223" s="67" t="str">
        <f ca="1">IF(ROWS($1:210)&gt;COUNT(Dong1),"",IF(OFFSET(TH!M$1,SMALL(Dong1,ROWS($1:210)),)="1111",OFFSET(TH!L$1,SMALL(Dong1,ROWS($1:210)),),0))</f>
        <v/>
      </c>
      <c r="H223" s="65" t="str">
        <f ca="1">IF(ROWS($1:210)&gt;COUNT(Dong1),"",IF(OFFSET(TH!N$1,SMALL(Dong1,ROWS($1:210)),)="1111",OFFSET(TH!L$1,SMALL(Dong1,ROWS($1:210)),),0))</f>
        <v/>
      </c>
      <c r="I223" s="63">
        <f t="shared" ca="1" si="4"/>
        <v>0</v>
      </c>
      <c r="J223" s="68"/>
    </row>
    <row r="224" spans="1:10" ht="19.5" customHeight="1">
      <c r="A224" s="62" t="str">
        <f ca="1">IF(ROWS($1:211)&gt;COUNT(Dong1),"",OFFSET(TH!B$1,SMALL(Dong1,ROWS($1:211)),))</f>
        <v/>
      </c>
      <c r="B224" s="62" t="str">
        <f ca="1">IF(ROWS($1:211)&gt;COUNT(Dong1),"",OFFSET(TH!D$1,SMALL(Dong1,ROWS($1:211)),))</f>
        <v/>
      </c>
      <c r="C224" s="63" t="str">
        <f ca="1">IF(ROWS($1:211)&gt;COUNT(Dong1),"",IF(OFFSET(TH!M$1,SMALL(Dong1,ROWS($1:211)),)="1111",OFFSET(TH!C$1,SMALL(Dong1,ROWS($1:211)),),""))</f>
        <v/>
      </c>
      <c r="D224" s="64" t="str">
        <f ca="1">IF(ROWS($1:211)&gt;COUNT(Dong1),"",IF(OFFSET(TH!N$1,SMALL(Dong1,ROWS($1:211)),)="1111",OFFSET(TH!C$1,SMALL(Dong1,ROWS($1:211)),),""))</f>
        <v/>
      </c>
      <c r="E224" s="95" t="str">
        <f ca="1">IF(ROWS($1:211)&gt;COUNT(Dong1),"",OFFSET(TH!E$1,SMALL(Dong1,ROWS($1:211)),))</f>
        <v/>
      </c>
      <c r="F224" s="66" t="str">
        <f ca="1">IF(ROWS($1:211)&gt;COUNT(Dong1),"",IF(OFFSET(TH!N$1,SMALL(Dong1,ROWS($1:211)),)="1111",OFFSET(TH!M$1,SMALL(Dong1,ROWS($1:211)),),OFFSET(TH!N$1,SMALL(Dong1,ROWS($1:211)),)))</f>
        <v/>
      </c>
      <c r="G224" s="67" t="str">
        <f ca="1">IF(ROWS($1:211)&gt;COUNT(Dong1),"",IF(OFFSET(TH!M$1,SMALL(Dong1,ROWS($1:211)),)="1111",OFFSET(TH!L$1,SMALL(Dong1,ROWS($1:211)),),0))</f>
        <v/>
      </c>
      <c r="H224" s="65" t="str">
        <f ca="1">IF(ROWS($1:211)&gt;COUNT(Dong1),"",IF(OFFSET(TH!N$1,SMALL(Dong1,ROWS($1:211)),)="1111",OFFSET(TH!L$1,SMALL(Dong1,ROWS($1:211)),),0))</f>
        <v/>
      </c>
      <c r="I224" s="63">
        <f t="shared" ca="1" si="4"/>
        <v>0</v>
      </c>
      <c r="J224" s="68"/>
    </row>
    <row r="225" spans="1:12" ht="19.5" customHeight="1">
      <c r="A225" s="69"/>
      <c r="B225" s="68"/>
      <c r="C225" s="68"/>
      <c r="D225" s="68"/>
      <c r="E225" s="96"/>
      <c r="F225" s="70"/>
      <c r="G225" s="68"/>
      <c r="H225" s="68"/>
      <c r="I225" s="63"/>
      <c r="J225" s="68"/>
    </row>
    <row r="226" spans="1:12" s="58" customFormat="1" ht="19.5" customHeight="1">
      <c r="A226" s="71"/>
      <c r="B226" s="71"/>
      <c r="C226" s="71"/>
      <c r="D226" s="71"/>
      <c r="E226" s="71" t="s">
        <v>59</v>
      </c>
      <c r="F226" s="72" t="s">
        <v>15</v>
      </c>
      <c r="G226" s="71">
        <f ca="1">SUM(G14:G225)</f>
        <v>13974736000</v>
      </c>
      <c r="H226" s="71">
        <f ca="1">SUM(H14:H225)</f>
        <v>13997470000</v>
      </c>
      <c r="I226" s="72" t="s">
        <v>15</v>
      </c>
      <c r="J226" s="72" t="s">
        <v>15</v>
      </c>
    </row>
    <row r="227" spans="1:12" s="58" customFormat="1" ht="19.5" customHeight="1">
      <c r="A227" s="73"/>
      <c r="B227" s="73"/>
      <c r="C227" s="73"/>
      <c r="D227" s="73"/>
      <c r="E227" s="73" t="s">
        <v>60</v>
      </c>
      <c r="F227" s="74" t="s">
        <v>15</v>
      </c>
      <c r="G227" s="74" t="s">
        <v>15</v>
      </c>
      <c r="H227" s="74" t="s">
        <v>15</v>
      </c>
      <c r="I227" s="75">
        <f ca="1">I13+G226-H226</f>
        <v>19973000</v>
      </c>
      <c r="J227" s="74" t="s">
        <v>15</v>
      </c>
    </row>
    <row r="228" spans="1:12">
      <c r="L228" s="97" t="s">
        <v>66</v>
      </c>
    </row>
    <row r="229" spans="1:12">
      <c r="A229" s="76" t="s">
        <v>65</v>
      </c>
      <c r="L229" s="97" t="s">
        <v>67</v>
      </c>
    </row>
    <row r="230" spans="1:12">
      <c r="A230" s="83" t="str">
        <f ca="1">"- Ngày mở sổ: "&amp;DAY($A$14)&amp;"/"&amp;MONTH($A$14)&amp;"/ 2015"</f>
        <v>- Ngày mở sổ: 1/3/ 2015</v>
      </c>
      <c r="L230" s="97" t="s">
        <v>61</v>
      </c>
    </row>
    <row r="231" spans="1:12">
      <c r="I231" s="86" t="str">
        <f>"Ngày "&amp;IF(OR($L$11=4,$L$11=6,$L$11=9,$L$11=11),"30",IF($L$11=2,"28","31"))&amp;" tháng "&amp;$L$11&amp;"  năm  2016 "</f>
        <v xml:space="preserve">Ngày 31 tháng 3  năm  2016 </v>
      </c>
      <c r="L231" s="97" t="s">
        <v>65</v>
      </c>
    </row>
    <row r="232" spans="1:12" s="77" customFormat="1" ht="14.25">
      <c r="C232" s="77" t="s">
        <v>10</v>
      </c>
      <c r="E232" s="77" t="s">
        <v>11</v>
      </c>
      <c r="I232" s="77" t="s">
        <v>40</v>
      </c>
    </row>
    <row r="233" spans="1:12" s="78" customFormat="1">
      <c r="C233" s="78" t="s">
        <v>12</v>
      </c>
      <c r="E233" s="78" t="s">
        <v>12</v>
      </c>
      <c r="I233" s="78" t="s">
        <v>62</v>
      </c>
    </row>
    <row r="234" spans="1:12" s="78" customFormat="1"/>
    <row r="235" spans="1:12" s="78" customFormat="1"/>
    <row r="236" spans="1:12" s="78" customFormat="1"/>
    <row r="237" spans="1:12" s="78" customFormat="1"/>
    <row r="240" spans="1:12" ht="15.75">
      <c r="C240" s="93" t="s">
        <v>64</v>
      </c>
      <c r="I240" s="94" t="s">
        <v>39</v>
      </c>
    </row>
    <row r="241" spans="1:10">
      <c r="E241" s="53">
        <f ca="1">SUMIF($D$14:$D$36,#REF!,H14:H36)</f>
        <v>0</v>
      </c>
    </row>
    <row r="244" spans="1:10">
      <c r="A244" s="53">
        <v>2</v>
      </c>
      <c r="B244" s="53">
        <v>3</v>
      </c>
      <c r="C244" s="53">
        <v>4</v>
      </c>
      <c r="D244" s="53">
        <v>5</v>
      </c>
      <c r="E244" s="53">
        <v>6</v>
      </c>
      <c r="F244" s="53">
        <v>9</v>
      </c>
      <c r="G244" s="53">
        <v>10</v>
      </c>
      <c r="H244" s="53">
        <v>11</v>
      </c>
      <c r="I244" s="53">
        <v>12</v>
      </c>
      <c r="J244" s="53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2"/>
  <sheetViews>
    <sheetView showZeros="0" workbookViewId="0">
      <pane ySplit="3" topLeftCell="A10" activePane="bottomLeft" state="frozen"/>
      <selection pane="bottomLeft" activeCell="A31" sqref="A31:XFD31"/>
    </sheetView>
  </sheetViews>
  <sheetFormatPr defaultColWidth="8" defaultRowHeight="13.5"/>
  <cols>
    <col min="1" max="1" width="5.5703125" style="84" customWidth="1"/>
    <col min="2" max="2" width="18.140625" style="84" customWidth="1"/>
    <col min="3" max="3" width="10.28515625" style="84" customWidth="1"/>
    <col min="4" max="4" width="13.140625" style="84" customWidth="1"/>
    <col min="5" max="6" width="13.7109375" style="84" customWidth="1"/>
    <col min="7" max="7" width="11.42578125" style="84" customWidth="1"/>
    <col min="8" max="8" width="12.7109375" style="84" customWidth="1"/>
    <col min="9" max="9" width="8" style="84"/>
    <col min="10" max="10" width="12.85546875" style="84" bestFit="1" customWidth="1"/>
    <col min="11" max="16384" width="8" style="84"/>
  </cols>
  <sheetData>
    <row r="1" spans="1:10" ht="27" customHeight="1">
      <c r="A1" s="190" t="s">
        <v>577</v>
      </c>
      <c r="B1" s="190"/>
      <c r="C1" s="190"/>
      <c r="D1" s="190"/>
      <c r="E1" s="190"/>
      <c r="F1" s="190"/>
      <c r="G1" s="190"/>
      <c r="H1" s="190"/>
    </row>
    <row r="2" spans="1:10" s="10" customFormat="1" ht="14.25" customHeight="1">
      <c r="A2" s="193" t="s">
        <v>23</v>
      </c>
      <c r="B2" s="195" t="s">
        <v>24</v>
      </c>
      <c r="C2" s="191" t="s">
        <v>25</v>
      </c>
      <c r="D2" s="192"/>
      <c r="E2" s="191" t="s">
        <v>26</v>
      </c>
      <c r="F2" s="192"/>
      <c r="G2" s="191" t="s">
        <v>28</v>
      </c>
      <c r="H2" s="192"/>
      <c r="J2" s="112"/>
    </row>
    <row r="3" spans="1:10" s="10" customFormat="1" ht="14.25" customHeight="1">
      <c r="A3" s="194"/>
      <c r="B3" s="196"/>
      <c r="C3" s="105" t="s">
        <v>29</v>
      </c>
      <c r="D3" s="105" t="s">
        <v>30</v>
      </c>
      <c r="E3" s="105" t="s">
        <v>29</v>
      </c>
      <c r="F3" s="105" t="s">
        <v>30</v>
      </c>
      <c r="G3" s="105" t="s">
        <v>29</v>
      </c>
      <c r="H3" s="105" t="s">
        <v>30</v>
      </c>
    </row>
    <row r="4" spans="1:10" s="10" customFormat="1" ht="16.5" customHeight="1">
      <c r="A4" s="6">
        <f t="shared" ref="A4:A37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57757000</v>
      </c>
      <c r="F4" s="8">
        <f t="array" ref="F4">SUM(IF("331"&amp;B4=KHC&amp;KH,TH))</f>
        <v>249299000</v>
      </c>
      <c r="G4" s="46">
        <f t="shared" ref="G4:G36" si="1">ROUND(MAX(C4+E4-D4-F4,0),2)</f>
        <v>0</v>
      </c>
      <c r="H4" s="46">
        <f t="shared" ref="H4:H36" si="2">ROUND(MAX(D4+F4-C4-E4,0),2)</f>
        <v>191542000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6">
        <f t="shared" si="1"/>
        <v>0</v>
      </c>
      <c r="H5" s="46">
        <f t="shared" si="2"/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6">
        <f t="shared" si="1"/>
        <v>0</v>
      </c>
      <c r="H6" s="46">
        <f t="shared" si="2"/>
        <v>0</v>
      </c>
    </row>
    <row r="7" spans="1:10" s="10" customFormat="1" ht="16.5" customHeight="1">
      <c r="A7" s="6">
        <f t="shared" si="0"/>
        <v>4</v>
      </c>
      <c r="B7" s="41" t="s">
        <v>78</v>
      </c>
      <c r="C7" s="8"/>
      <c r="D7" s="8">
        <v>326003000</v>
      </c>
      <c r="E7" s="8">
        <f t="array" ref="E7">SUM(IF("331"&amp;B7=KHN&amp;KH,TH))</f>
        <v>782228000</v>
      </c>
      <c r="F7" s="8">
        <f t="array" ref="F7">SUM(IF("331"&amp;B7=KHC&amp;KH,TH))</f>
        <v>1133827000</v>
      </c>
      <c r="G7" s="46">
        <f t="shared" si="1"/>
        <v>0</v>
      </c>
      <c r="H7" s="46">
        <f t="shared" si="2"/>
        <v>677602000</v>
      </c>
    </row>
    <row r="8" spans="1:10" s="10" customFormat="1" ht="16.5" customHeight="1">
      <c r="A8" s="6">
        <f t="shared" si="0"/>
        <v>5</v>
      </c>
      <c r="B8" s="41" t="s">
        <v>694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817551000</v>
      </c>
      <c r="G8" s="46">
        <f t="shared" si="1"/>
        <v>0</v>
      </c>
      <c r="H8" s="46">
        <f t="shared" si="2"/>
        <v>617551000</v>
      </c>
    </row>
    <row r="9" spans="1:10" s="10" customFormat="1" ht="16.5" customHeight="1">
      <c r="A9" s="6">
        <f t="shared" si="0"/>
        <v>6</v>
      </c>
      <c r="B9" s="7" t="s">
        <v>77</v>
      </c>
      <c r="C9" s="8"/>
      <c r="D9" s="8">
        <v>421900000</v>
      </c>
      <c r="E9" s="8">
        <f t="array" ref="E9">SUM(IF("331"&amp;B9=KHN&amp;KH,TH))</f>
        <v>999700000</v>
      </c>
      <c r="F9" s="8">
        <f t="array" ref="F9">SUM(IF("331"&amp;B9=KHC&amp;KH,TH))</f>
        <v>577800000</v>
      </c>
      <c r="G9" s="46">
        <f t="shared" si="1"/>
        <v>0</v>
      </c>
      <c r="H9" s="46">
        <f t="shared" si="2"/>
        <v>0</v>
      </c>
    </row>
    <row r="10" spans="1:10" s="10" customFormat="1" ht="16.5" customHeight="1">
      <c r="A10" s="6">
        <f t="shared" si="0"/>
        <v>7</v>
      </c>
      <c r="B10" s="40" t="s">
        <v>79</v>
      </c>
      <c r="C10" s="8"/>
      <c r="D10" s="8">
        <v>505179000</v>
      </c>
      <c r="E10" s="8">
        <f t="array" ref="E10">SUM(IF("331"&amp;B10=KHN&amp;KH,TH))</f>
        <v>400000000</v>
      </c>
      <c r="F10" s="8">
        <f t="array" ref="F10">SUM(IF("331"&amp;B10=KHC&amp;KH,TH))</f>
        <v>0</v>
      </c>
      <c r="G10" s="46">
        <f t="shared" si="1"/>
        <v>0</v>
      </c>
      <c r="H10" s="46">
        <f t="shared" si="2"/>
        <v>105179000</v>
      </c>
    </row>
    <row r="11" spans="1:10" s="10" customFormat="1" ht="16.5" customHeight="1">
      <c r="A11" s="6">
        <f t="shared" si="0"/>
        <v>8</v>
      </c>
      <c r="B11" s="7" t="s">
        <v>86</v>
      </c>
      <c r="C11" s="8"/>
      <c r="D11" s="8">
        <v>100670000</v>
      </c>
      <c r="E11" s="8">
        <f t="array" ref="E11">SUM(IF("331"&amp;B11=KHN&amp;KH,TH))</f>
        <v>100670000</v>
      </c>
      <c r="F11" s="8">
        <f t="array" ref="F11">SUM(IF("331"&amp;B11=KHC&amp;KH,TH))</f>
        <v>0</v>
      </c>
      <c r="G11" s="46">
        <f t="shared" si="1"/>
        <v>0</v>
      </c>
      <c r="H11" s="46">
        <f t="shared" si="2"/>
        <v>0</v>
      </c>
    </row>
    <row r="12" spans="1:10" s="10" customFormat="1" ht="16.5" customHeight="1">
      <c r="A12" s="6">
        <f t="shared" si="0"/>
        <v>9</v>
      </c>
      <c r="B12" s="7" t="s">
        <v>80</v>
      </c>
      <c r="C12" s="8"/>
      <c r="D12" s="8">
        <v>46595000</v>
      </c>
      <c r="E12" s="8">
        <f t="array" ref="E12">SUM(IF("331"&amp;B12=KHN&amp;KH,TH))</f>
        <v>46595000</v>
      </c>
      <c r="F12" s="8">
        <f t="array" ref="F12">SUM(IF("331"&amp;B12=KHC&amp;KH,TH))</f>
        <v>0</v>
      </c>
      <c r="G12" s="46">
        <f t="shared" si="1"/>
        <v>0</v>
      </c>
      <c r="H12" s="46">
        <f t="shared" si="2"/>
        <v>0</v>
      </c>
    </row>
    <row r="13" spans="1:10" s="10" customFormat="1" ht="16.5" customHeight="1">
      <c r="A13" s="6">
        <f t="shared" si="0"/>
        <v>10</v>
      </c>
      <c r="B13" s="7" t="s">
        <v>81</v>
      </c>
      <c r="C13" s="8"/>
      <c r="D13" s="8">
        <v>0</v>
      </c>
      <c r="E13" s="8">
        <f t="array" ref="E13">SUM(IF("331"&amp;B13=KHN&amp;KH,TH))</f>
        <v>0</v>
      </c>
      <c r="F13" s="8">
        <f t="array" ref="F13">SUM(IF("331"&amp;B13=KHC&amp;KH,TH))</f>
        <v>233520000</v>
      </c>
      <c r="G13" s="46">
        <f t="shared" si="1"/>
        <v>0</v>
      </c>
      <c r="H13" s="46">
        <f t="shared" si="2"/>
        <v>233520000</v>
      </c>
    </row>
    <row r="14" spans="1:10" s="10" customFormat="1" ht="16.5" customHeight="1">
      <c r="A14" s="6">
        <f t="shared" si="0"/>
        <v>11</v>
      </c>
      <c r="B14" s="7" t="s">
        <v>91</v>
      </c>
      <c r="C14" s="8"/>
      <c r="D14" s="8">
        <v>101477000</v>
      </c>
      <c r="E14" s="8">
        <f t="array" ref="E14">SUM(IF("331"&amp;B14=KHN&amp;KH,TH))</f>
        <v>101477000</v>
      </c>
      <c r="F14" s="8">
        <f t="array" ref="F14">SUM(IF("331"&amp;B14=KHC&amp;KH,TH))</f>
        <v>0</v>
      </c>
      <c r="G14" s="46">
        <f t="shared" si="1"/>
        <v>0</v>
      </c>
      <c r="H14" s="46">
        <f t="shared" si="2"/>
        <v>0</v>
      </c>
    </row>
    <row r="15" spans="1:10" s="10" customFormat="1" ht="16.5" customHeight="1">
      <c r="A15" s="6">
        <f t="shared" si="0"/>
        <v>12</v>
      </c>
      <c r="B15" s="7" t="s">
        <v>83</v>
      </c>
      <c r="C15" s="8"/>
      <c r="D15" s="8">
        <v>246532000</v>
      </c>
      <c r="E15" s="8">
        <f t="array" ref="E15">SUM(IF("331"&amp;B15=KHN&amp;KH,TH))</f>
        <v>146532000</v>
      </c>
      <c r="F15" s="8">
        <f t="array" ref="F15">SUM(IF("331"&amp;B15=KHC&amp;KH,TH))</f>
        <v>101835000</v>
      </c>
      <c r="G15" s="46">
        <f t="shared" si="1"/>
        <v>0</v>
      </c>
      <c r="H15" s="46">
        <f t="shared" si="2"/>
        <v>201835000</v>
      </c>
    </row>
    <row r="16" spans="1:10" s="10" customFormat="1" ht="16.5" customHeight="1">
      <c r="A16" s="6">
        <f t="shared" si="0"/>
        <v>13</v>
      </c>
      <c r="B16" s="7" t="s">
        <v>84</v>
      </c>
      <c r="C16" s="8"/>
      <c r="D16" s="8">
        <v>732020000</v>
      </c>
      <c r="E16" s="8">
        <f t="array" ref="E16">SUM(IF("331"&amp;B16=KHN&amp;KH,TH))</f>
        <v>165100000</v>
      </c>
      <c r="F16" s="8">
        <f t="array" ref="F16">SUM(IF("331"&amp;B16=KHC&amp;KH,TH))</f>
        <v>17080000</v>
      </c>
      <c r="G16" s="46">
        <f t="shared" si="1"/>
        <v>0</v>
      </c>
      <c r="H16" s="46">
        <f t="shared" si="2"/>
        <v>584000000</v>
      </c>
    </row>
    <row r="17" spans="1:8" s="10" customFormat="1" ht="16.5" customHeight="1">
      <c r="A17" s="6">
        <f t="shared" si="0"/>
        <v>14</v>
      </c>
      <c r="B17" s="7" t="s">
        <v>90</v>
      </c>
      <c r="C17" s="8"/>
      <c r="D17" s="8">
        <v>369802000</v>
      </c>
      <c r="E17" s="8">
        <f t="array" ref="E17">SUM(IF("331"&amp;B17=KHN&amp;KH,TH))</f>
        <v>569802000</v>
      </c>
      <c r="F17" s="8">
        <f t="array" ref="F17">SUM(IF("331"&amp;B17=KHC&amp;KH,TH))</f>
        <v>995491000</v>
      </c>
      <c r="G17" s="46">
        <f t="shared" si="1"/>
        <v>0</v>
      </c>
      <c r="H17" s="46">
        <f t="shared" si="2"/>
        <v>795491000</v>
      </c>
    </row>
    <row r="18" spans="1:8" s="10" customFormat="1" ht="16.5" customHeight="1">
      <c r="A18" s="6">
        <f t="shared" si="0"/>
        <v>15</v>
      </c>
      <c r="B18" s="7" t="s">
        <v>82</v>
      </c>
      <c r="C18" s="8"/>
      <c r="D18" s="8">
        <v>140000000</v>
      </c>
      <c r="E18" s="8">
        <f t="array" ref="E18">SUM(IF("331"&amp;B18=KHN&amp;KH,TH))</f>
        <v>104715000</v>
      </c>
      <c r="F18" s="8">
        <f t="array" ref="F18">SUM(IF("331"&amp;B18=KHC&amp;KH,TH))</f>
        <v>0</v>
      </c>
      <c r="G18" s="46">
        <f t="shared" si="1"/>
        <v>0</v>
      </c>
      <c r="H18" s="46">
        <f t="shared" si="2"/>
        <v>35285000</v>
      </c>
    </row>
    <row r="19" spans="1:8" s="10" customFormat="1" ht="16.5" customHeight="1">
      <c r="A19" s="6">
        <f t="shared" si="0"/>
        <v>16</v>
      </c>
      <c r="B19" s="40" t="s">
        <v>88</v>
      </c>
      <c r="C19" s="8"/>
      <c r="D19" s="8">
        <v>40908000</v>
      </c>
      <c r="E19" s="8">
        <f t="array" ref="E19">SUM(IF("331"&amp;B19=KHN&amp;KH,TH))</f>
        <v>279484000</v>
      </c>
      <c r="F19" s="8">
        <f t="array" ref="F19">SUM(IF("331"&amp;B19=KHC&amp;KH,TH))</f>
        <v>238576000</v>
      </c>
      <c r="G19" s="46">
        <f t="shared" si="1"/>
        <v>0</v>
      </c>
      <c r="H19" s="46">
        <f t="shared" si="2"/>
        <v>0</v>
      </c>
    </row>
    <row r="20" spans="1:8" s="10" customFormat="1" ht="16.5" customHeight="1">
      <c r="A20" s="6">
        <f t="shared" si="0"/>
        <v>17</v>
      </c>
      <c r="B20" s="7" t="s">
        <v>94</v>
      </c>
      <c r="C20" s="8"/>
      <c r="D20" s="8">
        <v>804200000</v>
      </c>
      <c r="E20" s="8">
        <f t="array" ref="E20">SUM(IF("331"&amp;B20=KHN&amp;KH,TH))</f>
        <v>304200000</v>
      </c>
      <c r="F20" s="8">
        <f t="array" ref="F20">SUM(IF("331"&amp;B20=KHC&amp;KH,TH))</f>
        <v>0</v>
      </c>
      <c r="G20" s="46">
        <f t="shared" si="1"/>
        <v>0</v>
      </c>
      <c r="H20" s="46">
        <f t="shared" si="2"/>
        <v>500000000</v>
      </c>
    </row>
    <row r="21" spans="1:8" s="10" customFormat="1" ht="16.5" customHeight="1">
      <c r="A21" s="6">
        <f t="shared" si="0"/>
        <v>18</v>
      </c>
      <c r="B21" s="7" t="s">
        <v>95</v>
      </c>
      <c r="C21" s="8"/>
      <c r="D21" s="8">
        <v>95985000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6">
        <f t="shared" si="1"/>
        <v>0</v>
      </c>
      <c r="H21" s="46">
        <f t="shared" si="2"/>
        <v>95985000</v>
      </c>
    </row>
    <row r="22" spans="1:8" s="10" customFormat="1" ht="16.5" customHeight="1">
      <c r="A22" s="6">
        <f t="shared" si="0"/>
        <v>19</v>
      </c>
      <c r="B22" s="7" t="s">
        <v>108</v>
      </c>
      <c r="C22" s="8"/>
      <c r="D22" s="8">
        <v>17280000</v>
      </c>
      <c r="E22" s="8">
        <f t="array" ref="E22">SUM(IF("331"&amp;B22=KHN&amp;KH,TH))</f>
        <v>0</v>
      </c>
      <c r="F22" s="8">
        <f t="array" ref="F22">SUM(IF("331"&amp;B22=KHC&amp;KH,TH))</f>
        <v>4800000</v>
      </c>
      <c r="G22" s="46">
        <f t="shared" si="1"/>
        <v>0</v>
      </c>
      <c r="H22" s="46">
        <f t="shared" si="2"/>
        <v>22080000</v>
      </c>
    </row>
    <row r="23" spans="1:8" s="10" customFormat="1" ht="16.5" customHeight="1">
      <c r="A23" s="6">
        <f t="shared" si="0"/>
        <v>20</v>
      </c>
      <c r="B23" s="7" t="s">
        <v>109</v>
      </c>
      <c r="C23" s="8"/>
      <c r="D23" s="8">
        <v>0</v>
      </c>
      <c r="E23" s="8">
        <f t="array" ref="E23">SUM(IF("331"&amp;B23=KHN&amp;KH,TH))</f>
        <v>1764932000</v>
      </c>
      <c r="F23" s="8">
        <f t="array" ref="F23">SUM(IF("331"&amp;B23=KHC&amp;KH,TH))</f>
        <v>1293351000</v>
      </c>
      <c r="G23" s="46">
        <f t="shared" si="1"/>
        <v>471581000</v>
      </c>
      <c r="H23" s="46">
        <f t="shared" si="2"/>
        <v>0</v>
      </c>
    </row>
    <row r="24" spans="1:8" s="10" customFormat="1" ht="16.5" customHeight="1">
      <c r="A24" s="6">
        <f t="shared" si="0"/>
        <v>21</v>
      </c>
      <c r="B24" s="7" t="s">
        <v>87</v>
      </c>
      <c r="C24" s="8"/>
      <c r="D24" s="8">
        <v>0</v>
      </c>
      <c r="E24" s="8">
        <f t="array" ref="E24">SUM(IF("331"&amp;B24=KHN&amp;KH,TH))</f>
        <v>6764000</v>
      </c>
      <c r="F24" s="8">
        <f t="array" ref="F24">SUM(IF("331"&amp;B24=KHC&amp;KH,TH))</f>
        <v>6764000</v>
      </c>
      <c r="G24" s="46">
        <f t="shared" si="1"/>
        <v>0</v>
      </c>
      <c r="H24" s="46">
        <f t="shared" si="2"/>
        <v>0</v>
      </c>
    </row>
    <row r="25" spans="1:8" s="10" customFormat="1" ht="16.5" customHeight="1">
      <c r="A25" s="6">
        <f t="shared" si="0"/>
        <v>22</v>
      </c>
      <c r="B25" s="7" t="s">
        <v>111</v>
      </c>
      <c r="C25" s="8"/>
      <c r="D25" s="8"/>
      <c r="E25" s="8">
        <f t="array" ref="E25">SUM(IF("331"&amp;B25=KHN&amp;KH,TH))</f>
        <v>485000000</v>
      </c>
      <c r="F25" s="8">
        <f t="array" ref="F25">SUM(IF("331"&amp;B25=KHC&amp;KH,TH))</f>
        <v>678267000</v>
      </c>
      <c r="G25" s="46">
        <f t="shared" si="1"/>
        <v>0</v>
      </c>
      <c r="H25" s="46">
        <f t="shared" si="2"/>
        <v>193267000</v>
      </c>
    </row>
    <row r="26" spans="1:8" s="10" customFormat="1" ht="16.5" customHeight="1">
      <c r="A26" s="6">
        <f t="shared" si="0"/>
        <v>23</v>
      </c>
      <c r="B26" s="7" t="s">
        <v>110</v>
      </c>
      <c r="C26" s="8"/>
      <c r="D26" s="8">
        <v>118687000</v>
      </c>
      <c r="E26" s="8">
        <f t="array" ref="E26">SUM(IF("331"&amp;B26=KHN&amp;KH,TH))</f>
        <v>118687000</v>
      </c>
      <c r="F26" s="8">
        <f t="array" ref="F26">SUM(IF("331"&amp;B26=KHC&amp;KH,TH))</f>
        <v>0</v>
      </c>
      <c r="G26" s="46">
        <f t="shared" si="1"/>
        <v>0</v>
      </c>
      <c r="H26" s="46">
        <f t="shared" si="2"/>
        <v>0</v>
      </c>
    </row>
    <row r="27" spans="1:8" s="10" customFormat="1" ht="16.5" customHeight="1">
      <c r="A27" s="6">
        <f t="shared" si="0"/>
        <v>24</v>
      </c>
      <c r="B27" s="151" t="s">
        <v>357</v>
      </c>
      <c r="C27" s="8"/>
      <c r="D27" s="8"/>
      <c r="E27" s="8">
        <f t="array" ref="E27">SUM(IF("331"&amp;B27=KHN&amp;KH,TH))</f>
        <v>107060000</v>
      </c>
      <c r="F27" s="8">
        <f t="array" ref="F27">SUM(IF("331"&amp;B27=KHC&amp;KH,TH))</f>
        <v>107060000</v>
      </c>
      <c r="G27" s="46">
        <f t="shared" si="1"/>
        <v>0</v>
      </c>
      <c r="H27" s="46">
        <f t="shared" si="2"/>
        <v>0</v>
      </c>
    </row>
    <row r="28" spans="1:8" s="10" customFormat="1" ht="16.5" customHeight="1">
      <c r="A28" s="6">
        <f t="shared" si="0"/>
        <v>25</v>
      </c>
      <c r="B28" s="151" t="s">
        <v>585</v>
      </c>
      <c r="C28" s="8"/>
      <c r="D28" s="8"/>
      <c r="E28" s="8">
        <f t="array" ref="E28">SUM(IF("331"&amp;B28=KHN&amp;KH,TH))</f>
        <v>71370000</v>
      </c>
      <c r="F28" s="8">
        <f t="array" ref="F28">SUM(IF("331"&amp;B28=KHC&amp;KH,TH))</f>
        <v>123930000</v>
      </c>
      <c r="G28" s="46">
        <f t="shared" si="1"/>
        <v>0</v>
      </c>
      <c r="H28" s="46">
        <f t="shared" si="2"/>
        <v>52560000</v>
      </c>
    </row>
    <row r="29" spans="1:8" s="10" customFormat="1" ht="16.5" customHeight="1">
      <c r="A29" s="6">
        <f t="shared" si="0"/>
        <v>26</v>
      </c>
      <c r="B29" s="151" t="s">
        <v>660</v>
      </c>
      <c r="C29" s="8"/>
      <c r="D29" s="8"/>
      <c r="E29" s="8">
        <f t="array" ref="E29">SUM(IF("331"&amp;B29=KHN&amp;KH,TH))</f>
        <v>228667000</v>
      </c>
      <c r="F29" s="8">
        <f t="array" ref="F29">SUM(IF("331"&amp;B29=KHC&amp;KH,TH))</f>
        <v>228667000</v>
      </c>
      <c r="G29" s="46">
        <f t="shared" si="1"/>
        <v>0</v>
      </c>
      <c r="H29" s="46">
        <f t="shared" si="2"/>
        <v>0</v>
      </c>
    </row>
    <row r="30" spans="1:8" s="10" customFormat="1" ht="16.5" customHeight="1">
      <c r="A30" s="6">
        <f t="shared" si="0"/>
        <v>27</v>
      </c>
      <c r="B30" s="151" t="s">
        <v>664</v>
      </c>
      <c r="C30" s="8"/>
      <c r="D30" s="8"/>
      <c r="E30" s="8">
        <f t="array" ref="E30">SUM(IF("331"&amp;B30=KHN&amp;KH,TH))</f>
        <v>25795000</v>
      </c>
      <c r="F30" s="8">
        <f t="array" ref="F30">SUM(IF("331"&amp;B30=KHC&amp;KH,TH))</f>
        <v>25795000</v>
      </c>
      <c r="G30" s="46">
        <f t="shared" si="1"/>
        <v>0</v>
      </c>
      <c r="H30" s="46">
        <f t="shared" si="2"/>
        <v>0</v>
      </c>
    </row>
    <row r="31" spans="1:8" s="10" customFormat="1" ht="16.5" customHeight="1">
      <c r="A31" s="6">
        <f t="shared" si="0"/>
        <v>28</v>
      </c>
      <c r="B31" s="151" t="s">
        <v>715</v>
      </c>
      <c r="C31" s="8"/>
      <c r="D31" s="8"/>
      <c r="E31" s="8">
        <f t="array" ref="E31">SUM(IF("331"&amp;B31=KHN&amp;KH,TH))</f>
        <v>187173000</v>
      </c>
      <c r="F31" s="8">
        <f t="array" ref="F31">SUM(IF("331"&amp;B31=KHC&amp;KH,TH))</f>
        <v>0</v>
      </c>
      <c r="G31" s="46">
        <f t="shared" si="1"/>
        <v>187173000</v>
      </c>
      <c r="H31" s="46">
        <f t="shared" si="2"/>
        <v>0</v>
      </c>
    </row>
    <row r="32" spans="1:8" s="10" customFormat="1" ht="16.5" customHeight="1">
      <c r="A32" s="6" t="str">
        <f t="shared" si="0"/>
        <v/>
      </c>
      <c r="B32" s="151"/>
      <c r="C32" s="8"/>
      <c r="D32" s="8"/>
      <c r="E32" s="8">
        <f t="array" ref="E32">SUM(IF("331"&amp;B32=KHN&amp;KH,TH))</f>
        <v>0</v>
      </c>
      <c r="F32" s="8">
        <f t="array" ref="F32">SUM(IF("331"&amp;B32=KHC&amp;KH,TH))</f>
        <v>0</v>
      </c>
      <c r="G32" s="46">
        <f t="shared" si="1"/>
        <v>0</v>
      </c>
      <c r="H32" s="46">
        <f t="shared" si="2"/>
        <v>0</v>
      </c>
    </row>
    <row r="33" spans="1:8" s="10" customFormat="1" ht="16.5" customHeight="1">
      <c r="A33" s="6" t="str">
        <f t="shared" si="0"/>
        <v/>
      </c>
      <c r="B33" s="151"/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46">
        <f t="shared" si="1"/>
        <v>0</v>
      </c>
      <c r="H33" s="46">
        <f t="shared" si="2"/>
        <v>0</v>
      </c>
    </row>
    <row r="34" spans="1:8" s="10" customFormat="1" ht="16.5" customHeight="1">
      <c r="A34" s="6" t="str">
        <f t="shared" si="0"/>
        <v/>
      </c>
      <c r="B34" s="151"/>
      <c r="C34" s="8"/>
      <c r="D34" s="8"/>
      <c r="E34" s="8">
        <f t="array" ref="E34">SUM(IF("331"&amp;B34=KHN&amp;KH,TH))</f>
        <v>0</v>
      </c>
      <c r="F34" s="8">
        <f t="array" ref="F34">SUM(IF("331"&amp;B34=KHC&amp;KH,TH))</f>
        <v>0</v>
      </c>
      <c r="G34" s="46">
        <f t="shared" si="1"/>
        <v>0</v>
      </c>
      <c r="H34" s="46">
        <f t="shared" si="2"/>
        <v>0</v>
      </c>
    </row>
    <row r="35" spans="1:8" s="10" customFormat="1" ht="16.5" customHeight="1">
      <c r="A35" s="6" t="str">
        <f t="shared" si="0"/>
        <v/>
      </c>
      <c r="B35" s="151"/>
      <c r="C35" s="8"/>
      <c r="D35" s="8"/>
      <c r="E35" s="8">
        <f t="array" ref="E35">SUM(IF("331"&amp;B35=KHN&amp;KH,TH))</f>
        <v>0</v>
      </c>
      <c r="F35" s="8">
        <f t="array" ref="F35">SUM(IF("331"&amp;B35=KHC&amp;KH,TH))</f>
        <v>0</v>
      </c>
      <c r="G35" s="46">
        <f t="shared" si="1"/>
        <v>0</v>
      </c>
      <c r="H35" s="46">
        <f t="shared" si="2"/>
        <v>0</v>
      </c>
    </row>
    <row r="36" spans="1:8" s="10" customFormat="1" ht="16.5" customHeight="1">
      <c r="A36" s="6" t="str">
        <f t="shared" si="0"/>
        <v/>
      </c>
      <c r="B36" s="151"/>
      <c r="C36" s="8"/>
      <c r="D36" s="8"/>
      <c r="E36" s="8">
        <f t="array" ref="E36">SUM(IF("331"&amp;B36=KHN&amp;KH,TH))</f>
        <v>0</v>
      </c>
      <c r="F36" s="8">
        <f t="array" ref="F36">SUM(IF("331"&amp;B36=KHC&amp;KH,TH))</f>
        <v>0</v>
      </c>
      <c r="G36" s="46">
        <f t="shared" si="1"/>
        <v>0</v>
      </c>
      <c r="H36" s="46">
        <f t="shared" si="2"/>
        <v>0</v>
      </c>
    </row>
    <row r="37" spans="1:8" s="10" customFormat="1" ht="16.5" customHeight="1">
      <c r="A37" s="6" t="str">
        <f t="shared" si="0"/>
        <v/>
      </c>
      <c r="B37" s="7"/>
      <c r="C37" s="8"/>
      <c r="D37" s="8"/>
      <c r="E37" s="8"/>
      <c r="F37" s="8"/>
      <c r="G37" s="46"/>
      <c r="H37" s="46"/>
    </row>
    <row r="38" spans="1:8" s="14" customFormat="1" ht="14.25" customHeight="1">
      <c r="A38" s="11"/>
      <c r="B38" s="12" t="s">
        <v>27</v>
      </c>
      <c r="C38" s="13">
        <f t="shared" ref="C38:H38" si="3">SUM(C4:C37)</f>
        <v>0</v>
      </c>
      <c r="D38" s="13">
        <f t="shared" si="3"/>
        <v>4263150500</v>
      </c>
      <c r="E38" s="13">
        <f t="shared" si="3"/>
        <v>8181898500</v>
      </c>
      <c r="F38" s="13">
        <f t="shared" si="3"/>
        <v>7565891000</v>
      </c>
      <c r="G38" s="13">
        <f t="shared" si="3"/>
        <v>658754000</v>
      </c>
      <c r="H38" s="13">
        <f t="shared" si="3"/>
        <v>4305897000</v>
      </c>
    </row>
    <row r="39" spans="1:8">
      <c r="E39" s="158">
        <f t="array" ref="E39">SUM(IF("331"=KHN,TH))</f>
        <v>8181898500</v>
      </c>
      <c r="F39" s="158">
        <f t="array" ref="F39">SUM(IF("331"=KHC,TH))</f>
        <v>7565891000</v>
      </c>
    </row>
    <row r="40" spans="1:8">
      <c r="E40" s="15">
        <f>E38-E39</f>
        <v>0</v>
      </c>
      <c r="F40" s="15">
        <f>F38-F39</f>
        <v>0</v>
      </c>
    </row>
    <row r="42" spans="1:8">
      <c r="E42" s="85"/>
      <c r="F42" s="85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topLeftCell="A4" workbookViewId="0">
      <pane ySplit="7" topLeftCell="A14" activePane="bottomLeft" state="frozen"/>
      <selection activeCell="A4" sqref="A4"/>
      <selection pane="bottomLeft" activeCell="G5" sqref="G5:H5"/>
    </sheetView>
  </sheetViews>
  <sheetFormatPr defaultRowHeight="12.75"/>
  <cols>
    <col min="1" max="1" width="9.140625" customWidth="1"/>
    <col min="2" max="2" width="7.42578125" style="116" hidden="1" customWidth="1"/>
    <col min="3" max="3" width="9.140625" hidden="1" customWidth="1"/>
    <col min="4" max="4" width="32.28515625" customWidth="1"/>
    <col min="5" max="5" width="11.7109375" customWidth="1"/>
    <col min="6" max="6" width="8.5703125" customWidth="1"/>
    <col min="7" max="7" width="9.5703125" customWidth="1"/>
    <col min="8" max="10" width="14" customWidth="1"/>
  </cols>
  <sheetData>
    <row r="1" spans="1:10" s="3" customFormat="1" ht="14.25" customHeight="1">
      <c r="A1" s="1" t="s">
        <v>96</v>
      </c>
      <c r="B1" s="111"/>
      <c r="C1" s="16"/>
      <c r="H1" s="2"/>
      <c r="I1" s="199"/>
      <c r="J1" s="199"/>
    </row>
    <row r="2" spans="1:10" s="3" customFormat="1" ht="14.25" customHeight="1">
      <c r="A2" s="1" t="s">
        <v>63</v>
      </c>
      <c r="B2" s="111"/>
      <c r="C2" s="16"/>
      <c r="H2" s="17"/>
      <c r="I2" s="200"/>
      <c r="J2" s="200"/>
    </row>
    <row r="3" spans="1:10" s="3" customFormat="1" ht="14.25" customHeight="1">
      <c r="A3" s="4" t="s">
        <v>97</v>
      </c>
      <c r="B3" s="111"/>
      <c r="C3" s="16"/>
      <c r="H3" s="17"/>
      <c r="I3" s="200"/>
      <c r="J3" s="200"/>
    </row>
    <row r="4" spans="1:10" s="5" customFormat="1" ht="28.5" customHeight="1">
      <c r="A4" s="203" t="s">
        <v>98</v>
      </c>
      <c r="B4" s="203"/>
      <c r="C4" s="203"/>
      <c r="D4" s="203"/>
      <c r="E4" s="203"/>
      <c r="F4" s="203"/>
      <c r="G4" s="203"/>
      <c r="H4" s="203"/>
      <c r="I4" s="203"/>
      <c r="J4" s="203"/>
    </row>
    <row r="5" spans="1:10" s="18" customFormat="1" ht="14.25" customHeight="1">
      <c r="B5" s="112"/>
      <c r="F5" s="106" t="s">
        <v>32</v>
      </c>
      <c r="G5" s="204" t="s">
        <v>111</v>
      </c>
      <c r="H5" s="204"/>
      <c r="I5" s="129"/>
    </row>
    <row r="6" spans="1:10" s="18" customFormat="1" ht="6.75" customHeight="1">
      <c r="B6" s="113"/>
      <c r="C6" s="201"/>
      <c r="D6" s="201"/>
      <c r="E6" s="201"/>
      <c r="F6" s="201"/>
      <c r="G6" s="201"/>
      <c r="H6" s="201"/>
      <c r="I6" s="201"/>
      <c r="J6" s="201"/>
    </row>
    <row r="7" spans="1:10" s="18" customFormat="1" ht="14.25" customHeight="1">
      <c r="A7" s="198" t="s">
        <v>16</v>
      </c>
      <c r="B7" s="202" t="s">
        <v>1</v>
      </c>
      <c r="C7" s="202"/>
      <c r="D7" s="198" t="s">
        <v>0</v>
      </c>
      <c r="E7" s="205"/>
      <c r="F7" s="198" t="s">
        <v>72</v>
      </c>
      <c r="G7" s="198" t="s">
        <v>73</v>
      </c>
      <c r="H7" s="197" t="s">
        <v>99</v>
      </c>
      <c r="I7" s="197" t="s">
        <v>107</v>
      </c>
      <c r="J7" s="202" t="s">
        <v>20</v>
      </c>
    </row>
    <row r="8" spans="1:10" s="18" customFormat="1" ht="28.5" customHeight="1">
      <c r="A8" s="198"/>
      <c r="B8" s="114" t="s">
        <v>14</v>
      </c>
      <c r="C8" s="26" t="s">
        <v>21</v>
      </c>
      <c r="D8" s="198"/>
      <c r="E8" s="206"/>
      <c r="F8" s="198"/>
      <c r="G8" s="198"/>
      <c r="H8" s="197"/>
      <c r="I8" s="197"/>
      <c r="J8" s="202"/>
    </row>
    <row r="9" spans="1:10" s="18" customFormat="1" ht="11.25" customHeight="1">
      <c r="A9" s="20" t="s">
        <v>2</v>
      </c>
      <c r="B9" s="115" t="s">
        <v>3</v>
      </c>
      <c r="C9" s="20" t="s">
        <v>4</v>
      </c>
      <c r="D9" s="20" t="s">
        <v>5</v>
      </c>
      <c r="E9" s="161"/>
      <c r="F9" s="20" t="s">
        <v>6</v>
      </c>
      <c r="G9" s="20">
        <v>1</v>
      </c>
      <c r="H9" s="20">
        <v>2</v>
      </c>
      <c r="I9" s="20">
        <v>3</v>
      </c>
      <c r="J9" s="20">
        <v>4</v>
      </c>
    </row>
    <row r="10" spans="1:10" s="18" customFormat="1" ht="18" customHeight="1">
      <c r="A10" s="20"/>
      <c r="B10" s="25"/>
      <c r="C10" s="20"/>
      <c r="D10" s="21" t="s">
        <v>7</v>
      </c>
      <c r="E10" s="21"/>
      <c r="F10" s="20"/>
      <c r="G10" s="22"/>
      <c r="H10" s="22"/>
      <c r="I10" s="22"/>
      <c r="J10" s="44">
        <f>VLOOKUP($G$5,'331'!$B$4:$H$37,3,0)</f>
        <v>0</v>
      </c>
    </row>
    <row r="11" spans="1:10" s="18" customFormat="1" ht="18" customHeight="1">
      <c r="A11" s="9">
        <f ca="1">IF(ROWS($1:1)&gt;COUNT(Dong),"",OFFSET(TH!B$1,SMALL(Dong,ROWS($1:1)),))</f>
        <v>42711</v>
      </c>
      <c r="B11" s="49">
        <f ca="1">IF(ROWS($1:1)&gt;COUNT(Dong),"",OFFSET(TH!C$1,SMALL(Dong,ROWS($1:1)),))</f>
        <v>0</v>
      </c>
      <c r="C11" s="9">
        <f ca="1">IF(ROWS($1:1)&gt;COUNT(Dong),"",OFFSET(TH!D$1,SMALL(Dong,ROWS($1:1)),))</f>
        <v>42711</v>
      </c>
      <c r="D11" s="92" t="str">
        <f ca="1">IF(ROWS($1:1)&gt;COUNT(Dong),"",OFFSET(TH!E$1,SMALL(Dong,ROWS($1:1)),))</f>
        <v>Ghẹ khô</v>
      </c>
      <c r="E11" s="207">
        <f ca="1">IF(ROWS($1:1)&gt;COUNT(Dong),"",OFFSET(TH!F$1,SMALL(Dong,ROWS($1:1)),))</f>
        <v>0</v>
      </c>
      <c r="F11" s="160">
        <f ca="1">IF(ROWS($1:1)&gt;COUNT(Dong),"",OFFSET(TH!H$1,SMALL(Dong,ROWS($1:1)),))</f>
        <v>495</v>
      </c>
      <c r="G11" s="117">
        <f ca="1">IF(ROWS($1:1)&gt;COUNT(Dong),"",OFFSET(TH!I$1,SMALL(Dong,ROWS($1:1)),))</f>
        <v>80000</v>
      </c>
      <c r="H11" s="49">
        <f ca="1">IF(ROWS($1:1)&gt;COUNT(Dong),"",IF(OFFSET(TH!N$1,SMALL(Dong,ROWS($1:1)),)="331",OFFSET(TH!L$1,SMALL(Dong,ROWS($1:1)),),0))</f>
        <v>39600000</v>
      </c>
      <c r="I11" s="49">
        <f ca="1">IF(ROWS($1:1)&gt;COUNT(Dong),"",IF(OFFSET(TH!M$1,SMALL(Dong,ROWS($1:1)),)="331",OFFSET(TH!L$1,SMALL(Dong,ROWS($1:1)),),0))</f>
        <v>0</v>
      </c>
      <c r="J11" s="23">
        <f ca="1">IF(D11&lt;&gt;"",J10+H11-I11,0)</f>
        <v>39600000</v>
      </c>
    </row>
    <row r="12" spans="1:10" s="18" customFormat="1" ht="18" customHeight="1">
      <c r="A12" s="9">
        <f ca="1">IF(ROWS($1:2)&gt;COUNT(Dong),"",OFFSET(TH!B$1,SMALL(Dong,ROWS($1:2)),))</f>
        <v>42714</v>
      </c>
      <c r="B12" s="49">
        <f ca="1">IF(ROWS($1:2)&gt;COUNT(Dong),"",OFFSET(TH!C$1,SMALL(Dong,ROWS($1:2)),))</f>
        <v>0</v>
      </c>
      <c r="C12" s="9">
        <f ca="1">IF(ROWS($1:2)&gt;COUNT(Dong),"",OFFSET(TH!D$1,SMALL(Dong,ROWS($1:2)),))</f>
        <v>42714</v>
      </c>
      <c r="D12" s="92" t="str">
        <f ca="1">IF(ROWS($1:2)&gt;COUNT(Dong),"",OFFSET(TH!E$1,SMALL(Dong,ROWS($1:2)),))</f>
        <v>Ghẹ khô (ẩm)</v>
      </c>
      <c r="E12" s="207">
        <f ca="1">IF(ROWS($1:2)&gt;COUNT(Dong),"",OFFSET(TH!F$1,SMALL(Dong,ROWS($1:2)),))</f>
        <v>0</v>
      </c>
      <c r="F12" s="160">
        <f ca="1">IF(ROWS($1:2)&gt;COUNT(Dong),"",OFFSET(TH!H$1,SMALL(Dong,ROWS($1:2)),))</f>
        <v>429</v>
      </c>
      <c r="G12" s="117">
        <f ca="1">IF(ROWS($1:2)&gt;COUNT(Dong),"",OFFSET(TH!I$1,SMALL(Dong,ROWS($1:2)),))</f>
        <v>85000</v>
      </c>
      <c r="H12" s="49">
        <f ca="1">IF(ROWS($1:2)&gt;COUNT(Dong),"",IF(OFFSET(TH!N$1,SMALL(Dong,ROWS($1:2)),)="331",OFFSET(TH!L$1,SMALL(Dong,ROWS($1:2)),),0))</f>
        <v>36465000</v>
      </c>
      <c r="I12" s="49">
        <f ca="1">IF(ROWS($1:2)&gt;COUNT(Dong),"",IF(OFFSET(TH!M$1,SMALL(Dong,ROWS($1:2)),)="331",OFFSET(TH!L$1,SMALL(Dong,ROWS($1:2)),),0))</f>
        <v>0</v>
      </c>
      <c r="J12" s="23">
        <f t="shared" ref="J12" ca="1" si="0">IF(D12&lt;&gt;"",J11+H12-I12,0)</f>
        <v>76065000</v>
      </c>
    </row>
    <row r="13" spans="1:10" s="18" customFormat="1" ht="18" customHeight="1">
      <c r="A13" s="9">
        <f ca="1">IF(ROWS($1:3)&gt;COUNT(Dong),"",OFFSET(TH!B$1,SMALL(Dong,ROWS($1:3)),))</f>
        <v>42714</v>
      </c>
      <c r="B13" s="49">
        <f ca="1">IF(ROWS($1:3)&gt;COUNT(Dong),"",OFFSET(TH!C$1,SMALL(Dong,ROWS($1:3)),))</f>
        <v>0</v>
      </c>
      <c r="C13" s="9">
        <f ca="1">IF(ROWS($1:3)&gt;COUNT(Dong),"",OFFSET(TH!D$1,SMALL(Dong,ROWS($1:3)),))</f>
        <v>42714</v>
      </c>
      <c r="D13" s="92" t="str">
        <f ca="1">IF(ROWS($1:3)&gt;COUNT(Dong),"",OFFSET(TH!E$1,SMALL(Dong,ROWS($1:3)),))</f>
        <v>Ghẹ khô (nhỏ)</v>
      </c>
      <c r="E13" s="207">
        <f ca="1">IF(ROWS($1:3)&gt;COUNT(Dong),"",OFFSET(TH!F$1,SMALL(Dong,ROWS($1:3)),))</f>
        <v>0</v>
      </c>
      <c r="F13" s="160">
        <f ca="1">IF(ROWS($1:3)&gt;COUNT(Dong),"",OFFSET(TH!H$1,SMALL(Dong,ROWS($1:3)),))</f>
        <v>154</v>
      </c>
      <c r="G13" s="117">
        <f ca="1">IF(ROWS($1:3)&gt;COUNT(Dong),"",OFFSET(TH!I$1,SMALL(Dong,ROWS($1:3)),))</f>
        <v>80000</v>
      </c>
      <c r="H13" s="49">
        <f ca="1">IF(ROWS($1:3)&gt;COUNT(Dong),"",IF(OFFSET(TH!N$1,SMALL(Dong,ROWS($1:3)),)="331",OFFSET(TH!L$1,SMALL(Dong,ROWS($1:3)),),0))</f>
        <v>12320000</v>
      </c>
      <c r="I13" s="49">
        <f ca="1">IF(ROWS($1:3)&gt;COUNT(Dong),"",IF(OFFSET(TH!M$1,SMALL(Dong,ROWS($1:3)),)="331",OFFSET(TH!L$1,SMALL(Dong,ROWS($1:3)),),0))</f>
        <v>0</v>
      </c>
      <c r="J13" s="23">
        <f t="shared" ref="J13:J20" ca="1" si="1">IF(D13&lt;&gt;"",J12+H13-I13,0)</f>
        <v>88385000</v>
      </c>
    </row>
    <row r="14" spans="1:10" s="18" customFormat="1" ht="18" customHeight="1">
      <c r="A14" s="9">
        <f ca="1">IF(ROWS($1:4)&gt;COUNT(Dong),"",OFFSET(TH!B$1,SMALL(Dong,ROWS($1:4)),))</f>
        <v>42720</v>
      </c>
      <c r="B14" s="49">
        <f ca="1">IF(ROWS($1:4)&gt;COUNT(Dong),"",OFFSET(TH!C$1,SMALL(Dong,ROWS($1:4)),))</f>
        <v>0</v>
      </c>
      <c r="C14" s="9">
        <f ca="1">IF(ROWS($1:4)&gt;COUNT(Dong),"",OFFSET(TH!D$1,SMALL(Dong,ROWS($1:4)),))</f>
        <v>42720</v>
      </c>
      <c r="D14" s="92" t="str">
        <f ca="1">IF(ROWS($1:4)&gt;COUNT(Dong),"",OFFSET(TH!E$1,SMALL(Dong,ROWS($1:4)),))</f>
        <v>Ghẹ khô</v>
      </c>
      <c r="E14" s="207">
        <f ca="1">IF(ROWS($1:4)&gt;COUNT(Dong),"",OFFSET(TH!F$1,SMALL(Dong,ROWS($1:4)),))</f>
        <v>0</v>
      </c>
      <c r="F14" s="160">
        <f ca="1">IF(ROWS($1:4)&gt;COUNT(Dong),"",OFFSET(TH!H$1,SMALL(Dong,ROWS($1:4)),))</f>
        <v>886</v>
      </c>
      <c r="G14" s="117">
        <f ca="1">IF(ROWS($1:4)&gt;COUNT(Dong),"",OFFSET(TH!I$1,SMALL(Dong,ROWS($1:4)),))</f>
        <v>90000</v>
      </c>
      <c r="H14" s="49">
        <f ca="1">IF(ROWS($1:4)&gt;COUNT(Dong),"",IF(OFFSET(TH!N$1,SMALL(Dong,ROWS($1:4)),)="331",OFFSET(TH!L$1,SMALL(Dong,ROWS($1:4)),),0))</f>
        <v>79740000</v>
      </c>
      <c r="I14" s="49">
        <f ca="1">IF(ROWS($1:4)&gt;COUNT(Dong),"",IF(OFFSET(TH!M$1,SMALL(Dong,ROWS($1:4)),)="331",OFFSET(TH!L$1,SMALL(Dong,ROWS($1:4)),),0))</f>
        <v>0</v>
      </c>
      <c r="J14" s="23">
        <f t="shared" ca="1" si="1"/>
        <v>168125000</v>
      </c>
    </row>
    <row r="15" spans="1:10" s="18" customFormat="1" ht="18" customHeight="1">
      <c r="A15" s="9">
        <f ca="1">IF(ROWS($1:5)&gt;COUNT(Dong),"",OFFSET(TH!B$1,SMALL(Dong,ROWS($1:5)),))</f>
        <v>42728</v>
      </c>
      <c r="B15" s="49">
        <f ca="1">IF(ROWS($1:5)&gt;COUNT(Dong),"",OFFSET(TH!C$1,SMALL(Dong,ROWS($1:5)),))</f>
        <v>0</v>
      </c>
      <c r="C15" s="9">
        <f ca="1">IF(ROWS($1:5)&gt;COUNT(Dong),"",OFFSET(TH!D$1,SMALL(Dong,ROWS($1:5)),))</f>
        <v>42728</v>
      </c>
      <c r="D15" s="92" t="str">
        <f ca="1">IF(ROWS($1:5)&gt;COUNT(Dong),"",OFFSET(TH!E$1,SMALL(Dong,ROWS($1:5)),))</f>
        <v>Ghẹ khô</v>
      </c>
      <c r="E15" s="207">
        <f ca="1">IF(ROWS($1:5)&gt;COUNT(Dong),"",OFFSET(TH!F$1,SMALL(Dong,ROWS($1:5)),))</f>
        <v>0</v>
      </c>
      <c r="F15" s="160">
        <f ca="1">IF(ROWS($1:5)&gt;COUNT(Dong),"",OFFSET(TH!H$1,SMALL(Dong,ROWS($1:5)),))</f>
        <v>686</v>
      </c>
      <c r="G15" s="117">
        <f ca="1">IF(ROWS($1:5)&gt;COUNT(Dong),"",OFFSET(TH!I$1,SMALL(Dong,ROWS($1:5)),))</f>
        <v>87000</v>
      </c>
      <c r="H15" s="49">
        <f ca="1">IF(ROWS($1:5)&gt;COUNT(Dong),"",IF(OFFSET(TH!N$1,SMALL(Dong,ROWS($1:5)),)="331",OFFSET(TH!L$1,SMALL(Dong,ROWS($1:5)),),0))</f>
        <v>59682000</v>
      </c>
      <c r="I15" s="49">
        <f ca="1">IF(ROWS($1:5)&gt;COUNT(Dong),"",IF(OFFSET(TH!M$1,SMALL(Dong,ROWS($1:5)),)="331",OFFSET(TH!L$1,SMALL(Dong,ROWS($1:5)),),0))</f>
        <v>0</v>
      </c>
      <c r="J15" s="23">
        <f t="shared" ca="1" si="1"/>
        <v>227807000</v>
      </c>
    </row>
    <row r="16" spans="1:10" s="18" customFormat="1" ht="18" customHeight="1">
      <c r="A16" s="9">
        <f ca="1">IF(ROWS($1:6)&gt;COUNT(Dong),"",OFFSET(TH!B$1,SMALL(Dong,ROWS($1:6)),))</f>
        <v>42733</v>
      </c>
      <c r="B16" s="49">
        <f ca="1">IF(ROWS($1:6)&gt;COUNT(Dong),"",OFFSET(TH!C$1,SMALL(Dong,ROWS($1:6)),))</f>
        <v>0</v>
      </c>
      <c r="C16" s="9">
        <f ca="1">IF(ROWS($1:6)&gt;COUNT(Dong),"",OFFSET(TH!D$1,SMALL(Dong,ROWS($1:6)),))</f>
        <v>42733</v>
      </c>
      <c r="D16" s="92" t="str">
        <f ca="1">IF(ROWS($1:6)&gt;COUNT(Dong),"",OFFSET(TH!E$1,SMALL(Dong,ROWS($1:6)),))</f>
        <v>Ghẹ khô</v>
      </c>
      <c r="E16" s="207">
        <f ca="1">IF(ROWS($1:6)&gt;COUNT(Dong),"",OFFSET(TH!F$1,SMALL(Dong,ROWS($1:6)),))</f>
        <v>0</v>
      </c>
      <c r="F16" s="160">
        <f ca="1">IF(ROWS($1:6)&gt;COUNT(Dong),"",OFFSET(TH!H$1,SMALL(Dong,ROWS($1:6)),))</f>
        <v>730</v>
      </c>
      <c r="G16" s="117">
        <f ca="1">IF(ROWS($1:6)&gt;COUNT(Dong),"",OFFSET(TH!I$1,SMALL(Dong,ROWS($1:6)),))</f>
        <v>90000</v>
      </c>
      <c r="H16" s="49">
        <f ca="1">IF(ROWS($1:6)&gt;COUNT(Dong),"",IF(OFFSET(TH!N$1,SMALL(Dong,ROWS($1:6)),)="331",OFFSET(TH!L$1,SMALL(Dong,ROWS($1:6)),),0))</f>
        <v>65700000</v>
      </c>
      <c r="I16" s="49">
        <f ca="1">IF(ROWS($1:6)&gt;COUNT(Dong),"",IF(OFFSET(TH!M$1,SMALL(Dong,ROWS($1:6)),)="331",OFFSET(TH!L$1,SMALL(Dong,ROWS($1:6)),),0))</f>
        <v>0</v>
      </c>
      <c r="J16" s="23">
        <f t="shared" ca="1" si="1"/>
        <v>293507000</v>
      </c>
    </row>
    <row r="17" spans="1:10" s="18" customFormat="1" ht="18" customHeight="1">
      <c r="A17" s="9">
        <f ca="1">IF(ROWS($1:7)&gt;COUNT(Dong),"",OFFSET(TH!B$1,SMALL(Dong,ROWS($1:7)),))</f>
        <v>42737</v>
      </c>
      <c r="B17" s="49">
        <f ca="1">IF(ROWS($1:7)&gt;COUNT(Dong),"",OFFSET(TH!C$1,SMALL(Dong,ROWS($1:7)),))</f>
        <v>0</v>
      </c>
      <c r="C17" s="9">
        <f ca="1">IF(ROWS($1:7)&gt;COUNT(Dong),"",OFFSET(TH!D$1,SMALL(Dong,ROWS($1:7)),))</f>
        <v>42737</v>
      </c>
      <c r="D17" s="92" t="str">
        <f ca="1">IF(ROWS($1:7)&gt;COUNT(Dong),"",OFFSET(TH!E$1,SMALL(Dong,ROWS($1:7)),))</f>
        <v>Ghẹ khô</v>
      </c>
      <c r="E17" s="207">
        <f ca="1">IF(ROWS($1:7)&gt;COUNT(Dong),"",OFFSET(TH!F$1,SMALL(Dong,ROWS($1:7)),))</f>
        <v>0</v>
      </c>
      <c r="F17" s="160">
        <f ca="1">IF(ROWS($1:7)&gt;COUNT(Dong),"",OFFSET(TH!H$1,SMALL(Dong,ROWS($1:7)),))</f>
        <v>690</v>
      </c>
      <c r="G17" s="117">
        <f ca="1">IF(ROWS($1:7)&gt;COUNT(Dong),"",OFFSET(TH!I$1,SMALL(Dong,ROWS($1:7)),))</f>
        <v>83000</v>
      </c>
      <c r="H17" s="49">
        <f ca="1">IF(ROWS($1:7)&gt;COUNT(Dong),"",IF(OFFSET(TH!N$1,SMALL(Dong,ROWS($1:7)),)="331",OFFSET(TH!L$1,SMALL(Dong,ROWS($1:7)),),0))</f>
        <v>57270000</v>
      </c>
      <c r="I17" s="49">
        <f ca="1">IF(ROWS($1:7)&gt;COUNT(Dong),"",IF(OFFSET(TH!M$1,SMALL(Dong,ROWS($1:7)),)="331",OFFSET(TH!L$1,SMALL(Dong,ROWS($1:7)),),0))</f>
        <v>0</v>
      </c>
      <c r="J17" s="23">
        <f t="shared" ca="1" si="1"/>
        <v>350777000</v>
      </c>
    </row>
    <row r="18" spans="1:10" s="18" customFormat="1" ht="18" customHeight="1">
      <c r="A18" s="9">
        <f ca="1">IF(ROWS($1:8)&gt;COUNT(Dong),"",OFFSET(TH!B$1,SMALL(Dong,ROWS($1:8)),))</f>
        <v>42743</v>
      </c>
      <c r="B18" s="49">
        <f ca="1">IF(ROWS($1:8)&gt;COUNT(Dong),"",OFFSET(TH!C$1,SMALL(Dong,ROWS($1:8)),))</f>
        <v>0</v>
      </c>
      <c r="C18" s="9">
        <f ca="1">IF(ROWS($1:8)&gt;COUNT(Dong),"",OFFSET(TH!D$1,SMALL(Dong,ROWS($1:8)),))</f>
        <v>42743</v>
      </c>
      <c r="D18" s="92" t="str">
        <f ca="1">IF(ROWS($1:8)&gt;COUNT(Dong),"",OFFSET(TH!E$1,SMALL(Dong,ROWS($1:8)),))</f>
        <v>Ghẹ khô</v>
      </c>
      <c r="E18" s="207">
        <f ca="1">IF(ROWS($1:8)&gt;COUNT(Dong),"",OFFSET(TH!F$1,SMALL(Dong,ROWS($1:8)),))</f>
        <v>0</v>
      </c>
      <c r="F18" s="160">
        <f ca="1">IF(ROWS($1:8)&gt;COUNT(Dong),"",OFFSET(TH!H$1,SMALL(Dong,ROWS($1:8)),))</f>
        <v>692</v>
      </c>
      <c r="G18" s="117">
        <f ca="1">IF(ROWS($1:8)&gt;COUNT(Dong),"",OFFSET(TH!I$1,SMALL(Dong,ROWS($1:8)),))</f>
        <v>80000</v>
      </c>
      <c r="H18" s="49">
        <f ca="1">IF(ROWS($1:8)&gt;COUNT(Dong),"",IF(OFFSET(TH!N$1,SMALL(Dong,ROWS($1:8)),)="331",OFFSET(TH!L$1,SMALL(Dong,ROWS($1:8)),),0))</f>
        <v>55360000</v>
      </c>
      <c r="I18" s="49">
        <f ca="1">IF(ROWS($1:8)&gt;COUNT(Dong),"",IF(OFFSET(TH!M$1,SMALL(Dong,ROWS($1:8)),)="331",OFFSET(TH!L$1,SMALL(Dong,ROWS($1:8)),),0))</f>
        <v>0</v>
      </c>
      <c r="J18" s="23">
        <f t="shared" ca="1" si="1"/>
        <v>406137000</v>
      </c>
    </row>
    <row r="19" spans="1:10" s="18" customFormat="1" ht="18" customHeight="1">
      <c r="A19" s="9">
        <f ca="1">IF(ROWS($1:9)&gt;COUNT(Dong),"",OFFSET(TH!B$1,SMALL(Dong,ROWS($1:9)),))</f>
        <v>42728</v>
      </c>
      <c r="B19" s="49">
        <f ca="1">IF(ROWS($1:9)&gt;COUNT(Dong),"",OFFSET(TH!C$1,SMALL(Dong,ROWS($1:9)),))</f>
        <v>0</v>
      </c>
      <c r="C19" s="9">
        <f ca="1">IF(ROWS($1:9)&gt;COUNT(Dong),"",OFFSET(TH!D$1,SMALL(Dong,ROWS($1:9)),))</f>
        <v>42728</v>
      </c>
      <c r="D19" s="92" t="str">
        <f ca="1">IF(ROWS($1:9)&gt;COUNT(Dong),"",OFFSET(TH!E$1,SMALL(Dong,ROWS($1:9)),))</f>
        <v>Thanh toán tiền cá</v>
      </c>
      <c r="E19" s="207" t="str">
        <f ca="1">IF(ROWS($1:9)&gt;COUNT(Dong),"",OFFSET(TH!F$1,SMALL(Dong,ROWS($1:9)),))</f>
        <v>Cá</v>
      </c>
      <c r="F19" s="160">
        <f ca="1">IF(ROWS($1:9)&gt;COUNT(Dong),"",OFFSET(TH!H$1,SMALL(Dong,ROWS($1:9)),))</f>
        <v>0</v>
      </c>
      <c r="G19" s="117">
        <f ca="1">IF(ROWS($1:9)&gt;COUNT(Dong),"",OFFSET(TH!I$1,SMALL(Dong,ROWS($1:9)),))</f>
        <v>0</v>
      </c>
      <c r="H19" s="49">
        <f ca="1">IF(ROWS($1:9)&gt;COUNT(Dong),"",IF(OFFSET(TH!N$1,SMALL(Dong,ROWS($1:9)),)="331",OFFSET(TH!L$1,SMALL(Dong,ROWS($1:9)),),0))</f>
        <v>0</v>
      </c>
      <c r="I19" s="49">
        <f ca="1">IF(ROWS($1:9)&gt;COUNT(Dong),"",IF(OFFSET(TH!M$1,SMALL(Dong,ROWS($1:9)),)="331",OFFSET(TH!L$1,SMALL(Dong,ROWS($1:9)),),0))</f>
        <v>35000000</v>
      </c>
      <c r="J19" s="23">
        <f t="shared" ca="1" si="1"/>
        <v>371137000</v>
      </c>
    </row>
    <row r="20" spans="1:10" s="18" customFormat="1" ht="18" customHeight="1">
      <c r="A20" s="9">
        <f ca="1">IF(ROWS($1:10)&gt;COUNT(Dong),"",OFFSET(TH!B$1,SMALL(Dong,ROWS($1:10)),))</f>
        <v>42731</v>
      </c>
      <c r="B20" s="49">
        <f ca="1">IF(ROWS($1:10)&gt;COUNT(Dong),"",OFFSET(TH!C$1,SMALL(Dong,ROWS($1:10)),))</f>
        <v>0</v>
      </c>
      <c r="C20" s="9">
        <f ca="1">IF(ROWS($1:10)&gt;COUNT(Dong),"",OFFSET(TH!D$1,SMALL(Dong,ROWS($1:10)),))</f>
        <v>42731</v>
      </c>
      <c r="D20" s="92" t="str">
        <f ca="1">IF(ROWS($1:10)&gt;COUNT(Dong),"",OFFSET(TH!E$1,SMALL(Dong,ROWS($1:10)),))</f>
        <v>Thanh toán tiền cá</v>
      </c>
      <c r="E20" s="207" t="str">
        <f ca="1">IF(ROWS($1:10)&gt;COUNT(Dong),"",OFFSET(TH!F$1,SMALL(Dong,ROWS($1:10)),))</f>
        <v>Cá</v>
      </c>
      <c r="F20" s="160">
        <f ca="1">IF(ROWS($1:10)&gt;COUNT(Dong),"",OFFSET(TH!H$1,SMALL(Dong,ROWS($1:10)),))</f>
        <v>0</v>
      </c>
      <c r="G20" s="117">
        <f ca="1">IF(ROWS($1:10)&gt;COUNT(Dong),"",OFFSET(TH!I$1,SMALL(Dong,ROWS($1:10)),))</f>
        <v>0</v>
      </c>
      <c r="H20" s="49">
        <f ca="1">IF(ROWS($1:10)&gt;COUNT(Dong),"",IF(OFFSET(TH!N$1,SMALL(Dong,ROWS($1:10)),)="331",OFFSET(TH!L$1,SMALL(Dong,ROWS($1:10)),),0))</f>
        <v>0</v>
      </c>
      <c r="I20" s="49">
        <f ca="1">IF(ROWS($1:10)&gt;COUNT(Dong),"",IF(OFFSET(TH!M$1,SMALL(Dong,ROWS($1:10)),)="331",OFFSET(TH!L$1,SMALL(Dong,ROWS($1:10)),),0))</f>
        <v>100000000</v>
      </c>
      <c r="J20" s="23">
        <f t="shared" ca="1" si="1"/>
        <v>271137000</v>
      </c>
    </row>
    <row r="21" spans="1:10" s="18" customFormat="1" ht="18" customHeight="1">
      <c r="A21" s="9">
        <f ca="1">IF(ROWS($1:11)&gt;COUNT(Dong),"",OFFSET(TH!B$1,SMALL(Dong,ROWS($1:11)),))</f>
        <v>42751</v>
      </c>
      <c r="B21" s="49" t="str">
        <f ca="1">IF(ROWS($1:11)&gt;COUNT(Dong),"",OFFSET(TH!C$1,SMALL(Dong,ROWS($1:11)),))</f>
        <v>C76</v>
      </c>
      <c r="C21" s="9">
        <f ca="1">IF(ROWS($1:11)&gt;COUNT(Dong),"",OFFSET(TH!D$1,SMALL(Dong,ROWS($1:11)),))</f>
        <v>42751</v>
      </c>
      <c r="D21" s="92" t="str">
        <f ca="1">IF(ROWS($1:11)&gt;COUNT(Dong),"",OFFSET(TH!E$1,SMALL(Dong,ROWS($1:11)),))</f>
        <v>Thanh toán tiền cá</v>
      </c>
      <c r="E21" s="207" t="str">
        <f ca="1">IF(ROWS($1:11)&gt;COUNT(Dong),"",OFFSET(TH!F$1,SMALL(Dong,ROWS($1:11)),))</f>
        <v>Cá</v>
      </c>
      <c r="F21" s="160">
        <f ca="1">IF(ROWS($1:11)&gt;COUNT(Dong),"",OFFSET(TH!H$1,SMALL(Dong,ROWS($1:11)),))</f>
        <v>0</v>
      </c>
      <c r="G21" s="117">
        <f ca="1">IF(ROWS($1:11)&gt;COUNT(Dong),"",OFFSET(TH!I$1,SMALL(Dong,ROWS($1:11)),))</f>
        <v>0</v>
      </c>
      <c r="H21" s="49">
        <f ca="1">IF(ROWS($1:11)&gt;COUNT(Dong),"",IF(OFFSET(TH!N$1,SMALL(Dong,ROWS($1:11)),)="331",OFFSET(TH!L$1,SMALL(Dong,ROWS($1:11)),),0))</f>
        <v>0</v>
      </c>
      <c r="I21" s="49">
        <f ca="1">IF(ROWS($1:11)&gt;COUNT(Dong),"",IF(OFFSET(TH!M$1,SMALL(Dong,ROWS($1:11)),)="331",OFFSET(TH!L$1,SMALL(Dong,ROWS($1:11)),),0))</f>
        <v>150000000</v>
      </c>
      <c r="J21" s="23">
        <f t="shared" ref="J21:J23" ca="1" si="2">IF(D21&lt;&gt;"",J20+H21-I21,0)</f>
        <v>121137000</v>
      </c>
    </row>
    <row r="22" spans="1:10" s="18" customFormat="1" ht="18" customHeight="1">
      <c r="A22" s="9">
        <f ca="1">IF(ROWS($1:12)&gt;COUNT(Dong),"",OFFSET(TH!B$1,SMALL(Dong,ROWS($1:12)),))</f>
        <v>42747</v>
      </c>
      <c r="B22" s="49">
        <f ca="1">IF(ROWS($1:12)&gt;COUNT(Dong),"",OFFSET(TH!C$1,SMALL(Dong,ROWS($1:12)),))</f>
        <v>0</v>
      </c>
      <c r="C22" s="9">
        <f ca="1">IF(ROWS($1:12)&gt;COUNT(Dong),"",OFFSET(TH!D$1,SMALL(Dong,ROWS($1:12)),))</f>
        <v>42747</v>
      </c>
      <c r="D22" s="92" t="str">
        <f ca="1">IF(ROWS($1:12)&gt;COUNT(Dong),"",OFFSET(TH!E$1,SMALL(Dong,ROWS($1:12)),))</f>
        <v>Ghẹ lạt</v>
      </c>
      <c r="E22" s="207">
        <f ca="1">IF(ROWS($1:12)&gt;COUNT(Dong),"",OFFSET(TH!F$1,SMALL(Dong,ROWS($1:12)),))</f>
        <v>0</v>
      </c>
      <c r="F22" s="160">
        <f ca="1">IF(ROWS($1:12)&gt;COUNT(Dong),"",OFFSET(TH!H$1,SMALL(Dong,ROWS($1:12)),))</f>
        <v>566</v>
      </c>
      <c r="G22" s="117">
        <f ca="1">IF(ROWS($1:12)&gt;COUNT(Dong),"",OFFSET(TH!I$1,SMALL(Dong,ROWS($1:12)),))</f>
        <v>75000</v>
      </c>
      <c r="H22" s="49">
        <f ca="1">IF(ROWS($1:12)&gt;COUNT(Dong),"",IF(OFFSET(TH!N$1,SMALL(Dong,ROWS($1:12)),)="331",OFFSET(TH!L$1,SMALL(Dong,ROWS($1:12)),),0))</f>
        <v>42450000</v>
      </c>
      <c r="I22" s="49">
        <f ca="1">IF(ROWS($1:12)&gt;COUNT(Dong),"",IF(OFFSET(TH!M$1,SMALL(Dong,ROWS($1:12)),)="331",OFFSET(TH!L$1,SMALL(Dong,ROWS($1:12)),),0))</f>
        <v>0</v>
      </c>
      <c r="J22" s="23">
        <f t="shared" ca="1" si="2"/>
        <v>163587000</v>
      </c>
    </row>
    <row r="23" spans="1:10" s="18" customFormat="1" ht="18" customHeight="1">
      <c r="A23" s="9">
        <f ca="1">IF(ROWS($1:13)&gt;COUNT(Dong),"",OFFSET(TH!B$1,SMALL(Dong,ROWS($1:13)),))</f>
        <v>42755</v>
      </c>
      <c r="B23" s="49">
        <f ca="1">IF(ROWS($1:13)&gt;COUNT(Dong),"",OFFSET(TH!C$1,SMALL(Dong,ROWS($1:13)),))</f>
        <v>0</v>
      </c>
      <c r="C23" s="9">
        <f ca="1">IF(ROWS($1:13)&gt;COUNT(Dong),"",OFFSET(TH!D$1,SMALL(Dong,ROWS($1:13)),))</f>
        <v>42755</v>
      </c>
      <c r="D23" s="92" t="str">
        <f ca="1">IF(ROWS($1:13)&gt;COUNT(Dong),"",OFFSET(TH!E$1,SMALL(Dong,ROWS($1:13)),))</f>
        <v>Ghẹ lạt</v>
      </c>
      <c r="E23" s="207">
        <f ca="1">IF(ROWS($1:13)&gt;COUNT(Dong),"",OFFSET(TH!F$1,SMALL(Dong,ROWS($1:13)),))</f>
        <v>0</v>
      </c>
      <c r="F23" s="160">
        <f ca="1">IF(ROWS($1:13)&gt;COUNT(Dong),"",OFFSET(TH!H$1,SMALL(Dong,ROWS($1:13)),))</f>
        <v>951</v>
      </c>
      <c r="G23" s="117">
        <f ca="1">IF(ROWS($1:13)&gt;COUNT(Dong),"",OFFSET(TH!I$1,SMALL(Dong,ROWS($1:13)),))</f>
        <v>75000</v>
      </c>
      <c r="H23" s="49">
        <f ca="1">IF(ROWS($1:13)&gt;COUNT(Dong),"",IF(OFFSET(TH!N$1,SMALL(Dong,ROWS($1:13)),)="331",OFFSET(TH!L$1,SMALL(Dong,ROWS($1:13)),),0))</f>
        <v>71325000</v>
      </c>
      <c r="I23" s="49">
        <f ca="1">IF(ROWS($1:13)&gt;COUNT(Dong),"",IF(OFFSET(TH!M$1,SMALL(Dong,ROWS($1:13)),)="331",OFFSET(TH!L$1,SMALL(Dong,ROWS($1:13)),),0))</f>
        <v>0</v>
      </c>
      <c r="J23" s="23">
        <f t="shared" ca="1" si="2"/>
        <v>234912000</v>
      </c>
    </row>
    <row r="24" spans="1:10" s="18" customFormat="1" ht="18" customHeight="1">
      <c r="A24" s="9">
        <f ca="1">IF(ROWS($1:14)&gt;COUNT(Dong),"",OFFSET(TH!B$1,SMALL(Dong,ROWS($1:14)),))</f>
        <v>42791</v>
      </c>
      <c r="B24" s="49" t="str">
        <f ca="1">IF(ROWS($1:14)&gt;COUNT(Dong),"",OFFSET(TH!C$1,SMALL(Dong,ROWS($1:14)),))</f>
        <v>C69</v>
      </c>
      <c r="C24" s="9">
        <f ca="1">IF(ROWS($1:14)&gt;COUNT(Dong),"",OFFSET(TH!D$1,SMALL(Dong,ROWS($1:14)),))</f>
        <v>42791</v>
      </c>
      <c r="D24" s="92" t="str">
        <f ca="1">IF(ROWS($1:14)&gt;COUNT(Dong),"",OFFSET(TH!E$1,SMALL(Dong,ROWS($1:14)),))</f>
        <v>Trả tiền cá</v>
      </c>
      <c r="E24" s="207">
        <f ca="1">IF(ROWS($1:14)&gt;COUNT(Dong),"",OFFSET(TH!F$1,SMALL(Dong,ROWS($1:14)),))</f>
        <v>0</v>
      </c>
      <c r="F24" s="160">
        <f ca="1">IF(ROWS($1:14)&gt;COUNT(Dong),"",OFFSET(TH!H$1,SMALL(Dong,ROWS($1:14)),))</f>
        <v>0</v>
      </c>
      <c r="G24" s="117">
        <f ca="1">IF(ROWS($1:14)&gt;COUNT(Dong),"",OFFSET(TH!I$1,SMALL(Dong,ROWS($1:14)),))</f>
        <v>0</v>
      </c>
      <c r="H24" s="49">
        <f ca="1">IF(ROWS($1:14)&gt;COUNT(Dong),"",IF(OFFSET(TH!N$1,SMALL(Dong,ROWS($1:14)),)="331",OFFSET(TH!L$1,SMALL(Dong,ROWS($1:14)),),0))</f>
        <v>0</v>
      </c>
      <c r="I24" s="49">
        <f ca="1">IF(ROWS($1:14)&gt;COUNT(Dong),"",IF(OFFSET(TH!M$1,SMALL(Dong,ROWS($1:14)),)="331",OFFSET(TH!L$1,SMALL(Dong,ROWS($1:14)),),0))</f>
        <v>50000000</v>
      </c>
      <c r="J24" s="23">
        <f t="shared" ref="J24:J37" ca="1" si="3">IF(D24&lt;&gt;"",J23+H24-I24,0)</f>
        <v>184912000</v>
      </c>
    </row>
    <row r="25" spans="1:10" s="18" customFormat="1" ht="18" customHeight="1">
      <c r="A25" s="9">
        <f ca="1">IF(ROWS($1:15)&gt;COUNT(Dong),"",OFFSET(TH!B$1,SMALL(Dong,ROWS($1:15)),))</f>
        <v>42781</v>
      </c>
      <c r="B25" s="49">
        <f ca="1">IF(ROWS($1:15)&gt;COUNT(Dong),"",OFFSET(TH!C$1,SMALL(Dong,ROWS($1:15)),))</f>
        <v>0</v>
      </c>
      <c r="C25" s="9">
        <f ca="1">IF(ROWS($1:15)&gt;COUNT(Dong),"",OFFSET(TH!D$1,SMALL(Dong,ROWS($1:15)),))</f>
        <v>42781</v>
      </c>
      <c r="D25" s="92" t="str">
        <f ca="1">IF(ROWS($1:15)&gt;COUNT(Dong),"",OFFSET(TH!E$1,SMALL(Dong,ROWS($1:15)),))</f>
        <v>Ghẹ lạt</v>
      </c>
      <c r="E25" s="207">
        <f ca="1">IF(ROWS($1:15)&gt;COUNT(Dong),"",OFFSET(TH!F$1,SMALL(Dong,ROWS($1:15)),))</f>
        <v>0</v>
      </c>
      <c r="F25" s="160">
        <f ca="1">IF(ROWS($1:15)&gt;COUNT(Dong),"",OFFSET(TH!H$1,SMALL(Dong,ROWS($1:15)),))</f>
        <v>460</v>
      </c>
      <c r="G25" s="117">
        <f ca="1">IF(ROWS($1:15)&gt;COUNT(Dong),"",OFFSET(TH!I$1,SMALL(Dong,ROWS($1:15)),))</f>
        <v>85000</v>
      </c>
      <c r="H25" s="49">
        <f ca="1">IF(ROWS($1:15)&gt;COUNT(Dong),"",IF(OFFSET(TH!N$1,SMALL(Dong,ROWS($1:15)),)="331",OFFSET(TH!L$1,SMALL(Dong,ROWS($1:15)),),0))</f>
        <v>39100000</v>
      </c>
      <c r="I25" s="49">
        <f ca="1">IF(ROWS($1:15)&gt;COUNT(Dong),"",IF(OFFSET(TH!M$1,SMALL(Dong,ROWS($1:15)),)="331",OFFSET(TH!L$1,SMALL(Dong,ROWS($1:15)),),0))</f>
        <v>0</v>
      </c>
      <c r="J25" s="23">
        <f t="shared" ca="1" si="3"/>
        <v>224012000</v>
      </c>
    </row>
    <row r="26" spans="1:10" s="18" customFormat="1" ht="18" customHeight="1">
      <c r="A26" s="9">
        <f ca="1">IF(ROWS($1:16)&gt;COUNT(Dong),"",OFFSET(TH!B$1,SMALL(Dong,ROWS($1:16)),))</f>
        <v>42792</v>
      </c>
      <c r="B26" s="49">
        <f ca="1">IF(ROWS($1:16)&gt;COUNT(Dong),"",OFFSET(TH!C$1,SMALL(Dong,ROWS($1:16)),))</f>
        <v>0</v>
      </c>
      <c r="C26" s="9">
        <f ca="1">IF(ROWS($1:16)&gt;COUNT(Dong),"",OFFSET(TH!D$1,SMALL(Dong,ROWS($1:16)),))</f>
        <v>42792</v>
      </c>
      <c r="D26" s="92" t="str">
        <f ca="1">IF(ROWS($1:16)&gt;COUNT(Dong),"",OFFSET(TH!E$1,SMALL(Dong,ROWS($1:16)),))</f>
        <v>Ghẹ lạt</v>
      </c>
      <c r="E26" s="207">
        <f ca="1">IF(ROWS($1:16)&gt;COUNT(Dong),"",OFFSET(TH!F$1,SMALL(Dong,ROWS($1:16)),))</f>
        <v>0</v>
      </c>
      <c r="F26" s="160">
        <f ca="1">IF(ROWS($1:16)&gt;COUNT(Dong),"",OFFSET(TH!H$1,SMALL(Dong,ROWS($1:16)),))</f>
        <v>545</v>
      </c>
      <c r="G26" s="117">
        <f ca="1">IF(ROWS($1:16)&gt;COUNT(Dong),"",OFFSET(TH!I$1,SMALL(Dong,ROWS($1:16)),))</f>
        <v>85000</v>
      </c>
      <c r="H26" s="49">
        <f ca="1">IF(ROWS($1:16)&gt;COUNT(Dong),"",IF(OFFSET(TH!N$1,SMALL(Dong,ROWS($1:16)),)="331",OFFSET(TH!L$1,SMALL(Dong,ROWS($1:16)),),0))</f>
        <v>46325000</v>
      </c>
      <c r="I26" s="49">
        <f ca="1">IF(ROWS($1:16)&gt;COUNT(Dong),"",IF(OFFSET(TH!M$1,SMALL(Dong,ROWS($1:16)),)="331",OFFSET(TH!L$1,SMALL(Dong,ROWS($1:16)),),0))</f>
        <v>0</v>
      </c>
      <c r="J26" s="23">
        <f t="shared" ca="1" si="3"/>
        <v>270337000</v>
      </c>
    </row>
    <row r="27" spans="1:10" s="18" customFormat="1" ht="18" customHeight="1">
      <c r="A27" s="9">
        <f ca="1">IF(ROWS($1:17)&gt;COUNT(Dong),"",OFFSET(TH!B$1,SMALL(Dong,ROWS($1:17)),))</f>
        <v>42794</v>
      </c>
      <c r="B27" s="49">
        <f ca="1">IF(ROWS($1:17)&gt;COUNT(Dong),"",OFFSET(TH!C$1,SMALL(Dong,ROWS($1:17)),))</f>
        <v>0</v>
      </c>
      <c r="C27" s="9">
        <f ca="1">IF(ROWS($1:17)&gt;COUNT(Dong),"",OFFSET(TH!D$1,SMALL(Dong,ROWS($1:17)),))</f>
        <v>42794</v>
      </c>
      <c r="D27" s="92" t="str">
        <f ca="1">IF(ROWS($1:17)&gt;COUNT(Dong),"",OFFSET(TH!E$1,SMALL(Dong,ROWS($1:17)),))</f>
        <v>Ghẹ lạt</v>
      </c>
      <c r="E27" s="207">
        <f ca="1">IF(ROWS($1:17)&gt;COUNT(Dong),"",OFFSET(TH!F$1,SMALL(Dong,ROWS($1:17)),))</f>
        <v>0</v>
      </c>
      <c r="F27" s="160">
        <f ca="1">IF(ROWS($1:17)&gt;COUNT(Dong),"",OFFSET(TH!H$1,SMALL(Dong,ROWS($1:17)),))</f>
        <v>532</v>
      </c>
      <c r="G27" s="117">
        <f ca="1">IF(ROWS($1:17)&gt;COUNT(Dong),"",OFFSET(TH!I$1,SMALL(Dong,ROWS($1:17)),))</f>
        <v>85000</v>
      </c>
      <c r="H27" s="49">
        <f ca="1">IF(ROWS($1:17)&gt;COUNT(Dong),"",IF(OFFSET(TH!N$1,SMALL(Dong,ROWS($1:17)),)="331",OFFSET(TH!L$1,SMALL(Dong,ROWS($1:17)),),0))</f>
        <v>45220000</v>
      </c>
      <c r="I27" s="49">
        <f ca="1">IF(ROWS($1:17)&gt;COUNT(Dong),"",IF(OFFSET(TH!M$1,SMALL(Dong,ROWS($1:17)),)="331",OFFSET(TH!L$1,SMALL(Dong,ROWS($1:17)),),0))</f>
        <v>0</v>
      </c>
      <c r="J27" s="23">
        <f t="shared" ca="1" si="3"/>
        <v>315557000</v>
      </c>
    </row>
    <row r="28" spans="1:10" s="18" customFormat="1" ht="18" customHeight="1">
      <c r="A28" s="9">
        <f ca="1">IF(ROWS($1:18)&gt;COUNT(Dong),"",OFFSET(TH!B$1,SMALL(Dong,ROWS($1:18)),))</f>
        <v>42808</v>
      </c>
      <c r="B28" s="49" t="str">
        <f ca="1">IF(ROWS($1:18)&gt;COUNT(Dong),"",OFFSET(TH!C$1,SMALL(Dong,ROWS($1:18)),))</f>
        <v>C48</v>
      </c>
      <c r="C28" s="9">
        <f ca="1">IF(ROWS($1:18)&gt;COUNT(Dong),"",OFFSET(TH!D$1,SMALL(Dong,ROWS($1:18)),))</f>
        <v>42808</v>
      </c>
      <c r="D28" s="92" t="str">
        <f ca="1">IF(ROWS($1:18)&gt;COUNT(Dong),"",OFFSET(TH!E$1,SMALL(Dong,ROWS($1:18)),))</f>
        <v>Trả tiền cá</v>
      </c>
      <c r="E28" s="207">
        <f ca="1">IF(ROWS($1:18)&gt;COUNT(Dong),"",OFFSET(TH!F$1,SMALL(Dong,ROWS($1:18)),))</f>
        <v>0</v>
      </c>
      <c r="F28" s="160">
        <f ca="1">IF(ROWS($1:18)&gt;COUNT(Dong),"",OFFSET(TH!H$1,SMALL(Dong,ROWS($1:18)),))</f>
        <v>0</v>
      </c>
      <c r="G28" s="117">
        <f ca="1">IF(ROWS($1:18)&gt;COUNT(Dong),"",OFFSET(TH!I$1,SMALL(Dong,ROWS($1:18)),))</f>
        <v>0</v>
      </c>
      <c r="H28" s="49">
        <f ca="1">IF(ROWS($1:18)&gt;COUNT(Dong),"",IF(OFFSET(TH!N$1,SMALL(Dong,ROWS($1:18)),)="331",OFFSET(TH!L$1,SMALL(Dong,ROWS($1:18)),),0))</f>
        <v>0</v>
      </c>
      <c r="I28" s="49">
        <f ca="1">IF(ROWS($1:18)&gt;COUNT(Dong),"",IF(OFFSET(TH!M$1,SMALL(Dong,ROWS($1:18)),)="331",OFFSET(TH!L$1,SMALL(Dong,ROWS($1:18)),),0))</f>
        <v>150000000</v>
      </c>
      <c r="J28" s="23">
        <f t="shared" ca="1" si="3"/>
        <v>165557000</v>
      </c>
    </row>
    <row r="29" spans="1:10" s="18" customFormat="1" ht="18" customHeight="1">
      <c r="A29" s="9">
        <f ca="1">IF(ROWS($1:19)&gt;COUNT(Dong),"",OFFSET(TH!B$1,SMALL(Dong,ROWS($1:19)),))</f>
        <v>42796</v>
      </c>
      <c r="B29" s="49">
        <f ca="1">IF(ROWS($1:19)&gt;COUNT(Dong),"",OFFSET(TH!C$1,SMALL(Dong,ROWS($1:19)),))</f>
        <v>0</v>
      </c>
      <c r="C29" s="9">
        <f ca="1">IF(ROWS($1:19)&gt;COUNT(Dong),"",OFFSET(TH!D$1,SMALL(Dong,ROWS($1:19)),))</f>
        <v>42796</v>
      </c>
      <c r="D29" s="92" t="str">
        <f ca="1">IF(ROWS($1:19)&gt;COUNT(Dong),"",OFFSET(TH!E$1,SMALL(Dong,ROWS($1:19)),))</f>
        <v>Ghẹ lạt</v>
      </c>
      <c r="E29" s="207">
        <f ca="1">IF(ROWS($1:19)&gt;COUNT(Dong),"",OFFSET(TH!F$1,SMALL(Dong,ROWS($1:19)),))</f>
        <v>0</v>
      </c>
      <c r="F29" s="160">
        <f ca="1">IF(ROWS($1:19)&gt;COUNT(Dong),"",OFFSET(TH!H$1,SMALL(Dong,ROWS($1:19)),))</f>
        <v>326</v>
      </c>
      <c r="G29" s="117">
        <f ca="1">IF(ROWS($1:19)&gt;COUNT(Dong),"",OFFSET(TH!I$1,SMALL(Dong,ROWS($1:19)),))</f>
        <v>85000</v>
      </c>
      <c r="H29" s="49">
        <f ca="1">IF(ROWS($1:19)&gt;COUNT(Dong),"",IF(OFFSET(TH!N$1,SMALL(Dong,ROWS($1:19)),)="331",OFFSET(TH!L$1,SMALL(Dong,ROWS($1:19)),),0))</f>
        <v>27710000</v>
      </c>
      <c r="I29" s="49">
        <f ca="1">IF(ROWS($1:19)&gt;COUNT(Dong),"",IF(OFFSET(TH!M$1,SMALL(Dong,ROWS($1:19)),)="331",OFFSET(TH!L$1,SMALL(Dong,ROWS($1:19)),),0))</f>
        <v>0</v>
      </c>
      <c r="J29" s="23">
        <f t="shared" ca="1" si="3"/>
        <v>193267000</v>
      </c>
    </row>
    <row r="30" spans="1:10" s="18" customFormat="1" ht="18" customHeight="1">
      <c r="A30" s="9" t="str">
        <f ca="1">IF(ROWS($1:20)&gt;COUNT(Dong),"",OFFSET(TH!B$1,SMALL(Dong,ROWS($1:20)),))</f>
        <v/>
      </c>
      <c r="B30" s="49" t="str">
        <f ca="1">IF(ROWS($1:20)&gt;COUNT(Dong),"",OFFSET(TH!C$1,SMALL(Dong,ROWS($1:20)),))</f>
        <v/>
      </c>
      <c r="C30" s="9" t="str">
        <f ca="1">IF(ROWS($1:20)&gt;COUNT(Dong),"",OFFSET(TH!D$1,SMALL(Dong,ROWS($1:20)),))</f>
        <v/>
      </c>
      <c r="D30" s="92" t="str">
        <f ca="1">IF(ROWS($1:20)&gt;COUNT(Dong),"",OFFSET(TH!E$1,SMALL(Dong,ROWS($1:20)),))</f>
        <v/>
      </c>
      <c r="E30" s="207"/>
      <c r="F30" s="160" t="str">
        <f ca="1">IF(ROWS($1:20)&gt;COUNT(Dong),"",OFFSET(TH!H$1,SMALL(Dong,ROWS($1:20)),))</f>
        <v/>
      </c>
      <c r="G30" s="117" t="str">
        <f ca="1">IF(ROWS($1:20)&gt;COUNT(Dong),"",OFFSET(TH!I$1,SMALL(Dong,ROWS($1:20)),))</f>
        <v/>
      </c>
      <c r="H30" s="49" t="str">
        <f ca="1">IF(ROWS($1:20)&gt;COUNT(Dong),"",IF(OFFSET(TH!N$1,SMALL(Dong,ROWS($1:20)),)="331",OFFSET(TH!L$1,SMALL(Dong,ROWS($1:20)),),0))</f>
        <v/>
      </c>
      <c r="I30" s="49" t="str">
        <f ca="1">IF(ROWS($1:20)&gt;COUNT(Dong),"",IF(OFFSET(TH!M$1,SMALL(Dong,ROWS($1:20)),)="331",OFFSET(TH!L$1,SMALL(Dong,ROWS($1:20)),),0))</f>
        <v/>
      </c>
      <c r="J30" s="23">
        <f t="shared" ca="1" si="3"/>
        <v>0</v>
      </c>
    </row>
    <row r="31" spans="1:10" s="18" customFormat="1" ht="18" customHeight="1">
      <c r="A31" s="9" t="str">
        <f ca="1">IF(ROWS($1:21)&gt;COUNT(Dong),"",OFFSET(TH!B$1,SMALL(Dong,ROWS($1:21)),))</f>
        <v/>
      </c>
      <c r="B31" s="49" t="str">
        <f ca="1">IF(ROWS($1:21)&gt;COUNT(Dong),"",OFFSET(TH!C$1,SMALL(Dong,ROWS($1:21)),))</f>
        <v/>
      </c>
      <c r="C31" s="9" t="str">
        <f ca="1">IF(ROWS($1:21)&gt;COUNT(Dong),"",OFFSET(TH!D$1,SMALL(Dong,ROWS($1:21)),))</f>
        <v/>
      </c>
      <c r="D31" s="92" t="str">
        <f ca="1">IF(ROWS($1:21)&gt;COUNT(Dong),"",OFFSET(TH!E$1,SMALL(Dong,ROWS($1:21)),))</f>
        <v/>
      </c>
      <c r="E31" s="208"/>
      <c r="F31" s="160" t="str">
        <f ca="1">IF(ROWS($1:21)&gt;COUNT(Dong),"",OFFSET(TH!H$1,SMALL(Dong,ROWS($1:21)),))</f>
        <v/>
      </c>
      <c r="G31" s="117" t="str">
        <f ca="1">IF(ROWS($1:21)&gt;COUNT(Dong),"",OFFSET(TH!I$1,SMALL(Dong,ROWS($1:21)),))</f>
        <v/>
      </c>
      <c r="H31" s="49" t="str">
        <f ca="1">IF(ROWS($1:21)&gt;COUNT(Dong),"",IF(OFFSET(TH!N$1,SMALL(Dong,ROWS($1:21)),)="331",OFFSET(TH!L$1,SMALL(Dong,ROWS($1:21)),),0))</f>
        <v/>
      </c>
      <c r="I31" s="49" t="str">
        <f ca="1">IF(ROWS($1:21)&gt;COUNT(Dong),"",IF(OFFSET(TH!M$1,SMALL(Dong,ROWS($1:21)),)="331",OFFSET(TH!L$1,SMALL(Dong,ROWS($1:21)),),0))</f>
        <v/>
      </c>
      <c r="J31" s="23">
        <f t="shared" ca="1" si="3"/>
        <v>0</v>
      </c>
    </row>
    <row r="32" spans="1:10" s="18" customFormat="1" ht="18" customHeight="1">
      <c r="A32" s="9" t="str">
        <f ca="1">IF(ROWS($1:22)&gt;COUNT(Dong),"",OFFSET(TH!B$1,SMALL(Dong,ROWS($1:22)),))</f>
        <v/>
      </c>
      <c r="B32" s="49" t="str">
        <f ca="1">IF(ROWS($1:22)&gt;COUNT(Dong),"",OFFSET(TH!C$1,SMALL(Dong,ROWS($1:22)),))</f>
        <v/>
      </c>
      <c r="C32" s="9" t="str">
        <f ca="1">IF(ROWS($1:22)&gt;COUNT(Dong),"",OFFSET(TH!D$1,SMALL(Dong,ROWS($1:22)),))</f>
        <v/>
      </c>
      <c r="D32" s="92" t="str">
        <f ca="1">IF(ROWS($1:22)&gt;COUNT(Dong),"",OFFSET(TH!E$1,SMALL(Dong,ROWS($1:22)),))</f>
        <v/>
      </c>
      <c r="E32" s="208"/>
      <c r="F32" s="160" t="str">
        <f ca="1">IF(ROWS($1:22)&gt;COUNT(Dong),"",OFFSET(TH!H$1,SMALL(Dong,ROWS($1:22)),))</f>
        <v/>
      </c>
      <c r="G32" s="117" t="str">
        <f ca="1">IF(ROWS($1:22)&gt;COUNT(Dong),"",OFFSET(TH!I$1,SMALL(Dong,ROWS($1:22)),))</f>
        <v/>
      </c>
      <c r="H32" s="49" t="str">
        <f ca="1">IF(ROWS($1:22)&gt;COUNT(Dong),"",IF(OFFSET(TH!N$1,SMALL(Dong,ROWS($1:22)),)="331",OFFSET(TH!L$1,SMALL(Dong,ROWS($1:22)),),0))</f>
        <v/>
      </c>
      <c r="I32" s="49" t="str">
        <f ca="1">IF(ROWS($1:22)&gt;COUNT(Dong),"",IF(OFFSET(TH!M$1,SMALL(Dong,ROWS($1:22)),)="331",OFFSET(TH!L$1,SMALL(Dong,ROWS($1:22)),),0))</f>
        <v/>
      </c>
      <c r="J32" s="23">
        <f t="shared" ca="1" si="3"/>
        <v>0</v>
      </c>
    </row>
    <row r="33" spans="1:10" s="18" customFormat="1" ht="18" customHeight="1">
      <c r="A33" s="9" t="str">
        <f ca="1">IF(ROWS($1:23)&gt;COUNT(Dong),"",OFFSET(TH!B$1,SMALL(Dong,ROWS($1:23)),))</f>
        <v/>
      </c>
      <c r="B33" s="49" t="str">
        <f ca="1">IF(ROWS($1:23)&gt;COUNT(Dong),"",OFFSET(TH!C$1,SMALL(Dong,ROWS($1:23)),))</f>
        <v/>
      </c>
      <c r="C33" s="9" t="str">
        <f ca="1">IF(ROWS($1:23)&gt;COUNT(Dong),"",OFFSET(TH!D$1,SMALL(Dong,ROWS($1:23)),))</f>
        <v/>
      </c>
      <c r="D33" s="92" t="str">
        <f ca="1">IF(ROWS($1:23)&gt;COUNT(Dong),"",OFFSET(TH!E$1,SMALL(Dong,ROWS($1:23)),))</f>
        <v/>
      </c>
      <c r="E33" s="92"/>
      <c r="F33" s="160" t="str">
        <f ca="1">IF(ROWS($1:23)&gt;COUNT(Dong),"",OFFSET(TH!H$1,SMALL(Dong,ROWS($1:23)),))</f>
        <v/>
      </c>
      <c r="G33" s="117" t="str">
        <f ca="1">IF(ROWS($1:23)&gt;COUNT(Dong),"",OFFSET(TH!I$1,SMALL(Dong,ROWS($1:23)),))</f>
        <v/>
      </c>
      <c r="H33" s="49" t="str">
        <f ca="1">IF(ROWS($1:23)&gt;COUNT(Dong),"",IF(OFFSET(TH!N$1,SMALL(Dong,ROWS($1:23)),)="331",OFFSET(TH!L$1,SMALL(Dong,ROWS($1:23)),),0))</f>
        <v/>
      </c>
      <c r="I33" s="49" t="str">
        <f ca="1">IF(ROWS($1:23)&gt;COUNT(Dong),"",IF(OFFSET(TH!M$1,SMALL(Dong,ROWS($1:23)),)="331",OFFSET(TH!L$1,SMALL(Dong,ROWS($1:23)),),0))</f>
        <v/>
      </c>
      <c r="J33" s="23">
        <f t="shared" ca="1" si="3"/>
        <v>0</v>
      </c>
    </row>
    <row r="34" spans="1:10" s="18" customFormat="1" ht="18" customHeight="1">
      <c r="A34" s="9" t="str">
        <f ca="1">IF(ROWS($1:24)&gt;COUNT(Dong),"",OFFSET(TH!B$1,SMALL(Dong,ROWS($1:24)),))</f>
        <v/>
      </c>
      <c r="B34" s="49" t="str">
        <f ca="1">IF(ROWS($1:24)&gt;COUNT(Dong),"",OFFSET(TH!C$1,SMALL(Dong,ROWS($1:24)),))</f>
        <v/>
      </c>
      <c r="C34" s="9" t="str">
        <f ca="1">IF(ROWS($1:24)&gt;COUNT(Dong),"",OFFSET(TH!D$1,SMALL(Dong,ROWS($1:24)),))</f>
        <v/>
      </c>
      <c r="D34" s="92" t="str">
        <f ca="1">IF(ROWS($1:24)&gt;COUNT(Dong),"",OFFSET(TH!E$1,SMALL(Dong,ROWS($1:24)),))</f>
        <v/>
      </c>
      <c r="E34" s="92"/>
      <c r="F34" s="160" t="str">
        <f ca="1">IF(ROWS($1:24)&gt;COUNT(Dong),"",OFFSET(TH!H$1,SMALL(Dong,ROWS($1:24)),))</f>
        <v/>
      </c>
      <c r="G34" s="117" t="str">
        <f ca="1">IF(ROWS($1:24)&gt;COUNT(Dong),"",OFFSET(TH!I$1,SMALL(Dong,ROWS($1:24)),))</f>
        <v/>
      </c>
      <c r="H34" s="49" t="str">
        <f ca="1">IF(ROWS($1:24)&gt;COUNT(Dong),"",IF(OFFSET(TH!N$1,SMALL(Dong,ROWS($1:24)),)="331",OFFSET(TH!L$1,SMALL(Dong,ROWS($1:24)),),0))</f>
        <v/>
      </c>
      <c r="I34" s="49" t="str">
        <f ca="1">IF(ROWS($1:24)&gt;COUNT(Dong),"",IF(OFFSET(TH!M$1,SMALL(Dong,ROWS($1:24)),)="331",OFFSET(TH!L$1,SMALL(Dong,ROWS($1:24)),),0))</f>
        <v/>
      </c>
      <c r="J34" s="23">
        <f t="shared" ca="1" si="3"/>
        <v>0</v>
      </c>
    </row>
    <row r="35" spans="1:10" s="18" customFormat="1" ht="18" customHeight="1">
      <c r="A35" s="9" t="str">
        <f ca="1">IF(ROWS($1:25)&gt;COUNT(Dong),"",OFFSET(TH!B$1,SMALL(Dong,ROWS($1:25)),))</f>
        <v/>
      </c>
      <c r="B35" s="49" t="str">
        <f ca="1">IF(ROWS($1:25)&gt;COUNT(Dong),"",OFFSET(TH!C$1,SMALL(Dong,ROWS($1:25)),))</f>
        <v/>
      </c>
      <c r="C35" s="9" t="str">
        <f ca="1">IF(ROWS($1:25)&gt;COUNT(Dong),"",OFFSET(TH!D$1,SMALL(Dong,ROWS($1:25)),))</f>
        <v/>
      </c>
      <c r="D35" s="92" t="str">
        <f ca="1">IF(ROWS($1:25)&gt;COUNT(Dong),"",OFFSET(TH!E$1,SMALL(Dong,ROWS($1:25)),))</f>
        <v/>
      </c>
      <c r="E35" s="92"/>
      <c r="F35" s="160" t="str">
        <f ca="1">IF(ROWS($1:25)&gt;COUNT(Dong),"",OFFSET(TH!H$1,SMALL(Dong,ROWS($1:25)),))</f>
        <v/>
      </c>
      <c r="G35" s="117" t="str">
        <f ca="1">IF(ROWS($1:25)&gt;COUNT(Dong),"",OFFSET(TH!I$1,SMALL(Dong,ROWS($1:25)),))</f>
        <v/>
      </c>
      <c r="H35" s="49" t="str">
        <f ca="1">IF(ROWS($1:25)&gt;COUNT(Dong),"",IF(OFFSET(TH!N$1,SMALL(Dong,ROWS($1:25)),)="331",OFFSET(TH!L$1,SMALL(Dong,ROWS($1:25)),),0))</f>
        <v/>
      </c>
      <c r="I35" s="49" t="str">
        <f ca="1">IF(ROWS($1:25)&gt;COUNT(Dong),"",IF(OFFSET(TH!M$1,SMALL(Dong,ROWS($1:25)),)="331",OFFSET(TH!L$1,SMALL(Dong,ROWS($1:25)),),0))</f>
        <v/>
      </c>
      <c r="J35" s="23">
        <f t="shared" ca="1" si="3"/>
        <v>0</v>
      </c>
    </row>
    <row r="36" spans="1:10" s="18" customFormat="1" ht="18" customHeight="1">
      <c r="A36" s="9" t="str">
        <f ca="1">IF(ROWS($1:26)&gt;COUNT(Dong),"",OFFSET(TH!B$1,SMALL(Dong,ROWS($1:26)),))</f>
        <v/>
      </c>
      <c r="B36" s="49" t="str">
        <f ca="1">IF(ROWS($1:26)&gt;COUNT(Dong),"",OFFSET(TH!C$1,SMALL(Dong,ROWS($1:26)),))</f>
        <v/>
      </c>
      <c r="C36" s="9" t="str">
        <f ca="1">IF(ROWS($1:26)&gt;COUNT(Dong),"",OFFSET(TH!D$1,SMALL(Dong,ROWS($1:26)),))</f>
        <v/>
      </c>
      <c r="D36" s="92" t="str">
        <f ca="1">IF(ROWS($1:26)&gt;COUNT(Dong),"",OFFSET(TH!E$1,SMALL(Dong,ROWS($1:26)),))</f>
        <v/>
      </c>
      <c r="E36" s="92"/>
      <c r="F36" s="160" t="str">
        <f ca="1">IF(ROWS($1:26)&gt;COUNT(Dong),"",OFFSET(TH!H$1,SMALL(Dong,ROWS($1:26)),))</f>
        <v/>
      </c>
      <c r="G36" s="117" t="str">
        <f ca="1">IF(ROWS($1:26)&gt;COUNT(Dong),"",OFFSET(TH!I$1,SMALL(Dong,ROWS($1:26)),))</f>
        <v/>
      </c>
      <c r="H36" s="49" t="str">
        <f ca="1">IF(ROWS($1:26)&gt;COUNT(Dong),"",IF(OFFSET(TH!N$1,SMALL(Dong,ROWS($1:26)),)="331",OFFSET(TH!L$1,SMALL(Dong,ROWS($1:26)),),0))</f>
        <v/>
      </c>
      <c r="I36" s="49" t="str">
        <f ca="1">IF(ROWS($1:26)&gt;COUNT(Dong),"",IF(OFFSET(TH!M$1,SMALL(Dong,ROWS($1:26)),)="331",OFFSET(TH!L$1,SMALL(Dong,ROWS($1:26)),),0))</f>
        <v/>
      </c>
      <c r="J36" s="23">
        <f t="shared" ca="1" si="3"/>
        <v>0</v>
      </c>
    </row>
    <row r="37" spans="1:10" s="18" customFormat="1" ht="18" customHeight="1">
      <c r="A37" s="9" t="str">
        <f ca="1">IF(ROWS($1:27)&gt;COUNT(Dong),"",OFFSET(TH!B$1,SMALL(Dong,ROWS($1:27)),))</f>
        <v/>
      </c>
      <c r="B37" s="49" t="str">
        <f ca="1">IF(ROWS($1:27)&gt;COUNT(Dong),"",OFFSET(TH!C$1,SMALL(Dong,ROWS($1:27)),))</f>
        <v/>
      </c>
      <c r="C37" s="9" t="str">
        <f ca="1">IF(ROWS($1:27)&gt;COUNT(Dong),"",OFFSET(TH!D$1,SMALL(Dong,ROWS($1:27)),))</f>
        <v/>
      </c>
      <c r="D37" s="92" t="str">
        <f ca="1">IF(ROWS($1:27)&gt;COUNT(Dong),"",OFFSET(TH!E$1,SMALL(Dong,ROWS($1:27)),))</f>
        <v/>
      </c>
      <c r="E37" s="92"/>
      <c r="F37" s="160" t="str">
        <f ca="1">IF(ROWS($1:27)&gt;COUNT(Dong),"",OFFSET(TH!H$1,SMALL(Dong,ROWS($1:27)),))</f>
        <v/>
      </c>
      <c r="G37" s="117" t="str">
        <f ca="1">IF(ROWS($1:27)&gt;COUNT(Dong),"",OFFSET(TH!I$1,SMALL(Dong,ROWS($1:27)),))</f>
        <v/>
      </c>
      <c r="H37" s="49" t="str">
        <f ca="1">IF(ROWS($1:27)&gt;COUNT(Dong),"",IF(OFFSET(TH!N$1,SMALL(Dong,ROWS($1:27)),)="331",OFFSET(TH!L$1,SMALL(Dong,ROWS($1:27)),),0))</f>
        <v/>
      </c>
      <c r="I37" s="49" t="str">
        <f ca="1">IF(ROWS($1:27)&gt;COUNT(Dong),"",IF(OFFSET(TH!M$1,SMALL(Dong,ROWS($1:27)),)="331",OFFSET(TH!L$1,SMALL(Dong,ROWS($1:27)),),0))</f>
        <v/>
      </c>
      <c r="J37" s="23">
        <f t="shared" ca="1" si="3"/>
        <v>0</v>
      </c>
    </row>
    <row r="38" spans="1:10" s="18" customFormat="1" ht="18" customHeight="1">
      <c r="A38" s="9"/>
      <c r="B38" s="49"/>
      <c r="C38" s="9"/>
      <c r="D38" s="42"/>
      <c r="E38" s="42"/>
      <c r="F38" s="43"/>
      <c r="G38" s="43"/>
      <c r="H38" s="49"/>
      <c r="I38" s="49"/>
      <c r="J38" s="23"/>
    </row>
    <row r="39" spans="1:10" s="18" customFormat="1" ht="18" customHeight="1">
      <c r="A39" s="22"/>
      <c r="B39" s="25"/>
      <c r="C39" s="24"/>
      <c r="D39" s="21" t="s">
        <v>22</v>
      </c>
      <c r="E39" s="21"/>
      <c r="F39" s="20" t="s">
        <v>15</v>
      </c>
      <c r="G39" s="20" t="s">
        <v>15</v>
      </c>
      <c r="H39" s="25">
        <f ca="1">SUM(H11:H38)</f>
        <v>678267000</v>
      </c>
      <c r="I39" s="25">
        <f ca="1">SUM(I11:I38)</f>
        <v>485000000</v>
      </c>
      <c r="J39" s="25" t="s">
        <v>15</v>
      </c>
    </row>
    <row r="40" spans="1:10" s="18" customFormat="1" ht="18" customHeight="1">
      <c r="A40" s="22"/>
      <c r="B40" s="25"/>
      <c r="C40" s="20"/>
      <c r="D40" s="21" t="s">
        <v>9</v>
      </c>
      <c r="E40" s="21"/>
      <c r="F40" s="20" t="s">
        <v>15</v>
      </c>
      <c r="G40" s="20" t="s">
        <v>15</v>
      </c>
      <c r="H40" s="25" t="s">
        <v>15</v>
      </c>
      <c r="I40" s="25" t="s">
        <v>15</v>
      </c>
      <c r="J40" s="25">
        <f ca="1">MAX(J10+H39-I39,0)</f>
        <v>193267000</v>
      </c>
    </row>
    <row r="41" spans="1:10" s="18" customFormat="1" ht="6" customHeight="1">
      <c r="B41" s="113"/>
      <c r="C41" s="19"/>
      <c r="F41" s="19"/>
    </row>
    <row r="43" spans="1:10" ht="15">
      <c r="C43" s="91" t="s">
        <v>64</v>
      </c>
    </row>
  </sheetData>
  <autoFilter ref="A9:J20"/>
  <mergeCells count="14">
    <mergeCell ref="H7:H8"/>
    <mergeCell ref="A7:A8"/>
    <mergeCell ref="I1:J1"/>
    <mergeCell ref="I2:J3"/>
    <mergeCell ref="C6:J6"/>
    <mergeCell ref="B7:C7"/>
    <mergeCell ref="D7:D8"/>
    <mergeCell ref="A4:J4"/>
    <mergeCell ref="I7:I8"/>
    <mergeCell ref="J7:J8"/>
    <mergeCell ref="G5:H5"/>
    <mergeCell ref="F7:F8"/>
    <mergeCell ref="G7:G8"/>
    <mergeCell ref="E7:E8"/>
  </mergeCells>
  <dataValidations count="1">
    <dataValidation type="list" allowBlank="1" showInputMessage="1" showErrorMessage="1" sqref="G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G4" sqref="G4"/>
    </sheetView>
  </sheetViews>
  <sheetFormatPr defaultColWidth="21.7109375" defaultRowHeight="15"/>
  <cols>
    <col min="1" max="1" width="25.42578125" style="135" hidden="1" customWidth="1"/>
    <col min="2" max="2" width="14.5703125" style="135" hidden="1" customWidth="1"/>
    <col min="3" max="7" width="9.42578125" style="135" customWidth="1"/>
    <col min="8" max="12" width="9.42578125" style="136" customWidth="1"/>
    <col min="13" max="13" width="9.5703125" style="136" customWidth="1"/>
    <col min="14" max="14" width="10.5703125" style="136" customWidth="1"/>
    <col min="15" max="15" width="32" style="136" customWidth="1"/>
    <col min="16" max="17" width="27.140625" style="136" customWidth="1"/>
    <col min="18" max="18" width="26.140625" style="135" customWidth="1"/>
    <col min="19" max="16384" width="21.7109375" style="135"/>
  </cols>
  <sheetData>
    <row r="1" spans="1:55" s="132" customFormat="1" ht="45" customHeight="1">
      <c r="A1" s="130" t="s">
        <v>112</v>
      </c>
      <c r="B1" s="131" t="s">
        <v>113</v>
      </c>
      <c r="C1" s="132" t="s">
        <v>666</v>
      </c>
      <c r="D1" s="132" t="s">
        <v>666</v>
      </c>
      <c r="E1" s="132" t="s">
        <v>666</v>
      </c>
      <c r="F1" s="132" t="s">
        <v>666</v>
      </c>
      <c r="G1" s="132" t="s">
        <v>666</v>
      </c>
      <c r="H1" s="132" t="s">
        <v>667</v>
      </c>
      <c r="I1" s="132" t="s">
        <v>667</v>
      </c>
      <c r="J1" s="132" t="s">
        <v>667</v>
      </c>
      <c r="K1" s="132" t="s">
        <v>667</v>
      </c>
      <c r="L1" s="132" t="s">
        <v>667</v>
      </c>
      <c r="Q1" s="132" t="s">
        <v>114</v>
      </c>
      <c r="R1" s="132" t="s">
        <v>115</v>
      </c>
      <c r="S1" s="132" t="s">
        <v>116</v>
      </c>
      <c r="T1" s="132" t="s">
        <v>117</v>
      </c>
      <c r="U1" s="132" t="s">
        <v>118</v>
      </c>
      <c r="V1" s="132" t="s">
        <v>119</v>
      </c>
      <c r="W1" s="132" t="s">
        <v>120</v>
      </c>
      <c r="X1" s="132" t="s">
        <v>121</v>
      </c>
      <c r="Y1" s="132" t="s">
        <v>122</v>
      </c>
      <c r="Z1" s="132" t="s">
        <v>123</v>
      </c>
      <c r="AA1" s="132" t="s">
        <v>124</v>
      </c>
      <c r="AB1" s="132" t="s">
        <v>125</v>
      </c>
      <c r="AC1" s="132" t="s">
        <v>126</v>
      </c>
      <c r="AD1" s="132" t="s">
        <v>127</v>
      </c>
      <c r="AE1" s="132" t="s">
        <v>128</v>
      </c>
      <c r="AF1" s="132" t="s">
        <v>129</v>
      </c>
      <c r="AG1" s="132" t="s">
        <v>130</v>
      </c>
      <c r="AH1" s="132" t="s">
        <v>131</v>
      </c>
      <c r="AI1" s="132" t="s">
        <v>132</v>
      </c>
      <c r="AJ1" s="132" t="s">
        <v>133</v>
      </c>
      <c r="AK1" s="132" t="s">
        <v>134</v>
      </c>
      <c r="AL1" s="132" t="s">
        <v>135</v>
      </c>
      <c r="AM1" s="132" t="s">
        <v>136</v>
      </c>
      <c r="AN1" s="132" t="s">
        <v>137</v>
      </c>
      <c r="AO1" s="132" t="s">
        <v>138</v>
      </c>
      <c r="AP1" s="132" t="s">
        <v>139</v>
      </c>
      <c r="AQ1" s="132" t="s">
        <v>140</v>
      </c>
      <c r="AR1" s="132" t="s">
        <v>141</v>
      </c>
      <c r="AS1" s="132" t="s">
        <v>142</v>
      </c>
      <c r="AT1" s="132" t="s">
        <v>143</v>
      </c>
      <c r="AU1" s="132" t="s">
        <v>144</v>
      </c>
      <c r="AV1" s="132" t="s">
        <v>145</v>
      </c>
      <c r="AW1" s="132" t="s">
        <v>146</v>
      </c>
      <c r="AX1" s="132" t="s">
        <v>147</v>
      </c>
      <c r="AY1" s="132" t="s">
        <v>148</v>
      </c>
      <c r="AZ1" s="132" t="s">
        <v>149</v>
      </c>
      <c r="BA1" s="132" t="s">
        <v>150</v>
      </c>
      <c r="BB1" s="132" t="s">
        <v>151</v>
      </c>
      <c r="BC1" s="132" t="s">
        <v>152</v>
      </c>
    </row>
    <row r="2" spans="1:55" s="133" customFormat="1" ht="62.25" hidden="1" customHeight="1">
      <c r="H2" s="134"/>
      <c r="I2" s="132" t="s">
        <v>153</v>
      </c>
      <c r="J2" s="134"/>
      <c r="K2" s="134"/>
      <c r="L2" s="134"/>
      <c r="M2" s="134"/>
      <c r="N2" s="134"/>
      <c r="O2" s="134"/>
      <c r="P2" s="134" t="s">
        <v>154</v>
      </c>
      <c r="Q2" s="134" t="s">
        <v>155</v>
      </c>
      <c r="R2" s="134"/>
      <c r="S2" s="134" t="s">
        <v>156</v>
      </c>
      <c r="AL2" s="133" t="s">
        <v>157</v>
      </c>
      <c r="AM2" s="133" t="s">
        <v>158</v>
      </c>
      <c r="AN2" s="134" t="s">
        <v>159</v>
      </c>
      <c r="AO2" s="134" t="s">
        <v>160</v>
      </c>
      <c r="AP2" s="134" t="s">
        <v>161</v>
      </c>
      <c r="AQ2" s="133" t="s">
        <v>162</v>
      </c>
      <c r="AR2" s="133" t="s">
        <v>157</v>
      </c>
      <c r="AS2" s="133" t="s">
        <v>158</v>
      </c>
      <c r="AT2" s="134" t="s">
        <v>159</v>
      </c>
      <c r="AU2" s="134" t="s">
        <v>160</v>
      </c>
      <c r="AV2" s="134" t="s">
        <v>161</v>
      </c>
      <c r="AW2" s="133" t="s">
        <v>162</v>
      </c>
    </row>
    <row r="3" spans="1:55" ht="18" customHeight="1"/>
    <row r="4" spans="1:55" s="137" customFormat="1" ht="45.75" customHeight="1">
      <c r="B4" s="132"/>
      <c r="C4" s="132" t="s">
        <v>163</v>
      </c>
      <c r="D4" s="132" t="s">
        <v>164</v>
      </c>
      <c r="E4" s="132" t="s">
        <v>165</v>
      </c>
      <c r="F4" s="132" t="s">
        <v>166</v>
      </c>
      <c r="G4" s="132" t="s">
        <v>117</v>
      </c>
      <c r="H4" s="132" t="s">
        <v>167</v>
      </c>
      <c r="I4" s="132" t="s">
        <v>168</v>
      </c>
      <c r="J4" s="132" t="s">
        <v>169</v>
      </c>
      <c r="K4" s="132" t="s">
        <v>134</v>
      </c>
      <c r="L4" s="132" t="s">
        <v>132</v>
      </c>
      <c r="M4" s="132"/>
      <c r="N4" s="132"/>
      <c r="O4" s="132"/>
      <c r="P4" s="132"/>
      <c r="Q4" s="132"/>
      <c r="AL4" s="137" t="s">
        <v>157</v>
      </c>
      <c r="AM4" s="137" t="s">
        <v>158</v>
      </c>
      <c r="AN4" s="132" t="s">
        <v>159</v>
      </c>
      <c r="AO4" s="132" t="s">
        <v>160</v>
      </c>
      <c r="AP4" s="132" t="s">
        <v>161</v>
      </c>
      <c r="AQ4" s="137" t="s">
        <v>162</v>
      </c>
      <c r="AR4" s="137" t="s">
        <v>157</v>
      </c>
      <c r="AS4" s="137" t="s">
        <v>158</v>
      </c>
      <c r="AT4" s="132" t="s">
        <v>159</v>
      </c>
      <c r="AU4" s="132" t="s">
        <v>160</v>
      </c>
      <c r="AV4" s="132" t="s">
        <v>161</v>
      </c>
      <c r="AW4" s="137" t="s">
        <v>162</v>
      </c>
    </row>
    <row r="5" spans="1:55" ht="18" customHeight="1"/>
    <row r="6" spans="1:55" s="137" customFormat="1" ht="45.75" customHeight="1">
      <c r="C6" s="132" t="s">
        <v>170</v>
      </c>
      <c r="D6" s="132" t="s">
        <v>171</v>
      </c>
      <c r="E6" s="132" t="s">
        <v>172</v>
      </c>
      <c r="F6" s="132" t="s">
        <v>173</v>
      </c>
      <c r="G6" s="132" t="s">
        <v>137</v>
      </c>
      <c r="H6" s="132" t="s">
        <v>174</v>
      </c>
      <c r="I6" s="132" t="s">
        <v>175</v>
      </c>
      <c r="J6" s="132" t="s">
        <v>176</v>
      </c>
      <c r="K6" s="132" t="s">
        <v>121</v>
      </c>
      <c r="L6" s="132" t="s">
        <v>129</v>
      </c>
      <c r="M6" s="132"/>
      <c r="N6" s="132"/>
      <c r="O6" s="132"/>
      <c r="P6" s="132"/>
      <c r="Q6" s="132"/>
      <c r="AL6" s="137" t="s">
        <v>157</v>
      </c>
      <c r="AM6" s="137" t="s">
        <v>158</v>
      </c>
      <c r="AN6" s="132" t="s">
        <v>159</v>
      </c>
      <c r="AO6" s="132" t="s">
        <v>160</v>
      </c>
      <c r="AP6" s="132" t="s">
        <v>161</v>
      </c>
      <c r="AQ6" s="137" t="s">
        <v>162</v>
      </c>
      <c r="AR6" s="137" t="s">
        <v>157</v>
      </c>
      <c r="AS6" s="137" t="s">
        <v>158</v>
      </c>
      <c r="AT6" s="132" t="s">
        <v>159</v>
      </c>
      <c r="AU6" s="132" t="s">
        <v>160</v>
      </c>
      <c r="AV6" s="132" t="s">
        <v>161</v>
      </c>
      <c r="AW6" s="137" t="s">
        <v>162</v>
      </c>
    </row>
    <row r="7" spans="1:55" ht="18" customHeight="1"/>
    <row r="8" spans="1:55" s="137" customFormat="1" ht="45.75" customHeight="1">
      <c r="C8" s="132" t="s">
        <v>177</v>
      </c>
      <c r="D8" s="132" t="s">
        <v>178</v>
      </c>
      <c r="E8" s="132" t="s">
        <v>179</v>
      </c>
      <c r="F8" s="132" t="s">
        <v>180</v>
      </c>
      <c r="G8" s="132" t="s">
        <v>181</v>
      </c>
      <c r="H8" s="132" t="s">
        <v>182</v>
      </c>
      <c r="I8" s="132" t="s">
        <v>183</v>
      </c>
      <c r="J8" s="132" t="s">
        <v>184</v>
      </c>
      <c r="K8" s="132" t="s">
        <v>185</v>
      </c>
      <c r="L8" s="132" t="s">
        <v>186</v>
      </c>
      <c r="M8" s="132"/>
      <c r="N8" s="132"/>
      <c r="O8" s="132"/>
      <c r="P8" s="132"/>
      <c r="Q8" s="132"/>
      <c r="AL8" s="137" t="s">
        <v>157</v>
      </c>
      <c r="AM8" s="137" t="s">
        <v>158</v>
      </c>
      <c r="AN8" s="132" t="s">
        <v>159</v>
      </c>
      <c r="AO8" s="132" t="s">
        <v>160</v>
      </c>
      <c r="AP8" s="132" t="s">
        <v>161</v>
      </c>
      <c r="AQ8" s="137" t="s">
        <v>162</v>
      </c>
      <c r="AR8" s="137" t="s">
        <v>157</v>
      </c>
      <c r="AS8" s="137" t="s">
        <v>158</v>
      </c>
      <c r="AT8" s="132" t="s">
        <v>159</v>
      </c>
      <c r="AU8" s="132" t="s">
        <v>160</v>
      </c>
      <c r="AV8" s="132" t="s">
        <v>161</v>
      </c>
      <c r="AW8" s="137" t="s">
        <v>162</v>
      </c>
    </row>
    <row r="9" spans="1:55" s="137" customFormat="1" ht="18" customHeight="1"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AN9" s="132"/>
      <c r="AO9" s="132"/>
      <c r="AP9" s="132"/>
      <c r="AT9" s="132"/>
      <c r="AU9" s="132"/>
      <c r="AV9" s="132"/>
    </row>
    <row r="10" spans="1:55" s="137" customFormat="1" ht="45.75" customHeight="1">
      <c r="C10" s="132" t="s">
        <v>187</v>
      </c>
      <c r="D10" s="132" t="s">
        <v>188</v>
      </c>
      <c r="E10" s="132" t="s">
        <v>189</v>
      </c>
      <c r="F10" s="132" t="s">
        <v>190</v>
      </c>
      <c r="G10" s="132" t="s">
        <v>191</v>
      </c>
      <c r="H10" s="132" t="s">
        <v>192</v>
      </c>
      <c r="I10" s="132" t="s">
        <v>193</v>
      </c>
      <c r="J10" s="132" t="s">
        <v>194</v>
      </c>
      <c r="K10" s="132" t="s">
        <v>195</v>
      </c>
      <c r="L10" s="132" t="s">
        <v>196</v>
      </c>
      <c r="M10" s="132"/>
      <c r="N10" s="132"/>
      <c r="O10" s="132"/>
      <c r="P10" s="132"/>
      <c r="Q10" s="132"/>
      <c r="AN10" s="132"/>
      <c r="AO10" s="132"/>
      <c r="AP10" s="132"/>
      <c r="AT10" s="132"/>
      <c r="AU10" s="132"/>
      <c r="AV10" s="132"/>
    </row>
    <row r="11" spans="1:55" ht="18" customHeight="1"/>
    <row r="12" spans="1:55" s="137" customFormat="1" ht="45.75" customHeight="1">
      <c r="C12" s="137" t="s">
        <v>197</v>
      </c>
      <c r="D12" s="132" t="s">
        <v>198</v>
      </c>
      <c r="E12" s="132" t="s">
        <v>199</v>
      </c>
      <c r="F12" s="132" t="s">
        <v>137</v>
      </c>
      <c r="G12" s="132" t="s">
        <v>200</v>
      </c>
      <c r="H12" s="132" t="s">
        <v>201</v>
      </c>
      <c r="I12" s="132" t="s">
        <v>202</v>
      </c>
      <c r="J12" s="132" t="s">
        <v>203</v>
      </c>
      <c r="K12" s="132" t="s">
        <v>204</v>
      </c>
      <c r="L12" s="132" t="s">
        <v>205</v>
      </c>
      <c r="M12" s="132"/>
      <c r="N12" s="132"/>
      <c r="O12" s="132"/>
      <c r="P12" s="132"/>
      <c r="Q12" s="132"/>
      <c r="AL12" s="137" t="s">
        <v>157</v>
      </c>
      <c r="AM12" s="137" t="s">
        <v>158</v>
      </c>
      <c r="AN12" s="132" t="s">
        <v>159</v>
      </c>
      <c r="AO12" s="132" t="s">
        <v>160</v>
      </c>
      <c r="AP12" s="132" t="s">
        <v>161</v>
      </c>
      <c r="AQ12" s="137" t="s">
        <v>162</v>
      </c>
      <c r="AR12" s="137" t="s">
        <v>157</v>
      </c>
      <c r="AS12" s="137" t="s">
        <v>158</v>
      </c>
      <c r="AT12" s="132" t="s">
        <v>159</v>
      </c>
      <c r="AU12" s="132" t="s">
        <v>160</v>
      </c>
      <c r="AV12" s="132" t="s">
        <v>161</v>
      </c>
      <c r="AW12" s="137" t="s">
        <v>162</v>
      </c>
    </row>
    <row r="13" spans="1:55" ht="18" customHeight="1"/>
    <row r="14" spans="1:55" ht="42" customHeight="1">
      <c r="C14" s="132" t="s">
        <v>206</v>
      </c>
      <c r="D14" s="132" t="s">
        <v>207</v>
      </c>
      <c r="E14" s="132" t="s">
        <v>176</v>
      </c>
      <c r="F14" s="132" t="s">
        <v>116</v>
      </c>
      <c r="G14" s="132" t="s">
        <v>208</v>
      </c>
      <c r="H14" s="132" t="s">
        <v>209</v>
      </c>
      <c r="I14" s="132" t="s">
        <v>210</v>
      </c>
      <c r="J14" s="132" t="s">
        <v>199</v>
      </c>
      <c r="K14" s="132" t="s">
        <v>211</v>
      </c>
      <c r="L14" s="132" t="s">
        <v>212</v>
      </c>
    </row>
    <row r="15" spans="1:55" ht="18" customHeight="1"/>
    <row r="16" spans="1:55" ht="42" customHeight="1">
      <c r="C16" s="132" t="s">
        <v>213</v>
      </c>
      <c r="D16" s="132" t="s">
        <v>214</v>
      </c>
      <c r="E16" s="132" t="s">
        <v>215</v>
      </c>
      <c r="F16" s="132" t="s">
        <v>213</v>
      </c>
      <c r="G16" s="132" t="s">
        <v>214</v>
      </c>
      <c r="H16" s="132" t="s">
        <v>215</v>
      </c>
      <c r="I16" s="132" t="s">
        <v>213</v>
      </c>
      <c r="J16" s="132" t="s">
        <v>214</v>
      </c>
      <c r="K16" s="132" t="s">
        <v>215</v>
      </c>
      <c r="L16" s="132" t="s">
        <v>216</v>
      </c>
    </row>
    <row r="17" spans="8:40" ht="18" customHeight="1"/>
    <row r="18" spans="8:40">
      <c r="AL18" s="138" t="s">
        <v>217</v>
      </c>
    </row>
    <row r="20" spans="8:40" ht="15.75" thickBot="1">
      <c r="AL20" s="139"/>
      <c r="AM20" s="139"/>
    </row>
    <row r="21" spans="8:40" s="140" customFormat="1" ht="80.25" customHeight="1" thickTop="1">
      <c r="O21" s="134" t="s">
        <v>218</v>
      </c>
      <c r="P21" s="134" t="s">
        <v>219</v>
      </c>
      <c r="Q21" s="134" t="s">
        <v>220</v>
      </c>
      <c r="AL21" s="141" t="s">
        <v>221</v>
      </c>
      <c r="AM21" s="141" t="s">
        <v>221</v>
      </c>
      <c r="AN21" s="141" t="s">
        <v>221</v>
      </c>
    </row>
    <row r="22" spans="8:40" s="140" customFormat="1" ht="19.5" customHeight="1">
      <c r="O22" s="142"/>
      <c r="P22" s="142"/>
      <c r="Q22" s="142"/>
      <c r="AL22" s="143"/>
      <c r="AM22" s="143"/>
      <c r="AN22" s="143"/>
    </row>
    <row r="23" spans="8:40" s="145" customFormat="1" ht="80.25" customHeight="1" thickBot="1">
      <c r="H23" s="144"/>
      <c r="I23" s="144"/>
      <c r="J23" s="144"/>
      <c r="K23" s="144"/>
      <c r="L23" s="144"/>
      <c r="M23" s="144"/>
      <c r="N23" s="144"/>
      <c r="O23" s="134" t="s">
        <v>222</v>
      </c>
      <c r="P23" s="134" t="s">
        <v>156</v>
      </c>
      <c r="Q23" s="134" t="s">
        <v>223</v>
      </c>
      <c r="AL23" s="146" t="s">
        <v>224</v>
      </c>
      <c r="AM23" s="146" t="s">
        <v>225</v>
      </c>
      <c r="AN23" s="146" t="s">
        <v>226</v>
      </c>
    </row>
    <row r="24" spans="8:40" s="140" customFormat="1" ht="42.75" customHeight="1" thickTop="1">
      <c r="AL24" s="141" t="s">
        <v>221</v>
      </c>
      <c r="AM24" s="141" t="s">
        <v>221</v>
      </c>
      <c r="AN24" s="141" t="s">
        <v>221</v>
      </c>
    </row>
    <row r="25" spans="8:40" s="145" customFormat="1" ht="33" customHeight="1" thickBot="1"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AL25" s="146" t="s">
        <v>227</v>
      </c>
      <c r="AM25" s="146" t="s">
        <v>228</v>
      </c>
      <c r="AN25" s="146" t="s">
        <v>229</v>
      </c>
    </row>
    <row r="26" spans="8:40" s="140" customFormat="1" ht="42.75" customHeight="1" thickTop="1">
      <c r="AL26" s="141" t="s">
        <v>230</v>
      </c>
      <c r="AM26" s="141" t="s">
        <v>230</v>
      </c>
      <c r="AN26" s="141" t="s">
        <v>230</v>
      </c>
    </row>
    <row r="27" spans="8:40" s="145" customFormat="1" ht="33" customHeight="1" thickBot="1"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AL27" s="146" t="s">
        <v>224</v>
      </c>
      <c r="AM27" s="146" t="s">
        <v>225</v>
      </c>
      <c r="AN27" s="146" t="s">
        <v>226</v>
      </c>
    </row>
    <row r="28" spans="8:40" s="147" customFormat="1" ht="42.75" customHeight="1" thickTop="1">
      <c r="AL28" s="141" t="s">
        <v>230</v>
      </c>
      <c r="AM28" s="141" t="s">
        <v>230</v>
      </c>
      <c r="AN28" s="141" t="s">
        <v>230</v>
      </c>
    </row>
    <row r="29" spans="8:40" s="145" customFormat="1" ht="33" customHeight="1" thickBot="1"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AL29" s="146" t="s">
        <v>227</v>
      </c>
      <c r="AM29" s="146" t="s">
        <v>228</v>
      </c>
      <c r="AN29" s="146" t="s">
        <v>229</v>
      </c>
    </row>
    <row r="30" spans="8:40" s="147" customFormat="1" ht="42.75" customHeight="1" thickTop="1">
      <c r="AL30" s="141" t="s">
        <v>230</v>
      </c>
      <c r="AM30" s="141" t="s">
        <v>230</v>
      </c>
      <c r="AN30" s="141" t="s">
        <v>230</v>
      </c>
    </row>
    <row r="31" spans="8:40" s="145" customFormat="1" ht="33" customHeight="1" thickBot="1"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AL31" s="146" t="s">
        <v>231</v>
      </c>
      <c r="AM31" s="146" t="s">
        <v>232</v>
      </c>
      <c r="AN31" s="146" t="s">
        <v>233</v>
      </c>
    </row>
    <row r="32" spans="8:40" s="147" customFormat="1" ht="42.75" customHeight="1" thickTop="1">
      <c r="AL32" s="141" t="s">
        <v>230</v>
      </c>
      <c r="AM32" s="141" t="s">
        <v>230</v>
      </c>
      <c r="AN32" s="141" t="s">
        <v>230</v>
      </c>
    </row>
    <row r="33" spans="8:40" s="145" customFormat="1" ht="33" customHeight="1" thickBot="1"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AL33" s="146" t="s">
        <v>234</v>
      </c>
      <c r="AM33" s="146" t="s">
        <v>235</v>
      </c>
      <c r="AN33" s="146" t="s">
        <v>236</v>
      </c>
    </row>
    <row r="34" spans="8:40" s="147" customFormat="1" ht="42.75" customHeight="1" thickTop="1">
      <c r="AL34" s="141" t="s">
        <v>230</v>
      </c>
      <c r="AM34" s="141" t="s">
        <v>230</v>
      </c>
      <c r="AN34" s="141" t="s">
        <v>230</v>
      </c>
    </row>
    <row r="35" spans="8:40" s="145" customFormat="1" ht="33" customHeight="1" thickBot="1"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AL35" s="146" t="s">
        <v>237</v>
      </c>
      <c r="AM35" s="146" t="s">
        <v>238</v>
      </c>
      <c r="AN35" s="146" t="s">
        <v>239</v>
      </c>
    </row>
    <row r="36" spans="8:40" s="147" customFormat="1" ht="42.75" customHeight="1" thickTop="1">
      <c r="AL36" s="141" t="s">
        <v>230</v>
      </c>
      <c r="AM36" s="141" t="s">
        <v>230</v>
      </c>
      <c r="AN36" s="141" t="s">
        <v>230</v>
      </c>
    </row>
    <row r="37" spans="8:40" s="145" customFormat="1" ht="33" customHeight="1" thickBot="1"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AL37" s="146" t="s">
        <v>240</v>
      </c>
      <c r="AM37" s="146" t="s">
        <v>241</v>
      </c>
      <c r="AN37" s="146" t="s">
        <v>242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TH</vt:lpstr>
      <vt:lpstr>111</vt:lpstr>
      <vt:lpstr>331</vt:lpstr>
      <vt:lpstr>331-CT</vt:lpstr>
      <vt:lpstr>Sheet1 (3)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2017-03-02T02:41:27Z</cp:lastPrinted>
  <dcterms:created xsi:type="dcterms:W3CDTF">1996-10-14T23:33:28Z</dcterms:created>
  <dcterms:modified xsi:type="dcterms:W3CDTF">2017-03-30T09:08:25Z</dcterms:modified>
</cp:coreProperties>
</file>